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open_pension/new_processor/"/>
    </mc:Choice>
  </mc:AlternateContent>
  <xr:revisionPtr revIDLastSave="0" documentId="8_{6CD55BA8-6619-A247-8B23-B33DC3841B7F}" xr6:coauthVersionLast="45" xr6:coauthVersionMax="45" xr10:uidLastSave="{00000000-0000-0000-0000-000000000000}"/>
  <workbookProtection lockStructure="1"/>
  <bookViews>
    <workbookView xWindow="0" yWindow="460" windowWidth="35840" windowHeight="20980" tabRatio="938" activeTab="2" xr2:uid="{00000000-000D-0000-FFFF-FFFF00000000}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_xlnm.Print_Area" localSheetId="1">Sheet1!$B$5:$Y$36</definedName>
    <definedName name="_xlnm.Print_Area" localSheetId="5">'אג"ח קונצרני'!$B$6:$U$32</definedName>
    <definedName name="_xlnm.Print_Area" localSheetId="10">אופציות!$B$6:$L$41</definedName>
    <definedName name="_xlnm.Print_Area" localSheetId="22">הלוואות!$B$6:$Q$48</definedName>
    <definedName name="_xlnm.Print_Area" localSheetId="25">'השקעה בחברות מוחזקות'!$B$6:$K$17</definedName>
    <definedName name="_xlnm.Print_Area" localSheetId="26">'השקעות אחרות '!$B$6:$K$17</definedName>
    <definedName name="_xlnm.Print_Area" localSheetId="24">'זכויות מקרקעין'!$B$6:$J$24</definedName>
    <definedName name="_xlnm.Print_Area" localSheetId="11">'חוזים עתידיים'!$B$6:$I$18</definedName>
    <definedName name="_xlnm.Print_Area" localSheetId="27">'יתרת התחייבות להשקעה'!$B$6:$D$16</definedName>
    <definedName name="_xlnm.Print_Area" localSheetId="9">'כתבי אופציה'!$B$6:$L$20</definedName>
    <definedName name="_xlnm.Print_Area" localSheetId="15">'לא סחיר - אג"ח קונצרני'!$B$6:$S$32</definedName>
    <definedName name="_xlnm.Print_Area" localSheetId="19">'לא סחיר - אופציות'!$B$12:$B$43</definedName>
    <definedName name="_xlnm.Print_Area" localSheetId="20">'לא סחיר - חוזים עתידיים'!$B$6:$K$41</definedName>
    <definedName name="_xlnm.Print_Area" localSheetId="18">'לא סחיר - כתבי אופציה'!$B$6:$L$19</definedName>
    <definedName name="_xlnm.Print_Area" localSheetId="21">'לא סחיר - מוצרים מובנים'!$B$6:$Q$36</definedName>
    <definedName name="_xlnm.Print_Area" localSheetId="16">'לא סחיר - מניות'!$B$6:$M$21</definedName>
    <definedName name="_xlnm.Print_Area" localSheetId="17">'לא סחיר - קרנות השקעה'!$B$6:$K$38</definedName>
    <definedName name="_xlnm.Print_Area" localSheetId="14">'לא סחיר - תעודות חוב מסחריות'!$B$6:$S$32</definedName>
    <definedName name="_xlnm.Print_Area" localSheetId="13">'לא סחיר- תעודות התחייבות ממשלתי'!$B$6:$P$24</definedName>
    <definedName name="_xlnm.Print_Area" localSheetId="12">'מוצרים מובנים'!$B$6:$Q$37</definedName>
    <definedName name="_xlnm.Print_Area" localSheetId="2">מזומנים!$B$6:$K$37</definedName>
    <definedName name="_xlnm.Print_Area" localSheetId="6">מניות!$B$6:$O$32</definedName>
    <definedName name="_xlnm.Print_Area" localSheetId="0">'סכום נכסי הקרן'!$B$6:$D$49</definedName>
    <definedName name="_xlnm.Print_Area" localSheetId="23">'פקדונות מעל 3 חודשים'!$B$6:$O$30</definedName>
    <definedName name="_xlnm.Print_Area" localSheetId="8">'קרנות נאמנות'!$B$6:$O$38</definedName>
    <definedName name="_xlnm.Print_Area" localSheetId="3">'תעודות התחייבות ממשלתיות'!$B$8:$R$12</definedName>
    <definedName name="_xlnm.Print_Area" localSheetId="4">'תעודות חוב מסחריות '!$B$6:$T$29</definedName>
    <definedName name="_xlnm.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8" i="58" l="1"/>
  <c r="J23" i="58"/>
  <c r="L85" i="58" l="1"/>
  <c r="L84" i="58"/>
  <c r="J83" i="58"/>
  <c r="L83" i="58" s="1"/>
  <c r="L81" i="58"/>
  <c r="L80" i="58"/>
  <c r="L79" i="58"/>
  <c r="L78" i="58"/>
  <c r="L77" i="58"/>
  <c r="L76" i="58"/>
  <c r="L75" i="58"/>
  <c r="L74" i="58"/>
  <c r="L73" i="58"/>
  <c r="L72" i="58"/>
  <c r="L71" i="58"/>
  <c r="L70" i="58"/>
  <c r="L69" i="58"/>
  <c r="L68" i="58"/>
  <c r="L65" i="58"/>
  <c r="J64" i="58"/>
  <c r="L64" i="58" s="1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1" i="58"/>
  <c r="L20" i="58"/>
  <c r="L19" i="58"/>
  <c r="L18" i="58"/>
  <c r="L17" i="58"/>
  <c r="L16" i="58"/>
  <c r="L15" i="58"/>
  <c r="L14" i="58"/>
  <c r="L13" i="58"/>
  <c r="J12" i="58"/>
  <c r="L12" i="58" s="1"/>
  <c r="J67" i="58" l="1"/>
  <c r="J11" i="58"/>
  <c r="C46" i="84"/>
  <c r="L67" i="58" l="1"/>
  <c r="L11" i="58"/>
  <c r="J10" i="58"/>
  <c r="K11" i="58" s="1"/>
  <c r="N14" i="78"/>
  <c r="N13" i="78"/>
  <c r="K67" i="58" l="1"/>
  <c r="K81" i="58"/>
  <c r="K79" i="58"/>
  <c r="K77" i="58"/>
  <c r="K75" i="58"/>
  <c r="K73" i="58"/>
  <c r="K71" i="58"/>
  <c r="K69" i="58"/>
  <c r="K65" i="58"/>
  <c r="K20" i="58"/>
  <c r="K18" i="58"/>
  <c r="K16" i="58"/>
  <c r="K14" i="58"/>
  <c r="K85" i="58"/>
  <c r="K62" i="58"/>
  <c r="K60" i="58"/>
  <c r="K58" i="58"/>
  <c r="K56" i="58"/>
  <c r="K54" i="58"/>
  <c r="K52" i="58"/>
  <c r="K50" i="58"/>
  <c r="K48" i="58"/>
  <c r="K46" i="58"/>
  <c r="K44" i="58"/>
  <c r="K42" i="58"/>
  <c r="K40" i="58"/>
  <c r="K38" i="58"/>
  <c r="K36" i="58"/>
  <c r="K34" i="58"/>
  <c r="K32" i="58"/>
  <c r="K30" i="58"/>
  <c r="K28" i="58"/>
  <c r="K26" i="58"/>
  <c r="K24" i="58"/>
  <c r="L10" i="58"/>
  <c r="K80" i="58"/>
  <c r="K78" i="58"/>
  <c r="K76" i="58"/>
  <c r="K74" i="58"/>
  <c r="K72" i="58"/>
  <c r="K70" i="58"/>
  <c r="K21" i="58"/>
  <c r="K19" i="58"/>
  <c r="K17" i="58"/>
  <c r="K15" i="58"/>
  <c r="K13" i="58"/>
  <c r="K10" i="58"/>
  <c r="K84" i="58"/>
  <c r="K61" i="58"/>
  <c r="K59" i="58"/>
  <c r="K57" i="58"/>
  <c r="K55" i="58"/>
  <c r="K53" i="58"/>
  <c r="K51" i="58"/>
  <c r="K49" i="58"/>
  <c r="K47" i="58"/>
  <c r="K45" i="58"/>
  <c r="K43" i="58"/>
  <c r="K41" i="58"/>
  <c r="K39" i="58"/>
  <c r="K37" i="58"/>
  <c r="K35" i="58"/>
  <c r="K33" i="58"/>
  <c r="K31" i="58"/>
  <c r="K29" i="58"/>
  <c r="K27" i="58"/>
  <c r="K25" i="58"/>
  <c r="K23" i="58"/>
  <c r="K12" i="58"/>
  <c r="K83" i="58"/>
  <c r="K64" i="58"/>
  <c r="K68" i="58"/>
  <c r="C11" i="84"/>
  <c r="C10" i="84" l="1"/>
  <c r="C43" i="88" s="1"/>
  <c r="O37" i="78"/>
  <c r="O214" i="78"/>
  <c r="O34" i="78"/>
  <c r="O35" i="78"/>
  <c r="O33" i="78"/>
  <c r="O32" i="78"/>
  <c r="O31" i="78"/>
  <c r="O30" i="78"/>
  <c r="O26" i="78"/>
  <c r="O24" i="78"/>
  <c r="O17" i="78"/>
  <c r="O12" i="78"/>
  <c r="O16" i="78" l="1"/>
  <c r="O11" i="78" s="1"/>
  <c r="O10" i="78" s="1"/>
  <c r="P292" i="78" l="1"/>
  <c r="P288" i="78"/>
  <c r="P284" i="78"/>
  <c r="P280" i="78"/>
  <c r="P276" i="78"/>
  <c r="P272" i="78"/>
  <c r="P268" i="78"/>
  <c r="P264" i="78"/>
  <c r="P260" i="78"/>
  <c r="P256" i="78"/>
  <c r="P252" i="78"/>
  <c r="P248" i="78"/>
  <c r="P244" i="78"/>
  <c r="P240" i="78"/>
  <c r="P236" i="78"/>
  <c r="P232" i="78"/>
  <c r="P228" i="78"/>
  <c r="P224" i="78"/>
  <c r="P220" i="78"/>
  <c r="P215" i="78"/>
  <c r="P211" i="78"/>
  <c r="P207" i="78"/>
  <c r="P203" i="78"/>
  <c r="P199" i="78"/>
  <c r="P195" i="78"/>
  <c r="P191" i="78"/>
  <c r="P187" i="78"/>
  <c r="P183" i="78"/>
  <c r="P179" i="78"/>
  <c r="P175" i="78"/>
  <c r="P171" i="78"/>
  <c r="P167" i="78"/>
  <c r="P163" i="78"/>
  <c r="P159" i="78"/>
  <c r="P155" i="78"/>
  <c r="P151" i="78"/>
  <c r="P147" i="78"/>
  <c r="P143" i="78"/>
  <c r="P139" i="78"/>
  <c r="P135" i="78"/>
  <c r="P131" i="78"/>
  <c r="P127" i="78"/>
  <c r="P123" i="78"/>
  <c r="P119" i="78"/>
  <c r="P115" i="78"/>
  <c r="P111" i="78"/>
  <c r="P107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1" i="78"/>
  <c r="P47" i="78"/>
  <c r="P43" i="78"/>
  <c r="P39" i="78"/>
  <c r="P34" i="78"/>
  <c r="P30" i="78"/>
  <c r="P26" i="78"/>
  <c r="P22" i="78"/>
  <c r="P18" i="78"/>
  <c r="P13" i="78"/>
  <c r="P29" i="78"/>
  <c r="P25" i="78"/>
  <c r="P17" i="78"/>
  <c r="P12" i="78"/>
  <c r="P290" i="78"/>
  <c r="P282" i="78"/>
  <c r="P278" i="78"/>
  <c r="P270" i="78"/>
  <c r="P266" i="78"/>
  <c r="P258" i="78"/>
  <c r="P250" i="78"/>
  <c r="P246" i="78"/>
  <c r="P242" i="78"/>
  <c r="P234" i="78"/>
  <c r="P226" i="78"/>
  <c r="P291" i="78"/>
  <c r="P287" i="78"/>
  <c r="P283" i="78"/>
  <c r="P279" i="78"/>
  <c r="P275" i="78"/>
  <c r="P271" i="78"/>
  <c r="P267" i="78"/>
  <c r="P263" i="78"/>
  <c r="P259" i="78"/>
  <c r="P255" i="78"/>
  <c r="P251" i="78"/>
  <c r="P247" i="78"/>
  <c r="P243" i="78"/>
  <c r="P239" i="78"/>
  <c r="P235" i="78"/>
  <c r="P231" i="78"/>
  <c r="P227" i="78"/>
  <c r="P223" i="78"/>
  <c r="P219" i="78"/>
  <c r="P214" i="78"/>
  <c r="P210" i="78"/>
  <c r="P206" i="78"/>
  <c r="P202" i="78"/>
  <c r="P198" i="78"/>
  <c r="P194" i="78"/>
  <c r="P190" i="78"/>
  <c r="P186" i="78"/>
  <c r="P182" i="78"/>
  <c r="P178" i="78"/>
  <c r="P174" i="78"/>
  <c r="P170" i="78"/>
  <c r="P166" i="78"/>
  <c r="P162" i="78"/>
  <c r="P158" i="78"/>
  <c r="P154" i="78"/>
  <c r="P150" i="78"/>
  <c r="P146" i="78"/>
  <c r="P142" i="78"/>
  <c r="P138" i="78"/>
  <c r="P134" i="78"/>
  <c r="P130" i="78"/>
  <c r="P126" i="78"/>
  <c r="P122" i="78"/>
  <c r="P118" i="78"/>
  <c r="P114" i="78"/>
  <c r="P110" i="78"/>
  <c r="P106" i="78"/>
  <c r="P102" i="78"/>
  <c r="P98" i="78"/>
  <c r="P94" i="78"/>
  <c r="P90" i="78"/>
  <c r="P86" i="78"/>
  <c r="P82" i="78"/>
  <c r="P78" i="78"/>
  <c r="P74" i="78"/>
  <c r="P70" i="78"/>
  <c r="P66" i="78"/>
  <c r="P62" i="78"/>
  <c r="P58" i="78"/>
  <c r="P54" i="78"/>
  <c r="P50" i="78"/>
  <c r="P46" i="78"/>
  <c r="P42" i="78"/>
  <c r="P38" i="78"/>
  <c r="P33" i="78"/>
  <c r="P21" i="78"/>
  <c r="P286" i="78"/>
  <c r="P274" i="78"/>
  <c r="P262" i="78"/>
  <c r="P254" i="78"/>
  <c r="P238" i="78"/>
  <c r="P230" i="78"/>
  <c r="P222" i="78"/>
  <c r="P289" i="78"/>
  <c r="P285" i="78"/>
  <c r="P281" i="78"/>
  <c r="P277" i="78"/>
  <c r="P273" i="78"/>
  <c r="P269" i="78"/>
  <c r="P265" i="78"/>
  <c r="P261" i="78"/>
  <c r="P257" i="78"/>
  <c r="P253" i="78"/>
  <c r="P249" i="78"/>
  <c r="P245" i="78"/>
  <c r="P241" i="78"/>
  <c r="P237" i="78"/>
  <c r="P233" i="78"/>
  <c r="P229" i="78"/>
  <c r="P225" i="78"/>
  <c r="P221" i="78"/>
  <c r="P217" i="78"/>
  <c r="P212" i="78"/>
  <c r="P208" i="78"/>
  <c r="P204" i="78"/>
  <c r="P200" i="78"/>
  <c r="P196" i="78"/>
  <c r="P192" i="78"/>
  <c r="P188" i="78"/>
  <c r="P184" i="78"/>
  <c r="P180" i="78"/>
  <c r="P176" i="78"/>
  <c r="P172" i="78"/>
  <c r="P168" i="78"/>
  <c r="P164" i="78"/>
  <c r="P160" i="78"/>
  <c r="P156" i="78"/>
  <c r="P152" i="78"/>
  <c r="P148" i="78"/>
  <c r="P144" i="78"/>
  <c r="P140" i="78"/>
  <c r="P136" i="78"/>
  <c r="P132" i="78"/>
  <c r="P128" i="78"/>
  <c r="P124" i="78"/>
  <c r="P120" i="78"/>
  <c r="P116" i="78"/>
  <c r="P112" i="78"/>
  <c r="P108" i="78"/>
  <c r="P104" i="78"/>
  <c r="P100" i="78"/>
  <c r="P96" i="78"/>
  <c r="P92" i="78"/>
  <c r="P88" i="78"/>
  <c r="P84" i="78"/>
  <c r="P80" i="78"/>
  <c r="P76" i="78"/>
  <c r="P72" i="78"/>
  <c r="P68" i="78"/>
  <c r="P64" i="78"/>
  <c r="P60" i="78"/>
  <c r="P56" i="78"/>
  <c r="P52" i="78"/>
  <c r="P48" i="78"/>
  <c r="P44" i="78"/>
  <c r="P40" i="78"/>
  <c r="P35" i="78"/>
  <c r="P31" i="78"/>
  <c r="P27" i="78"/>
  <c r="P23" i="78"/>
  <c r="P19" i="78"/>
  <c r="P218" i="78"/>
  <c r="P201" i="78"/>
  <c r="P185" i="78"/>
  <c r="P169" i="78"/>
  <c r="P153" i="78"/>
  <c r="P137" i="78"/>
  <c r="P121" i="78"/>
  <c r="P105" i="78"/>
  <c r="P89" i="78"/>
  <c r="P73" i="78"/>
  <c r="P57" i="78"/>
  <c r="P41" i="78"/>
  <c r="P24" i="78"/>
  <c r="P69" i="78"/>
  <c r="P37" i="78"/>
  <c r="P20" i="78"/>
  <c r="P97" i="78"/>
  <c r="P65" i="78"/>
  <c r="P16" i="78"/>
  <c r="P189" i="78"/>
  <c r="P141" i="78"/>
  <c r="P93" i="78"/>
  <c r="P45" i="78"/>
  <c r="P14" i="78"/>
  <c r="P213" i="78"/>
  <c r="P197" i="78"/>
  <c r="P181" i="78"/>
  <c r="P165" i="78"/>
  <c r="P149" i="78"/>
  <c r="P133" i="78"/>
  <c r="P117" i="78"/>
  <c r="P101" i="78"/>
  <c r="P85" i="78"/>
  <c r="P53" i="78"/>
  <c r="P10" i="78"/>
  <c r="P49" i="78"/>
  <c r="P205" i="78"/>
  <c r="P173" i="78"/>
  <c r="P125" i="78"/>
  <c r="P77" i="78"/>
  <c r="P61" i="78"/>
  <c r="P209" i="78"/>
  <c r="P193" i="78"/>
  <c r="P177" i="78"/>
  <c r="P161" i="78"/>
  <c r="P145" i="78"/>
  <c r="P129" i="78"/>
  <c r="P113" i="78"/>
  <c r="P81" i="78"/>
  <c r="P32" i="78"/>
  <c r="P157" i="78"/>
  <c r="P109" i="78"/>
  <c r="P28" i="78"/>
  <c r="P11" i="78"/>
  <c r="N209" i="62" l="1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1" i="62"/>
  <c r="N119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0" i="62"/>
  <c r="N120" i="62" s="1"/>
  <c r="L144" i="62"/>
  <c r="N144" i="62" s="1"/>
  <c r="S114" i="61" l="1"/>
  <c r="O114" i="61"/>
  <c r="S72" i="61"/>
  <c r="O72" i="61"/>
  <c r="S112" i="61"/>
  <c r="O112" i="61"/>
  <c r="S94" i="61"/>
  <c r="O94" i="61"/>
  <c r="S71" i="61"/>
  <c r="O71" i="61"/>
  <c r="S70" i="61"/>
  <c r="O70" i="61"/>
  <c r="S121" i="61"/>
  <c r="O121" i="61"/>
  <c r="S122" i="61"/>
  <c r="O122" i="61"/>
  <c r="S93" i="61"/>
  <c r="O93" i="61"/>
  <c r="S113" i="61"/>
  <c r="O113" i="61"/>
  <c r="S92" i="61"/>
  <c r="O92" i="61"/>
  <c r="S190" i="61"/>
  <c r="O190" i="61"/>
  <c r="S219" i="61"/>
  <c r="O219" i="61"/>
  <c r="C41" i="88" l="1"/>
  <c r="C40" i="88"/>
  <c r="C37" i="88"/>
  <c r="C35" i="88"/>
  <c r="C34" i="88"/>
  <c r="C33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C38" i="88" l="1"/>
  <c r="C23" i="88"/>
  <c r="C12" i="88"/>
  <c r="C10" i="88" l="1"/>
  <c r="C42" i="88" l="1"/>
  <c r="D10" i="88" s="1"/>
  <c r="P11" i="93" l="1"/>
  <c r="P13" i="92"/>
  <c r="K12" i="81"/>
  <c r="I45" i="80"/>
  <c r="I40" i="80"/>
  <c r="I36" i="80"/>
  <c r="I32" i="80"/>
  <c r="I28" i="80"/>
  <c r="I24" i="80"/>
  <c r="I20" i="80"/>
  <c r="I16" i="80"/>
  <c r="I12" i="80"/>
  <c r="O27" i="79"/>
  <c r="O23" i="79"/>
  <c r="O19" i="79"/>
  <c r="O15" i="79"/>
  <c r="O11" i="79"/>
  <c r="Q290" i="78"/>
  <c r="Q286" i="78"/>
  <c r="Q282" i="78"/>
  <c r="Q278" i="78"/>
  <c r="Q274" i="78"/>
  <c r="Q270" i="78"/>
  <c r="Q266" i="78"/>
  <c r="Q262" i="78"/>
  <c r="Q258" i="78"/>
  <c r="Q254" i="78"/>
  <c r="Q250" i="78"/>
  <c r="Q246" i="78"/>
  <c r="Q242" i="78"/>
  <c r="Q238" i="78"/>
  <c r="Q234" i="78"/>
  <c r="Q230" i="78"/>
  <c r="Q226" i="78"/>
  <c r="Q222" i="78"/>
  <c r="Q218" i="78"/>
  <c r="Q215" i="78"/>
  <c r="Q213" i="78"/>
  <c r="Q209" i="78"/>
  <c r="Q205" i="78"/>
  <c r="Q201" i="78"/>
  <c r="Q197" i="78"/>
  <c r="Q193" i="78"/>
  <c r="Q189" i="78"/>
  <c r="Q185" i="78"/>
  <c r="Q181" i="78"/>
  <c r="Q177" i="78"/>
  <c r="Q173" i="78"/>
  <c r="Q169" i="78"/>
  <c r="Q165" i="78"/>
  <c r="Q161" i="78"/>
  <c r="Q157" i="78"/>
  <c r="Q153" i="78"/>
  <c r="Q149" i="78"/>
  <c r="Q145" i="78"/>
  <c r="Q141" i="78"/>
  <c r="Q137" i="78"/>
  <c r="Q133" i="78"/>
  <c r="Q129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2" i="78"/>
  <c r="P10" i="93"/>
  <c r="P11" i="92"/>
  <c r="I46" i="80"/>
  <c r="I39" i="80"/>
  <c r="I34" i="80"/>
  <c r="I29" i="80"/>
  <c r="I23" i="80"/>
  <c r="I18" i="80"/>
  <c r="I13" i="80"/>
  <c r="O26" i="79"/>
  <c r="O21" i="79"/>
  <c r="O16" i="79"/>
  <c r="O10" i="79"/>
  <c r="Q288" i="78"/>
  <c r="Q283" i="78"/>
  <c r="Q277" i="78"/>
  <c r="Q272" i="78"/>
  <c r="Q267" i="78"/>
  <c r="Q261" i="78"/>
  <c r="Q256" i="78"/>
  <c r="Q251" i="78"/>
  <c r="Q245" i="78"/>
  <c r="Q240" i="78"/>
  <c r="Q235" i="78"/>
  <c r="Q229" i="78"/>
  <c r="Q224" i="78"/>
  <c r="Q219" i="78"/>
  <c r="Q214" i="78"/>
  <c r="Q208" i="78"/>
  <c r="Q203" i="78"/>
  <c r="Q198" i="78"/>
  <c r="Q192" i="78"/>
  <c r="Q187" i="78"/>
  <c r="Q182" i="78"/>
  <c r="Q176" i="78"/>
  <c r="Q171" i="78"/>
  <c r="Q166" i="78"/>
  <c r="Q160" i="78"/>
  <c r="Q155" i="78"/>
  <c r="Q150" i="78"/>
  <c r="Q144" i="78"/>
  <c r="Q139" i="78"/>
  <c r="Q134" i="78"/>
  <c r="Q128" i="78"/>
  <c r="Q123" i="78"/>
  <c r="Q118" i="78"/>
  <c r="Q112" i="78"/>
  <c r="Q107" i="78"/>
  <c r="Q102" i="78"/>
  <c r="Q96" i="78"/>
  <c r="Q91" i="78"/>
  <c r="Q86" i="78"/>
  <c r="Q80" i="78"/>
  <c r="Q75" i="78"/>
  <c r="Q70" i="78"/>
  <c r="Q64" i="78"/>
  <c r="Q59" i="78"/>
  <c r="Q54" i="78"/>
  <c r="Q48" i="78"/>
  <c r="Q43" i="78"/>
  <c r="Q38" i="78"/>
  <c r="Q31" i="78"/>
  <c r="Q27" i="78"/>
  <c r="Q23" i="78"/>
  <c r="Q19" i="78"/>
  <c r="Q14" i="78"/>
  <c r="Q11" i="78"/>
  <c r="Q14" i="77"/>
  <c r="K724" i="76"/>
  <c r="K719" i="76"/>
  <c r="K715" i="76"/>
  <c r="K711" i="76"/>
  <c r="K707" i="76"/>
  <c r="K703" i="76"/>
  <c r="K699" i="76"/>
  <c r="K695" i="76"/>
  <c r="K691" i="76"/>
  <c r="K687" i="76"/>
  <c r="K683" i="76"/>
  <c r="K679" i="76"/>
  <c r="K675" i="76"/>
  <c r="K671" i="76"/>
  <c r="K667" i="76"/>
  <c r="K663" i="76"/>
  <c r="K659" i="76"/>
  <c r="K655" i="76"/>
  <c r="K651" i="76"/>
  <c r="K647" i="76"/>
  <c r="K643" i="76"/>
  <c r="K639" i="76"/>
  <c r="K635" i="76"/>
  <c r="K631" i="76"/>
  <c r="K627" i="76"/>
  <c r="K623" i="76"/>
  <c r="K619" i="76"/>
  <c r="K615" i="76"/>
  <c r="K611" i="76"/>
  <c r="K607" i="76"/>
  <c r="K603" i="76"/>
  <c r="K599" i="76"/>
  <c r="K595" i="76"/>
  <c r="K591" i="76"/>
  <c r="K587" i="76"/>
  <c r="K583" i="76"/>
  <c r="K579" i="76"/>
  <c r="K575" i="76"/>
  <c r="K571" i="76"/>
  <c r="K567" i="76"/>
  <c r="K563" i="76"/>
  <c r="K559" i="76"/>
  <c r="K555" i="76"/>
  <c r="K551" i="76"/>
  <c r="K547" i="76"/>
  <c r="K543" i="76"/>
  <c r="K539" i="76"/>
  <c r="K535" i="76"/>
  <c r="K531" i="76"/>
  <c r="K527" i="76"/>
  <c r="K523" i="76"/>
  <c r="K519" i="76"/>
  <c r="K515" i="76"/>
  <c r="K511" i="76"/>
  <c r="K507" i="76"/>
  <c r="K503" i="76"/>
  <c r="K499" i="76"/>
  <c r="K495" i="76"/>
  <c r="K491" i="76"/>
  <c r="K487" i="76"/>
  <c r="K483" i="76"/>
  <c r="K479" i="76"/>
  <c r="K475" i="76"/>
  <c r="K471" i="76"/>
  <c r="K467" i="76"/>
  <c r="K463" i="76"/>
  <c r="K459" i="76"/>
  <c r="K455" i="76"/>
  <c r="K451" i="76"/>
  <c r="K447" i="76"/>
  <c r="K443" i="76"/>
  <c r="K439" i="76"/>
  <c r="K435" i="76"/>
  <c r="K431" i="76"/>
  <c r="K427" i="76"/>
  <c r="K422" i="76"/>
  <c r="K418" i="76"/>
  <c r="K414" i="76"/>
  <c r="K410" i="76"/>
  <c r="K406" i="76"/>
  <c r="K402" i="76"/>
  <c r="K398" i="76"/>
  <c r="K394" i="76"/>
  <c r="K390" i="76"/>
  <c r="K386" i="76"/>
  <c r="K382" i="76"/>
  <c r="K378" i="76"/>
  <c r="K374" i="76"/>
  <c r="K370" i="76"/>
  <c r="K366" i="76"/>
  <c r="K362" i="76"/>
  <c r="K358" i="76"/>
  <c r="K354" i="76"/>
  <c r="K350" i="76"/>
  <c r="K346" i="76"/>
  <c r="K342" i="76"/>
  <c r="K338" i="76"/>
  <c r="K334" i="76"/>
  <c r="K330" i="76"/>
  <c r="P15" i="92"/>
  <c r="K11" i="81"/>
  <c r="I42" i="80"/>
  <c r="I33" i="80"/>
  <c r="I26" i="80"/>
  <c r="I19" i="80"/>
  <c r="I11" i="80"/>
  <c r="O24" i="79"/>
  <c r="O17" i="79"/>
  <c r="Q292" i="78"/>
  <c r="Q285" i="78"/>
  <c r="Q279" i="78"/>
  <c r="Q271" i="78"/>
  <c r="Q264" i="78"/>
  <c r="Q257" i="78"/>
  <c r="Q249" i="78"/>
  <c r="Q243" i="78"/>
  <c r="Q236" i="78"/>
  <c r="Q228" i="78"/>
  <c r="Q221" i="78"/>
  <c r="Q211" i="78"/>
  <c r="Q204" i="78"/>
  <c r="Q196" i="78"/>
  <c r="Q190" i="78"/>
  <c r="Q183" i="78"/>
  <c r="Q175" i="78"/>
  <c r="Q168" i="78"/>
  <c r="Q162" i="78"/>
  <c r="Q154" i="78"/>
  <c r="Q147" i="78"/>
  <c r="Q140" i="78"/>
  <c r="Q132" i="78"/>
  <c r="Q126" i="78"/>
  <c r="Q119" i="78"/>
  <c r="Q111" i="78"/>
  <c r="Q104" i="78"/>
  <c r="Q98" i="78"/>
  <c r="Q90" i="78"/>
  <c r="Q83" i="78"/>
  <c r="Q76" i="78"/>
  <c r="Q68" i="78"/>
  <c r="Q62" i="78"/>
  <c r="Q55" i="78"/>
  <c r="Q47" i="78"/>
  <c r="Q40" i="78"/>
  <c r="Q33" i="78"/>
  <c r="Q26" i="78"/>
  <c r="Q21" i="78"/>
  <c r="Q16" i="78"/>
  <c r="Q16" i="77"/>
  <c r="Q11" i="77"/>
  <c r="K718" i="76"/>
  <c r="K713" i="76"/>
  <c r="K708" i="76"/>
  <c r="K702" i="76"/>
  <c r="K697" i="76"/>
  <c r="K692" i="76"/>
  <c r="K686" i="76"/>
  <c r="K681" i="76"/>
  <c r="K676" i="76"/>
  <c r="K670" i="76"/>
  <c r="K665" i="76"/>
  <c r="K660" i="76"/>
  <c r="K654" i="76"/>
  <c r="K649" i="76"/>
  <c r="K644" i="76"/>
  <c r="K638" i="76"/>
  <c r="K633" i="76"/>
  <c r="K628" i="76"/>
  <c r="K622" i="76"/>
  <c r="K617" i="76"/>
  <c r="K612" i="76"/>
  <c r="K606" i="76"/>
  <c r="K601" i="76"/>
  <c r="K596" i="76"/>
  <c r="K590" i="76"/>
  <c r="K585" i="76"/>
  <c r="K580" i="76"/>
  <c r="K574" i="76"/>
  <c r="K569" i="76"/>
  <c r="K564" i="76"/>
  <c r="K558" i="76"/>
  <c r="K553" i="76"/>
  <c r="K548" i="76"/>
  <c r="K542" i="76"/>
  <c r="K537" i="76"/>
  <c r="K532" i="76"/>
  <c r="K526" i="76"/>
  <c r="K521" i="76"/>
  <c r="K516" i="76"/>
  <c r="K510" i="76"/>
  <c r="K505" i="76"/>
  <c r="K500" i="76"/>
  <c r="K494" i="76"/>
  <c r="K489" i="76"/>
  <c r="K484" i="76"/>
  <c r="K478" i="76"/>
  <c r="K473" i="76"/>
  <c r="K468" i="76"/>
  <c r="K462" i="76"/>
  <c r="K457" i="76"/>
  <c r="K452" i="76"/>
  <c r="K446" i="76"/>
  <c r="K441" i="76"/>
  <c r="K436" i="76"/>
  <c r="K430" i="76"/>
  <c r="K425" i="76"/>
  <c r="K419" i="76"/>
  <c r="K413" i="76"/>
  <c r="K408" i="76"/>
  <c r="K403" i="76"/>
  <c r="K397" i="76"/>
  <c r="K392" i="76"/>
  <c r="K387" i="76"/>
  <c r="K381" i="76"/>
  <c r="K376" i="76"/>
  <c r="K371" i="76"/>
  <c r="K365" i="76"/>
  <c r="K360" i="76"/>
  <c r="K355" i="76"/>
  <c r="K349" i="76"/>
  <c r="K344" i="76"/>
  <c r="K339" i="76"/>
  <c r="K333" i="76"/>
  <c r="K328" i="76"/>
  <c r="K324" i="76"/>
  <c r="K320" i="76"/>
  <c r="K316" i="76"/>
  <c r="K312" i="76"/>
  <c r="K308" i="76"/>
  <c r="K304" i="76"/>
  <c r="K300" i="76"/>
  <c r="K296" i="76"/>
  <c r="K292" i="76"/>
  <c r="K288" i="76"/>
  <c r="K284" i="76"/>
  <c r="K280" i="76"/>
  <c r="K276" i="76"/>
  <c r="K272" i="76"/>
  <c r="K268" i="76"/>
  <c r="K264" i="76"/>
  <c r="K260" i="76"/>
  <c r="K256" i="76"/>
  <c r="K252" i="76"/>
  <c r="K248" i="76"/>
  <c r="K244" i="76"/>
  <c r="K240" i="76"/>
  <c r="K236" i="76"/>
  <c r="K232" i="76"/>
  <c r="K228" i="76"/>
  <c r="K224" i="76"/>
  <c r="K220" i="76"/>
  <c r="K216" i="76"/>
  <c r="K212" i="76"/>
  <c r="K208" i="76"/>
  <c r="K204" i="76"/>
  <c r="K200" i="76"/>
  <c r="K196" i="76"/>
  <c r="K192" i="76"/>
  <c r="K188" i="76"/>
  <c r="K184" i="76"/>
  <c r="K180" i="76"/>
  <c r="K176" i="76"/>
  <c r="K172" i="76"/>
  <c r="K168" i="76"/>
  <c r="K164" i="76"/>
  <c r="K160" i="76"/>
  <c r="K156" i="76"/>
  <c r="K152" i="76"/>
  <c r="K148" i="76"/>
  <c r="K144" i="76"/>
  <c r="K140" i="76"/>
  <c r="K136" i="76"/>
  <c r="K132" i="76"/>
  <c r="K128" i="76"/>
  <c r="K124" i="76"/>
  <c r="K120" i="76"/>
  <c r="K116" i="76"/>
  <c r="K112" i="76"/>
  <c r="K108" i="76"/>
  <c r="K104" i="76"/>
  <c r="K100" i="76"/>
  <c r="K96" i="76"/>
  <c r="K92" i="76"/>
  <c r="K88" i="76"/>
  <c r="K84" i="76"/>
  <c r="K80" i="76"/>
  <c r="K76" i="76"/>
  <c r="K72" i="76"/>
  <c r="K68" i="76"/>
  <c r="K64" i="76"/>
  <c r="K60" i="76"/>
  <c r="K56" i="76"/>
  <c r="K52" i="76"/>
  <c r="K48" i="76"/>
  <c r="K44" i="76"/>
  <c r="K40" i="76"/>
  <c r="K36" i="76"/>
  <c r="K32" i="76"/>
  <c r="K28" i="76"/>
  <c r="K24" i="76"/>
  <c r="K20" i="76"/>
  <c r="K16" i="76"/>
  <c r="K12" i="76"/>
  <c r="L12" i="74"/>
  <c r="K174" i="73"/>
  <c r="K170" i="73"/>
  <c r="K166" i="73"/>
  <c r="K162" i="73"/>
  <c r="K158" i="73"/>
  <c r="K153" i="73"/>
  <c r="K149" i="73"/>
  <c r="K145" i="73"/>
  <c r="K141" i="73"/>
  <c r="K137" i="73"/>
  <c r="K133" i="73"/>
  <c r="K129" i="73"/>
  <c r="K125" i="73"/>
  <c r="K121" i="73"/>
  <c r="K117" i="73"/>
  <c r="K113" i="73"/>
  <c r="K109" i="73"/>
  <c r="K105" i="73"/>
  <c r="K101" i="73"/>
  <c r="K97" i="73"/>
  <c r="K93" i="73"/>
  <c r="K89" i="73"/>
  <c r="K85" i="73"/>
  <c r="K81" i="73"/>
  <c r="K77" i="73"/>
  <c r="K73" i="73"/>
  <c r="K68" i="73"/>
  <c r="K63" i="73"/>
  <c r="K59" i="73"/>
  <c r="K55" i="73"/>
  <c r="K50" i="73"/>
  <c r="K46" i="73"/>
  <c r="K42" i="73"/>
  <c r="K38" i="73"/>
  <c r="K34" i="73"/>
  <c r="K30" i="73"/>
  <c r="K25" i="73"/>
  <c r="K20" i="73"/>
  <c r="K16" i="73"/>
  <c r="K12" i="73"/>
  <c r="M49" i="72"/>
  <c r="M45" i="72"/>
  <c r="M41" i="72"/>
  <c r="M37" i="72"/>
  <c r="M33" i="72"/>
  <c r="M29" i="72"/>
  <c r="M25" i="72"/>
  <c r="M21" i="72"/>
  <c r="M16" i="72"/>
  <c r="M13" i="72"/>
  <c r="S46" i="71"/>
  <c r="S41" i="71"/>
  <c r="S37" i="71"/>
  <c r="S32" i="71"/>
  <c r="S27" i="71"/>
  <c r="S23" i="71"/>
  <c r="S19" i="71"/>
  <c r="S15" i="71"/>
  <c r="S11" i="71"/>
  <c r="P142" i="69"/>
  <c r="P138" i="69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15" i="67"/>
  <c r="K11" i="67"/>
  <c r="L23" i="66"/>
  <c r="L18" i="66"/>
  <c r="L14" i="66"/>
  <c r="L14" i="65"/>
  <c r="O45" i="64"/>
  <c r="O41" i="64"/>
  <c r="O37" i="64"/>
  <c r="O31" i="64"/>
  <c r="O26" i="64"/>
  <c r="O24" i="64"/>
  <c r="O20" i="64"/>
  <c r="O15" i="64"/>
  <c r="O11" i="64"/>
  <c r="N116" i="63"/>
  <c r="N112" i="63"/>
  <c r="N107" i="63"/>
  <c r="N103" i="63"/>
  <c r="N99" i="63"/>
  <c r="N95" i="63"/>
  <c r="N91" i="63"/>
  <c r="N87" i="63"/>
  <c r="N83" i="63"/>
  <c r="N79" i="63"/>
  <c r="N75" i="63"/>
  <c r="N71" i="63"/>
  <c r="N67" i="63"/>
  <c r="N63" i="63"/>
  <c r="N59" i="63"/>
  <c r="N55" i="63"/>
  <c r="N50" i="63"/>
  <c r="N46" i="63"/>
  <c r="N42" i="63"/>
  <c r="N38" i="63"/>
  <c r="N34" i="63"/>
  <c r="N30" i="63"/>
  <c r="N25" i="63"/>
  <c r="N21" i="63"/>
  <c r="N17" i="63"/>
  <c r="N13" i="63"/>
  <c r="P14" i="92"/>
  <c r="I44" i="80"/>
  <c r="I35" i="80"/>
  <c r="I25" i="80"/>
  <c r="I15" i="80"/>
  <c r="O25" i="79"/>
  <c r="O14" i="79"/>
  <c r="Q289" i="78"/>
  <c r="Q280" i="78"/>
  <c r="Q269" i="78"/>
  <c r="Q260" i="78"/>
  <c r="Q252" i="78"/>
  <c r="Q241" i="78"/>
  <c r="Q232" i="78"/>
  <c r="Q223" i="78"/>
  <c r="Q206" i="78"/>
  <c r="Q195" i="78"/>
  <c r="Q186" i="78"/>
  <c r="Q178" i="78"/>
  <c r="Q167" i="78"/>
  <c r="Q158" i="78"/>
  <c r="Q148" i="78"/>
  <c r="Q138" i="78"/>
  <c r="Q130" i="78"/>
  <c r="Q120" i="78"/>
  <c r="Q110" i="78"/>
  <c r="Q100" i="78"/>
  <c r="Q92" i="78"/>
  <c r="Q82" i="78"/>
  <c r="Q72" i="78"/>
  <c r="Q63" i="78"/>
  <c r="Q52" i="78"/>
  <c r="Q44" i="78"/>
  <c r="Q34" i="78"/>
  <c r="Q25" i="78"/>
  <c r="Q18" i="78"/>
  <c r="Q15" i="77"/>
  <c r="K722" i="76"/>
  <c r="K714" i="76"/>
  <c r="K706" i="76"/>
  <c r="K700" i="76"/>
  <c r="K693" i="76"/>
  <c r="K685" i="76"/>
  <c r="K678" i="76"/>
  <c r="K672" i="76"/>
  <c r="K664" i="76"/>
  <c r="K657" i="76"/>
  <c r="K650" i="76"/>
  <c r="K642" i="76"/>
  <c r="K636" i="76"/>
  <c r="K629" i="76"/>
  <c r="K621" i="76"/>
  <c r="K614" i="76"/>
  <c r="K608" i="76"/>
  <c r="K600" i="76"/>
  <c r="K593" i="76"/>
  <c r="K586" i="76"/>
  <c r="K578" i="76"/>
  <c r="K572" i="76"/>
  <c r="K565" i="76"/>
  <c r="K557" i="76"/>
  <c r="K550" i="76"/>
  <c r="K544" i="76"/>
  <c r="K536" i="76"/>
  <c r="K529" i="76"/>
  <c r="K522" i="76"/>
  <c r="K514" i="76"/>
  <c r="K508" i="76"/>
  <c r="K501" i="76"/>
  <c r="K493" i="76"/>
  <c r="K486" i="76"/>
  <c r="K480" i="76"/>
  <c r="K472" i="76"/>
  <c r="K465" i="76"/>
  <c r="K458" i="76"/>
  <c r="K450" i="76"/>
  <c r="K444" i="76"/>
  <c r="K437" i="76"/>
  <c r="K429" i="76"/>
  <c r="K421" i="76"/>
  <c r="K415" i="76"/>
  <c r="K407" i="76"/>
  <c r="K400" i="76"/>
  <c r="K393" i="76"/>
  <c r="K385" i="76"/>
  <c r="K379" i="76"/>
  <c r="K372" i="76"/>
  <c r="K364" i="76"/>
  <c r="K357" i="76"/>
  <c r="K351" i="76"/>
  <c r="K343" i="76"/>
  <c r="K336" i="76"/>
  <c r="K329" i="76"/>
  <c r="K323" i="76"/>
  <c r="K318" i="76"/>
  <c r="K313" i="76"/>
  <c r="K307" i="76"/>
  <c r="K302" i="76"/>
  <c r="K297" i="76"/>
  <c r="K291" i="76"/>
  <c r="K286" i="76"/>
  <c r="K281" i="76"/>
  <c r="K275" i="76"/>
  <c r="K270" i="76"/>
  <c r="K265" i="76"/>
  <c r="K259" i="76"/>
  <c r="K254" i="76"/>
  <c r="K249" i="76"/>
  <c r="K243" i="76"/>
  <c r="K238" i="76"/>
  <c r="K233" i="76"/>
  <c r="K227" i="76"/>
  <c r="K222" i="76"/>
  <c r="K217" i="76"/>
  <c r="K211" i="76"/>
  <c r="K206" i="76"/>
  <c r="K201" i="76"/>
  <c r="K195" i="76"/>
  <c r="K190" i="76"/>
  <c r="K185" i="76"/>
  <c r="K179" i="76"/>
  <c r="K174" i="76"/>
  <c r="K169" i="76"/>
  <c r="K163" i="76"/>
  <c r="K158" i="76"/>
  <c r="K153" i="76"/>
  <c r="K147" i="76"/>
  <c r="K142" i="76"/>
  <c r="K137" i="76"/>
  <c r="K131" i="76"/>
  <c r="K126" i="76"/>
  <c r="K121" i="76"/>
  <c r="K115" i="76"/>
  <c r="K110" i="76"/>
  <c r="K105" i="76"/>
  <c r="K99" i="76"/>
  <c r="K94" i="76"/>
  <c r="K89" i="76"/>
  <c r="K83" i="76"/>
  <c r="K78" i="76"/>
  <c r="K73" i="76"/>
  <c r="K67" i="76"/>
  <c r="K62" i="76"/>
  <c r="K57" i="76"/>
  <c r="K51" i="76"/>
  <c r="K46" i="76"/>
  <c r="K41" i="76"/>
  <c r="K35" i="76"/>
  <c r="K30" i="76"/>
  <c r="K25" i="76"/>
  <c r="K19" i="76"/>
  <c r="K14" i="76"/>
  <c r="L13" i="74"/>
  <c r="K173" i="73"/>
  <c r="K168" i="73"/>
  <c r="K163" i="73"/>
  <c r="K157" i="73"/>
  <c r="K151" i="73"/>
  <c r="K146" i="73"/>
  <c r="K140" i="73"/>
  <c r="K135" i="73"/>
  <c r="K130" i="73"/>
  <c r="K124" i="73"/>
  <c r="K119" i="73"/>
  <c r="K114" i="73"/>
  <c r="K108" i="73"/>
  <c r="K103" i="73"/>
  <c r="K98" i="73"/>
  <c r="K92" i="73"/>
  <c r="K87" i="73"/>
  <c r="K83" i="73"/>
  <c r="K76" i="73"/>
  <c r="K70" i="73"/>
  <c r="K64" i="73"/>
  <c r="K58" i="73"/>
  <c r="K52" i="73"/>
  <c r="K47" i="73"/>
  <c r="K41" i="73"/>
  <c r="K36" i="73"/>
  <c r="K31" i="73"/>
  <c r="K24" i="73"/>
  <c r="K18" i="73"/>
  <c r="K13" i="73"/>
  <c r="M48" i="72"/>
  <c r="M43" i="72"/>
  <c r="M38" i="72"/>
  <c r="M32" i="72"/>
  <c r="M27" i="72"/>
  <c r="M22" i="72"/>
  <c r="M11" i="72"/>
  <c r="S43" i="71"/>
  <c r="S35" i="71"/>
  <c r="S30" i="71"/>
  <c r="S24" i="71"/>
  <c r="S18" i="71"/>
  <c r="S13" i="71"/>
  <c r="P143" i="69"/>
  <c r="P137" i="69"/>
  <c r="P132" i="69"/>
  <c r="P127" i="69"/>
  <c r="P121" i="69"/>
  <c r="P116" i="69"/>
  <c r="P111" i="69"/>
  <c r="P105" i="69"/>
  <c r="P100" i="69"/>
  <c r="P95" i="69"/>
  <c r="P89" i="69"/>
  <c r="P84" i="69"/>
  <c r="P79" i="69"/>
  <c r="P73" i="69"/>
  <c r="P68" i="69"/>
  <c r="P63" i="69"/>
  <c r="P57" i="69"/>
  <c r="P52" i="69"/>
  <c r="P47" i="69"/>
  <c r="P41" i="69"/>
  <c r="P36" i="69"/>
  <c r="P31" i="69"/>
  <c r="P25" i="69"/>
  <c r="P20" i="69"/>
  <c r="P15" i="69"/>
  <c r="K14" i="67"/>
  <c r="L25" i="66"/>
  <c r="L19" i="66"/>
  <c r="L13" i="66"/>
  <c r="L12" i="65"/>
  <c r="O42" i="64"/>
  <c r="O35" i="64"/>
  <c r="O16" i="64"/>
  <c r="O27" i="64"/>
  <c r="O19" i="64"/>
  <c r="O13" i="64"/>
  <c r="N117" i="63"/>
  <c r="N111" i="63"/>
  <c r="N105" i="63"/>
  <c r="N100" i="63"/>
  <c r="N94" i="63"/>
  <c r="N89" i="63"/>
  <c r="N84" i="63"/>
  <c r="N78" i="63"/>
  <c r="N73" i="63"/>
  <c r="N68" i="63"/>
  <c r="N62" i="63"/>
  <c r="N57" i="63"/>
  <c r="N51" i="63"/>
  <c r="N45" i="63"/>
  <c r="N40" i="63"/>
  <c r="N35" i="63"/>
  <c r="N29" i="63"/>
  <c r="N23" i="63"/>
  <c r="N18" i="63"/>
  <c r="N12" i="63"/>
  <c r="O207" i="62"/>
  <c r="O203" i="62"/>
  <c r="O199" i="62"/>
  <c r="O195" i="62"/>
  <c r="O191" i="62"/>
  <c r="O186" i="62"/>
  <c r="O181" i="62"/>
  <c r="O177" i="62"/>
  <c r="O173" i="62"/>
  <c r="O169" i="62"/>
  <c r="O165" i="62"/>
  <c r="O161" i="62"/>
  <c r="O157" i="62"/>
  <c r="O153" i="62"/>
  <c r="O149" i="62"/>
  <c r="O145" i="62"/>
  <c r="O140" i="62"/>
  <c r="O136" i="62"/>
  <c r="O184" i="62"/>
  <c r="O130" i="62"/>
  <c r="O126" i="62"/>
  <c r="O122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U361" i="61"/>
  <c r="U357" i="61"/>
  <c r="U353" i="61"/>
  <c r="U349" i="61"/>
  <c r="U345" i="61"/>
  <c r="U341" i="61"/>
  <c r="U337" i="61"/>
  <c r="U333" i="61"/>
  <c r="U329" i="61"/>
  <c r="U325" i="61"/>
  <c r="U321" i="61"/>
  <c r="U317" i="61"/>
  <c r="U313" i="61"/>
  <c r="U309" i="61"/>
  <c r="U305" i="61"/>
  <c r="U301" i="61"/>
  <c r="U297" i="61"/>
  <c r="U293" i="61"/>
  <c r="U289" i="61"/>
  <c r="U285" i="61"/>
  <c r="U281" i="61"/>
  <c r="U277" i="61"/>
  <c r="U273" i="61"/>
  <c r="U269" i="61"/>
  <c r="U265" i="61"/>
  <c r="U260" i="61"/>
  <c r="U255" i="61"/>
  <c r="U250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64" i="59"/>
  <c r="R59" i="59"/>
  <c r="R55" i="59"/>
  <c r="R51" i="59"/>
  <c r="R47" i="59"/>
  <c r="R43" i="59"/>
  <c r="R38" i="59"/>
  <c r="R34" i="59"/>
  <c r="R30" i="59"/>
  <c r="R25" i="59"/>
  <c r="R21" i="59"/>
  <c r="R17" i="59"/>
  <c r="R13" i="59"/>
  <c r="P12" i="92"/>
  <c r="I43" i="80"/>
  <c r="I31" i="80"/>
  <c r="I22" i="80"/>
  <c r="I14" i="80"/>
  <c r="O22" i="79"/>
  <c r="O13" i="79"/>
  <c r="Q287" i="78"/>
  <c r="Q276" i="78"/>
  <c r="Q268" i="78"/>
  <c r="Q259" i="78"/>
  <c r="Q248" i="78"/>
  <c r="Q239" i="78"/>
  <c r="Q231" i="78"/>
  <c r="Q220" i="78"/>
  <c r="Q212" i="78"/>
  <c r="Q202" i="78"/>
  <c r="Q194" i="78"/>
  <c r="Q184" i="78"/>
  <c r="Q174" i="78"/>
  <c r="Q164" i="78"/>
  <c r="Q156" i="78"/>
  <c r="Q146" i="78"/>
  <c r="Q136" i="78"/>
  <c r="Q127" i="78"/>
  <c r="Q116" i="78"/>
  <c r="Q108" i="78"/>
  <c r="Q99" i="78"/>
  <c r="Q88" i="78"/>
  <c r="Q79" i="78"/>
  <c r="Q71" i="78"/>
  <c r="Q60" i="78"/>
  <c r="Q51" i="78"/>
  <c r="Q42" i="78"/>
  <c r="Q30" i="78"/>
  <c r="Q24" i="78"/>
  <c r="Q17" i="78"/>
  <c r="Q13" i="77"/>
  <c r="K721" i="76"/>
  <c r="K712" i="76"/>
  <c r="K705" i="76"/>
  <c r="K698" i="76"/>
  <c r="K690" i="76"/>
  <c r="K684" i="76"/>
  <c r="K677" i="76"/>
  <c r="K669" i="76"/>
  <c r="K662" i="76"/>
  <c r="K656" i="76"/>
  <c r="K648" i="76"/>
  <c r="K641" i="76"/>
  <c r="K634" i="76"/>
  <c r="K626" i="76"/>
  <c r="K620" i="76"/>
  <c r="K613" i="76"/>
  <c r="K605" i="76"/>
  <c r="K598" i="76"/>
  <c r="K592" i="76"/>
  <c r="K584" i="76"/>
  <c r="K577" i="76"/>
  <c r="K570" i="76"/>
  <c r="K562" i="76"/>
  <c r="K556" i="76"/>
  <c r="K549" i="76"/>
  <c r="K541" i="76"/>
  <c r="K534" i="76"/>
  <c r="K528" i="76"/>
  <c r="K520" i="76"/>
  <c r="K513" i="76"/>
  <c r="K506" i="76"/>
  <c r="K498" i="76"/>
  <c r="K492" i="76"/>
  <c r="K485" i="76"/>
  <c r="K477" i="76"/>
  <c r="K470" i="76"/>
  <c r="K464" i="76"/>
  <c r="K456" i="76"/>
  <c r="K449" i="76"/>
  <c r="K442" i="76"/>
  <c r="K434" i="76"/>
  <c r="K428" i="76"/>
  <c r="K420" i="76"/>
  <c r="K412" i="76"/>
  <c r="K405" i="76"/>
  <c r="K399" i="76"/>
  <c r="K391" i="76"/>
  <c r="K384" i="76"/>
  <c r="K377" i="76"/>
  <c r="K369" i="76"/>
  <c r="K363" i="76"/>
  <c r="K356" i="76"/>
  <c r="K348" i="76"/>
  <c r="K341" i="76"/>
  <c r="K335" i="76"/>
  <c r="K327" i="76"/>
  <c r="K322" i="76"/>
  <c r="K317" i="76"/>
  <c r="K311" i="76"/>
  <c r="K306" i="76"/>
  <c r="K301" i="76"/>
  <c r="K295" i="76"/>
  <c r="K290" i="76"/>
  <c r="K285" i="76"/>
  <c r="K279" i="76"/>
  <c r="K274" i="76"/>
  <c r="K269" i="76"/>
  <c r="K263" i="76"/>
  <c r="K258" i="76"/>
  <c r="K253" i="76"/>
  <c r="K247" i="76"/>
  <c r="K242" i="76"/>
  <c r="K237" i="76"/>
  <c r="K231" i="76"/>
  <c r="K226" i="76"/>
  <c r="K221" i="76"/>
  <c r="K215" i="76"/>
  <c r="K210" i="76"/>
  <c r="K205" i="76"/>
  <c r="K199" i="76"/>
  <c r="K194" i="76"/>
  <c r="K189" i="76"/>
  <c r="K183" i="76"/>
  <c r="K178" i="76"/>
  <c r="K173" i="76"/>
  <c r="K167" i="76"/>
  <c r="K162" i="76"/>
  <c r="K157" i="76"/>
  <c r="K151" i="76"/>
  <c r="K146" i="76"/>
  <c r="K141" i="76"/>
  <c r="K135" i="76"/>
  <c r="K130" i="76"/>
  <c r="K125" i="76"/>
  <c r="K119" i="76"/>
  <c r="K114" i="76"/>
  <c r="K109" i="76"/>
  <c r="K103" i="76"/>
  <c r="K98" i="76"/>
  <c r="K93" i="76"/>
  <c r="K87" i="76"/>
  <c r="K82" i="76"/>
  <c r="K77" i="76"/>
  <c r="K71" i="76"/>
  <c r="K66" i="76"/>
  <c r="K61" i="76"/>
  <c r="K55" i="76"/>
  <c r="K50" i="76"/>
  <c r="K45" i="76"/>
  <c r="K39" i="76"/>
  <c r="K34" i="76"/>
  <c r="K29" i="76"/>
  <c r="K23" i="76"/>
  <c r="K18" i="76"/>
  <c r="K13" i="76"/>
  <c r="L11" i="74"/>
  <c r="K172" i="73"/>
  <c r="K167" i="73"/>
  <c r="K161" i="73"/>
  <c r="K156" i="73"/>
  <c r="K150" i="73"/>
  <c r="K144" i="73"/>
  <c r="K139" i="73"/>
  <c r="K134" i="73"/>
  <c r="K128" i="73"/>
  <c r="K123" i="73"/>
  <c r="K118" i="73"/>
  <c r="K112" i="73"/>
  <c r="K107" i="73"/>
  <c r="K102" i="73"/>
  <c r="K96" i="73"/>
  <c r="K91" i="73"/>
  <c r="K86" i="73"/>
  <c r="K80" i="73"/>
  <c r="K75" i="73"/>
  <c r="K69" i="73"/>
  <c r="K62" i="73"/>
  <c r="K57" i="73"/>
  <c r="K51" i="73"/>
  <c r="K45" i="73"/>
  <c r="K40" i="73"/>
  <c r="K35" i="73"/>
  <c r="K29" i="73"/>
  <c r="K22" i="73"/>
  <c r="K17" i="73"/>
  <c r="K11" i="73"/>
  <c r="M47" i="72"/>
  <c r="M42" i="72"/>
  <c r="M36" i="72"/>
  <c r="M31" i="72"/>
  <c r="M26" i="72"/>
  <c r="M20" i="72"/>
  <c r="M15" i="72"/>
  <c r="S47" i="71"/>
  <c r="S40" i="71"/>
  <c r="S34" i="71"/>
  <c r="S28" i="71"/>
  <c r="S22" i="71"/>
  <c r="S17" i="71"/>
  <c r="S12" i="71"/>
  <c r="P141" i="69"/>
  <c r="P136" i="69"/>
  <c r="P131" i="69"/>
  <c r="P125" i="69"/>
  <c r="P120" i="69"/>
  <c r="P115" i="69"/>
  <c r="P109" i="69"/>
  <c r="P104" i="69"/>
  <c r="P99" i="69"/>
  <c r="P93" i="69"/>
  <c r="P88" i="69"/>
  <c r="P83" i="69"/>
  <c r="P77" i="69"/>
  <c r="P72" i="69"/>
  <c r="P67" i="69"/>
  <c r="P61" i="69"/>
  <c r="P56" i="69"/>
  <c r="P51" i="69"/>
  <c r="P45" i="69"/>
  <c r="P40" i="69"/>
  <c r="P35" i="69"/>
  <c r="P29" i="69"/>
  <c r="P24" i="69"/>
  <c r="P19" i="69"/>
  <c r="P13" i="69"/>
  <c r="K13" i="67"/>
  <c r="L24" i="66"/>
  <c r="L17" i="66"/>
  <c r="L12" i="66"/>
  <c r="L11" i="65"/>
  <c r="O40" i="64"/>
  <c r="O34" i="64"/>
  <c r="O29" i="64"/>
  <c r="O23" i="64"/>
  <c r="O17" i="64"/>
  <c r="O12" i="64"/>
  <c r="N115" i="63"/>
  <c r="N110" i="63"/>
  <c r="N104" i="63"/>
  <c r="N98" i="63"/>
  <c r="N93" i="63"/>
  <c r="N88" i="63"/>
  <c r="N82" i="63"/>
  <c r="N77" i="63"/>
  <c r="N72" i="63"/>
  <c r="N66" i="63"/>
  <c r="N61" i="63"/>
  <c r="N56" i="63"/>
  <c r="N49" i="63"/>
  <c r="N44" i="63"/>
  <c r="N39" i="63"/>
  <c r="N33" i="63"/>
  <c r="N28" i="63"/>
  <c r="N22" i="63"/>
  <c r="N16" i="63"/>
  <c r="N11" i="63"/>
  <c r="O206" i="62"/>
  <c r="O202" i="62"/>
  <c r="P10" i="92"/>
  <c r="I30" i="80"/>
  <c r="I10" i="80"/>
  <c r="O12" i="79"/>
  <c r="Q275" i="78"/>
  <c r="Q255" i="78"/>
  <c r="Q237" i="78"/>
  <c r="Q217" i="78"/>
  <c r="Q210" i="78"/>
  <c r="Q191" i="78"/>
  <c r="Q172" i="78"/>
  <c r="Q152" i="78"/>
  <c r="Q135" i="78"/>
  <c r="Q115" i="78"/>
  <c r="Q95" i="78"/>
  <c r="Q78" i="78"/>
  <c r="Q58" i="78"/>
  <c r="Q39" i="78"/>
  <c r="Q22" i="78"/>
  <c r="Q12" i="78"/>
  <c r="K717" i="76"/>
  <c r="K704" i="76"/>
  <c r="K689" i="76"/>
  <c r="K674" i="76"/>
  <c r="K661" i="76"/>
  <c r="K646" i="76"/>
  <c r="K632" i="76"/>
  <c r="K618" i="76"/>
  <c r="K604" i="76"/>
  <c r="K589" i="76"/>
  <c r="K576" i="76"/>
  <c r="K561" i="76"/>
  <c r="K546" i="76"/>
  <c r="K533" i="76"/>
  <c r="K518" i="76"/>
  <c r="K504" i="76"/>
  <c r="K490" i="76"/>
  <c r="K476" i="76"/>
  <c r="K461" i="76"/>
  <c r="K448" i="76"/>
  <c r="K433" i="76"/>
  <c r="K417" i="76"/>
  <c r="K404" i="76"/>
  <c r="K389" i="76"/>
  <c r="K375" i="76"/>
  <c r="K361" i="76"/>
  <c r="K347" i="76"/>
  <c r="K332" i="76"/>
  <c r="K321" i="76"/>
  <c r="K310" i="76"/>
  <c r="K299" i="76"/>
  <c r="K289" i="76"/>
  <c r="K278" i="76"/>
  <c r="K267" i="76"/>
  <c r="K257" i="76"/>
  <c r="K246" i="76"/>
  <c r="K235" i="76"/>
  <c r="K225" i="76"/>
  <c r="K214" i="76"/>
  <c r="K203" i="76"/>
  <c r="K193" i="76"/>
  <c r="K182" i="76"/>
  <c r="K171" i="76"/>
  <c r="K161" i="76"/>
  <c r="K150" i="76"/>
  <c r="K139" i="76"/>
  <c r="K129" i="76"/>
  <c r="K118" i="76"/>
  <c r="K107" i="76"/>
  <c r="K97" i="76"/>
  <c r="K86" i="76"/>
  <c r="K75" i="76"/>
  <c r="K65" i="76"/>
  <c r="K54" i="76"/>
  <c r="K43" i="76"/>
  <c r="K33" i="76"/>
  <c r="K22" i="76"/>
  <c r="K11" i="76"/>
  <c r="K171" i="73"/>
  <c r="K160" i="73"/>
  <c r="K148" i="73"/>
  <c r="K138" i="73"/>
  <c r="K127" i="73"/>
  <c r="K116" i="73"/>
  <c r="K106" i="73"/>
  <c r="K95" i="73"/>
  <c r="K84" i="73"/>
  <c r="K74" i="73"/>
  <c r="K61" i="73"/>
  <c r="K49" i="73"/>
  <c r="K39" i="73"/>
  <c r="K28" i="73"/>
  <c r="K15" i="73"/>
  <c r="M46" i="72"/>
  <c r="M35" i="72"/>
  <c r="M24" i="72"/>
  <c r="M14" i="72"/>
  <c r="S39" i="71"/>
  <c r="S26" i="71"/>
  <c r="S16" i="71"/>
  <c r="P140" i="69"/>
  <c r="P129" i="69"/>
  <c r="P119" i="69"/>
  <c r="P108" i="69"/>
  <c r="P97" i="69"/>
  <c r="P87" i="69"/>
  <c r="P76" i="69"/>
  <c r="P65" i="69"/>
  <c r="P55" i="69"/>
  <c r="P44" i="69"/>
  <c r="P33" i="69"/>
  <c r="P23" i="69"/>
  <c r="P12" i="69"/>
  <c r="L22" i="66"/>
  <c r="L11" i="66"/>
  <c r="O39" i="64"/>
  <c r="O25" i="64"/>
  <c r="O18" i="64"/>
  <c r="N114" i="63"/>
  <c r="N102" i="63"/>
  <c r="N92" i="63"/>
  <c r="N81" i="63"/>
  <c r="N70" i="63"/>
  <c r="N60" i="63"/>
  <c r="N48" i="63"/>
  <c r="N37" i="63"/>
  <c r="N26" i="63"/>
  <c r="N15" i="63"/>
  <c r="O205" i="62"/>
  <c r="O198" i="62"/>
  <c r="O193" i="62"/>
  <c r="O188" i="62"/>
  <c r="O180" i="62"/>
  <c r="O175" i="62"/>
  <c r="O170" i="62"/>
  <c r="O164" i="62"/>
  <c r="O159" i="62"/>
  <c r="O154" i="62"/>
  <c r="O148" i="62"/>
  <c r="O142" i="62"/>
  <c r="O137" i="62"/>
  <c r="O133" i="62"/>
  <c r="O128" i="62"/>
  <c r="O123" i="62"/>
  <c r="O116" i="62"/>
  <c r="O111" i="62"/>
  <c r="O106" i="62"/>
  <c r="O100" i="62"/>
  <c r="O95" i="62"/>
  <c r="O90" i="62"/>
  <c r="O84" i="62"/>
  <c r="O78" i="62"/>
  <c r="O73" i="62"/>
  <c r="O67" i="62"/>
  <c r="O62" i="62"/>
  <c r="O57" i="62"/>
  <c r="O51" i="62"/>
  <c r="O46" i="62"/>
  <c r="O40" i="62"/>
  <c r="O34" i="62"/>
  <c r="O29" i="62"/>
  <c r="O24" i="62"/>
  <c r="O18" i="62"/>
  <c r="O13" i="62"/>
  <c r="U362" i="61"/>
  <c r="U356" i="61"/>
  <c r="U351" i="61"/>
  <c r="U346" i="61"/>
  <c r="U340" i="61"/>
  <c r="U335" i="61"/>
  <c r="U330" i="61"/>
  <c r="U324" i="61"/>
  <c r="U319" i="61"/>
  <c r="U314" i="61"/>
  <c r="U308" i="61"/>
  <c r="U303" i="61"/>
  <c r="U298" i="61"/>
  <c r="U292" i="61"/>
  <c r="U287" i="61"/>
  <c r="U282" i="61"/>
  <c r="U276" i="61"/>
  <c r="U271" i="61"/>
  <c r="U266" i="61"/>
  <c r="U259" i="61"/>
  <c r="U253" i="61"/>
  <c r="U247" i="61"/>
  <c r="U241" i="61"/>
  <c r="U236" i="61"/>
  <c r="U231" i="61"/>
  <c r="U225" i="61"/>
  <c r="U220" i="61"/>
  <c r="U215" i="61"/>
  <c r="U209" i="61"/>
  <c r="U204" i="61"/>
  <c r="U199" i="61"/>
  <c r="U193" i="61"/>
  <c r="U188" i="61"/>
  <c r="U183" i="61"/>
  <c r="U177" i="61"/>
  <c r="U172" i="61"/>
  <c r="U167" i="61"/>
  <c r="U160" i="61"/>
  <c r="U155" i="61"/>
  <c r="U150" i="61"/>
  <c r="U144" i="61"/>
  <c r="U139" i="61"/>
  <c r="U134" i="61"/>
  <c r="U128" i="61"/>
  <c r="U123" i="61"/>
  <c r="U118" i="61"/>
  <c r="U112" i="61"/>
  <c r="U107" i="61"/>
  <c r="U102" i="61"/>
  <c r="U96" i="61"/>
  <c r="U91" i="61"/>
  <c r="U86" i="61"/>
  <c r="U80" i="61"/>
  <c r="U75" i="61"/>
  <c r="U70" i="61"/>
  <c r="U64" i="61"/>
  <c r="U59" i="61"/>
  <c r="U54" i="61"/>
  <c r="U48" i="61"/>
  <c r="U43" i="61"/>
  <c r="U38" i="61"/>
  <c r="U32" i="61"/>
  <c r="U27" i="61"/>
  <c r="U22" i="61"/>
  <c r="U16" i="61"/>
  <c r="U11" i="61"/>
  <c r="R60" i="59"/>
  <c r="R54" i="59"/>
  <c r="R49" i="59"/>
  <c r="R44" i="59"/>
  <c r="R37" i="59"/>
  <c r="R32" i="59"/>
  <c r="R26" i="59"/>
  <c r="R20" i="59"/>
  <c r="R15" i="59"/>
  <c r="K10" i="81"/>
  <c r="I27" i="80"/>
  <c r="O28" i="79"/>
  <c r="Q291" i="78"/>
  <c r="Q273" i="78"/>
  <c r="Q253" i="78"/>
  <c r="Q233" i="78"/>
  <c r="Q207" i="78"/>
  <c r="Q188" i="78"/>
  <c r="Q170" i="78"/>
  <c r="Q151" i="78"/>
  <c r="Q131" i="78"/>
  <c r="Q114" i="78"/>
  <c r="Q94" i="78"/>
  <c r="Q74" i="78"/>
  <c r="Q56" i="78"/>
  <c r="Q35" i="78"/>
  <c r="Q20" i="78"/>
  <c r="Q10" i="78"/>
  <c r="K716" i="76"/>
  <c r="K701" i="76"/>
  <c r="K688" i="76"/>
  <c r="K673" i="76"/>
  <c r="K658" i="76"/>
  <c r="K645" i="76"/>
  <c r="K630" i="76"/>
  <c r="K616" i="76"/>
  <c r="K602" i="76"/>
  <c r="K588" i="76"/>
  <c r="K573" i="76"/>
  <c r="K560" i="76"/>
  <c r="K545" i="76"/>
  <c r="K530" i="76"/>
  <c r="K517" i="76"/>
  <c r="K502" i="76"/>
  <c r="K488" i="76"/>
  <c r="K474" i="76"/>
  <c r="K460" i="76"/>
  <c r="K445" i="76"/>
  <c r="K432" i="76"/>
  <c r="K416" i="76"/>
  <c r="K401" i="76"/>
  <c r="K388" i="76"/>
  <c r="K373" i="76"/>
  <c r="K359" i="76"/>
  <c r="K345" i="76"/>
  <c r="K331" i="76"/>
  <c r="K319" i="76"/>
  <c r="K309" i="76"/>
  <c r="K298" i="76"/>
  <c r="K287" i="76"/>
  <c r="K277" i="76"/>
  <c r="K266" i="76"/>
  <c r="K255" i="76"/>
  <c r="K245" i="76"/>
  <c r="K234" i="76"/>
  <c r="K223" i="76"/>
  <c r="K213" i="76"/>
  <c r="K202" i="76"/>
  <c r="K191" i="76"/>
  <c r="K181" i="76"/>
  <c r="K170" i="76"/>
  <c r="K159" i="76"/>
  <c r="K149" i="76"/>
  <c r="K138" i="76"/>
  <c r="K127" i="76"/>
  <c r="K117" i="76"/>
  <c r="K106" i="76"/>
  <c r="K95" i="76"/>
  <c r="K85" i="76"/>
  <c r="K74" i="76"/>
  <c r="K63" i="76"/>
  <c r="K53" i="76"/>
  <c r="K42" i="76"/>
  <c r="K31" i="76"/>
  <c r="K21" i="76"/>
  <c r="L14" i="74"/>
  <c r="K169" i="73"/>
  <c r="K159" i="73"/>
  <c r="K147" i="73"/>
  <c r="K136" i="73"/>
  <c r="K126" i="73"/>
  <c r="K115" i="73"/>
  <c r="K104" i="73"/>
  <c r="K94" i="73"/>
  <c r="K154" i="73"/>
  <c r="K71" i="73"/>
  <c r="K60" i="73"/>
  <c r="K48" i="73"/>
  <c r="K37" i="73"/>
  <c r="K26" i="73"/>
  <c r="K14" i="73"/>
  <c r="M44" i="72"/>
  <c r="M34" i="72"/>
  <c r="M23" i="72"/>
  <c r="M12" i="72"/>
  <c r="S38" i="71"/>
  <c r="S25" i="71"/>
  <c r="S14" i="71"/>
  <c r="P139" i="69"/>
  <c r="P128" i="69"/>
  <c r="P117" i="69"/>
  <c r="P107" i="69"/>
  <c r="P96" i="69"/>
  <c r="P85" i="69"/>
  <c r="P75" i="69"/>
  <c r="P64" i="69"/>
  <c r="P53" i="69"/>
  <c r="P43" i="69"/>
  <c r="P32" i="69"/>
  <c r="P21" i="69"/>
  <c r="P11" i="69"/>
  <c r="L21" i="66"/>
  <c r="L13" i="65"/>
  <c r="O38" i="64"/>
  <c r="O28" i="64"/>
  <c r="O14" i="64"/>
  <c r="N113" i="63"/>
  <c r="N101" i="63"/>
  <c r="N90" i="63"/>
  <c r="N80" i="63"/>
  <c r="N69" i="63"/>
  <c r="N58" i="63"/>
  <c r="N47" i="63"/>
  <c r="N36" i="63"/>
  <c r="N24" i="63"/>
  <c r="N14" i="63"/>
  <c r="O204" i="62"/>
  <c r="O197" i="62"/>
  <c r="O192" i="62"/>
  <c r="O185" i="62"/>
  <c r="O179" i="62"/>
  <c r="O174" i="62"/>
  <c r="O168" i="62"/>
  <c r="O163" i="62"/>
  <c r="O158" i="62"/>
  <c r="O152" i="62"/>
  <c r="O147" i="62"/>
  <c r="O141" i="62"/>
  <c r="O135" i="62"/>
  <c r="O132" i="62"/>
  <c r="O127" i="62"/>
  <c r="O121" i="62"/>
  <c r="O115" i="62"/>
  <c r="O110" i="62"/>
  <c r="O104" i="62"/>
  <c r="O99" i="62"/>
  <c r="O94" i="62"/>
  <c r="O88" i="62"/>
  <c r="O83" i="62"/>
  <c r="O77" i="62"/>
  <c r="O71" i="62"/>
  <c r="O66" i="62"/>
  <c r="O61" i="62"/>
  <c r="O55" i="62"/>
  <c r="O50" i="62"/>
  <c r="O45" i="62"/>
  <c r="O38" i="62"/>
  <c r="O33" i="62"/>
  <c r="O28" i="62"/>
  <c r="O22" i="62"/>
  <c r="O17" i="62"/>
  <c r="O12" i="62"/>
  <c r="U360" i="61"/>
  <c r="U355" i="61"/>
  <c r="U350" i="61"/>
  <c r="U344" i="61"/>
  <c r="U339" i="61"/>
  <c r="U334" i="61"/>
  <c r="U328" i="61"/>
  <c r="U323" i="61"/>
  <c r="U318" i="61"/>
  <c r="U312" i="61"/>
  <c r="U307" i="61"/>
  <c r="U302" i="61"/>
  <c r="U296" i="61"/>
  <c r="U291" i="61"/>
  <c r="U286" i="61"/>
  <c r="U280" i="61"/>
  <c r="U275" i="61"/>
  <c r="U270" i="61"/>
  <c r="U264" i="61"/>
  <c r="U258" i="61"/>
  <c r="U252" i="61"/>
  <c r="U245" i="61"/>
  <c r="U240" i="61"/>
  <c r="U235" i="61"/>
  <c r="U229" i="61"/>
  <c r="U224" i="61"/>
  <c r="U219" i="61"/>
  <c r="U213" i="61"/>
  <c r="U208" i="61"/>
  <c r="U203" i="61"/>
  <c r="U197" i="61"/>
  <c r="U192" i="61"/>
  <c r="U187" i="61"/>
  <c r="U181" i="61"/>
  <c r="U176" i="61"/>
  <c r="U171" i="61"/>
  <c r="U164" i="61"/>
  <c r="U159" i="61"/>
  <c r="U154" i="61"/>
  <c r="U148" i="61"/>
  <c r="U143" i="61"/>
  <c r="U138" i="61"/>
  <c r="U132" i="61"/>
  <c r="U127" i="61"/>
  <c r="U122" i="61"/>
  <c r="U116" i="61"/>
  <c r="U111" i="61"/>
  <c r="U106" i="61"/>
  <c r="U100" i="61"/>
  <c r="U95" i="61"/>
  <c r="U90" i="61"/>
  <c r="U84" i="61"/>
  <c r="U79" i="61"/>
  <c r="U74" i="61"/>
  <c r="U68" i="61"/>
  <c r="U63" i="61"/>
  <c r="U58" i="61"/>
  <c r="U52" i="61"/>
  <c r="U47" i="61"/>
  <c r="U42" i="61"/>
  <c r="U36" i="61"/>
  <c r="U31" i="61"/>
  <c r="U26" i="61"/>
  <c r="U20" i="61"/>
  <c r="U15" i="61"/>
  <c r="R65" i="59"/>
  <c r="R58" i="59"/>
  <c r="R53" i="59"/>
  <c r="R48" i="59"/>
  <c r="R41" i="59"/>
  <c r="R36" i="59"/>
  <c r="R31" i="59"/>
  <c r="R24" i="59"/>
  <c r="R19" i="59"/>
  <c r="R14" i="59"/>
  <c r="P13" i="93"/>
  <c r="I38" i="80"/>
  <c r="I21" i="80"/>
  <c r="O20" i="79"/>
  <c r="Q284" i="78"/>
  <c r="Q265" i="78"/>
  <c r="Q247" i="78"/>
  <c r="Q227" i="78"/>
  <c r="Q200" i="78"/>
  <c r="Q180" i="78"/>
  <c r="Q163" i="78"/>
  <c r="Q143" i="78"/>
  <c r="Q124" i="78"/>
  <c r="Q106" i="78"/>
  <c r="Q87" i="78"/>
  <c r="Q67" i="78"/>
  <c r="Q50" i="78"/>
  <c r="Q29" i="78"/>
  <c r="Q13" i="78"/>
  <c r="Q12" i="77"/>
  <c r="K710" i="76"/>
  <c r="K696" i="76"/>
  <c r="K682" i="76"/>
  <c r="K668" i="76"/>
  <c r="K653" i="76"/>
  <c r="K640" i="76"/>
  <c r="K625" i="76"/>
  <c r="K610" i="76"/>
  <c r="K597" i="76"/>
  <c r="K582" i="76"/>
  <c r="K568" i="76"/>
  <c r="K554" i="76"/>
  <c r="K540" i="76"/>
  <c r="K525" i="76"/>
  <c r="K512" i="76"/>
  <c r="K497" i="76"/>
  <c r="K482" i="76"/>
  <c r="K469" i="76"/>
  <c r="K454" i="76"/>
  <c r="K440" i="76"/>
  <c r="K426" i="76"/>
  <c r="K411" i="76"/>
  <c r="K396" i="76"/>
  <c r="K383" i="76"/>
  <c r="K368" i="76"/>
  <c r="K353" i="76"/>
  <c r="K340" i="76"/>
  <c r="K326" i="76"/>
  <c r="K315" i="76"/>
  <c r="K305" i="76"/>
  <c r="K294" i="76"/>
  <c r="K283" i="76"/>
  <c r="K273" i="76"/>
  <c r="K262" i="76"/>
  <c r="K251" i="76"/>
  <c r="K241" i="76"/>
  <c r="K230" i="76"/>
  <c r="K219" i="76"/>
  <c r="K209" i="76"/>
  <c r="K198" i="76"/>
  <c r="K187" i="76"/>
  <c r="K177" i="76"/>
  <c r="K166" i="76"/>
  <c r="K155" i="76"/>
  <c r="K145" i="76"/>
  <c r="K134" i="76"/>
  <c r="K123" i="76"/>
  <c r="K113" i="76"/>
  <c r="K102" i="76"/>
  <c r="K91" i="76"/>
  <c r="K81" i="76"/>
  <c r="K70" i="76"/>
  <c r="K59" i="76"/>
  <c r="K49" i="76"/>
  <c r="K38" i="76"/>
  <c r="K27" i="76"/>
  <c r="K17" i="76"/>
  <c r="K176" i="73"/>
  <c r="K165" i="73"/>
  <c r="K155" i="73"/>
  <c r="K143" i="73"/>
  <c r="K132" i="73"/>
  <c r="K122" i="73"/>
  <c r="K111" i="73"/>
  <c r="K100" i="73"/>
  <c r="K90" i="73"/>
  <c r="K79" i="73"/>
  <c r="K66" i="73"/>
  <c r="K56" i="73"/>
  <c r="K44" i="73"/>
  <c r="K33" i="73"/>
  <c r="K21" i="73"/>
  <c r="M51" i="72"/>
  <c r="M40" i="72"/>
  <c r="M30" i="72"/>
  <c r="M19" i="72"/>
  <c r="S45" i="71"/>
  <c r="S33" i="71"/>
  <c r="S21" i="71"/>
  <c r="P145" i="69"/>
  <c r="P135" i="69"/>
  <c r="P124" i="69"/>
  <c r="P113" i="69"/>
  <c r="P103" i="69"/>
  <c r="P92" i="69"/>
  <c r="P81" i="69"/>
  <c r="P71" i="69"/>
  <c r="P60" i="69"/>
  <c r="P49" i="69"/>
  <c r="P39" i="69"/>
  <c r="P28" i="69"/>
  <c r="P17" i="69"/>
  <c r="K12" i="67"/>
  <c r="L16" i="66"/>
  <c r="O44" i="64"/>
  <c r="O32" i="64"/>
  <c r="O22" i="64"/>
  <c r="N119" i="63"/>
  <c r="N109" i="63"/>
  <c r="N97" i="63"/>
  <c r="N86" i="63"/>
  <c r="N76" i="63"/>
  <c r="N65" i="63"/>
  <c r="N54" i="63"/>
  <c r="N43" i="63"/>
  <c r="N32" i="63"/>
  <c r="N20" i="63"/>
  <c r="O209" i="62"/>
  <c r="O201" i="62"/>
  <c r="O196" i="62"/>
  <c r="O190" i="62"/>
  <c r="O183" i="62"/>
  <c r="O178" i="62"/>
  <c r="O172" i="62"/>
  <c r="O167" i="62"/>
  <c r="O162" i="62"/>
  <c r="O156" i="62"/>
  <c r="O151" i="62"/>
  <c r="O146" i="62"/>
  <c r="O139" i="62"/>
  <c r="O187" i="62"/>
  <c r="O131" i="62"/>
  <c r="O125" i="62"/>
  <c r="O120" i="62"/>
  <c r="O114" i="62"/>
  <c r="O108" i="62"/>
  <c r="O103" i="62"/>
  <c r="O98" i="62"/>
  <c r="O92" i="62"/>
  <c r="O87" i="62"/>
  <c r="O81" i="62"/>
  <c r="O75" i="62"/>
  <c r="O70" i="62"/>
  <c r="O65" i="62"/>
  <c r="O59" i="62"/>
  <c r="O54" i="62"/>
  <c r="O49" i="62"/>
  <c r="O43" i="62"/>
  <c r="O37" i="62"/>
  <c r="O32" i="62"/>
  <c r="O26" i="62"/>
  <c r="O21" i="62"/>
  <c r="O16" i="62"/>
  <c r="U364" i="61"/>
  <c r="U359" i="61"/>
  <c r="U354" i="61"/>
  <c r="U348" i="61"/>
  <c r="U343" i="61"/>
  <c r="U338" i="61"/>
  <c r="U332" i="61"/>
  <c r="U327" i="61"/>
  <c r="U322" i="61"/>
  <c r="U316" i="61"/>
  <c r="U311" i="61"/>
  <c r="U306" i="61"/>
  <c r="U300" i="61"/>
  <c r="U295" i="61"/>
  <c r="U290" i="61"/>
  <c r="U284" i="61"/>
  <c r="U279" i="61"/>
  <c r="U274" i="61"/>
  <c r="U268" i="61"/>
  <c r="U262" i="61"/>
  <c r="U256" i="61"/>
  <c r="U249" i="61"/>
  <c r="U244" i="61"/>
  <c r="U239" i="61"/>
  <c r="U233" i="61"/>
  <c r="U228" i="61"/>
  <c r="U223" i="61"/>
  <c r="U217" i="61"/>
  <c r="U212" i="61"/>
  <c r="U207" i="61"/>
  <c r="U201" i="61"/>
  <c r="U196" i="61"/>
  <c r="U191" i="61"/>
  <c r="U185" i="61"/>
  <c r="U180" i="61"/>
  <c r="U175" i="61"/>
  <c r="U169" i="61"/>
  <c r="U163" i="61"/>
  <c r="U158" i="61"/>
  <c r="U152" i="61"/>
  <c r="U147" i="61"/>
  <c r="U142" i="61"/>
  <c r="U136" i="61"/>
  <c r="U131" i="61"/>
  <c r="U126" i="61"/>
  <c r="U120" i="61"/>
  <c r="U115" i="61"/>
  <c r="U110" i="61"/>
  <c r="U104" i="61"/>
  <c r="U99" i="61"/>
  <c r="U94" i="61"/>
  <c r="U88" i="61"/>
  <c r="U83" i="61"/>
  <c r="U78" i="61"/>
  <c r="U72" i="61"/>
  <c r="U67" i="61"/>
  <c r="U62" i="61"/>
  <c r="U56" i="61"/>
  <c r="U51" i="61"/>
  <c r="U46" i="61"/>
  <c r="U40" i="61"/>
  <c r="U35" i="61"/>
  <c r="U30" i="61"/>
  <c r="U24" i="61"/>
  <c r="U19" i="61"/>
  <c r="U14" i="61"/>
  <c r="R63" i="59"/>
  <c r="R57" i="59"/>
  <c r="R52" i="59"/>
  <c r="R46" i="59"/>
  <c r="R40" i="59"/>
  <c r="R35" i="59"/>
  <c r="R29" i="59"/>
  <c r="R23" i="59"/>
  <c r="R18" i="59"/>
  <c r="R12" i="59"/>
  <c r="P12" i="93"/>
  <c r="I37" i="80"/>
  <c r="I17" i="80"/>
  <c r="O18" i="79"/>
  <c r="Q281" i="78"/>
  <c r="Q263" i="78"/>
  <c r="Q244" i="78"/>
  <c r="Q225" i="78"/>
  <c r="Q199" i="78"/>
  <c r="Q179" i="78"/>
  <c r="Q159" i="78"/>
  <c r="Q142" i="78"/>
  <c r="Q122" i="78"/>
  <c r="Q103" i="78"/>
  <c r="Q84" i="78"/>
  <c r="Q66" i="78"/>
  <c r="Q46" i="78"/>
  <c r="Q28" i="78"/>
  <c r="K723" i="76"/>
  <c r="K709" i="76"/>
  <c r="K694" i="76"/>
  <c r="K680" i="76"/>
  <c r="K666" i="76"/>
  <c r="K652" i="76"/>
  <c r="K637" i="76"/>
  <c r="K624" i="76"/>
  <c r="K609" i="76"/>
  <c r="K594" i="76"/>
  <c r="K581" i="76"/>
  <c r="K566" i="76"/>
  <c r="K552" i="76"/>
  <c r="K538" i="76"/>
  <c r="K524" i="76"/>
  <c r="K509" i="76"/>
  <c r="K496" i="76"/>
  <c r="K481" i="76"/>
  <c r="K466" i="76"/>
  <c r="K453" i="76"/>
  <c r="K438" i="76"/>
  <c r="K424" i="76"/>
  <c r="K409" i="76"/>
  <c r="K395" i="76"/>
  <c r="K380" i="76"/>
  <c r="K367" i="76"/>
  <c r="K352" i="76"/>
  <c r="K337" i="76"/>
  <c r="K325" i="76"/>
  <c r="K314" i="76"/>
  <c r="K303" i="76"/>
  <c r="K293" i="76"/>
  <c r="K282" i="76"/>
  <c r="K271" i="76"/>
  <c r="K261" i="76"/>
  <c r="K250" i="76"/>
  <c r="K239" i="76"/>
  <c r="K229" i="76"/>
  <c r="K218" i="76"/>
  <c r="K207" i="76"/>
  <c r="K197" i="76"/>
  <c r="K186" i="76"/>
  <c r="K175" i="76"/>
  <c r="K165" i="76"/>
  <c r="K154" i="76"/>
  <c r="K143" i="76"/>
  <c r="K133" i="76"/>
  <c r="K122" i="76"/>
  <c r="K111" i="76"/>
  <c r="K101" i="76"/>
  <c r="K90" i="76"/>
  <c r="K79" i="76"/>
  <c r="K69" i="76"/>
  <c r="K58" i="76"/>
  <c r="K47" i="76"/>
  <c r="K37" i="76"/>
  <c r="K26" i="76"/>
  <c r="K15" i="76"/>
  <c r="K175" i="73"/>
  <c r="K164" i="73"/>
  <c r="K152" i="73"/>
  <c r="K142" i="73"/>
  <c r="K131" i="73"/>
  <c r="K120" i="73"/>
  <c r="K110" i="73"/>
  <c r="K99" i="73"/>
  <c r="K88" i="73"/>
  <c r="K78" i="73"/>
  <c r="K65" i="73"/>
  <c r="K53" i="73"/>
  <c r="K43" i="73"/>
  <c r="K32" i="73"/>
  <c r="K19" i="73"/>
  <c r="M50" i="72"/>
  <c r="M39" i="72"/>
  <c r="M28" i="72"/>
  <c r="M17" i="72"/>
  <c r="S44" i="71"/>
  <c r="S31" i="71"/>
  <c r="S20" i="71"/>
  <c r="P144" i="69"/>
  <c r="P133" i="69"/>
  <c r="P123" i="69"/>
  <c r="P112" i="69"/>
  <c r="P101" i="69"/>
  <c r="P91" i="69"/>
  <c r="P80" i="69"/>
  <c r="P69" i="69"/>
  <c r="P59" i="69"/>
  <c r="P48" i="69"/>
  <c r="P37" i="69"/>
  <c r="P27" i="69"/>
  <c r="P16" i="69"/>
  <c r="L26" i="66"/>
  <c r="L15" i="66"/>
  <c r="O43" i="64"/>
  <c r="O30" i="64"/>
  <c r="O21" i="64"/>
  <c r="N118" i="63"/>
  <c r="N106" i="63"/>
  <c r="N96" i="63"/>
  <c r="N85" i="63"/>
  <c r="N74" i="63"/>
  <c r="N64" i="63"/>
  <c r="N53" i="63"/>
  <c r="N41" i="63"/>
  <c r="N31" i="63"/>
  <c r="N19" i="63"/>
  <c r="O208" i="62"/>
  <c r="O200" i="62"/>
  <c r="O194" i="62"/>
  <c r="O189" i="62"/>
  <c r="O182" i="62"/>
  <c r="O176" i="62"/>
  <c r="O171" i="62"/>
  <c r="O166" i="62"/>
  <c r="O160" i="62"/>
  <c r="O155" i="62"/>
  <c r="O150" i="62"/>
  <c r="O144" i="62"/>
  <c r="O138" i="62"/>
  <c r="O134" i="62"/>
  <c r="O129" i="62"/>
  <c r="O124" i="62"/>
  <c r="O119" i="62"/>
  <c r="O112" i="62"/>
  <c r="O107" i="62"/>
  <c r="O102" i="62"/>
  <c r="O96" i="62"/>
  <c r="O91" i="62"/>
  <c r="O86" i="62"/>
  <c r="O79" i="62"/>
  <c r="O74" i="62"/>
  <c r="O69" i="62"/>
  <c r="O63" i="62"/>
  <c r="O58" i="62"/>
  <c r="O53" i="62"/>
  <c r="O47" i="62"/>
  <c r="O41" i="62"/>
  <c r="O36" i="62"/>
  <c r="O30" i="62"/>
  <c r="O25" i="62"/>
  <c r="O20" i="62"/>
  <c r="O14" i="62"/>
  <c r="U363" i="61"/>
  <c r="U358" i="61"/>
  <c r="U352" i="61"/>
  <c r="U347" i="61"/>
  <c r="U342" i="61"/>
  <c r="U336" i="61"/>
  <c r="U331" i="61"/>
  <c r="U326" i="61"/>
  <c r="U320" i="61"/>
  <c r="U315" i="61"/>
  <c r="U310" i="61"/>
  <c r="U304" i="61"/>
  <c r="U299" i="61"/>
  <c r="U294" i="61"/>
  <c r="U288" i="61"/>
  <c r="U283" i="61"/>
  <c r="U278" i="61"/>
  <c r="U272" i="61"/>
  <c r="U267" i="61"/>
  <c r="U261" i="61"/>
  <c r="U254" i="61"/>
  <c r="U248" i="61"/>
  <c r="U243" i="61"/>
  <c r="U237" i="61"/>
  <c r="U232" i="61"/>
  <c r="U227" i="61"/>
  <c r="U221" i="61"/>
  <c r="U216" i="61"/>
  <c r="U211" i="61"/>
  <c r="U205" i="61"/>
  <c r="U200" i="61"/>
  <c r="U195" i="61"/>
  <c r="U189" i="61"/>
  <c r="U184" i="61"/>
  <c r="U179" i="61"/>
  <c r="U173" i="61"/>
  <c r="U168" i="61"/>
  <c r="U162" i="61"/>
  <c r="U156" i="61"/>
  <c r="U151" i="61"/>
  <c r="U146" i="61"/>
  <c r="U140" i="61"/>
  <c r="U135" i="61"/>
  <c r="U130" i="61"/>
  <c r="U124" i="61"/>
  <c r="U119" i="61"/>
  <c r="U114" i="61"/>
  <c r="U108" i="61"/>
  <c r="U103" i="61"/>
  <c r="U98" i="61"/>
  <c r="U92" i="61"/>
  <c r="U87" i="61"/>
  <c r="U82" i="61"/>
  <c r="U76" i="61"/>
  <c r="U71" i="61"/>
  <c r="U66" i="61"/>
  <c r="U60" i="61"/>
  <c r="U55" i="61"/>
  <c r="U50" i="61"/>
  <c r="U44" i="61"/>
  <c r="U39" i="61"/>
  <c r="U34" i="61"/>
  <c r="U28" i="61"/>
  <c r="U23" i="61"/>
  <c r="U18" i="61"/>
  <c r="U12" i="61"/>
  <c r="R62" i="59"/>
  <c r="R56" i="59"/>
  <c r="R50" i="59"/>
  <c r="R45" i="59"/>
  <c r="R39" i="59"/>
  <c r="R33" i="59"/>
  <c r="R28" i="59"/>
  <c r="R22" i="59"/>
  <c r="R16" i="59"/>
  <c r="R11" i="59"/>
  <c r="D40" i="88"/>
  <c r="D34" i="88"/>
  <c r="D29" i="88"/>
  <c r="D24" i="88"/>
  <c r="D19" i="88"/>
  <c r="D15" i="88"/>
  <c r="D38" i="88"/>
  <c r="D33" i="88"/>
  <c r="D28" i="88"/>
  <c r="D23" i="88"/>
  <c r="D18" i="88"/>
  <c r="D13" i="88"/>
  <c r="D42" i="88"/>
  <c r="D37" i="88"/>
  <c r="D32" i="88"/>
  <c r="D27" i="88"/>
  <c r="D21" i="88"/>
  <c r="D17" i="88"/>
  <c r="D12" i="88"/>
  <c r="D41" i="88"/>
  <c r="D35" i="88"/>
  <c r="D31" i="88"/>
  <c r="D26" i="88"/>
  <c r="D20" i="88"/>
  <c r="D16" i="88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7">
    <s v="Migdal Hashkaot Neches Boded"/>
    <s v="{[Time].[Hie Time].[Yom].&amp;[20190630]}"/>
    <s v="{[Medida].[Medida].&amp;[2]}"/>
    <s v="{[Keren].[Keren].[All]}"/>
    <s v="{[Cheshbon KM].[Hie Peilut].[Peilut 5].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3" si="16">
        <n x="1" s="1"/>
        <n x="14"/>
        <n x="15"/>
      </t>
    </mdx>
    <mdx n="0" f="v">
      <t c="3" si="16">
        <n x="1" s="1"/>
        <n x="17"/>
        <n x="15"/>
      </t>
    </mdx>
    <mdx n="0" f="v">
      <t c="3" si="16">
        <n x="1" s="1"/>
        <n x="18"/>
        <n x="15"/>
      </t>
    </mdx>
    <mdx n="0" f="v">
      <t c="3" si="16">
        <n x="1" s="1"/>
        <n x="19"/>
        <n x="15"/>
      </t>
    </mdx>
    <mdx n="0" f="v">
      <t c="3" si="16">
        <n x="1" s="1"/>
        <n x="20"/>
        <n x="15"/>
      </t>
    </mdx>
    <mdx n="0" f="v">
      <t c="3" si="16">
        <n x="1" s="1"/>
        <n x="21"/>
        <n x="15"/>
      </t>
    </mdx>
    <mdx n="0" f="v">
      <t c="3" si="16">
        <n x="1" s="1"/>
        <n x="22"/>
        <n x="15"/>
      </t>
    </mdx>
    <mdx n="0" f="v">
      <t c="3" si="16">
        <n x="1" s="1"/>
        <n x="23"/>
        <n x="15"/>
      </t>
    </mdx>
    <mdx n="0" f="v">
      <t c="3" si="16">
        <n x="1" s="1"/>
        <n x="24"/>
        <n x="15"/>
      </t>
    </mdx>
    <mdx n="0" f="v">
      <t c="3" si="16">
        <n x="1" s="1"/>
        <n x="25"/>
        <n x="15"/>
      </t>
    </mdx>
    <mdx n="0" f="v">
      <t c="3" si="16">
        <n x="1" s="1"/>
        <n x="26"/>
        <n x="15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<sst xmlns="http://schemas.openxmlformats.org/spreadsheetml/2006/main" count="13137" uniqueCount="3872">
  <si>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</si>
  <si>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</si>
  <si>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</si>
  <si>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</si>
  <si>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</si>
  <si>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</si>
  <si>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</si>
  <si>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</si>
  <si>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</si>
  <si>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</si>
  <si>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</si>
  <si>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</si>
  <si>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</si>
  <si>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</si>
  <si>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</si>
  <si>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</si>
  <si>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</si>
  <si>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</si>
  <si>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</si>
  <si>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</si>
  <si>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</si>
  <si>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</si>
  <si>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</si>
  <si>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</si>
  <si>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</si>
  <si>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</si>
  <si>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</si>
  <si>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</si>
  <si>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</si>
  <si>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</si>
  <si>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</si>
  <si>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</si>
  <si>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</si>
  <si>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</si>
  <si>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</si>
  <si>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</si>
  <si>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</si>
  <si>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</si>
  <si>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</si>
  <si>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</si>
  <si>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</si>
  <si>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</si>
  <si>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</si>
  <si>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</si>
  <si>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</si>
  <si>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</si>
  <si>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</si>
  <si>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</si>
  <si>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</si>
  <si>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</si>
  <si>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</si>
  <si>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</si>
  <si>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</si>
  <si>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</si>
  <si>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</si>
  <si>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</si>
  <si>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</si>
  <si>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</si>
  <si>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</si>
  <si>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</si>
  <si>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</si>
  <si>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</si>
  <si>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</si>
  <si>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</si>
  <si>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</si>
  <si>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</si>
  <si>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</si>
  <si>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</si>
  <si>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</si>
  <si>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</si>
  <si>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</si>
  <si>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</si>
  <si>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</si>
  <si>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</si>
  <si>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</si>
  <si>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</si>
  <si>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</si>
  <si>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</si>
  <si>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</si>
  <si>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</si>
  <si>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</si>
  <si>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</si>
  <si>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</si>
  <si>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</si>
  <si>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</si>
  <si>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</si>
  <si>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</si>
  <si>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</si>
  <si>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</si>
  <si>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</si>
  <si>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</si>
  <si>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</si>
  <si>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</si>
  <si>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</si>
  <si>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</si>
  <si>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</si>
  <si>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</si>
  <si>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</si>
  <si>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</si>
  <si>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</si>
  <si>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</si>
  <si>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</si>
  <si>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</si>
  <si>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</si>
  <si>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</si>
  <si>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</si>
  <si>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</si>
  <si>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</si>
  <si>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</si>
  <si>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</si>
  <si>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</si>
  <si>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</si>
  <si>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</si>
  <si>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</si>
  <si>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</si>
  <si>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</si>
  <si>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</si>
  <si>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</si>
  <si>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</si>
  <si>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</si>
  <si>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</si>
  <si>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</si>
  <si>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</si>
  <si>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</si>
  <si>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</si>
  <si>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</si>
  <si>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</si>
  <si>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</si>
  <si>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</si>
  <si>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</si>
  <si>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</si>
  <si>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</si>
  <si>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</si>
  <si>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</si>
  <si>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</si>
  <si>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</si>
  <si>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</si>
  <si>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</si>
  <si>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</si>
  <si>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</si>
  <si>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</si>
  <si>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</si>
  <si>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</si>
  <si>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</si>
  <si>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</si>
  <si>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</si>
  <si>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</si>
  <si>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</si>
  <si>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</si>
  <si>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</si>
  <si>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</si>
  <si>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</si>
  <si>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</si>
  <si>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</si>
  <si>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</si>
  <si>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</si>
  <si>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</si>
  <si>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</si>
  <si>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</si>
  <si>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</si>
  <si>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</si>
  <si>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</si>
  <si>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</si>
  <si>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</si>
  <si>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</si>
  <si>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</si>
  <si>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</si>
  <si>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</si>
  <si>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</si>
  <si>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</si>
  <si>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</si>
  <si>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</si>
  <si>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</si>
  <si>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</si>
  <si>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</si>
  <si>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</si>
  <si>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</si>
  <si>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</si>
  <si>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</si>
  <si>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</si>
  <si>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</si>
  <si>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</si>
  <si>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</si>
  <si>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</si>
  <si>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</si>
  <si>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</si>
  <si>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</si>
  <si>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</si>
  <si>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</si>
  <si>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</si>
  <si>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</si>
  <si>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</si>
  <si>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</si>
  <si>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</si>
  <si>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</si>
  <si>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</si>
  <si>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</si>
  <si>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</si>
  <si>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</si>
  <si>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</si>
  <si>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</si>
  <si>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</si>
  <si>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</si>
  <si>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</si>
  <si>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</si>
  <si>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</si>
  <si>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</si>
  <si>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</si>
  <si>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</si>
  <si>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</si>
  <si>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</si>
  <si>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</si>
  <si>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</si>
  <si>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</si>
  <si>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</si>
  <si>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</si>
  <si>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</si>
  <si>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</si>
  <si>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</si>
  <si>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</si>
  <si>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</si>
  <si>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</si>
  <si>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</si>
  <si>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</si>
  <si>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</si>
  <si>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</si>
  <si>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</si>
  <si>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</si>
  <si>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</si>
  <si>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</si>
  <si>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</si>
  <si>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</si>
  <si>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</si>
  <si>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</si>
  <si>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</si>
  <si>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</si>
  <si>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</si>
  <si>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</si>
  <si>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</si>
  <si>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</si>
  <si>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</si>
  <si>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</si>
  <si>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</si>
  <si>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</si>
  <si>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</si>
  <si>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</si>
  <si>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</si>
  <si>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</si>
  <si>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</si>
  <si>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</si>
  <si>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</si>
  <si>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</si>
  <si>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</si>
  <si>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</si>
  <si>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</si>
  <si>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</si>
  <si>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</si>
  <si>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</si>
  <si>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</si>
  <si>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</si>
  <si>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</si>
  <si>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</si>
  <si>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</si>
  <si>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</si>
  <si>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</si>
  <si>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</si>
  <si>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</si>
  <si>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</si>
  <si>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</si>
  <si>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</si>
  <si>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</si>
  <si>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</si>
  <si>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</si>
  <si>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</si>
  <si>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</si>
  <si>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</si>
  <si>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</si>
  <si>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</si>
  <si>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</si>
  <si>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30/06/2019</t>
  </si>
  <si>
    <t>מגדל מקפת קרנות פנסיה וקופות גמל בע"מ</t>
  </si>
  <si>
    <t>מקפת מרכז</t>
  </si>
  <si>
    <t>מגדל מקפת - מרכז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</si>
  <si>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</si>
  <si>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</si>
  <si>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</si>
  <si>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</si>
  <si>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</si>
  <si>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</si>
  <si>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</si>
  <si>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</si>
  <si>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</si>
  <si>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</si>
  <si>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</si>
  <si>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</si>
  <si>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</si>
  <si>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</si>
  <si>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</si>
  <si>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</si>
  <si>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</si>
  <si>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</si>
  <si>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</si>
  <si>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</si>
  <si>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</si>
  <si>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</si>
  <si>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</si>
  <si>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</si>
  <si>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</si>
  <si>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</si>
  <si>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</si>
  <si>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</si>
  <si>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</si>
  <si>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</si>
  <si>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</si>
  <si>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</si>
  <si>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</si>
  <si>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</si>
  <si>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</si>
  <si>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</si>
  <si>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</si>
  <si>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420</t>
  </si>
  <si>
    <t>8200420</t>
  </si>
  <si>
    <t>מקמ 510</t>
  </si>
  <si>
    <t>8200511</t>
  </si>
  <si>
    <t>מקמ 610</t>
  </si>
  <si>
    <t>8200610</t>
  </si>
  <si>
    <t>מקמ 719</t>
  </si>
  <si>
    <t>8190712</t>
  </si>
  <si>
    <t>מקמ 819</t>
  </si>
  <si>
    <t>8190811</t>
  </si>
  <si>
    <t>מקמ 919</t>
  </si>
  <si>
    <t>8190910</t>
  </si>
  <si>
    <t>ממשלתי קצר 1119</t>
  </si>
  <si>
    <t>1157098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</si>
  <si>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</si>
  <si>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</si>
  <si>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</si>
  <si>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</si>
  <si>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</si>
  <si>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</si>
  <si>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</si>
  <si>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</si>
  <si>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</si>
  <si>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</si>
  <si>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</si>
  <si>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</si>
  <si>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</si>
  <si>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</si>
  <si>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</si>
  <si>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</si>
  <si>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</si>
  <si>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</si>
  <si>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</si>
  <si>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</si>
  <si>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</si>
  <si>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</si>
  <si>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722</t>
  </si>
  <si>
    <t>1158104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</si>
  <si>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</si>
  <si>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</si>
  <si>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</si>
  <si>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</si>
  <si>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</si>
  <si>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</si>
  <si>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</si>
  <si>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</si>
  <si>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</si>
  <si>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</si>
  <si>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</si>
  <si>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</si>
  <si>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</si>
  <si>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</si>
  <si>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</si>
  <si>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</si>
  <si>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</si>
  <si>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</si>
  <si>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</si>
  <si>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</si>
  <si>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</si>
  <si>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</si>
  <si>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</si>
  <si>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</si>
  <si>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</si>
  <si>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</si>
  <si>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</si>
  <si>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הנפקות 38</t>
  </si>
  <si>
    <t>2310142</t>
  </si>
  <si>
    <t>520000522</t>
  </si>
  <si>
    <t>מזרחי הנפקות 39</t>
  </si>
  <si>
    <t>2310159</t>
  </si>
  <si>
    <t>מזרחי הנפקות 43</t>
  </si>
  <si>
    <t>2310191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</si>
  <si>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</si>
  <si>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</si>
  <si>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</si>
  <si>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</si>
  <si>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</si>
  <si>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</si>
  <si>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49</t>
  </si>
  <si>
    <t>2310282</t>
  </si>
  <si>
    <t>מזרחי הנפקות אגח 42</t>
  </si>
  <si>
    <t>2310183</t>
  </si>
  <si>
    <t>מקורות אגח 11</t>
  </si>
  <si>
    <t>1158476</t>
  </si>
  <si>
    <t>520010869</t>
  </si>
  <si>
    <t>שרותים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</si>
  <si>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</si>
  <si>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</si>
  <si>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</si>
  <si>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</si>
  <si>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</si>
  <si>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</si>
  <si>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</si>
  <si>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</si>
  <si>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</si>
  <si>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</si>
  <si>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</si>
  <si>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</si>
  <si>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</si>
  <si>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</si>
  <si>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</si>
  <si>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וילאר אג 6</t>
  </si>
  <si>
    <t>4160115</t>
  </si>
  <si>
    <t>520038910</t>
  </si>
  <si>
    <t>נדל"ן מניב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</si>
  <si>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</si>
  <si>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</si>
  <si>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</si>
  <si>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</si>
  <si>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</si>
  <si>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</si>
  <si>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</si>
  <si>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</si>
  <si>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</si>
  <si>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</si>
  <si>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</si>
  <si>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</si>
  <si>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</si>
  <si>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עזריאלי אגח ב</t>
  </si>
  <si>
    <t>1134436</t>
  </si>
  <si>
    <t>510960719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</si>
  <si>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</si>
  <si>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</si>
  <si>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</si>
  <si>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</si>
  <si>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</si>
  <si>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</si>
  <si>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</si>
  <si>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</si>
  <si>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</si>
  <si>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</si>
  <si>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</si>
  <si>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</si>
  <si>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</si>
  <si>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</si>
  <si>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</si>
  <si>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</si>
  <si>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</si>
  <si>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</si>
  <si>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</si>
  <si>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</si>
  <si>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</si>
  <si>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</si>
  <si>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</si>
  <si>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</si>
  <si>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</si>
  <si>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ג</t>
  </si>
  <si>
    <t>1117357</t>
  </si>
  <si>
    <t>אמות אגח ד</t>
  </si>
  <si>
    <t>1133149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</si>
  <si>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</si>
  <si>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</si>
  <si>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</si>
  <si>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</si>
  <si>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</si>
  <si>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</si>
  <si>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</si>
  <si>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</si>
  <si>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</si>
  <si>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</si>
  <si>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</si>
  <si>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</si>
  <si>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</si>
  <si>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</si>
  <si>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</si>
  <si>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</si>
  <si>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</si>
  <si>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</si>
  <si>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</si>
  <si>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</si>
  <si>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</si>
  <si>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</si>
  <si>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</si>
  <si>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</si>
  <si>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</si>
  <si>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</si>
  <si>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</si>
  <si>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</si>
  <si>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</si>
  <si>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</si>
  <si>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</si>
  <si>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</si>
  <si>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</si>
  <si>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</si>
  <si>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</si>
  <si>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</si>
  <si>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</si>
  <si>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</si>
  <si>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</si>
  <si>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</si>
  <si>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</si>
  <si>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</si>
  <si>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</si>
  <si>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</si>
  <si>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</si>
  <si>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</si>
  <si>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</si>
  <si>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</si>
  <si>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</si>
  <si>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</si>
  <si>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</si>
  <si>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</si>
  <si>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</si>
  <si>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</si>
  <si>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</si>
  <si>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</t>
  </si>
  <si>
    <t>3230091</t>
  </si>
  <si>
    <t>520037789</t>
  </si>
  <si>
    <t>מליסרון 8</t>
  </si>
  <si>
    <t>3230166</t>
  </si>
  <si>
    <t>מליסרון אגח טז</t>
  </si>
  <si>
    <t>3230265</t>
  </si>
  <si>
    <t>מליסרון אגח י</t>
  </si>
  <si>
    <t>3230190</t>
  </si>
  <si>
    <t>מליסרון אגח יד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</si>
  <si>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</si>
  <si>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</si>
  <si>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</si>
  <si>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</si>
  <si>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</si>
  <si>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</si>
  <si>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</si>
  <si>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</si>
  <si>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</si>
  <si>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</si>
  <si>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</si>
  <si>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</si>
  <si>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</si>
  <si>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</si>
  <si>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</si>
  <si>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</si>
  <si>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</si>
  <si>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</si>
  <si>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</si>
  <si>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</si>
  <si>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</si>
  <si>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</si>
  <si>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</si>
  <si>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</si>
  <si>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</si>
  <si>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</si>
  <si>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</si>
  <si>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</si>
  <si>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</si>
  <si>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</si>
  <si>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</si>
  <si>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</si>
  <si>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</si>
  <si>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</si>
  <si>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</si>
  <si>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</si>
  <si>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</si>
  <si>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</si>
  <si>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</si>
  <si>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</si>
  <si>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</si>
  <si>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</si>
  <si>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</si>
  <si>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</si>
  <si>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</si>
  <si>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</si>
  <si>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</si>
  <si>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</si>
  <si>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</si>
  <si>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</si>
  <si>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</si>
  <si>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</si>
  <si>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</si>
  <si>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</si>
  <si>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</si>
  <si>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</si>
  <si>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</si>
  <si>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</si>
  <si>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</si>
  <si>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</si>
  <si>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</si>
  <si>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</si>
  <si>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</si>
  <si>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</si>
  <si>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</si>
  <si>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</si>
  <si>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</si>
  <si>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</si>
  <si>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</si>
  <si>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</si>
  <si>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</si>
  <si>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</si>
  <si>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</si>
  <si>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</si>
  <si>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</si>
  <si>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</si>
  <si>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</si>
  <si>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</si>
  <si>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</si>
  <si>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</si>
  <si>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</si>
  <si>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מזרחי הנפקות Coco 50</t>
  </si>
  <si>
    <t>2310290</t>
  </si>
  <si>
    <t>מליסרון אגח ו</t>
  </si>
  <si>
    <t>3230125</t>
  </si>
  <si>
    <t>מליסרון אגח יג</t>
  </si>
  <si>
    <t>3230224</t>
  </si>
  <si>
    <t>מליסרון אגח יז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</si>
  <si>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</si>
  <si>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</si>
  <si>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</si>
  <si>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</si>
  <si>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</si>
  <si>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</si>
  <si>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</si>
  <si>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</si>
  <si>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</si>
  <si>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</si>
  <si>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</si>
  <si>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</si>
  <si>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</si>
  <si>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</si>
  <si>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</si>
  <si>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אנרגיה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</si>
  <si>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</si>
  <si>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</si>
  <si>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</si>
  <si>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</si>
  <si>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</si>
  <si>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</si>
  <si>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</si>
  <si>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טז</t>
  </si>
  <si>
    <t>1410281</t>
  </si>
  <si>
    <t>520034372</t>
  </si>
  <si>
    <t>שלמה אחזקות אגח יח</t>
  </si>
  <si>
    <t>1410307</t>
  </si>
  <si>
    <t>אגוד הנפקות  יט*</t>
  </si>
  <si>
    <t>1124080</t>
  </si>
  <si>
    <t>520018649</t>
  </si>
  <si>
    <t>A+.IL</t>
  </si>
  <si>
    <t>אלדן אגח ה</t>
  </si>
  <si>
    <t>1155357</t>
  </si>
  <si>
    <t>510454333</t>
  </si>
  <si>
    <t>אלדן סדרה ד</t>
  </si>
  <si>
    <t>1140821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</si>
  <si>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</si>
  <si>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</si>
  <si>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</si>
  <si>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</si>
  <si>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</si>
  <si>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</si>
  <si>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</si>
  <si>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</si>
  <si>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כלכלית ירושלים אגח טו</t>
  </si>
  <si>
    <t>1980416</t>
  </si>
  <si>
    <t>520017070</t>
  </si>
  <si>
    <t>כלכלית ירושלים אגח יב</t>
  </si>
  <si>
    <t>1980358</t>
  </si>
  <si>
    <t>כלכלית ירושלים אגח יד</t>
  </si>
  <si>
    <t>1980390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</si>
  <si>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</si>
  <si>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</si>
  <si>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</si>
  <si>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</si>
  <si>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</si>
  <si>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</si>
  <si>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</si>
  <si>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</si>
  <si>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</si>
  <si>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</si>
  <si>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</si>
  <si>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</si>
  <si>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</si>
  <si>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</si>
  <si>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</si>
  <si>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</si>
  <si>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</si>
  <si>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</si>
  <si>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</si>
  <si>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</si>
  <si>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</si>
  <si>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</si>
  <si>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</si>
  <si>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</si>
  <si>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</si>
  <si>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</si>
  <si>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</si>
  <si>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בנייה</t>
  </si>
  <si>
    <t>אשדר אגח א</t>
  </si>
  <si>
    <t>1104330</t>
  </si>
  <si>
    <t>510609761</t>
  </si>
  <si>
    <t>אשטרום נכ אג7</t>
  </si>
  <si>
    <t>2510139</t>
  </si>
  <si>
    <t>520036617</t>
  </si>
  <si>
    <t>בזן.ק1</t>
  </si>
  <si>
    <t>2590255</t>
  </si>
  <si>
    <t>520036658</t>
  </si>
  <si>
    <t>דיסקונט שטר הון 1</t>
  </si>
  <si>
    <t>6910095</t>
  </si>
  <si>
    <t>ירושלים הנפקות נדחה אגח י</t>
  </si>
  <si>
    <t>1127414</t>
  </si>
  <si>
    <t>ישפרו אגח סד ב</t>
  </si>
  <si>
    <t>7430069</t>
  </si>
  <si>
    <t>520029208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</si>
  <si>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</si>
  <si>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</si>
  <si>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</si>
  <si>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</si>
  <si>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</si>
  <si>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</si>
  <si>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</si>
  <si>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</si>
  <si>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</si>
  <si>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</si>
  <si>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</si>
  <si>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</si>
  <si>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</si>
  <si>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</si>
  <si>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</si>
  <si>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</si>
  <si>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</si>
  <si>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</si>
  <si>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</si>
  <si>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ד</t>
  </si>
  <si>
    <t>1132059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</si>
  <si>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</si>
  <si>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</si>
  <si>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</si>
  <si>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</si>
  <si>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</si>
  <si>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</si>
  <si>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</si>
  <si>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השקעה ואחזקות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</si>
  <si>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</si>
  <si>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</si>
  <si>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</si>
  <si>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</si>
  <si>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</si>
  <si>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</si>
  <si>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</si>
  <si>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</si>
  <si>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</si>
  <si>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</si>
  <si>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</si>
  <si>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</si>
  <si>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</si>
  <si>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</si>
  <si>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</si>
  <si>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</si>
  <si>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</si>
  <si>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</si>
  <si>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</si>
  <si>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</si>
  <si>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</si>
  <si>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</si>
  <si>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</si>
  <si>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</si>
  <si>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</si>
  <si>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שטראוס אגח ה</t>
  </si>
  <si>
    <t>7460389</t>
  </si>
  <si>
    <t>520003781</t>
  </si>
  <si>
    <t>מזון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</si>
  <si>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</si>
  <si>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</si>
  <si>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</si>
  <si>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</si>
  <si>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</si>
  <si>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</si>
  <si>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</si>
  <si>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</si>
  <si>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</si>
  <si>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</si>
  <si>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</si>
  <si>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</si>
  <si>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</si>
  <si>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</si>
  <si>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</si>
  <si>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</si>
  <si>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</si>
  <si>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</si>
  <si>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</si>
  <si>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</si>
  <si>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</si>
  <si>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ישראכרט א</t>
  </si>
  <si>
    <t>1157536</t>
  </si>
  <si>
    <t>510706153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</si>
  <si>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</si>
  <si>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</si>
  <si>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</si>
  <si>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</si>
  <si>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</si>
  <si>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</si>
  <si>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</si>
  <si>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</si>
  <si>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</si>
  <si>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</si>
  <si>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פניקס הון אגח ד</t>
  </si>
  <si>
    <t>1133529</t>
  </si>
  <si>
    <t>שופרסל אגח ה*</t>
  </si>
  <si>
    <t>7770209</t>
  </si>
  <si>
    <t>520022732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</si>
  <si>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</si>
  <si>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</si>
  <si>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</si>
  <si>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</si>
  <si>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</si>
  <si>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</si>
  <si>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</si>
  <si>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</si>
  <si>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</si>
  <si>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</si>
  <si>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</si>
  <si>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</si>
  <si>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</si>
  <si>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</si>
  <si>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</si>
  <si>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</si>
  <si>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טז</t>
  </si>
  <si>
    <t>1157601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</si>
  <si>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</si>
  <si>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</si>
  <si>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</si>
  <si>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</si>
  <si>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</si>
  <si>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</si>
  <si>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</si>
  <si>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</si>
  <si>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</si>
  <si>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</si>
  <si>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</si>
  <si>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מנורה הון הת 4</t>
  </si>
  <si>
    <t>1135920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</si>
  <si>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</si>
  <si>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</si>
  <si>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</si>
  <si>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</si>
  <si>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</si>
  <si>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</si>
  <si>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</si>
  <si>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</si>
  <si>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</si>
  <si>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</si>
  <si>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</si>
  <si>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</si>
  <si>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</si>
  <si>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</si>
  <si>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</si>
  <si>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</si>
  <si>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</si>
  <si>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</si>
  <si>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</si>
  <si>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</si>
  <si>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</si>
  <si>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</si>
  <si>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</si>
  <si>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</si>
  <si>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</si>
  <si>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</si>
  <si>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</si>
  <si>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</si>
  <si>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</si>
  <si>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</si>
  <si>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</si>
  <si>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</si>
  <si>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</si>
  <si>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</si>
  <si>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</si>
  <si>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</si>
  <si>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</si>
  <si>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</si>
  <si>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</si>
  <si>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</si>
  <si>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</si>
  <si>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</si>
  <si>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</si>
  <si>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</si>
  <si>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</si>
  <si>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</si>
  <si>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</si>
  <si>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</si>
  <si>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</si>
  <si>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</si>
  <si>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</si>
  <si>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</si>
  <si>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</si>
  <si>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</si>
  <si>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</si>
  <si>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</si>
  <si>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</si>
  <si>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</si>
  <si>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</si>
  <si>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</si>
  <si>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</si>
  <si>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</si>
  <si>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</si>
  <si>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</si>
  <si>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</si>
  <si>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</si>
  <si>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ב*</t>
  </si>
  <si>
    <t>1141951</t>
  </si>
  <si>
    <t>514892801</t>
  </si>
  <si>
    <t>מתכת ומוצרי בניה</t>
  </si>
  <si>
    <t>שפיר הנדסה אגח א*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</si>
  <si>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</si>
  <si>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</si>
  <si>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</si>
  <si>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</si>
  <si>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</si>
  <si>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</si>
  <si>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</si>
  <si>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</si>
  <si>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בזן 4</t>
  </si>
  <si>
    <t>2590362</t>
  </si>
  <si>
    <t>בזן אגח ה</t>
  </si>
  <si>
    <t>2590388</t>
  </si>
  <si>
    <t>או.פי.סי אגח א*</t>
  </si>
  <si>
    <t>1141589</t>
  </si>
  <si>
    <t>514401702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</si>
  <si>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</si>
  <si>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</si>
  <si>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</si>
  <si>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</si>
  <si>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</si>
  <si>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</si>
  <si>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</si>
  <si>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512025891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</si>
  <si>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</si>
  <si>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</si>
  <si>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</si>
  <si>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</si>
  <si>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</si>
  <si>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</si>
  <si>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</si>
  <si>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</si>
  <si>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</si>
  <si>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</si>
  <si>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</si>
  <si>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</si>
  <si>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</si>
  <si>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</si>
  <si>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</si>
  <si>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</si>
  <si>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</si>
  <si>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</si>
  <si>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</si>
  <si>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</si>
  <si>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</si>
  <si>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</si>
  <si>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</si>
  <si>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</si>
  <si>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</si>
  <si>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</si>
  <si>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</si>
  <si>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</si>
  <si>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</si>
  <si>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</si>
  <si>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</si>
  <si>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</si>
  <si>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</si>
  <si>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</si>
  <si>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</si>
  <si>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</si>
  <si>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</si>
  <si>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</si>
  <si>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</si>
  <si>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</si>
  <si>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SRENVX 4.5 24/44</t>
  </si>
  <si>
    <t>XS1108784510</t>
  </si>
  <si>
    <t>Insurance</t>
  </si>
  <si>
    <t>ZURNVX 5.125 06/48</t>
  </si>
  <si>
    <t>XS1795323952</t>
  </si>
  <si>
    <t>BHP BILLITON 6.75 10/25</t>
  </si>
  <si>
    <t>USQ12441AB91</t>
  </si>
  <si>
    <t>BBB+</t>
  </si>
  <si>
    <t>ENI SPA 4.75 09/2028</t>
  </si>
  <si>
    <t>US26874RAE80</t>
  </si>
  <si>
    <t>UTILITIES</t>
  </si>
  <si>
    <t>HYUCAP 3.75 03/23</t>
  </si>
  <si>
    <t>USY3815NBA82</t>
  </si>
  <si>
    <t>Automobiles &amp; Components</t>
  </si>
  <si>
    <t>ABIBB 5.55 01/49</t>
  </si>
  <si>
    <t>US03523TBV98</t>
  </si>
  <si>
    <t>Food &amp; Beverage &amp; Tobacco</t>
  </si>
  <si>
    <t>BBB</t>
  </si>
  <si>
    <t>ABNANV 4.4 03/28 03/23</t>
  </si>
  <si>
    <t>XS1586330604</t>
  </si>
  <si>
    <t>Banks</t>
  </si>
  <si>
    <t>AIR LEASE 3.625 12/2027</t>
  </si>
  <si>
    <t>US00912XAY04</t>
  </si>
  <si>
    <t>Capital Goods</t>
  </si>
  <si>
    <t>AIR LEASE 4.625 07/28 10/28</t>
  </si>
  <si>
    <t>US00912XBF06</t>
  </si>
  <si>
    <t>AL 3.75 06/26</t>
  </si>
  <si>
    <t>US00914AAB89</t>
  </si>
  <si>
    <t>AT&amp;T 3.9 11/03/2024</t>
  </si>
  <si>
    <t>US00206RCE09</t>
  </si>
  <si>
    <t>TELECOMMUNICATION SERVICES</t>
  </si>
  <si>
    <t>CBAAU 3.375 10/26 10/21</t>
  </si>
  <si>
    <t>XS1506401568</t>
  </si>
  <si>
    <t>CREDIT SUISSE 6.5 08/23</t>
  </si>
  <si>
    <t>XS0957135212</t>
  </si>
  <si>
    <t>ENELIM 4.25 09/23</t>
  </si>
  <si>
    <t>USN30707AJ75</t>
  </si>
  <si>
    <t>Diversified Financial Services</t>
  </si>
  <si>
    <t>ENELIM 4.625 25</t>
  </si>
  <si>
    <t>US29278GAJ76</t>
  </si>
  <si>
    <t>ENGIFP 3.25 PERP</t>
  </si>
  <si>
    <t>FR0013398229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</si>
  <si>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</si>
  <si>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</si>
  <si>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</si>
  <si>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</si>
  <si>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</si>
  <si>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</si>
  <si>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</si>
  <si>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</si>
  <si>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</si>
  <si>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</si>
  <si>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</si>
  <si>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</si>
  <si>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</si>
  <si>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AER 4.875 01/24</t>
  </si>
  <si>
    <t>US00774MAK18</t>
  </si>
  <si>
    <t>Commercial &amp; Professional Sevi</t>
  </si>
  <si>
    <t>AERCAP IRELAND 4.45 04/26</t>
  </si>
  <si>
    <t>US00774MAL90</t>
  </si>
  <si>
    <t>ASHTEAD CAPITAL 5.25 08/26 08/24</t>
  </si>
  <si>
    <t>US045054AH68</t>
  </si>
  <si>
    <t>Other</t>
  </si>
  <si>
    <t>ASHTEAD CAPITAL 5.62 10/24 10/22</t>
  </si>
  <si>
    <t>US045054AC71</t>
  </si>
  <si>
    <t>AVGO 4.75 04/29</t>
  </si>
  <si>
    <t>US11135FAB76</t>
  </si>
  <si>
    <t>Semiconductors &amp; Semiconductor</t>
  </si>
  <si>
    <t>CAG 4.3 05/24</t>
  </si>
  <si>
    <t>US205887CA82</t>
  </si>
  <si>
    <t>DELL 5.3 01/29</t>
  </si>
  <si>
    <t>US24703DBA81</t>
  </si>
  <si>
    <t>DISCA 2.95 03/23</t>
  </si>
  <si>
    <t>US25470DAQ25</t>
  </si>
  <si>
    <t>Media</t>
  </si>
  <si>
    <t>ECOPETROL 5.875 09/23</t>
  </si>
  <si>
    <t>US279158AC30</t>
  </si>
  <si>
    <t>ETP 5.25 04/29</t>
  </si>
  <si>
    <t>US29278NAG88</t>
  </si>
  <si>
    <t>FIBRBZ 5.5 01/27</t>
  </si>
  <si>
    <t>US31572UAF30</t>
  </si>
  <si>
    <t>MATERIALS</t>
  </si>
  <si>
    <t>FORD 5.596 01/22</t>
  </si>
  <si>
    <t>US345397ZM88</t>
  </si>
  <si>
    <t>GM 5.25 03/26</t>
  </si>
  <si>
    <t>US37045XBG07</t>
  </si>
  <si>
    <t>LEAR 5.25 01/25</t>
  </si>
  <si>
    <t>US521865AX34</t>
  </si>
  <si>
    <t>MACQUARIE BANK 4.875 06/2025</t>
  </si>
  <si>
    <t>US55608YAB11</t>
  </si>
  <si>
    <t>MYL 3.95 06/26 03/26</t>
  </si>
  <si>
    <t>US62854AAN46</t>
  </si>
  <si>
    <t>Pharmaceuticals&amp; Biotechnology</t>
  </si>
  <si>
    <t>NXP SEMICON 4.3 06/29</t>
  </si>
  <si>
    <t>US62954HAB42</t>
  </si>
  <si>
    <t>NXP SEMICON 5.55 12/28 09/28</t>
  </si>
  <si>
    <t>US62947QAY44</t>
  </si>
  <si>
    <t>NXPI 4.875 03/24</t>
  </si>
  <si>
    <t>US62947QAZ19</t>
  </si>
  <si>
    <t>ORAFP 5.25 24/49</t>
  </si>
  <si>
    <t>XS1028599287</t>
  </si>
  <si>
    <t>ORAFP 5.75 23/49</t>
  </si>
  <si>
    <t>XS1115502988</t>
  </si>
  <si>
    <t>SSE SSELN 4.75 9/77 06/22</t>
  </si>
  <si>
    <t>XS1572343744</t>
  </si>
  <si>
    <t>STANDARD CHARTERED 4.3 02/27</t>
  </si>
  <si>
    <t>XS1480699641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</si>
  <si>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</si>
  <si>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</si>
  <si>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</si>
  <si>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</si>
  <si>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</si>
  <si>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</si>
  <si>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VOD 7 04/79</t>
  </si>
  <si>
    <t>US92857WBQ24</t>
  </si>
  <si>
    <t>VW 4.625 PERP 06/28</t>
  </si>
  <si>
    <t>XS1799939027</t>
  </si>
  <si>
    <t>AEGON 5.625 PERP</t>
  </si>
  <si>
    <t>XS1886478806</t>
  </si>
  <si>
    <t>BB+</t>
  </si>
  <si>
    <t>BNP PARIBAS 7 PERP 08/28</t>
  </si>
  <si>
    <t>USF1R15XK854</t>
  </si>
  <si>
    <t>CONTINENTAL RES 5 09/22 03/17</t>
  </si>
  <si>
    <t>US212015AH47</t>
  </si>
  <si>
    <t>CTXS 4.5 12/27</t>
  </si>
  <si>
    <t>US177376AE06</t>
  </si>
  <si>
    <t>ENBCN 5.5 07/77</t>
  </si>
  <si>
    <t>US29250NAS45</t>
  </si>
  <si>
    <t>ENBCN 6 01/27 01/77</t>
  </si>
  <si>
    <t>US29250NAN57</t>
  </si>
  <si>
    <t>FIBRBZ 5.25</t>
  </si>
  <si>
    <t>US31572UAE64</t>
  </si>
  <si>
    <t>HILTON DOMESTIC OPER 4.875 01/30</t>
  </si>
  <si>
    <t>US432833AE10</t>
  </si>
  <si>
    <t>Hotels Restaurants &amp; Leisure</t>
  </si>
  <si>
    <t>HOLCIM FIN 3 07/24</t>
  </si>
  <si>
    <t>XS1713466495</t>
  </si>
  <si>
    <t>LENNAR 4.125 01/22 10/21</t>
  </si>
  <si>
    <t>US526057BY96</t>
  </si>
  <si>
    <t>Consumer Durables &amp; Apparel</t>
  </si>
  <si>
    <t>NOKIA 4.375 06/27</t>
  </si>
  <si>
    <t>US654902AE56</t>
  </si>
  <si>
    <t>PEMEX 3.75 02/24</t>
  </si>
  <si>
    <t>XS1568874983</t>
  </si>
  <si>
    <t>PEMEX 4.875 01/22</t>
  </si>
  <si>
    <t>US71654QBB77</t>
  </si>
  <si>
    <t>REPSM 4.5 03/75</t>
  </si>
  <si>
    <t>XS1207058733</t>
  </si>
  <si>
    <t>SOLVAY 4.25 04/03/2024</t>
  </si>
  <si>
    <t>BE6309987400</t>
  </si>
  <si>
    <t>VALE 3.75 01/23</t>
  </si>
  <si>
    <t>XS0802953165</t>
  </si>
  <si>
    <t>VODAFONE 6.25 10/78 10/24</t>
  </si>
  <si>
    <t>XS1888180640</t>
  </si>
  <si>
    <t>ACCOR 4.375 PERP</t>
  </si>
  <si>
    <t>FR0013399177</t>
  </si>
  <si>
    <t>BB</t>
  </si>
  <si>
    <t>CHCOCH 7 6/30/24</t>
  </si>
  <si>
    <t>US16412XAD75</t>
  </si>
  <si>
    <t>CHENIERE CORPUS 5.125 06/27</t>
  </si>
  <si>
    <t>US16412XAG07</t>
  </si>
  <si>
    <t>EDF 6 PREP 01/26</t>
  </si>
  <si>
    <t>FR0011401728</t>
  </si>
  <si>
    <t>Electricite De Franc 5 01/26</t>
  </si>
  <si>
    <t>FR0011697028</t>
  </si>
  <si>
    <t>EQIX 5.375 04/23</t>
  </si>
  <si>
    <t>US29444UAM80</t>
  </si>
  <si>
    <t>Real Estate</t>
  </si>
  <si>
    <t>SYNNVX 5.182 04/28 REGS</t>
  </si>
  <si>
    <t>USN84413CG11</t>
  </si>
  <si>
    <t>UBS 5 PERP 01/23</t>
  </si>
  <si>
    <t>CH0400441280</t>
  </si>
  <si>
    <t>UBS 7 PERP</t>
  </si>
  <si>
    <t>USH4209UAT37</t>
  </si>
  <si>
    <t>VERISIGN 4.625 05/23 05/18</t>
  </si>
  <si>
    <t>US92343EAF97</t>
  </si>
  <si>
    <t>ALLISON TRANSM 5 10/24 10/21</t>
  </si>
  <si>
    <t>US019736AD97</t>
  </si>
  <si>
    <t>BB-</t>
  </si>
  <si>
    <t>CS 7.25 09/25</t>
  </si>
  <si>
    <t>USH3698DBZ62</t>
  </si>
  <si>
    <t>CS 7.5 PERP</t>
  </si>
  <si>
    <t>USH3698DBW32</t>
  </si>
  <si>
    <t>HCA 5.875 02/29</t>
  </si>
  <si>
    <t>US404119BW86</t>
  </si>
  <si>
    <t>HEALTH CARE</t>
  </si>
  <si>
    <t>IRM 4.875 09/27</t>
  </si>
  <si>
    <t>US46284VAC54</t>
  </si>
  <si>
    <t>IRM 5.25 03/28</t>
  </si>
  <si>
    <t>US46284VAE11</t>
  </si>
  <si>
    <t>LLOYDS 7.5 09/25 PERP</t>
  </si>
  <si>
    <t>US539439AU36</t>
  </si>
  <si>
    <t>MGM 5.5 04/27</t>
  </si>
  <si>
    <t>US552953CF65</t>
  </si>
  <si>
    <t>NGLS 6.5 07/27</t>
  </si>
  <si>
    <t>US87612BBK70</t>
  </si>
  <si>
    <t>NGLS 6.875 01/29</t>
  </si>
  <si>
    <t>US87612BBM37</t>
  </si>
  <si>
    <t>SIRIUS 4.625 07/24</t>
  </si>
  <si>
    <t>US82967NBE76</t>
  </si>
  <si>
    <t>SIRIUS 6 07/24 07/19</t>
  </si>
  <si>
    <t>US82967NAS71</t>
  </si>
  <si>
    <t>SIRIUS XM 4.625 05/23 05/18</t>
  </si>
  <si>
    <t>US82967NAL29</t>
  </si>
  <si>
    <t>UNITED CONT 4.875 01/25</t>
  </si>
  <si>
    <t>US910047AK50</t>
  </si>
  <si>
    <t>AMERICAN AIRLINES 5 06/22</t>
  </si>
  <si>
    <t>US02376RAC60</t>
  </si>
  <si>
    <t>B+</t>
  </si>
  <si>
    <t>BACR 8 PERP</t>
  </si>
  <si>
    <t>US06738EBG98</t>
  </si>
  <si>
    <t>BARCLAYS 7.75 PERP 15/09/2023</t>
  </si>
  <si>
    <t>US06738EBA29</t>
  </si>
  <si>
    <t>RBS 8 PERP 8 08/25</t>
  </si>
  <si>
    <t>US780099CK11</t>
  </si>
  <si>
    <t>TRANSOCEAN 7.75 10/24 10/20</t>
  </si>
  <si>
    <t>US893828AA14</t>
  </si>
  <si>
    <t>MERCK 2.875 06/29 06/79</t>
  </si>
  <si>
    <t>XS2011260705</t>
  </si>
  <si>
    <t>NR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</si>
  <si>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</si>
  <si>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</si>
  <si>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</si>
  <si>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</si>
  <si>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</si>
  <si>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</si>
  <si>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</si>
  <si>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</si>
  <si>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</si>
  <si>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</si>
  <si>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</si>
  <si>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</si>
  <si>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אנרגיאן נפט וגז</t>
  </si>
  <si>
    <t>1155290</t>
  </si>
  <si>
    <t>10758801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</si>
  <si>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</si>
  <si>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</si>
  <si>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</si>
  <si>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</si>
  <si>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</si>
  <si>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</si>
  <si>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</si>
  <si>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</si>
  <si>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</si>
  <si>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</si>
  <si>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</si>
  <si>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</si>
  <si>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</si>
  <si>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</si>
  <si>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</si>
  <si>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</si>
  <si>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</si>
  <si>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</si>
  <si>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</si>
  <si>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</si>
  <si>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</si>
  <si>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</si>
  <si>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פארמה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</si>
  <si>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</si>
  <si>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</si>
  <si>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</si>
  <si>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</si>
  <si>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</si>
  <si>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</si>
  <si>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</si>
  <si>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</si>
  <si>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</si>
  <si>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</si>
  <si>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</si>
  <si>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</si>
  <si>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</si>
  <si>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</si>
  <si>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</si>
  <si>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</si>
  <si>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</si>
  <si>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</si>
  <si>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</si>
  <si>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</si>
  <si>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</si>
  <si>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</si>
  <si>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שופרסל*</t>
  </si>
  <si>
    <t>777037</t>
  </si>
  <si>
    <t>שטראוס גרופ</t>
  </si>
  <si>
    <t>746016</t>
  </si>
  <si>
    <t>שפיר הנדסה*</t>
  </si>
  <si>
    <t>1133875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</si>
  <si>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</si>
  <si>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</si>
  <si>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</si>
  <si>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</si>
  <si>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</si>
  <si>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</si>
  <si>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</si>
  <si>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</si>
  <si>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</si>
  <si>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</si>
  <si>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</si>
  <si>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</si>
  <si>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</si>
  <si>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</si>
  <si>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</si>
  <si>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</si>
  <si>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</si>
  <si>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</si>
  <si>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</si>
  <si>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</si>
  <si>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</si>
  <si>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</si>
  <si>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</si>
  <si>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</si>
  <si>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</si>
  <si>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</si>
  <si>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</si>
  <si>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</si>
  <si>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אקויטל</t>
  </si>
  <si>
    <t>755017</t>
  </si>
  <si>
    <t>520030859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</si>
  <si>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</si>
  <si>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</si>
  <si>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</si>
  <si>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</si>
  <si>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</si>
  <si>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</si>
  <si>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</si>
  <si>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</si>
  <si>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</si>
  <si>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</si>
  <si>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</si>
  <si>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</si>
  <si>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</si>
  <si>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</si>
  <si>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</si>
  <si>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</si>
  <si>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</si>
  <si>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</si>
  <si>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</si>
  <si>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</si>
  <si>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</si>
  <si>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</si>
  <si>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ישראכרט</t>
  </si>
  <si>
    <t>1157403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</si>
  <si>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</si>
  <si>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</si>
  <si>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</si>
  <si>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</si>
  <si>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</si>
  <si>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</si>
  <si>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</si>
  <si>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</si>
  <si>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</si>
  <si>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</si>
  <si>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</si>
  <si>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</si>
  <si>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</si>
  <si>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</si>
  <si>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</si>
  <si>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</si>
  <si>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</si>
  <si>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</si>
  <si>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</si>
  <si>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</si>
  <si>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</si>
  <si>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</si>
  <si>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</si>
  <si>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</si>
  <si>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</si>
  <si>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</si>
  <si>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</si>
  <si>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</si>
  <si>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</si>
  <si>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</si>
  <si>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</si>
  <si>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</si>
  <si>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</si>
  <si>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</si>
  <si>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</si>
  <si>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</si>
  <si>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</si>
  <si>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</si>
  <si>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</si>
  <si>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</si>
  <si>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</si>
  <si>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</si>
  <si>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</si>
  <si>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</si>
  <si>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</si>
  <si>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</si>
  <si>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</si>
  <si>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</si>
  <si>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</si>
  <si>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</si>
  <si>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תמר פטרוליום*</t>
  </si>
  <si>
    <t>1141357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</si>
  <si>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</si>
  <si>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</si>
  <si>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</si>
  <si>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</si>
  <si>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</si>
  <si>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</si>
  <si>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</si>
  <si>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</si>
  <si>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</si>
  <si>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</si>
  <si>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</si>
  <si>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</si>
  <si>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</si>
  <si>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</si>
  <si>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</si>
  <si>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</si>
  <si>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</si>
  <si>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</si>
  <si>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</si>
  <si>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</si>
  <si>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</si>
  <si>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</si>
  <si>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</si>
  <si>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</si>
  <si>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</si>
  <si>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</si>
  <si>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</si>
  <si>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</si>
  <si>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</si>
  <si>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</si>
  <si>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</si>
  <si>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</si>
  <si>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</si>
  <si>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</si>
  <si>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</si>
  <si>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</si>
  <si>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</si>
  <si>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</si>
  <si>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</si>
  <si>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</si>
  <si>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</si>
  <si>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</si>
  <si>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</si>
  <si>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</si>
  <si>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</si>
  <si>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</si>
  <si>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</si>
  <si>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</si>
  <si>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</si>
  <si>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</si>
  <si>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</si>
  <si>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</si>
  <si>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</si>
  <si>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</si>
  <si>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</si>
  <si>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</si>
  <si>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</si>
  <si>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</si>
  <si>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</si>
  <si>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</si>
  <si>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</si>
  <si>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</si>
  <si>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</si>
  <si>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</si>
  <si>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</si>
  <si>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</si>
  <si>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</si>
  <si>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</si>
  <si>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</si>
  <si>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</si>
  <si>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</si>
  <si>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</si>
  <si>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</si>
  <si>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</si>
  <si>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</si>
  <si>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</si>
  <si>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</si>
  <si>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</si>
  <si>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</si>
  <si>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</si>
  <si>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</si>
  <si>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</si>
  <si>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</si>
  <si>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</si>
  <si>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</si>
  <si>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</si>
  <si>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</si>
  <si>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</si>
  <si>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</si>
  <si>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</si>
  <si>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</si>
  <si>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</si>
  <si>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</si>
  <si>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</si>
  <si>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</si>
  <si>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</si>
  <si>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</si>
  <si>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</si>
  <si>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</si>
  <si>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</si>
  <si>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</si>
  <si>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</si>
  <si>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</si>
  <si>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</si>
  <si>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</si>
  <si>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</si>
  <si>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CHECK POINT SOFTWARE TECH</t>
  </si>
  <si>
    <t>IL0010824113</t>
  </si>
  <si>
    <t>520042821</t>
  </si>
  <si>
    <t>CYBERARK SOFTWARE</t>
  </si>
  <si>
    <t>IL0011334468</t>
  </si>
  <si>
    <t>512291642</t>
  </si>
  <si>
    <t>ELLOMAY CAPITAL LTD</t>
  </si>
  <si>
    <t>IL0010826357</t>
  </si>
  <si>
    <t>NYSE</t>
  </si>
  <si>
    <t>520039868</t>
  </si>
  <si>
    <t>ENERGEAN OIL &amp; GAS</t>
  </si>
  <si>
    <t>GB00BG12Y042</t>
  </si>
  <si>
    <t>INTEC PHARMA LTD</t>
  </si>
  <si>
    <t>IL0011177958</t>
  </si>
  <si>
    <t>513022780</t>
  </si>
  <si>
    <t>INTL FLAVORS AND FRAGRANCES</t>
  </si>
  <si>
    <t>US4595061015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</si>
  <si>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</si>
  <si>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</si>
  <si>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</si>
  <si>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</si>
  <si>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</si>
  <si>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</si>
  <si>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</si>
  <si>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</si>
  <si>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</si>
  <si>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</si>
  <si>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</si>
  <si>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</si>
  <si>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</si>
  <si>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</si>
  <si>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</si>
  <si>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</si>
  <si>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</si>
  <si>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</si>
  <si>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</si>
  <si>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</si>
  <si>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</si>
  <si>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</si>
  <si>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</si>
  <si>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</si>
  <si>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</si>
  <si>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</si>
  <si>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</si>
  <si>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</si>
  <si>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</si>
  <si>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</si>
  <si>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</si>
  <si>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</si>
  <si>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</si>
  <si>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</si>
  <si>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</si>
  <si>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</si>
  <si>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</si>
  <si>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</si>
  <si>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</si>
  <si>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</si>
  <si>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</si>
  <si>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</si>
  <si>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</si>
  <si>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</si>
  <si>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</si>
  <si>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</si>
  <si>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</si>
  <si>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</si>
  <si>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</si>
  <si>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</si>
  <si>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</si>
  <si>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</si>
  <si>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</si>
  <si>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</si>
  <si>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</si>
  <si>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</si>
  <si>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</si>
  <si>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</si>
  <si>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</si>
  <si>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</si>
  <si>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</si>
  <si>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</si>
  <si>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BLACKROCK</t>
  </si>
  <si>
    <t>US09247X1019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</si>
  <si>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</si>
  <si>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</si>
  <si>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</si>
  <si>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</si>
  <si>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</si>
  <si>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</si>
  <si>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</si>
  <si>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</si>
  <si>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</si>
  <si>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</si>
  <si>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</si>
  <si>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</si>
  <si>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</si>
  <si>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</si>
  <si>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</si>
  <si>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</si>
  <si>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</si>
  <si>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</si>
  <si>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</si>
  <si>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</si>
  <si>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</si>
  <si>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</si>
  <si>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</si>
  <si>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</si>
  <si>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FEDEX CORPORATION</t>
  </si>
  <si>
    <t>US31428X1063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</si>
  <si>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</si>
  <si>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</si>
  <si>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</si>
  <si>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</si>
  <si>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</si>
  <si>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</si>
  <si>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</si>
  <si>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</si>
  <si>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MASTERCARD INC CLASS A</t>
  </si>
  <si>
    <t>US57636Q1040</t>
  </si>
  <si>
    <t>MCDONALDS</t>
  </si>
  <si>
    <t>US5801351017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</si>
  <si>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</si>
  <si>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</si>
  <si>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</si>
  <si>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</si>
  <si>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</si>
  <si>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</si>
  <si>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</si>
  <si>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</si>
  <si>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</si>
  <si>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</si>
  <si>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</si>
  <si>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</si>
  <si>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</si>
  <si>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</si>
  <si>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</si>
  <si>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</si>
  <si>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</si>
  <si>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</si>
  <si>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</si>
  <si>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</si>
  <si>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</si>
  <si>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</si>
  <si>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</si>
  <si>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</si>
  <si>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</si>
  <si>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</si>
  <si>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</si>
  <si>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</si>
  <si>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</si>
  <si>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</si>
  <si>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</si>
  <si>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</si>
  <si>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</si>
  <si>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</si>
  <si>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</si>
  <si>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</si>
  <si>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SL GREEN REALTY CORP</t>
  </si>
  <si>
    <t>US78440X1019</t>
  </si>
  <si>
    <t>THALES SA</t>
  </si>
  <si>
    <t>FR0000121329</t>
  </si>
  <si>
    <t>TOTAL SA</t>
  </si>
  <si>
    <t>FR0000120271</t>
  </si>
  <si>
    <t>TWITTER INC</t>
  </si>
  <si>
    <t>US90184L1026</t>
  </si>
  <si>
    <t>UNITED PARCEL SERVICE CL B</t>
  </si>
  <si>
    <t>US9113121068</t>
  </si>
  <si>
    <t>UNITEDHEALTH GROUP INC</t>
  </si>
  <si>
    <t>US91324P1021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</si>
  <si>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</si>
  <si>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</si>
  <si>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</si>
  <si>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</si>
  <si>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</si>
  <si>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</si>
  <si>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</si>
  <si>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</si>
  <si>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</si>
  <si>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</si>
  <si>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</si>
  <si>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</si>
  <si>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</si>
  <si>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WALT DISNEY CO/THE</t>
  </si>
  <si>
    <t>US2546871060</t>
  </si>
  <si>
    <t>WELLS FARGO &amp; CO</t>
  </si>
  <si>
    <t>US9497461015</t>
  </si>
  <si>
    <t>WOODSIDE PETROLEUM</t>
  </si>
  <si>
    <t>AU000000WPL2</t>
  </si>
  <si>
    <t>הראל סל כשר תל אביב 125</t>
  </si>
  <si>
    <t>1155340</t>
  </si>
  <si>
    <t>514103811</t>
  </si>
  <si>
    <t>מניות</t>
  </si>
  <si>
    <t>הראל סל תא בנקים</t>
  </si>
  <si>
    <t>1148949</t>
  </si>
  <si>
    <t>פסגות ETF כש תא 125</t>
  </si>
  <si>
    <t>1155324</t>
  </si>
  <si>
    <t>513464289</t>
  </si>
  <si>
    <t>פסגות ETF תא צמיחה</t>
  </si>
  <si>
    <t>1148782</t>
  </si>
  <si>
    <t>פסגות ETF תל אביב 125</t>
  </si>
  <si>
    <t>1148808</t>
  </si>
  <si>
    <t>פסגות סל בנקים סדרה 1</t>
  </si>
  <si>
    <t>1148774</t>
  </si>
  <si>
    <t>קסם ETF כשרה תא 125</t>
  </si>
  <si>
    <t>1155365</t>
  </si>
  <si>
    <t>520041989</t>
  </si>
  <si>
    <t>קסם תא 35</t>
  </si>
  <si>
    <t>1146570</t>
  </si>
  <si>
    <t>קסם תא בנקים</t>
  </si>
  <si>
    <t>1146430</t>
  </si>
  <si>
    <t>קסם תא125</t>
  </si>
  <si>
    <t>1146356</t>
  </si>
  <si>
    <t>תכלית סל כש תא 125</t>
  </si>
  <si>
    <t>1155373</t>
  </si>
  <si>
    <t>513540310</t>
  </si>
  <si>
    <t>תכלית תא 35</t>
  </si>
  <si>
    <t>1143700</t>
  </si>
  <si>
    <t>תכלית תא בנקים</t>
  </si>
  <si>
    <t>1143726</t>
  </si>
  <si>
    <t>הראל סל כשרה תל בונד 60</t>
  </si>
  <si>
    <t>1155092</t>
  </si>
  <si>
    <t>אג"ח</t>
  </si>
  <si>
    <t>הראל סל כשרה תל בונד שקלי</t>
  </si>
  <si>
    <t>1155191</t>
  </si>
  <si>
    <t>הראל סל תלבונד 20</t>
  </si>
  <si>
    <t>1150440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</si>
  <si>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</si>
  <si>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</si>
  <si>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</si>
  <si>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</si>
  <si>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</si>
  <si>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</si>
  <si>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כש תלבונד 60</t>
  </si>
  <si>
    <t>1155076</t>
  </si>
  <si>
    <t>פסגות ETF תל בונד 60</t>
  </si>
  <si>
    <t>1148006</t>
  </si>
  <si>
    <t>פסגות ETF תל בונד שקלי כשר</t>
  </si>
  <si>
    <t>1155175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</si>
  <si>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</si>
  <si>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</si>
  <si>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</si>
  <si>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</si>
  <si>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</si>
  <si>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</si>
  <si>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 ETF כשרה תל בונד שקלי</t>
  </si>
  <si>
    <t>1155159</t>
  </si>
  <si>
    <t>קסם ETF כשרה תל בונד 60</t>
  </si>
  <si>
    <t>1155126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</si>
  <si>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</si>
  <si>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</si>
  <si>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</si>
  <si>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</si>
  <si>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</si>
  <si>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</si>
  <si>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</si>
  <si>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</si>
  <si>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כש תלבונד שקלי</t>
  </si>
  <si>
    <t>1155183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</si>
  <si>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</si>
  <si>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</si>
  <si>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</si>
  <si>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</si>
  <si>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</si>
  <si>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</si>
  <si>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</si>
  <si>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</si>
  <si>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MSCI EMERGING MAR</t>
  </si>
  <si>
    <t>LU1681045453</t>
  </si>
  <si>
    <t>AMUNDI INDEX MSCI EM UCITS</t>
  </si>
  <si>
    <t>LU1437017350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</si>
  <si>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</si>
  <si>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</si>
  <si>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</si>
  <si>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</si>
  <si>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</si>
  <si>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</si>
  <si>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STX EUROPE 600</t>
  </si>
  <si>
    <t>LU0328475792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</si>
  <si>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</si>
  <si>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</si>
  <si>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</si>
  <si>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</si>
  <si>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</si>
  <si>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</si>
  <si>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</si>
  <si>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</si>
  <si>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</si>
  <si>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</si>
  <si>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</si>
  <si>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</si>
  <si>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</si>
  <si>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</si>
  <si>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CH IND ETF</t>
  </si>
  <si>
    <t>HK2801040828</t>
  </si>
  <si>
    <t>HKSE</t>
  </si>
  <si>
    <t>ISHARES CORE MSCI EMERGING</t>
  </si>
  <si>
    <t>US46434G1031</t>
  </si>
  <si>
    <t>ISHARES CORE MSCI EURPOE</t>
  </si>
  <si>
    <t>IE00B1YZSC51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</si>
  <si>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</si>
  <si>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</si>
  <si>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</si>
  <si>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</si>
  <si>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</si>
  <si>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</si>
  <si>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CURR HEDGED MSCI JAPAN</t>
  </si>
  <si>
    <t>US46434V8862</t>
  </si>
  <si>
    <t>ISHARES DJ US MEDICAL DEVICE</t>
  </si>
  <si>
    <t>US4642888105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</si>
  <si>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</si>
  <si>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</si>
  <si>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</si>
  <si>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</si>
  <si>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</si>
  <si>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</si>
  <si>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</si>
  <si>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</si>
  <si>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</si>
  <si>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</si>
  <si>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STOXXEURSMALL200 DE</t>
  </si>
  <si>
    <t>DE000A0D8QZ7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</si>
  <si>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</si>
  <si>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</si>
  <si>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</si>
  <si>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</si>
  <si>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</si>
  <si>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</si>
  <si>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ETF S&amp;P 500</t>
  </si>
  <si>
    <t>LU0496786657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</si>
  <si>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</si>
  <si>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</si>
  <si>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</si>
  <si>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</si>
  <si>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</si>
  <si>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</si>
  <si>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</si>
  <si>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</si>
  <si>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</si>
  <si>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</si>
  <si>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NEXT FUNDS TOPIX 17 EL&amp;PR</t>
  </si>
  <si>
    <t>JP3046640003</t>
  </si>
  <si>
    <t>NEXT FUNDS TOPIX 17 MACHINER</t>
  </si>
  <si>
    <t>JP3046630004</t>
  </si>
  <si>
    <t>SOURCE ENERGY S&amp;P US SECTOR</t>
  </si>
  <si>
    <t>IE00B435CG94</t>
  </si>
  <si>
    <t>SOURCE S&amp;P 500 UCITS ETF</t>
  </si>
  <si>
    <t>IE00B3YCGJ38</t>
  </si>
  <si>
    <t>SOURCE STOXX EUROPE 600</t>
  </si>
  <si>
    <t>IE00B60SWW18</t>
  </si>
  <si>
    <t>SPDR EUROPE CON DISCRETIONARY</t>
  </si>
  <si>
    <t>IE00BKWQ0C77</t>
  </si>
  <si>
    <t>SPDR EUROPE SMALL CAP</t>
  </si>
  <si>
    <t>IE00BKWQ0M75</t>
  </si>
  <si>
    <t>SPDR MSCI EUROPE CONSUMER ST</t>
  </si>
  <si>
    <t>IE00BKWQ0D84</t>
  </si>
  <si>
    <t>SPDR S&amp;P BIOTECH ETF</t>
  </si>
  <si>
    <t>US78464A8707</t>
  </si>
  <si>
    <t>SPDR S&amp;P OIL &amp; GAS EXP &amp; PR</t>
  </si>
  <si>
    <t>US78464A7303</t>
  </si>
  <si>
    <t>VANGUARD AUST SHARES IDX ETF</t>
  </si>
  <si>
    <t>AU000000VAS1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</si>
  <si>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</si>
  <si>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</si>
  <si>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</si>
  <si>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</si>
  <si>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</si>
  <si>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</si>
  <si>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</si>
  <si>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</si>
  <si>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 MSCI CHINA 1C</t>
  </si>
  <si>
    <t>LU0514695690</t>
  </si>
  <si>
    <t>XTRACKERS MSCI EUROPE HEDGED E</t>
  </si>
  <si>
    <t>US2330518539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</si>
  <si>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</si>
  <si>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</si>
  <si>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</si>
  <si>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</si>
  <si>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</si>
  <si>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</si>
  <si>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</si>
  <si>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</si>
  <si>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</si>
  <si>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</si>
  <si>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REAL ESTATE CREDIT GBP</t>
  </si>
  <si>
    <t>GB00B0HW5366</t>
  </si>
  <si>
    <t>SPDR BARCLAYS CAPITAL HIGH</t>
  </si>
  <si>
    <t>US78468R6229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</si>
  <si>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</si>
  <si>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</si>
  <si>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</si>
  <si>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</si>
  <si>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</si>
  <si>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</si>
  <si>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</si>
  <si>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</si>
  <si>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</si>
  <si>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</si>
  <si>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</si>
  <si>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</si>
  <si>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</si>
  <si>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</si>
  <si>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</si>
  <si>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</si>
  <si>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</si>
  <si>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EURIZON EASYFND BND HI YL Z</t>
  </si>
  <si>
    <t>LU0335991534</t>
  </si>
  <si>
    <t>Pioneer European HY Bond Fund</t>
  </si>
  <si>
    <t>LU0229386908</t>
  </si>
  <si>
    <t>Pioneer Funds US HY</t>
  </si>
  <si>
    <t>LU1883863851</t>
  </si>
  <si>
    <t xml:space="preserve"> BLA/GSO EUR A ACC</t>
  </si>
  <si>
    <t>IE00B3DS7666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</si>
  <si>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</si>
  <si>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</si>
  <si>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</si>
  <si>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</si>
  <si>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</si>
  <si>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</si>
  <si>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</si>
  <si>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</si>
  <si>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</si>
  <si>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</si>
  <si>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</si>
  <si>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</si>
  <si>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</si>
  <si>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</si>
  <si>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</si>
  <si>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</si>
  <si>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</si>
  <si>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Specialist M&amp;G European Class R</t>
  </si>
  <si>
    <t>IE00B95WZM02</t>
  </si>
  <si>
    <t>Cheyne Real Estate Debt Fund Class X</t>
  </si>
  <si>
    <t>KYG210181668</t>
  </si>
  <si>
    <t>Neuberger EM LC</t>
  </si>
  <si>
    <t>IE00B9Z1CN71</t>
  </si>
  <si>
    <t>COMGEST GROWTH EUROPE EUR IA</t>
  </si>
  <si>
    <t>IE00B5WN3467</t>
  </si>
  <si>
    <t>COMGEST GROWTH JAPAN YEN IA</t>
  </si>
  <si>
    <t>IE00BQ1YBP44</t>
  </si>
  <si>
    <t>Dws invest CROCI</t>
  </si>
  <si>
    <t>LU1769937829</t>
  </si>
  <si>
    <t>ISHARE EMKT IF I AUSD</t>
  </si>
  <si>
    <t>IE00B3D07G23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</si>
  <si>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</si>
  <si>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</si>
  <si>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</si>
  <si>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</si>
  <si>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</si>
  <si>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</si>
  <si>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</si>
  <si>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</si>
  <si>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</si>
  <si>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</si>
  <si>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</si>
  <si>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C 1570 JUL 2019</t>
  </si>
  <si>
    <t>82737784</t>
  </si>
  <si>
    <t>ל.ר.</t>
  </si>
  <si>
    <t>LmC 2400 AUG 2019</t>
  </si>
  <si>
    <t>82759903</t>
  </si>
  <si>
    <t>LmP 2400 AUG 2019</t>
  </si>
  <si>
    <t>82760422</t>
  </si>
  <si>
    <t>P 1570 JUL 2019</t>
  </si>
  <si>
    <t>82738394</t>
  </si>
  <si>
    <t>plC 2500 AUG 2019</t>
  </si>
  <si>
    <t>82739996</t>
  </si>
  <si>
    <t>plP 2500 AUG 2019</t>
  </si>
  <si>
    <t>82740192</t>
  </si>
  <si>
    <t>MCD US 09/20/19 C220</t>
  </si>
  <si>
    <t>MCD 19 C220</t>
  </si>
  <si>
    <t>MSFT US 09/20/19 C145</t>
  </si>
  <si>
    <t>MSFT 19 C145</t>
  </si>
  <si>
    <t>SPXW US 10/31/19 P2750</t>
  </si>
  <si>
    <t>546274</t>
  </si>
  <si>
    <t>WMT US 09/20/19 C120</t>
  </si>
  <si>
    <t>WMT 19 C120</t>
  </si>
  <si>
    <t>S&amp;P500 EMINI FUT SEP19</t>
  </si>
  <si>
    <t>ESU9</t>
  </si>
  <si>
    <t>STOXX EUROPE 600 SEP19</t>
  </si>
  <si>
    <t>SXOU9</t>
  </si>
  <si>
    <t>TOPIX INDX FUT SEP19</t>
  </si>
  <si>
    <t>TPU9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</si>
  <si>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</si>
  <si>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</si>
  <si>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</si>
  <si>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</si>
  <si>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</si>
  <si>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</si>
  <si>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</si>
  <si>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</si>
  <si>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</si>
  <si>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</si>
  <si>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</si>
  <si>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</si>
  <si>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</si>
  <si>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</si>
  <si>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</si>
  <si>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</si>
  <si>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</si>
  <si>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</si>
  <si>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</si>
  <si>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</si>
  <si>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</si>
  <si>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</si>
  <si>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</si>
  <si>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</si>
  <si>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</si>
  <si>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</si>
  <si>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</si>
  <si>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</si>
  <si>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</si>
  <si>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</si>
  <si>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</si>
  <si>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</si>
  <si>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</si>
  <si>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</si>
  <si>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</si>
  <si>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</si>
  <si>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</si>
  <si>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</si>
  <si>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</si>
  <si>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</si>
  <si>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</si>
  <si>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</si>
  <si>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</si>
  <si>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</si>
  <si>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</si>
  <si>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</si>
  <si>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</si>
  <si>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</si>
  <si>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</si>
  <si>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</si>
  <si>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</si>
  <si>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</si>
  <si>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</si>
  <si>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</si>
  <si>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</si>
  <si>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</si>
  <si>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</si>
  <si>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</si>
  <si>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</si>
  <si>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</si>
  <si>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</si>
  <si>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</si>
  <si>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</si>
  <si>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</si>
  <si>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</si>
  <si>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</si>
  <si>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</si>
  <si>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</si>
  <si>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</si>
  <si>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</si>
  <si>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</si>
  <si>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</si>
  <si>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</si>
  <si>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</si>
  <si>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</si>
  <si>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</si>
  <si>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</si>
  <si>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</si>
  <si>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</si>
  <si>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</si>
  <si>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</si>
  <si>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</si>
  <si>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</si>
  <si>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</si>
  <si>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</si>
  <si>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</si>
  <si>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</si>
  <si>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</si>
  <si>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</si>
  <si>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</si>
  <si>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</si>
  <si>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</si>
  <si>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</si>
  <si>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</si>
  <si>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</si>
  <si>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</si>
  <si>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</si>
  <si>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</si>
  <si>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</si>
  <si>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</si>
  <si>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</si>
  <si>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</si>
  <si>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</si>
  <si>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</si>
  <si>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</si>
  <si>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</si>
  <si>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</si>
  <si>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</si>
  <si>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</si>
  <si>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</si>
  <si>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</si>
  <si>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</si>
  <si>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</si>
  <si>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</si>
  <si>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</si>
  <si>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</si>
  <si>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</si>
  <si>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</si>
  <si>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</si>
  <si>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</si>
  <si>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</si>
  <si>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</si>
  <si>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</si>
  <si>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</si>
  <si>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</si>
  <si>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</si>
  <si>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</si>
  <si>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</si>
  <si>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</si>
  <si>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</si>
  <si>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</si>
  <si>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</si>
  <si>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</si>
  <si>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</si>
  <si>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</si>
  <si>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</si>
  <si>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</si>
  <si>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</si>
  <si>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</si>
  <si>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</si>
  <si>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</si>
  <si>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</si>
  <si>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</si>
  <si>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</si>
  <si>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</si>
  <si>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</si>
  <si>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</si>
  <si>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</si>
  <si>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</si>
  <si>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</si>
  <si>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</si>
  <si>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</si>
  <si>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</si>
  <si>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</si>
  <si>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</si>
  <si>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</si>
  <si>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</si>
  <si>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</si>
  <si>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</si>
  <si>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</si>
  <si>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</si>
  <si>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</si>
  <si>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</si>
  <si>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</si>
  <si>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</si>
  <si>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</si>
  <si>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</si>
  <si>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</si>
  <si>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</si>
  <si>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</si>
  <si>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</si>
  <si>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</si>
  <si>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</si>
  <si>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</si>
  <si>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</si>
  <si>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</si>
  <si>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</si>
  <si>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</si>
  <si>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</si>
  <si>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</si>
  <si>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</si>
  <si>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</si>
  <si>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</si>
  <si>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</si>
  <si>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</si>
  <si>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</si>
  <si>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</si>
  <si>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8868</t>
  </si>
  <si>
    <t>88680000</t>
  </si>
  <si>
    <t>ערד 8869</t>
  </si>
  <si>
    <t>88690000</t>
  </si>
  <si>
    <t>ערד 8871</t>
  </si>
  <si>
    <t>88710000</t>
  </si>
  <si>
    <t>ערד 8872</t>
  </si>
  <si>
    <t>88720000</t>
  </si>
  <si>
    <t>ערד 8873</t>
  </si>
  <si>
    <t>88730000</t>
  </si>
  <si>
    <t>ערד 8874</t>
  </si>
  <si>
    <t>88740000</t>
  </si>
  <si>
    <t>ערד 8875</t>
  </si>
  <si>
    <t>88750000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</si>
  <si>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</si>
  <si>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</si>
  <si>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</si>
  <si>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</si>
  <si>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</si>
  <si>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</si>
  <si>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</si>
  <si>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</si>
  <si>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</si>
  <si>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</si>
  <si>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</si>
  <si>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</si>
  <si>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</si>
  <si>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</si>
  <si>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</si>
  <si>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</si>
  <si>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</si>
  <si>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</si>
  <si>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</si>
  <si>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</si>
  <si>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</si>
  <si>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</si>
  <si>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</si>
  <si>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</si>
  <si>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</si>
  <si>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</si>
  <si>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</si>
  <si>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</si>
  <si>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</si>
  <si>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</si>
  <si>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</si>
  <si>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</si>
  <si>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</si>
  <si>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</si>
  <si>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</si>
  <si>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</si>
  <si>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</si>
  <si>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</si>
  <si>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</si>
  <si>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</si>
  <si>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</si>
  <si>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</si>
  <si>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</si>
  <si>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</si>
  <si>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</si>
  <si>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</si>
  <si>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</si>
  <si>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</si>
  <si>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</si>
  <si>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</si>
  <si>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</si>
  <si>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</si>
  <si>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</si>
  <si>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</si>
  <si>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</si>
  <si>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</si>
  <si>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</si>
  <si>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</si>
  <si>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</si>
  <si>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</si>
  <si>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</si>
  <si>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</si>
  <si>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</si>
  <si>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</si>
  <si>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</si>
  <si>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</si>
  <si>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</si>
  <si>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</si>
  <si>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</si>
  <si>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</si>
  <si>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</si>
  <si>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</si>
  <si>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נתיבי גז  סדרה א ל.ס 5.6%</t>
  </si>
  <si>
    <t>1103084</t>
  </si>
  <si>
    <t>אגח ל.ס חשמל 2022</t>
  </si>
  <si>
    <t>6000129</t>
  </si>
  <si>
    <t>דור גז בעמ 4.95% 5.2020 ל.ס</t>
  </si>
  <si>
    <t>1093491</t>
  </si>
  <si>
    <t>513689059</t>
  </si>
  <si>
    <t>שטרהון נדחה פועלים ג ל.ס 5.75%</t>
  </si>
  <si>
    <t>6620280</t>
  </si>
  <si>
    <t>דור אנרגיה ל.ס.</t>
  </si>
  <si>
    <t>1091578</t>
  </si>
  <si>
    <t>520043878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</si>
  <si>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</si>
  <si>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</si>
  <si>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</si>
  <si>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</si>
  <si>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</si>
  <si>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</si>
  <si>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</si>
  <si>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</si>
  <si>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</si>
  <si>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</si>
  <si>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</si>
  <si>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</si>
  <si>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</si>
  <si>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</si>
  <si>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</si>
  <si>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</si>
  <si>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</si>
  <si>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</si>
  <si>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</si>
  <si>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</si>
  <si>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</si>
  <si>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</si>
  <si>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</si>
  <si>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</si>
  <si>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</si>
  <si>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</si>
  <si>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</si>
  <si>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</si>
  <si>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</si>
  <si>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</si>
  <si>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</si>
  <si>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</si>
  <si>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</si>
  <si>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</si>
  <si>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</si>
  <si>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</si>
  <si>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</si>
  <si>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</si>
  <si>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</si>
  <si>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</si>
  <si>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</si>
  <si>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</si>
  <si>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</si>
  <si>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</si>
  <si>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</si>
  <si>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</si>
  <si>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1735 MARKET INVESTOR HOLDC MAKEFET*</t>
  </si>
  <si>
    <t>180 Livingston equity*</t>
  </si>
  <si>
    <t>45499</t>
  </si>
  <si>
    <t>240 West 35th Street  mkf*</t>
  </si>
  <si>
    <t>494382</t>
  </si>
  <si>
    <t>425 Lexington*</t>
  </si>
  <si>
    <t>820 Washington*</t>
  </si>
  <si>
    <t>330506</t>
  </si>
  <si>
    <t>901 Fifth Seattle*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</si>
  <si>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</si>
  <si>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</si>
  <si>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</si>
  <si>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</si>
  <si>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</si>
  <si>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</si>
  <si>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</si>
  <si>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</si>
  <si>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</si>
  <si>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</si>
  <si>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</si>
  <si>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</si>
  <si>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</si>
  <si>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</si>
  <si>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</si>
  <si>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North LaSalle   HG 4*</t>
  </si>
  <si>
    <t>Project Hush*</t>
  </si>
  <si>
    <t>Rialto Elite Portfolio makefet*</t>
  </si>
  <si>
    <t>508308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</si>
  <si>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</si>
  <si>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</si>
  <si>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</si>
  <si>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</si>
  <si>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</si>
  <si>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</si>
  <si>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</si>
  <si>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</si>
  <si>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</si>
  <si>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</si>
  <si>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</si>
  <si>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</si>
  <si>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</si>
  <si>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סה"כ קרנות השקעה</t>
  </si>
  <si>
    <t>סה"כ קרנות השקעה בישראל</t>
  </si>
  <si>
    <t>Accelmed Medical Partners LP</t>
  </si>
  <si>
    <t>Evergreen V</t>
  </si>
  <si>
    <t>Evolution Venture Capital Fun I</t>
  </si>
  <si>
    <t>Medica III Investments Israel B LP</t>
  </si>
  <si>
    <t>Orbimed Israel Partners II LP</t>
  </si>
  <si>
    <t>Orbimed Israel Partners LP</t>
  </si>
  <si>
    <t>Vertex III Israel Fund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</si>
  <si>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</si>
  <si>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</si>
  <si>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</si>
  <si>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ריאליטי קרן השקעות בנדל"ן IV</t>
  </si>
  <si>
    <t>Accelmed Growth Partners LP</t>
  </si>
  <si>
    <t>FIMI ISRAEL OPPORTUNITY 6</t>
  </si>
  <si>
    <t>Fimi Israel Opportunity II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</si>
  <si>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</si>
  <si>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</si>
  <si>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</si>
  <si>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</si>
  <si>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</si>
  <si>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Kedma Capital III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</si>
  <si>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</si>
  <si>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</si>
  <si>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</si>
  <si>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</si>
  <si>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</si>
  <si>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</si>
  <si>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</si>
  <si>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</si>
  <si>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</si>
  <si>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</si>
  <si>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</si>
  <si>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</si>
  <si>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</si>
  <si>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</si>
  <si>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</si>
  <si>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</si>
  <si>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</si>
  <si>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</si>
  <si>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Israel Cleantech Ventures Cayman I A</t>
  </si>
  <si>
    <t>Israel Cleantech Ventures II Israel LP</t>
  </si>
  <si>
    <t>Magma Venture Capital II Israel Fund LP</t>
  </si>
  <si>
    <t>Omega fund lll</t>
  </si>
  <si>
    <t>Strategic Investors Fund IX L.P</t>
  </si>
  <si>
    <t>Strategic Investors Fund VIII LP</t>
  </si>
  <si>
    <t>Vintage fund of funds ISRAEL V</t>
  </si>
  <si>
    <t>Vintage Fund of Funds IV (Migdal) L.P</t>
  </si>
  <si>
    <t>Vintage Fund of Funds V ACCESS</t>
  </si>
  <si>
    <t>קרנות גידור</t>
  </si>
  <si>
    <t>Cheyne CRECH3/9/15</t>
  </si>
  <si>
    <t>XD0297816635</t>
  </si>
  <si>
    <t>Laurus Cls A Benchmark 2</t>
  </si>
  <si>
    <t>303000003</t>
  </si>
  <si>
    <t>Pond View class B 02/2008</t>
  </si>
  <si>
    <t>XD0038388035</t>
  </si>
  <si>
    <t xml:space="preserve"> Brookfield SREP III</t>
  </si>
  <si>
    <t>Blackstone R E Partners VIII F LP</t>
  </si>
  <si>
    <t>Brookfield Strategic R E Partners II</t>
  </si>
  <si>
    <t>Co Invest Antlia BSREP III</t>
  </si>
  <si>
    <t>E d R Europportunities S.C.A. SICAR</t>
  </si>
  <si>
    <t>Europan Office Incom Venture S.C.A</t>
  </si>
  <si>
    <t>Portfolio EDGE</t>
  </si>
  <si>
    <t>Waterton Residential P V XIII</t>
  </si>
  <si>
    <t>ACE IV*</t>
  </si>
  <si>
    <t>ADLS</t>
  </si>
  <si>
    <t>Advent International GPE VIII A</t>
  </si>
  <si>
    <t>Aksia Capital III LP</t>
  </si>
  <si>
    <t>APCS LP*</t>
  </si>
  <si>
    <t>Apollo Fund IX</t>
  </si>
  <si>
    <t>Apollo Natural Resources Partners II LP</t>
  </si>
  <si>
    <t>Arclight Energy Partners Fund II LP</t>
  </si>
  <si>
    <t>Ares Special Situations Fund IV LP*</t>
  </si>
  <si>
    <t>Argan Capital LP</t>
  </si>
  <si>
    <t>Astorg VII</t>
  </si>
  <si>
    <t>Avista Capital Partners LP</t>
  </si>
  <si>
    <t>Brookfield Capital Partners IV</t>
  </si>
  <si>
    <t>Brookfield coinv JCI</t>
  </si>
  <si>
    <t>CDL II</t>
  </si>
  <si>
    <t>CICC Growth capital fund I</t>
  </si>
  <si>
    <t>ClearWater Capital Partner I</t>
  </si>
  <si>
    <t>CMPVIIC</t>
  </si>
  <si>
    <t>co investment Anesthesia</t>
  </si>
  <si>
    <t>Copenhagen Infrastructure III</t>
  </si>
  <si>
    <t>Core Infrastructure India Fund Pte Ltd</t>
  </si>
  <si>
    <t>CRECH V</t>
  </si>
  <si>
    <t>Dover Street IX LP</t>
  </si>
  <si>
    <t>EC   1</t>
  </si>
  <si>
    <t>Esprit Capital I Fund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</si>
  <si>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</si>
  <si>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</si>
  <si>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</si>
  <si>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</si>
  <si>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</si>
  <si>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A AE II</t>
  </si>
  <si>
    <t>harbourvest co inv DNLD</t>
  </si>
  <si>
    <t>harbourvest co inv Dwyer</t>
  </si>
  <si>
    <t>Harbourvest co inv perston</t>
  </si>
  <si>
    <t>HarbourVest International V</t>
  </si>
  <si>
    <t>harbourvest part' co inv fund IV</t>
  </si>
  <si>
    <t>Harbourvest Project Starboard</t>
  </si>
  <si>
    <t>harbourvest Sec gridiron</t>
  </si>
  <si>
    <t>HBOS Mezzanine Portfolio</t>
  </si>
  <si>
    <t>HIG harbourvest Tranche B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</si>
  <si>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</si>
  <si>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</si>
  <si>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</si>
  <si>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</si>
  <si>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</si>
  <si>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</si>
  <si>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</si>
  <si>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KASS</t>
  </si>
  <si>
    <t>KCOIV SCS</t>
  </si>
  <si>
    <t>KELSO INVESTMENT ASSOCIATES X   HARB B</t>
  </si>
  <si>
    <t>Klirmark Opportunity Fund II LP</t>
  </si>
  <si>
    <t>Klirmark Opportunity Fund LP</t>
  </si>
  <si>
    <t>KSO</t>
  </si>
  <si>
    <t>LS POWER FUND IV</t>
  </si>
  <si>
    <t>MediFox harbourvest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</si>
  <si>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</si>
  <si>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</si>
  <si>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</si>
  <si>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</si>
  <si>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</si>
  <si>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</si>
  <si>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</si>
  <si>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</si>
  <si>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</si>
  <si>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Olympus Capital Asia III LP</t>
  </si>
  <si>
    <t>ORCC</t>
  </si>
  <si>
    <t>Pamlico capital IV</t>
  </si>
  <si>
    <t>Pantheon Global Secondary Fund VI</t>
  </si>
  <si>
    <t>Patria Private Equity Fund VI</t>
  </si>
  <si>
    <t>PCSIII LP</t>
  </si>
  <si>
    <t>project Celtics</t>
  </si>
  <si>
    <t>Rhone Offshore Partners V LP</t>
  </si>
  <si>
    <t>Rocket Dog L.P</t>
  </si>
  <si>
    <t>SDPIII</t>
  </si>
  <si>
    <t>Selene RMOF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</si>
  <si>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</si>
  <si>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</si>
  <si>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</si>
  <si>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</si>
  <si>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</si>
  <si>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Fund XIII</t>
  </si>
  <si>
    <t>Thoma Bravo Harbourvest B</t>
  </si>
  <si>
    <t>TPG Asia VII L.P</t>
  </si>
  <si>
    <t>Trilantic Capital Partners V Europe LP</t>
  </si>
  <si>
    <t>VESTCOM</t>
  </si>
  <si>
    <t>Victoria South American Partners II LP</t>
  </si>
  <si>
    <t>Viola Private Equity II B LP</t>
  </si>
  <si>
    <t>Warburg Pincus China II L.P</t>
  </si>
  <si>
    <t>Warburg Pincus China LP</t>
  </si>
  <si>
    <t>WestView IV harbourvest</t>
  </si>
  <si>
    <t>windjammer V har A</t>
  </si>
  <si>
    <t>WSREDII</t>
  </si>
  <si>
    <t>Infinity I China Fund Israel 2 אופ לס</t>
  </si>
  <si>
    <t>50581</t>
  </si>
  <si>
    <t>REDHILL WARRANT</t>
  </si>
  <si>
    <t>52290</t>
  </si>
  <si>
    <t>₪ / מט"ח</t>
  </si>
  <si>
    <t>+ILS/-USD 3.4937 10-11-20 (10) -898</t>
  </si>
  <si>
    <t>10000169</t>
  </si>
  <si>
    <t>+ILS/-USD 3.5453 18-07-19 (10) --967</t>
  </si>
  <si>
    <t>10000071</t>
  </si>
  <si>
    <t>+ILS/-USD 3.556 15-07-19 (10) -145</t>
  </si>
  <si>
    <t>10000162</t>
  </si>
  <si>
    <t>+ILS/-USD 3.576 12-09-19 (10) -270</t>
  </si>
  <si>
    <t>10000164</t>
  </si>
  <si>
    <t>+ILS/-USD 3.5775 15-07-19 (10) -330</t>
  </si>
  <si>
    <t>10000143</t>
  </si>
  <si>
    <t>+ILS/-USD 3.5885 15-07-19 (10) -345</t>
  </si>
  <si>
    <t>10000140</t>
  </si>
  <si>
    <t>+ILS/-USD 3.5916 15-07-19 (10) -324</t>
  </si>
  <si>
    <t>10000151</t>
  </si>
  <si>
    <t>+ILS/-USD 3.5956 15-07-19 (10) -324</t>
  </si>
  <si>
    <t>10000148</t>
  </si>
  <si>
    <t>+ILS/-USD 3.5977 15-07-19 (10) -273</t>
  </si>
  <si>
    <t>10000155</t>
  </si>
  <si>
    <t>+USD/-ILS 3.551 15-07-19 (10) -215</t>
  </si>
  <si>
    <t>10000158</t>
  </si>
  <si>
    <t>+USD/-ILS 3.5912 12-09-19 (10) -228</t>
  </si>
  <si>
    <t>10000166</t>
  </si>
  <si>
    <t>+USD/-ILS 3.6152 15-07-19 (10) -93</t>
  </si>
  <si>
    <t>10000165</t>
  </si>
  <si>
    <t>+ILS/-USD 3.4932 20-10-20 (10) -888</t>
  </si>
  <si>
    <t>10001502</t>
  </si>
  <si>
    <t>10000350</t>
  </si>
  <si>
    <t>10002222</t>
  </si>
  <si>
    <t>10001093</t>
  </si>
  <si>
    <t>10003008</t>
  </si>
  <si>
    <t>10000804</t>
  </si>
  <si>
    <t>10000774</t>
  </si>
  <si>
    <t>10000121</t>
  </si>
  <si>
    <t>10000652</t>
  </si>
  <si>
    <t>10000780</t>
  </si>
  <si>
    <t>10001272</t>
  </si>
  <si>
    <t>10000599</t>
  </si>
  <si>
    <t>+ILS/-USD 3.4937 27-10-20 (12) -893</t>
  </si>
  <si>
    <t>10011743</t>
  </si>
  <si>
    <t>+ILS/-USD 3.4941 20-10-20 (93) -884</t>
  </si>
  <si>
    <t>10011742</t>
  </si>
  <si>
    <t>+ILS/-USD 3.5021 10-11-20 (10) -904</t>
  </si>
  <si>
    <t>10000487</t>
  </si>
  <si>
    <t>10000649</t>
  </si>
  <si>
    <t>10000120</t>
  </si>
  <si>
    <t>10000773</t>
  </si>
  <si>
    <t>10000779</t>
  </si>
  <si>
    <t>10001271</t>
  </si>
  <si>
    <t>10000598</t>
  </si>
  <si>
    <t>10000188</t>
  </si>
  <si>
    <t>10000454</t>
  </si>
  <si>
    <t>10000107</t>
  </si>
  <si>
    <t>+ILS/-USD 3.5042 20-10-20 (20) -898</t>
  </si>
  <si>
    <t>10011733</t>
  </si>
  <si>
    <t>+ILS/-USD 3.505 14-10-20 (11) -864</t>
  </si>
  <si>
    <t>10011735</t>
  </si>
  <si>
    <t>+ILS/-USD 3.5055 11-06-20 (10) -690</t>
  </si>
  <si>
    <t>10000119</t>
  </si>
  <si>
    <t>10000117</t>
  </si>
  <si>
    <t>10000020</t>
  </si>
  <si>
    <t>10001263</t>
  </si>
  <si>
    <t>10000772</t>
  </si>
  <si>
    <t>10000642</t>
  </si>
  <si>
    <t>10000187</t>
  </si>
  <si>
    <t>10000484</t>
  </si>
  <si>
    <t>+ILS/-USD 3.5057 11-06-20 (10) -758</t>
  </si>
  <si>
    <t>10001265</t>
  </si>
  <si>
    <t>+ILS/-USD 3.5069 14-10-20 (10) -866</t>
  </si>
  <si>
    <t>10003005</t>
  </si>
  <si>
    <t>+ILS/-USD 3.5072 20-10-20 (10) -873</t>
  </si>
  <si>
    <t>10000108</t>
  </si>
  <si>
    <t>10003003</t>
  </si>
  <si>
    <t>10000892</t>
  </si>
  <si>
    <t>10001499</t>
  </si>
  <si>
    <t>10001090</t>
  </si>
  <si>
    <t>+ILS/-USD 3.5088 11-06-20 (10) -772</t>
  </si>
  <si>
    <t>10000481</t>
  </si>
  <si>
    <t>10000115</t>
  </si>
  <si>
    <t>10001261</t>
  </si>
  <si>
    <t>+ILS/-USD 3.5095 11-06-20 (10) -755</t>
  </si>
  <si>
    <t>10000594</t>
  </si>
  <si>
    <t>10000770</t>
  </si>
  <si>
    <t>+ILS/-USD 3.51 12-05-20 (10) -707</t>
  </si>
  <si>
    <t>10011689</t>
  </si>
  <si>
    <t>10002987</t>
  </si>
  <si>
    <t>10002206</t>
  </si>
  <si>
    <t>10001073</t>
  </si>
  <si>
    <t>10001484</t>
  </si>
  <si>
    <t>10000874</t>
  </si>
  <si>
    <t>+ILS/-USD 3.5103 12-05-20 (11) -707</t>
  </si>
  <si>
    <t>10011691</t>
  </si>
  <si>
    <t>+ILS/-USD 3.5136 19-05-20 (10) -714</t>
  </si>
  <si>
    <t>10001069</t>
  </si>
  <si>
    <t>10000870</t>
  </si>
  <si>
    <t>10002202</t>
  </si>
  <si>
    <t>+ILS/-USD 3.517 19-05-20 (11) -715</t>
  </si>
  <si>
    <t>10011683</t>
  </si>
  <si>
    <t>+ILS/-USD 3.52 11-07-19 (20) --980</t>
  </si>
  <si>
    <t>10010981</t>
  </si>
  <si>
    <t>+ILS/-USD 3.5234 16-06-20 (10) -776</t>
  </si>
  <si>
    <t>10000330</t>
  </si>
  <si>
    <t>+ILS/-USD 3.5234 16-06-20 (10) -796</t>
  </si>
  <si>
    <t>10002981</t>
  </si>
  <si>
    <t>10000866</t>
  </si>
  <si>
    <t>10001065</t>
  </si>
  <si>
    <t>10001479</t>
  </si>
  <si>
    <t>+ILS/-USD 3.5256 16-06-20 (20) -794</t>
  </si>
  <si>
    <t>10011675</t>
  </si>
  <si>
    <t>+ILS/-USD 3.53 15-08-19 (20) -299</t>
  </si>
  <si>
    <t>10011577</t>
  </si>
  <si>
    <t>+ILS/-USD 3.53 18-06-20 (10) -680</t>
  </si>
  <si>
    <t>10003002</t>
  </si>
  <si>
    <t>10011732</t>
  </si>
  <si>
    <t>10002221</t>
  </si>
  <si>
    <t>10000346</t>
  </si>
  <si>
    <t>10001498</t>
  </si>
  <si>
    <t>10001089</t>
  </si>
  <si>
    <t>10002847</t>
  </si>
  <si>
    <t>10000891</t>
  </si>
  <si>
    <t>+ILS/-USD 3.5303 16-06-20 (10) -787</t>
  </si>
  <si>
    <t>10001063</t>
  </si>
  <si>
    <t>+ILS/-USD 3.5309 16-06-20 (20) -791</t>
  </si>
  <si>
    <t>10011673</t>
  </si>
  <si>
    <t>+ILS/-USD 3.531 11-06-20 (10) -780</t>
  </si>
  <si>
    <t>10000478</t>
  </si>
  <si>
    <t>10000451</t>
  </si>
  <si>
    <t>10000185</t>
  </si>
  <si>
    <t>10000766</t>
  </si>
  <si>
    <t>10000592</t>
  </si>
  <si>
    <t>10000768</t>
  </si>
  <si>
    <t>+ILS/-USD 3.5313 11-06-20 (10) -787</t>
  </si>
  <si>
    <t>10000475</t>
  </si>
  <si>
    <t>+ILS/-USD 3.5315 11-06-20 (10) -665</t>
  </si>
  <si>
    <t>10000106</t>
  </si>
  <si>
    <t>+ILS/-USD 3.5315 16-06-20 (93) -775</t>
  </si>
  <si>
    <t>10000333</t>
  </si>
  <si>
    <t>+ILS/-USD 3.532 28-05-20 (11) -695</t>
  </si>
  <si>
    <t>10011708</t>
  </si>
  <si>
    <t>+ILS/-USD 3.5324 04-06-20 (20) -786</t>
  </si>
  <si>
    <t>10011670</t>
  </si>
  <si>
    <t>+ILS/-USD 3.5333 01-08-19 (10) -262</t>
  </si>
  <si>
    <t>10001034</t>
  </si>
  <si>
    <t>10002793</t>
  </si>
  <si>
    <t>10000304</t>
  </si>
  <si>
    <t>10002140</t>
  </si>
  <si>
    <t>10000834</t>
  </si>
  <si>
    <t>+ILS/-USD 3.5335 04-06-20 (11) -785</t>
  </si>
  <si>
    <t>10011666</t>
  </si>
  <si>
    <t>+ILS/-USD 3.5335 04-06-20 (12) -785</t>
  </si>
  <si>
    <t>10011668</t>
  </si>
  <si>
    <t>10002832</t>
  </si>
  <si>
    <t>+ILS/-USD 3.5335 28-05-20 (10) -696</t>
  </si>
  <si>
    <t>10001081</t>
  </si>
  <si>
    <t>10000342</t>
  </si>
  <si>
    <t>10002215</t>
  </si>
  <si>
    <t>+ILS/-USD 3.537 21-05-20 (20) -680</t>
  </si>
  <si>
    <t>10011710</t>
  </si>
  <si>
    <t>+ILS/-USD 3.5372 11-06-20 (10) -718</t>
  </si>
  <si>
    <t>10000775</t>
  </si>
  <si>
    <t>+ILS/-USD 3.54 14-05-20 (20) -675</t>
  </si>
  <si>
    <t>10011701</t>
  </si>
  <si>
    <t>+ILS/-USD 3.5402 11-06-20 (10) -713</t>
  </si>
  <si>
    <t>10000596</t>
  </si>
  <si>
    <t>10000486</t>
  </si>
  <si>
    <t>10000104</t>
  </si>
  <si>
    <t>+ILS/-USD 3.54135 14-05-20 (10) -676.5</t>
  </si>
  <si>
    <t>10000877</t>
  </si>
  <si>
    <t>10001487</t>
  </si>
  <si>
    <t>+ILS/-USD 3.5419 04-09-19 (11) -261</t>
  </si>
  <si>
    <t>10011631</t>
  </si>
  <si>
    <t>+ILS/-USD 3.542 07-05-20 (20) -613</t>
  </si>
  <si>
    <t>10011721</t>
  </si>
  <si>
    <t>+ILS/-USD 3.542 14-05-20 (12) -675</t>
  </si>
  <si>
    <t>10011699</t>
  </si>
  <si>
    <t>+ILS/-USD 3.5433 18-07-19 (20) --967</t>
  </si>
  <si>
    <t>10011012</t>
  </si>
  <si>
    <t>+ILS/-USD 3.544 04-09-19 (20) -260</t>
  </si>
  <si>
    <t>10011633</t>
  </si>
  <si>
    <t>10000604</t>
  </si>
  <si>
    <t>+ILS/-USD 3.5455 14-08-19 (20) -315</t>
  </si>
  <si>
    <t>10011567</t>
  </si>
  <si>
    <t>+ILS/-USD 3.546 04-09-19 (10) -260</t>
  </si>
  <si>
    <t>10002821</t>
  </si>
  <si>
    <t>+ILS/-USD 3.5463 15-07-19 (10) -222</t>
  </si>
  <si>
    <t>10000743</t>
  </si>
  <si>
    <t>+ILS/-USD 3.5463 16-07-19 (10) --977</t>
  </si>
  <si>
    <t>10010996</t>
  </si>
  <si>
    <t>10001158</t>
  </si>
  <si>
    <t>10000767</t>
  </si>
  <si>
    <t>+ILS/-USD 3.5465 07-05-20 (10) -610</t>
  </si>
  <si>
    <t>10002219</t>
  </si>
  <si>
    <t>+ILS/-USD 3.547 14-08-19 (12) -315</t>
  </si>
  <si>
    <t>10002789</t>
  </si>
  <si>
    <t>+ILS/-USD 3.5472 11-09-19 (11) -268</t>
  </si>
  <si>
    <t>10011644</t>
  </si>
  <si>
    <t>+ILS/-USD 3.548 07-05-20 (11) -610</t>
  </si>
  <si>
    <t>10011719</t>
  </si>
  <si>
    <t>+ILS/-USD 3.548 14-08-19 (10) -315</t>
  </si>
  <si>
    <t>10000828</t>
  </si>
  <si>
    <t>10002934</t>
  </si>
  <si>
    <t>10001436</t>
  </si>
  <si>
    <t>10002127</t>
  </si>
  <si>
    <t>10002787</t>
  </si>
  <si>
    <t>+ILS/-USD 3.5483 16-07-19 (10) --977</t>
  </si>
  <si>
    <t>10000597</t>
  </si>
  <si>
    <t>10000456</t>
  </si>
  <si>
    <t>+ILS/-USD 3.5486 14-08-19 (11) -314</t>
  </si>
  <si>
    <t>10011565</t>
  </si>
  <si>
    <t>+ILS/-USD 3.5488 18-07-19 (11) --962</t>
  </si>
  <si>
    <t>10011013</t>
  </si>
  <si>
    <t>+ILS/-USD 3.55 07-05-20 (12) -610</t>
  </si>
  <si>
    <t>10011723</t>
  </si>
  <si>
    <t>10002996</t>
  </si>
  <si>
    <t>+ILS/-USD 3.55 08-08-19 (20) -200</t>
  </si>
  <si>
    <t>10011629</t>
  </si>
  <si>
    <t>+ILS/-USD 3.55 15-08-19 (12) -209</t>
  </si>
  <si>
    <t>10011642</t>
  </si>
  <si>
    <t>+ILS/-USD 3.551 02-07-19 (11) --956</t>
  </si>
  <si>
    <t>10010937</t>
  </si>
  <si>
    <t>+ILS/-USD 3.551 09-06-20 (11) -810</t>
  </si>
  <si>
    <t>10011664</t>
  </si>
  <si>
    <t>+ILS/-USD 3.552 02-06-20 (10) -800</t>
  </si>
  <si>
    <t>10011662</t>
  </si>
  <si>
    <t>10002830</t>
  </si>
  <si>
    <t>+ILS/-USD 3.552 08-08-19 (10) -200</t>
  </si>
  <si>
    <t>10001053</t>
  </si>
  <si>
    <t>10000854</t>
  </si>
  <si>
    <t>10002819</t>
  </si>
  <si>
    <t>+ILS/-USD 3.553 08-08-19 (12) -201</t>
  </si>
  <si>
    <t>10011627</t>
  </si>
  <si>
    <t>+ILS/-USD 3.553 10-09-19 (20) -272</t>
  </si>
  <si>
    <t>10011637</t>
  </si>
  <si>
    <t>+ILS/-USD 3.5536 01-08-19 (10) -184</t>
  </si>
  <si>
    <t>10011625</t>
  </si>
  <si>
    <t>+ILS/-USD 3.555 05-09-19 (10) -260</t>
  </si>
  <si>
    <t>10002175</t>
  </si>
  <si>
    <t>+ILS/-USD 3.555 15-07-19 (10) -140</t>
  </si>
  <si>
    <t>10000582</t>
  </si>
  <si>
    <t>10000094</t>
  </si>
  <si>
    <t>10000751</t>
  </si>
  <si>
    <t>+ILS/-USD 3.5566 15-07-19 (10) -134</t>
  </si>
  <si>
    <t>10000114</t>
  </si>
  <si>
    <t>10000629</t>
  </si>
  <si>
    <t>10000794</t>
  </si>
  <si>
    <t>10000753</t>
  </si>
  <si>
    <t>10000748</t>
  </si>
  <si>
    <t>10000180</t>
  </si>
  <si>
    <t>10000574</t>
  </si>
  <si>
    <t>10000435</t>
  </si>
  <si>
    <t>+ILS/-USD 3.5575 11-07-19 (10) -125</t>
  </si>
  <si>
    <t>10002966</t>
  </si>
  <si>
    <t>10001469</t>
  </si>
  <si>
    <t>10002823</t>
  </si>
  <si>
    <t>10002177</t>
  </si>
  <si>
    <t>+ILS/-USD 3.5577 11-07-19 (10) -133</t>
  </si>
  <si>
    <t>10002960</t>
  </si>
  <si>
    <t>+ILS/-USD 3.55955 02-07-19 (10) -104.5</t>
  </si>
  <si>
    <t>10011640</t>
  </si>
  <si>
    <t>+ILS/-USD 3.5608 09-07-19 (10) --962</t>
  </si>
  <si>
    <t>10010968</t>
  </si>
  <si>
    <t>10001149</t>
  </si>
  <si>
    <t>+ILS/-USD 3.5636 15-07-19 (10) -134</t>
  </si>
  <si>
    <t>10000758</t>
  </si>
  <si>
    <t>10000443</t>
  </si>
  <si>
    <t>10000586</t>
  </si>
  <si>
    <t>+ILS/-USD 3.565 09-07-19 (11) --958</t>
  </si>
  <si>
    <t>10010970</t>
  </si>
  <si>
    <t>+ILS/-USD 3.565 09-07-19 (11) --960</t>
  </si>
  <si>
    <t>10010972</t>
  </si>
  <si>
    <t>+ILS/-USD 3.5653 01-08-19 (10) -202</t>
  </si>
  <si>
    <t>10000849</t>
  </si>
  <si>
    <t>10002817</t>
  </si>
  <si>
    <t>10000319</t>
  </si>
  <si>
    <t>10001243</t>
  </si>
  <si>
    <t>+ILS/-USD 3.5655 03-09-19 (10) -295</t>
  </si>
  <si>
    <t>10002161</t>
  </si>
  <si>
    <t>+ILS/-USD 3.567 03-09-19 (12) -294</t>
  </si>
  <si>
    <t>10002811</t>
  </si>
  <si>
    <t>10011608</t>
  </si>
  <si>
    <t>+ILS/-USD 3.567 03-09-19 (20) -294</t>
  </si>
  <si>
    <t>10011612</t>
  </si>
  <si>
    <t>10011610</t>
  </si>
  <si>
    <t>+ILS/-USD 3.567 29-07-19 (20) --980</t>
  </si>
  <si>
    <t>10011017</t>
  </si>
  <si>
    <t>+ILS/-USD 3.5671 11-07-19 (10) -129</t>
  </si>
  <si>
    <t>10002963</t>
  </si>
  <si>
    <t>+ILS/-USD 3.5675 03-09-19 (10) -295</t>
  </si>
  <si>
    <t>10002162</t>
  </si>
  <si>
    <t>10000314</t>
  </si>
  <si>
    <t>+ILS/-USD 3.5678 29-07-19 (10) --977</t>
  </si>
  <si>
    <t>10001869</t>
  </si>
  <si>
    <t>10001173</t>
  </si>
  <si>
    <t>10000778</t>
  </si>
  <si>
    <t>+ILS/-USD 3.5689 01-08-19 (11) -301</t>
  </si>
  <si>
    <t>10011551</t>
  </si>
  <si>
    <t>+ILS/-USD 3.5689 15-07-19 (10) -289</t>
  </si>
  <si>
    <t>10000789</t>
  </si>
  <si>
    <t>+ILS/-USD 3.57 15-08-19 (11) -247</t>
  </si>
  <si>
    <t>10011606</t>
  </si>
  <si>
    <t>+ILS/-USD 3.5706 29-07-19 (10) --979</t>
  </si>
  <si>
    <t>10001867</t>
  </si>
  <si>
    <t>10000776</t>
  </si>
  <si>
    <t>10001171</t>
  </si>
  <si>
    <t>+ILS/-USD 3.5708 01-08-19 (10) -222</t>
  </si>
  <si>
    <t>10001043</t>
  </si>
  <si>
    <t>10002809</t>
  </si>
  <si>
    <t>+ILS/-USD 3.571 15-07-19 (10) -290</t>
  </si>
  <si>
    <t>10000719</t>
  </si>
  <si>
    <t>+ILS/-USD 3.572 11-07-19 (12) -295</t>
  </si>
  <si>
    <t>10011490</t>
  </si>
  <si>
    <t>+ILS/-USD 3.5722 29-07-19 (12) --978</t>
  </si>
  <si>
    <t>10011015</t>
  </si>
  <si>
    <t>+ILS/-USD 3.5726 11-07-19 (10) -295</t>
  </si>
  <si>
    <t>10000786</t>
  </si>
  <si>
    <t>10002102</t>
  </si>
  <si>
    <t>10001399</t>
  </si>
  <si>
    <t>10000989</t>
  </si>
  <si>
    <t>10000263</t>
  </si>
  <si>
    <t>+ILS/-USD 3.573 15-07-19 (10) -250</t>
  </si>
  <si>
    <t>10001233</t>
  </si>
  <si>
    <t>+ILS/-USD 3.5733 01-08-19 (10) -302</t>
  </si>
  <si>
    <t>10002118</t>
  </si>
  <si>
    <t>10002923</t>
  </si>
  <si>
    <t>+ILS/-USD 3.5733 10-09-19 (10) --1057</t>
  </si>
  <si>
    <t>10001890</t>
  </si>
  <si>
    <t>10001191</t>
  </si>
  <si>
    <t>+ILS/-USD 3.574 11-07-19 (10) -240</t>
  </si>
  <si>
    <t>10002783</t>
  </si>
  <si>
    <t>10001019</t>
  </si>
  <si>
    <t>+ILS/-USD 3.5745 18-09-19 (10) -285</t>
  </si>
  <si>
    <t>10001060</t>
  </si>
  <si>
    <t>10002181</t>
  </si>
  <si>
    <t>10000860</t>
  </si>
  <si>
    <t>10000326</t>
  </si>
  <si>
    <t>+ILS/-USD 3.575 10-09-19 (20) --1060</t>
  </si>
  <si>
    <t>10011060</t>
  </si>
  <si>
    <t>+ILS/-USD 3.5753 15-07-19 (10) -177</t>
  </si>
  <si>
    <t>10000623</t>
  </si>
  <si>
    <t>+ILS/-USD 3.5756 01-08-19 (10) -304</t>
  </si>
  <si>
    <t>10001420</t>
  </si>
  <si>
    <t>10000116</t>
  </si>
  <si>
    <t>10000446</t>
  </si>
  <si>
    <t>10000632</t>
  </si>
  <si>
    <t>10000018</t>
  </si>
  <si>
    <t>10000762</t>
  </si>
  <si>
    <t>10001253</t>
  </si>
  <si>
    <t>10000761</t>
  </si>
  <si>
    <t>10000110</t>
  </si>
  <si>
    <t>10000081</t>
  </si>
  <si>
    <t>10000796</t>
  </si>
  <si>
    <t>10000100</t>
  </si>
  <si>
    <t>10000472</t>
  </si>
  <si>
    <t>10000588</t>
  </si>
  <si>
    <t>10000182</t>
  </si>
  <si>
    <t>+ILS/-USD 3.576 15-07-19 (10) -280</t>
  </si>
  <si>
    <t>10000728</t>
  </si>
  <si>
    <t>+ILS/-USD 3.5764 10-09-19 (12) --1046</t>
  </si>
  <si>
    <t>10011062</t>
  </si>
  <si>
    <t>+ILS/-USD 3.5765 01-08-19 (12) -305</t>
  </si>
  <si>
    <t>10002917</t>
  </si>
  <si>
    <t>10011545</t>
  </si>
  <si>
    <t>+ILS/-USD 3.5784 25-07-19 (10) --966</t>
  </si>
  <si>
    <t>10001871</t>
  </si>
  <si>
    <t>+ILS/-USD 3.5785 13-08-19 (10) --1000</t>
  </si>
  <si>
    <t>10011035</t>
  </si>
  <si>
    <t>+ILS/-USD 3.5794 24-07-19 (10) -286</t>
  </si>
  <si>
    <t>10000294</t>
  </si>
  <si>
    <t>+ILS/-USD 3.5798 01-08-19 (20) --985</t>
  </si>
  <si>
    <t>10011019</t>
  </si>
  <si>
    <t>+ILS/-USD 3.5809 11-07-19 (10) -251</t>
  </si>
  <si>
    <t>10011543</t>
  </si>
  <si>
    <t>+ILS/-USD 3.5818 15-07-19 (10) -262</t>
  </si>
  <si>
    <t>10000734</t>
  </si>
  <si>
    <t>+ILS/-USD 3.5819 18-09-19 (10) -276</t>
  </si>
  <si>
    <t>10000327</t>
  </si>
  <si>
    <t>+ILS/-USD 3.582 16-07-19 (20) -308</t>
  </si>
  <si>
    <t>10011474</t>
  </si>
  <si>
    <t>+ILS/-USD 3.5822 11-07-19 (10) -293</t>
  </si>
  <si>
    <t>10002098</t>
  </si>
  <si>
    <t>10000987</t>
  </si>
  <si>
    <t>+ILS/-USD 3.5826 05-09-19 (10) --1039</t>
  </si>
  <si>
    <t>10000795</t>
  </si>
  <si>
    <t>10002634</t>
  </si>
  <si>
    <t>10000077</t>
  </si>
  <si>
    <t>10000764</t>
  </si>
  <si>
    <t>+ILS/-USD 3.583 08-08-19 (10) --990</t>
  </si>
  <si>
    <t>10011027</t>
  </si>
  <si>
    <t>+ILS/-USD 3.5835 15-07-19 (10) -320</t>
  </si>
  <si>
    <t>10000070</t>
  </si>
  <si>
    <t>+ILS/-USD 3.5843 16-07-19 (10) -307</t>
  </si>
  <si>
    <t>10011472</t>
  </si>
  <si>
    <t>+ILS/-USD 3.5848 08-08-19 (11) --992</t>
  </si>
  <si>
    <t>10011029</t>
  </si>
  <si>
    <t>+ILS/-USD 3.585 05-09-19 (20) --1033</t>
  </si>
  <si>
    <t>10011058</t>
  </si>
  <si>
    <t>+ILS/-USD 3.5862 01-08-19 (10) -168</t>
  </si>
  <si>
    <t>10001471</t>
  </si>
  <si>
    <t>10001058</t>
  </si>
  <si>
    <t>+ILS/-USD 3.5866 15-07-19 (10) -334</t>
  </si>
  <si>
    <t>10001217</t>
  </si>
  <si>
    <t>+ILS/-USD 3.5877 18-09-19 (10) -263</t>
  </si>
  <si>
    <t>10002973</t>
  </si>
  <si>
    <t>10002185</t>
  </si>
  <si>
    <t>10000862</t>
  </si>
  <si>
    <t>+ILS/-USD 3.5883 15-07-19 (10) -347</t>
  </si>
  <si>
    <t>10001215</t>
  </si>
  <si>
    <t>+ILS/-USD 3.5883 18-09-19 (11) -257</t>
  </si>
  <si>
    <t>10011650</t>
  </si>
  <si>
    <t>+ILS/-USD 3.5884 24-09-19 (12) -271</t>
  </si>
  <si>
    <t>10002977</t>
  </si>
  <si>
    <t>10001213</t>
  </si>
  <si>
    <t>10000447</t>
  </si>
  <si>
    <t>10000419</t>
  </si>
  <si>
    <t>10000545</t>
  </si>
  <si>
    <t>10000710</t>
  </si>
  <si>
    <t>10000099</t>
  </si>
  <si>
    <t>10000704</t>
  </si>
  <si>
    <t>10000057</t>
  </si>
  <si>
    <t>10000615</t>
  </si>
  <si>
    <t>+ILS/-USD 3.589 03-09-19 (20) --1030</t>
  </si>
  <si>
    <t>10011054</t>
  </si>
  <si>
    <t>+ILS/-USD 3.589 18-09-19 (12) -259</t>
  </si>
  <si>
    <t>10011652</t>
  </si>
  <si>
    <t>+ILS/-USD 3.59 03-09-19 (10) --1030</t>
  </si>
  <si>
    <t>10001884</t>
  </si>
  <si>
    <t>+ILS/-USD 3.59 03-09-19 (12) --1030</t>
  </si>
  <si>
    <t>10002691</t>
  </si>
  <si>
    <t>+ILS/-USD 3.59 24-09-19 (11) -270</t>
  </si>
  <si>
    <t>10011654</t>
  </si>
  <si>
    <t>+ILS/-USD 3.5904 18-09-19 (10) -261</t>
  </si>
  <si>
    <t>10002187</t>
  </si>
  <si>
    <t>10002975</t>
  </si>
  <si>
    <t>10000864</t>
  </si>
  <si>
    <t>+ILS/-USD 3.5908 18-09-19 (10) -182</t>
  </si>
  <si>
    <t>10002844</t>
  </si>
  <si>
    <t>+ILS/-USD 3.5909 03-09-19 (11) --1031</t>
  </si>
  <si>
    <t>10011052</t>
  </si>
  <si>
    <t>+ILS/-USD 3.591 06-08-19 (11) -994</t>
  </si>
  <si>
    <t>10011021</t>
  </si>
  <si>
    <t>+ILS/-USD 3.591 06-08-19 (12) --990</t>
  </si>
  <si>
    <t>10002622</t>
  </si>
  <si>
    <t>+ILS/-USD 3.5913 11-07-19 (10) -117</t>
  </si>
  <si>
    <t>10000858</t>
  </si>
  <si>
    <t>+ILS/-USD 3.5914 18-09-19 (10) -201</t>
  </si>
  <si>
    <t>10002992</t>
  </si>
  <si>
    <t>+ILS/-USD 3.5914 18-09-19 (93) -201</t>
  </si>
  <si>
    <t>10002842</t>
  </si>
  <si>
    <t>10000066</t>
  </si>
  <si>
    <t>+ILS/-USD 3.5917 22-07-19 (10) -298</t>
  </si>
  <si>
    <t>10000269</t>
  </si>
  <si>
    <t>10000797</t>
  </si>
  <si>
    <t>10001001</t>
  </si>
  <si>
    <t>+ILS/-USD 3.593 06-08-19 (10) --990</t>
  </si>
  <si>
    <t>10001875</t>
  </si>
  <si>
    <t>10001176</t>
  </si>
  <si>
    <t>10002624</t>
  </si>
  <si>
    <t>+ILS/-USD 3.5943 30-07-19 (20) -307</t>
  </si>
  <si>
    <t>10011532</t>
  </si>
  <si>
    <t>+ILS/-USD 3.5946 15-07-19 (10) -324</t>
  </si>
  <si>
    <t>10000173</t>
  </si>
  <si>
    <t>+ILS/-USD 3.595 11-07-19 (20) -295</t>
  </si>
  <si>
    <t>10011479</t>
  </si>
  <si>
    <t>+ILS/-USD 3.5953 15-07-19 (10) -267</t>
  </si>
  <si>
    <t>10000007</t>
  </si>
  <si>
    <t>+ILS/-USD 3.5954 30-07-19 (10) -306</t>
  </si>
  <si>
    <t>10002909</t>
  </si>
  <si>
    <t>+ILS/-USD 3.5955 15-07-19 (10) -305</t>
  </si>
  <si>
    <t>10001227</t>
  </si>
  <si>
    <t>+ILS/-USD 3.5955 30-07-19 (11) -305</t>
  </si>
  <si>
    <t>10011534</t>
  </si>
  <si>
    <t>+ILS/-USD 3.5956 24-07-19 (20) -292</t>
  </si>
  <si>
    <t>10011526</t>
  </si>
  <si>
    <t>+ILS/-USD 3.5958 30-07-19 (12) -307</t>
  </si>
  <si>
    <t>10011530</t>
  </si>
  <si>
    <t>+ILS/-USD 3.5965 11-07-19 (10) -295</t>
  </si>
  <si>
    <t>10000253</t>
  </si>
  <si>
    <t>10002089</t>
  </si>
  <si>
    <t>10000462</t>
  </si>
  <si>
    <t>10000561</t>
  </si>
  <si>
    <t>10000732</t>
  </si>
  <si>
    <t>+ILS/-USD 3.59845 11-07-19 (10) -46.5</t>
  </si>
  <si>
    <t>10000882</t>
  </si>
  <si>
    <t>10002994</t>
  </si>
  <si>
    <t>+ILS/-USD 3.5988 15-07-19 (10) -262</t>
  </si>
  <si>
    <t>10000009</t>
  </si>
  <si>
    <t>+ILS/-USD 3.5993 09-07-19 (11) -247</t>
  </si>
  <si>
    <t>10011535</t>
  </si>
  <si>
    <t>+ILS/-USD 3.5998 15-07-19 (10) -272</t>
  </si>
  <si>
    <t>10000004</t>
  </si>
  <si>
    <t>+ILS/-USD 3.60115 09-07-19 (10) -248.5</t>
  </si>
  <si>
    <t>10002910</t>
  </si>
  <si>
    <t>10002113</t>
  </si>
  <si>
    <t>+ILS/-USD 3.6015 15-07-19 (10) -265</t>
  </si>
  <si>
    <t>10000002</t>
  </si>
  <si>
    <t>+ILS/-USD 3.6017 24-07-19 (10) -288</t>
  </si>
  <si>
    <t>10002907</t>
  </si>
  <si>
    <t>+ILS/-USD 3.602 22-07-19 (10) -300</t>
  </si>
  <si>
    <t>10001005</t>
  </si>
  <si>
    <t>10000273</t>
  </si>
  <si>
    <t>10000801</t>
  </si>
  <si>
    <t>+ILS/-USD 3.6037 15-07-19 (10) -98</t>
  </si>
  <si>
    <t>+ILS/-USD 3.6038 11-07-19 (10) -52</t>
  </si>
  <si>
    <t>10001076</t>
  </si>
  <si>
    <t>10002990</t>
  </si>
  <si>
    <t>10000338</t>
  </si>
  <si>
    <t>+ILS/-USD 3.604 15-07-19 (10) -265</t>
  </si>
  <si>
    <t>10000174</t>
  </si>
  <si>
    <t>+ILS/-USD 3.6041 15-07-19 (10) -279</t>
  </si>
  <si>
    <t>10000556</t>
  </si>
  <si>
    <t>+ILS/-USD 3.6044 22-07-19 (12) -296</t>
  </si>
  <si>
    <t>10011519</t>
  </si>
  <si>
    <t>10002904</t>
  </si>
  <si>
    <t>+ILS/-USD 3.6048 15-07-19 (10) -102</t>
  </si>
  <si>
    <t>10000448</t>
  </si>
  <si>
    <t>+ILS/-USD 3.606 24-07-19 (20) -292</t>
  </si>
  <si>
    <t>10011525</t>
  </si>
  <si>
    <t>+ILS/-USD 3.607 24-07-19 (11) -290</t>
  </si>
  <si>
    <t>10011523</t>
  </si>
  <si>
    <t>+ILS/-USD 3.6074 24-07-19 (10) -291</t>
  </si>
  <si>
    <t>10001411</t>
  </si>
  <si>
    <t>10011521</t>
  </si>
  <si>
    <t>+ILS/-USD 3.6084 24-07-19 (12) -291</t>
  </si>
  <si>
    <t>10002906</t>
  </si>
  <si>
    <t>+USD/-ILS 3.5559 15-07-19 (10) -236</t>
  </si>
  <si>
    <t>10000562</t>
  </si>
  <si>
    <t>10000733</t>
  </si>
  <si>
    <t>10000463</t>
  </si>
  <si>
    <t>10001234</t>
  </si>
  <si>
    <t>+USD/-ILS 3.5573 11-07-19 (10) -127</t>
  </si>
  <si>
    <t>10011623</t>
  </si>
  <si>
    <t>10001465</t>
  </si>
  <si>
    <t>10001051</t>
  </si>
  <si>
    <t>10000852</t>
  </si>
  <si>
    <t>+USD/-ILS 3.5573 15-07-19 (10) -232</t>
  </si>
  <si>
    <t>10000737</t>
  </si>
  <si>
    <t>10000563</t>
  </si>
  <si>
    <t>10001235</t>
  </si>
  <si>
    <t>10000464</t>
  </si>
  <si>
    <t>+USD/-ILS 3.5586 11-07-19 (10) -124</t>
  </si>
  <si>
    <t>10000855</t>
  </si>
  <si>
    <t>10000320</t>
  </si>
  <si>
    <t>10001054</t>
  </si>
  <si>
    <t>10002172</t>
  </si>
  <si>
    <t>10001466</t>
  </si>
  <si>
    <t>10002961</t>
  </si>
  <si>
    <t>+USD/-ILS 3.5608 12-09-19 (10) -202</t>
  </si>
  <si>
    <t>10000643</t>
  </si>
  <si>
    <t>+USD/-ILS 3.5677 11-07-19 (10) -123</t>
  </si>
  <si>
    <t>10001055</t>
  </si>
  <si>
    <t>10002173</t>
  </si>
  <si>
    <t>10001467</t>
  </si>
  <si>
    <t>+USD/-ILS 3.5718 15-07-19 (10) -282</t>
  </si>
  <si>
    <t>10000101</t>
  </si>
  <si>
    <t>+USD/-ILS 3.5729 29-07-19 (10) -71</t>
  </si>
  <si>
    <t>10001492</t>
  </si>
  <si>
    <t>+USD/-ILS 3.5795 11-07-19 (10) -20</t>
  </si>
  <si>
    <t>10002851</t>
  </si>
  <si>
    <t>+USD/-ILS 3.5869 12-09-19 (10) -161</t>
  </si>
  <si>
    <t>10000113</t>
  </si>
  <si>
    <t>+USD/-ILS 3.5913 12-09-19 (10) -187</t>
  </si>
  <si>
    <t>10001267</t>
  </si>
  <si>
    <t>+USD/-ILS 3.5976 22-07-19 (10) -274</t>
  </si>
  <si>
    <t>10000287</t>
  </si>
  <si>
    <t>+USD/-ILS 3.5995 15-07-19 (10) -255</t>
  </si>
  <si>
    <t>10000005</t>
  </si>
  <si>
    <t>+USD/-ILS 3.6001 12-09-19 (10) -234</t>
  </si>
  <si>
    <t>10000799</t>
  </si>
  <si>
    <t>10000765</t>
  </si>
  <si>
    <t>10000591</t>
  </si>
  <si>
    <t>10000102</t>
  </si>
  <si>
    <t>10000450</t>
  </si>
  <si>
    <t>+USD/-ILS 3.6006 01-08-19 (10) -94</t>
  </si>
  <si>
    <t>10001266</t>
  </si>
  <si>
    <t>+USD/-ILS 3.6015 25-07-19 (10) -120</t>
  </si>
  <si>
    <t>10002192</t>
  </si>
  <si>
    <t>+USD/-ILS 3.6029 05-09-19 (10) -216</t>
  </si>
  <si>
    <t>10000798</t>
  </si>
  <si>
    <t>+USD/-ILS 3.6049 15-07-19 (10) -91</t>
  </si>
  <si>
    <t>10000473</t>
  </si>
  <si>
    <t>10000590</t>
  </si>
  <si>
    <t>10000449</t>
  </si>
  <si>
    <t>10000637</t>
  </si>
  <si>
    <t>+USD/-ILS 3.6232 15-07-19 (10) -98</t>
  </si>
  <si>
    <t>10000112</t>
  </si>
  <si>
    <t>פורוורד ש"ח-מט"ח</t>
  </si>
  <si>
    <t>10000186</t>
  </si>
  <si>
    <t>10000483</t>
  </si>
  <si>
    <t>10000019</t>
  </si>
  <si>
    <t>10000771</t>
  </si>
  <si>
    <t>10001262</t>
  </si>
  <si>
    <t>10000118</t>
  </si>
  <si>
    <t>10000641</t>
  </si>
  <si>
    <t>+USD/-EUR 1.13947 08-07-19 (10) +11.7</t>
  </si>
  <si>
    <t>10000168</t>
  </si>
  <si>
    <t>+USD/-GBP 1.31855 16-09-19 (10) +84.5</t>
  </si>
  <si>
    <t>10000159</t>
  </si>
  <si>
    <t>+USD/-JPY 106.811 12-02-20 (10) -185.9</t>
  </si>
  <si>
    <t>10000167</t>
  </si>
  <si>
    <t>+EUR/-USD 1.12615 08-07-19 (10) +18.5</t>
  </si>
  <si>
    <t>10000648</t>
  </si>
  <si>
    <t>10000452</t>
  </si>
  <si>
    <t>10000084</t>
  </si>
  <si>
    <t>10001269</t>
  </si>
  <si>
    <t>10000769</t>
  </si>
  <si>
    <t>10000595</t>
  </si>
  <si>
    <t>+EUR/-USD 1.1297 08-07-19 (10) +21</t>
  </si>
  <si>
    <t>10000647</t>
  </si>
  <si>
    <t>+EUR/-USD 1.13293 23-09-19 (10) +86.3</t>
  </si>
  <si>
    <t>10000777</t>
  </si>
  <si>
    <t>+EUR/-USD 1.14887 25-11-19 (10) +126.7</t>
  </si>
  <si>
    <t>10002223</t>
  </si>
  <si>
    <t>+GBP/-USD 1.2574 09-09-19 (10) +47</t>
  </si>
  <si>
    <t>10002213</t>
  </si>
  <si>
    <t>+GBP/-USD 1.25775 16-09-19 (10) +50.5</t>
  </si>
  <si>
    <t>10000453</t>
  </si>
  <si>
    <t>+GBP/-USD 1.2684 01-07-19 (10) +0</t>
  </si>
  <si>
    <t>10000347</t>
  </si>
  <si>
    <t>+GBP/-USD 1.3138 01-07-19 (10) +37</t>
  </si>
  <si>
    <t>10002168</t>
  </si>
  <si>
    <t>+GBP/-USD 1.31825 09-09-19 (10) +81.5</t>
  </si>
  <si>
    <t>10002170</t>
  </si>
  <si>
    <t>+GBP/-USD 1.329575 01-07-19 (10) +67.75</t>
  </si>
  <si>
    <t>10002894</t>
  </si>
  <si>
    <t>10000992</t>
  </si>
  <si>
    <t>10001401</t>
  </si>
  <si>
    <t>+JPY/-USD 108.035 04-09-19 (10) -63.5</t>
  </si>
  <si>
    <t>10002212</t>
  </si>
  <si>
    <t>+JPY/-USD 108.94 04-09-19 (10) -90</t>
  </si>
  <si>
    <t>10001056</t>
  </si>
  <si>
    <t>10002967</t>
  </si>
  <si>
    <t>10011645</t>
  </si>
  <si>
    <t>+JPY/-USD 109 04-09-19 (11) -90</t>
  </si>
  <si>
    <t>10011646</t>
  </si>
  <si>
    <t>+SEK/-USD 9.5296 10-07-19 (10) -484</t>
  </si>
  <si>
    <t>10002958</t>
  </si>
  <si>
    <t>10001460</t>
  </si>
  <si>
    <t>10001048</t>
  </si>
  <si>
    <t>10000317</t>
  </si>
  <si>
    <t>10002815</t>
  </si>
  <si>
    <t>10011616</t>
  </si>
  <si>
    <t>10000847</t>
  </si>
  <si>
    <t>10002166</t>
  </si>
  <si>
    <t>+USD/-CAD 1.31523 03-07-19 (10) -37.7</t>
  </si>
  <si>
    <t>10002078</t>
  </si>
  <si>
    <t>+USD/-CAD 1.3261 03-07-19 (12) --56</t>
  </si>
  <si>
    <t>10011260</t>
  </si>
  <si>
    <t>+USD/-CAD 1.3264 03-07-19 (20) --56</t>
  </si>
  <si>
    <t>10011262</t>
  </si>
  <si>
    <t>+USD/-CAD 1.3266 03-07-19 (10) --56</t>
  </si>
  <si>
    <t>10001978</t>
  </si>
  <si>
    <t>10001283</t>
  </si>
  <si>
    <t>+USD/-CAD 1.3297 03-07-19 (10) -24</t>
  </si>
  <si>
    <t>10001030</t>
  </si>
  <si>
    <t>10002136</t>
  </si>
  <si>
    <t>+USD/-CAD 1.33005 03-07-19 (10) -29.5</t>
  </si>
  <si>
    <t>10011539</t>
  </si>
  <si>
    <t>10001417</t>
  </si>
  <si>
    <t>10001011</t>
  </si>
  <si>
    <t>10000808</t>
  </si>
  <si>
    <t>10002776</t>
  </si>
  <si>
    <t>10002914</t>
  </si>
  <si>
    <t>+USD/-CAD 1.3332 03-07-19 (10) -30</t>
  </si>
  <si>
    <t>10000279</t>
  </si>
  <si>
    <t>+USD/-CAD 1.33546 09-01-20 (10) -49.4</t>
  </si>
  <si>
    <t>10011677</t>
  </si>
  <si>
    <t>10002200</t>
  </si>
  <si>
    <t>10001482</t>
  </si>
  <si>
    <t>10001067</t>
  </si>
  <si>
    <t>10000332</t>
  </si>
  <si>
    <t>10002983</t>
  </si>
  <si>
    <t>10000868</t>
  </si>
  <si>
    <t>10002834</t>
  </si>
  <si>
    <t>+USD/-CAD 1.33558 09-01-20 (11) -49.2</t>
  </si>
  <si>
    <t>10011679</t>
  </si>
  <si>
    <t>+USD/-CAD 1.336 09-01-20 (20) -49</t>
  </si>
  <si>
    <t>10011681</t>
  </si>
  <si>
    <t>+USD/-EUR 1.11755 08-07-19 (10) +32.5</t>
  </si>
  <si>
    <t>10000184</t>
  </si>
  <si>
    <t>+USD/-EUR 1.125 08-07-19 (10) +57</t>
  </si>
  <si>
    <t>10000792</t>
  </si>
  <si>
    <t>10000015</t>
  </si>
  <si>
    <t>10000570</t>
  </si>
  <si>
    <t>+USD/-EUR 1.1303 23-09-19 (10) +121</t>
  </si>
  <si>
    <t>10000755</t>
  </si>
  <si>
    <t>10000438</t>
  </si>
  <si>
    <t>10000577</t>
  </si>
  <si>
    <t>+USD/-EUR 1.13135 09-12-19 (10) +171.5</t>
  </si>
  <si>
    <t>10011656</t>
  </si>
  <si>
    <t>10002828</t>
  </si>
  <si>
    <t>10002979</t>
  </si>
  <si>
    <t>10001476</t>
  </si>
  <si>
    <t>10002189</t>
  </si>
  <si>
    <t>+USD/-EUR 1.1314 23-09-19 (10) +130</t>
  </si>
  <si>
    <t>10000747</t>
  </si>
  <si>
    <t>+USD/-EUR 1.13167 09-12-19 (11) +171.7</t>
  </si>
  <si>
    <t>10011658</t>
  </si>
  <si>
    <t>+USD/-EUR 1.13177 09-12-19 (20) +171.7</t>
  </si>
  <si>
    <t>10011660</t>
  </si>
  <si>
    <t>+USD/-EUR 1.132 23-09-19 (10) +120</t>
  </si>
  <si>
    <t>10001250</t>
  </si>
  <si>
    <t>+USD/-EUR 1.1322 23-09-19 (10) +129</t>
  </si>
  <si>
    <t>10000624</t>
  </si>
  <si>
    <t>+USD/-EUR 1.13263 25-11-19 (10) +171.3</t>
  </si>
  <si>
    <t>10002183</t>
  </si>
  <si>
    <t>10001062</t>
  </si>
  <si>
    <t>10001473</t>
  </si>
  <si>
    <t>10002971</t>
  </si>
  <si>
    <t>10002826</t>
  </si>
  <si>
    <t>+USD/-EUR 1.13293 23-09-19 (10) +86.3</t>
  </si>
  <si>
    <t>10000803</t>
  </si>
  <si>
    <t>+USD/-EUR 1.13363 25-11-19 (11) +171.3</t>
  </si>
  <si>
    <t>10011648</t>
  </si>
  <si>
    <t>+USD/-EUR 1.13468 23-09-19 (10) +135.8</t>
  </si>
  <si>
    <t>10000177</t>
  </si>
  <si>
    <t>10000012</t>
  </si>
  <si>
    <t>10000111</t>
  </si>
  <si>
    <t>+USD/-EUR 1.13487 08-07-19 (10) +24.7</t>
  </si>
  <si>
    <t>10000640</t>
  </si>
  <si>
    <t>10000083</t>
  </si>
  <si>
    <t>+USD/-EUR 1.13535 08-07-19 (10) +97.5</t>
  </si>
  <si>
    <t>10000726</t>
  </si>
  <si>
    <t>+USD/-EUR 1.1362 23-09-19 (10) +94</t>
  </si>
  <si>
    <t>10000638</t>
  </si>
  <si>
    <t>+USD/-EUR 1.13855 23-09-19 (10) +99.5</t>
  </si>
  <si>
    <t>10000477</t>
  </si>
  <si>
    <t>10001257</t>
  </si>
  <si>
    <t>10000021</t>
  </si>
  <si>
    <t>+USD/-EUR 1.13955 08-07-19 (10) +80.5</t>
  </si>
  <si>
    <t>10000565</t>
  </si>
  <si>
    <t>10000428</t>
  </si>
  <si>
    <t>+USD/-EUR 1.14252 08-07-19 (10) +117.2</t>
  </si>
  <si>
    <t>10001223</t>
  </si>
  <si>
    <t>+USD/-EUR 1.1437 08-07-19 (10) +141</t>
  </si>
  <si>
    <t>10000416</t>
  </si>
  <si>
    <t>+USD/-EUR 1.1438 08-07-19 (10) +115</t>
  </si>
  <si>
    <t>10000422</t>
  </si>
  <si>
    <t>+USD/-EUR 1.14485 23-09-19 (10) +150.5</t>
  </si>
  <si>
    <t>10000010</t>
  </si>
  <si>
    <t>+USD/-EUR 1.14515 23-09-19 (10) +151.5</t>
  </si>
  <si>
    <t>10000175</t>
  </si>
  <si>
    <t>10000109</t>
  </si>
  <si>
    <t>+USD/-EUR 1.14523 23-09-19 (10) +79.3</t>
  </si>
  <si>
    <t>10000651</t>
  </si>
  <si>
    <t>+USD/-EUR 1.1461 23-09-19 (10) +169</t>
  </si>
  <si>
    <t>10000621</t>
  </si>
  <si>
    <t>+USD/-EUR 1.14685 23-09-19 (10) +153.5</t>
  </si>
  <si>
    <t>10000736</t>
  </si>
  <si>
    <t>+USD/-EUR 1.147715 30-03-20 (10) +239.15</t>
  </si>
  <si>
    <t>10000880</t>
  </si>
  <si>
    <t>10001079</t>
  </si>
  <si>
    <t>10002839</t>
  </si>
  <si>
    <t>10011704</t>
  </si>
  <si>
    <t>+USD/-EUR 1.14825 30-03-20 (12) +239.9</t>
  </si>
  <si>
    <t>10002841</t>
  </si>
  <si>
    <t>10011706</t>
  </si>
  <si>
    <t>+USD/-EUR 1.14919 24-02-20 (11) +204.9</t>
  </si>
  <si>
    <t>10011714</t>
  </si>
  <si>
    <t>+USD/-EUR 1.14923 24-02-20 (10) +204.3</t>
  </si>
  <si>
    <t>10000884</t>
  </si>
  <si>
    <t>10001083</t>
  </si>
  <si>
    <t>10011712</t>
  </si>
  <si>
    <t>10002217</t>
  </si>
  <si>
    <t>10001494</t>
  </si>
  <si>
    <t>+USD/-EUR 1.1494 08-07-19 (10) +144</t>
  </si>
  <si>
    <t>10000439</t>
  </si>
  <si>
    <t>10000541</t>
  </si>
  <si>
    <t>10000700</t>
  </si>
  <si>
    <t>10000611</t>
  </si>
  <si>
    <t>10000097</t>
  </si>
  <si>
    <t>+USD/-EUR 1.14998 24-02-20 (12) +204.8</t>
  </si>
  <si>
    <t>10011716</t>
  </si>
  <si>
    <t>+USD/-EUR 1.15135 13-01-20 (10) +189.5</t>
  </si>
  <si>
    <t>10000872</t>
  </si>
  <si>
    <t>10002204</t>
  </si>
  <si>
    <t>10011685</t>
  </si>
  <si>
    <t>10001071</t>
  </si>
  <si>
    <t>10002836</t>
  </si>
  <si>
    <t>10002985</t>
  </si>
  <si>
    <t>+USD/-EUR 1.15137 13-01-20 (12) +189.7</t>
  </si>
  <si>
    <t>10011687</t>
  </si>
  <si>
    <t>+USD/-EUR 1.1516 27-01-20 (10) +198</t>
  </si>
  <si>
    <t>10000875</t>
  </si>
  <si>
    <t>10001074</t>
  </si>
  <si>
    <t>10000334</t>
  </si>
  <si>
    <t>10001485</t>
  </si>
  <si>
    <t>+USD/-EUR 1.15185 27-01-20 (12) +197.5</t>
  </si>
  <si>
    <t>10011693</t>
  </si>
  <si>
    <t>10002837</t>
  </si>
  <si>
    <t>+USD/-EUR 1.15228 23-09-19 (10) +172.8</t>
  </si>
  <si>
    <t>10000619</t>
  </si>
  <si>
    <t>10000722</t>
  </si>
  <si>
    <t>10000549</t>
  </si>
  <si>
    <t>10000791</t>
  </si>
  <si>
    <t>10000105</t>
  </si>
  <si>
    <t>10000426</t>
  </si>
  <si>
    <t>10001229</t>
  </si>
  <si>
    <t>+USD/-EUR 1.15285 23-09-19 (10) +177.5</t>
  </si>
  <si>
    <t>10000551</t>
  </si>
  <si>
    <t>+USD/-EUR 1.157 08-07-19 (10) +156</t>
  </si>
  <si>
    <t>10001200</t>
  </si>
  <si>
    <t>10000049</t>
  </si>
  <si>
    <t>+USD/-EUR 1.16125 27-04-20 (10) +250.5</t>
  </si>
  <si>
    <t>10002850</t>
  </si>
  <si>
    <t>+USD/-EUR 1.16279 27-04-20 (10) +254.9</t>
  </si>
  <si>
    <t>10000896</t>
  </si>
  <si>
    <t>+USD/-EUR 1.1639 27-04-20 (20) +249</t>
  </si>
  <si>
    <t>10011728</t>
  </si>
  <si>
    <t>+USD/-EUR 1.16395 27-04-20 (10) +249.5</t>
  </si>
  <si>
    <t>10000888</t>
  </si>
  <si>
    <t>10002999</t>
  </si>
  <si>
    <t>10011726</t>
  </si>
  <si>
    <t>10001086</t>
  </si>
  <si>
    <t>10000345</t>
  </si>
  <si>
    <t>10002846</t>
  </si>
  <si>
    <t>+USD/-GBP 1.27965 03-02-20 (10) +116.5</t>
  </si>
  <si>
    <t>10000336</t>
  </si>
  <si>
    <t>10000646</t>
  </si>
  <si>
    <t>+USD/-GBP 1.27965 03-02-20 (12) +116.5</t>
  </si>
  <si>
    <t>10011695</t>
  </si>
  <si>
    <t>+USD/-GBP 1.27965 03-02-20 (20) +116.5</t>
  </si>
  <si>
    <t>10011697</t>
  </si>
  <si>
    <t>+USD/-GBP 1.2799 01-07-19 (12) +114</t>
  </si>
  <si>
    <t>10011297</t>
  </si>
  <si>
    <t>+USD/-GBP 1.2801 16-09-19 (10) +73</t>
  </si>
  <si>
    <t>10000016</t>
  </si>
  <si>
    <t>+USD/-GBP 1.2804 01-07-19 (10) +114</t>
  </si>
  <si>
    <t>10000905</t>
  </si>
  <si>
    <t>10011293</t>
  </si>
  <si>
    <t>10000707</t>
  </si>
  <si>
    <t>10002003</t>
  </si>
  <si>
    <t>10001311</t>
  </si>
  <si>
    <t>+USD/-GBP 1.2804 01-07-19 (20) +114</t>
  </si>
  <si>
    <t>10011295</t>
  </si>
  <si>
    <t>+USD/-GBP 1.2817 02-03-20 (12) +117</t>
  </si>
  <si>
    <t>10011739</t>
  </si>
  <si>
    <t>+USD/-GBP 1.2817 02-03-20 (20) +117</t>
  </si>
  <si>
    <t>10011741</t>
  </si>
  <si>
    <t>+USD/-GBP 1.28271 02-03-20 (10) +117.1</t>
  </si>
  <si>
    <t>10011737</t>
  </si>
  <si>
    <t>10000894</t>
  </si>
  <si>
    <t>10000349</t>
  </si>
  <si>
    <t>10002849</t>
  </si>
  <si>
    <t>10003007</t>
  </si>
  <si>
    <t>10001092</t>
  </si>
  <si>
    <t>10001501</t>
  </si>
  <si>
    <t>+USD/-GBP 1.28425 01-07-19 (10) +106.5</t>
  </si>
  <si>
    <t>10000721</t>
  </si>
  <si>
    <t>10001325</t>
  </si>
  <si>
    <t>10000918</t>
  </si>
  <si>
    <t>+USD/-GBP 1.30122 07-10-19 (10) +102.2</t>
  </si>
  <si>
    <t>10011593</t>
  </si>
  <si>
    <t>10002802</t>
  </si>
  <si>
    <t>+USD/-GBP 1.30122 07-10-19 (12) +102.2</t>
  </si>
  <si>
    <t>10002804</t>
  </si>
  <si>
    <t>10011595</t>
  </si>
  <si>
    <t>+USD/-GBP 1.3047 01-07-19 (10) +43</t>
  </si>
  <si>
    <t>10002946</t>
  </si>
  <si>
    <t>10000840</t>
  </si>
  <si>
    <t>10001447</t>
  </si>
  <si>
    <t>10001038</t>
  </si>
  <si>
    <t>+USD/-GBP 1.30918 16-09-19 (10) +88.8</t>
  </si>
  <si>
    <t>10000013</t>
  </si>
  <si>
    <t>10000178</t>
  </si>
  <si>
    <t>+USD/-GBP 1.314 09-09-19 (10) +93</t>
  </si>
  <si>
    <t>10002146</t>
  </si>
  <si>
    <t>10011581</t>
  </si>
  <si>
    <t>10002795</t>
  </si>
  <si>
    <t>+USD/-GBP 1.315 09-09-19 (11) +93</t>
  </si>
  <si>
    <t>10011583</t>
  </si>
  <si>
    <t>+USD/-GBP 1.31518 16-09-19 (10) +97.8</t>
  </si>
  <si>
    <t>10000011</t>
  </si>
  <si>
    <t>+USD/-GBP 1.31674 07-10-19 (10) +101.4</t>
  </si>
  <si>
    <t>10000844</t>
  </si>
  <si>
    <t>10002954</t>
  </si>
  <si>
    <t>10001456</t>
  </si>
  <si>
    <t>10000313</t>
  </si>
  <si>
    <t>10001044</t>
  </si>
  <si>
    <t>10000432</t>
  </si>
  <si>
    <t>10000745</t>
  </si>
  <si>
    <t>10000625</t>
  </si>
  <si>
    <t>10000571</t>
  </si>
  <si>
    <t>+USD/-GBP 1.31906 01-07-19 (10) +70.6</t>
  </si>
  <si>
    <t>10002763</t>
  </si>
  <si>
    <t>10002092</t>
  </si>
  <si>
    <t>10000255</t>
  </si>
  <si>
    <t>+USD/-GBP 1.3192 16-09-19 (10) +98</t>
  </si>
  <si>
    <t>10000430</t>
  </si>
  <si>
    <t>10000567</t>
  </si>
  <si>
    <t>10000176</t>
  </si>
  <si>
    <t>10000738</t>
  </si>
  <si>
    <t>+USD/-GBP 1.31943 09-09-19 (10) +94.3</t>
  </si>
  <si>
    <t>10002133</t>
  </si>
  <si>
    <t>+USD/-GBP 1.31943 09-09-19 (20) +94.3</t>
  </si>
  <si>
    <t>10011572</t>
  </si>
  <si>
    <t>+USD/-GBP 1.3261 01-07-19 (10) +71</t>
  </si>
  <si>
    <t>10002890</t>
  </si>
  <si>
    <t>+USD/-GBP 1.33155 01-07-19 (10) +70.5</t>
  </si>
  <si>
    <t>10000784</t>
  </si>
  <si>
    <t>+USD/-JPY 106.711 12-02-20 (10) -185.9</t>
  </si>
  <si>
    <t>10000802</t>
  </si>
  <si>
    <t>+USD/-JPY 106.733 10-02-20 (12) -183.7</t>
  </si>
  <si>
    <t>10011702</t>
  </si>
  <si>
    <t>10000485</t>
  </si>
  <si>
    <t>10001268</t>
  </si>
  <si>
    <t>10000103</t>
  </si>
  <si>
    <t>+USD/-JPY 106.825 10-02-20 (10) -184.5</t>
  </si>
  <si>
    <t>10001488</t>
  </si>
  <si>
    <t>10000878</t>
  </si>
  <si>
    <t>10000339</t>
  </si>
  <si>
    <t>10002991</t>
  </si>
  <si>
    <t>10001077</t>
  </si>
  <si>
    <t>+USD/-JPY 108.419 05-11-19 (10) -142.1</t>
  </si>
  <si>
    <t>10002178</t>
  </si>
  <si>
    <t>+USD/-JPY 108.94 04-09-19 (10) -90</t>
  </si>
  <si>
    <t>10002824</t>
  </si>
  <si>
    <t>+USD/-JPY 109.179 04-09-19 (12) -160.1</t>
  </si>
  <si>
    <t>10011453</t>
  </si>
  <si>
    <t>+USD/-JPY 109.2 04-09-19 (10) -160</t>
  </si>
  <si>
    <t>10001375</t>
  </si>
  <si>
    <t>10002076</t>
  </si>
  <si>
    <t>10000964</t>
  </si>
  <si>
    <t>10002871</t>
  </si>
  <si>
    <t>+USD/-JPY 109.2 04-09-19 (11) -160</t>
  </si>
  <si>
    <t>10011451</t>
  </si>
  <si>
    <t>+USD/-JPY 109.365 05-11-19 (12) -175.5</t>
  </si>
  <si>
    <t>10002791</t>
  </si>
  <si>
    <t>10002939</t>
  </si>
  <si>
    <t>+USD/-JPY 109.376 05-11-19 (10) -175.4</t>
  </si>
  <si>
    <t>10002130</t>
  </si>
  <si>
    <t>10001027</t>
  </si>
  <si>
    <t>10001438</t>
  </si>
  <si>
    <t>10000302</t>
  </si>
  <si>
    <t>10011570</t>
  </si>
  <si>
    <t>10000830</t>
  </si>
  <si>
    <t>10002937</t>
  </si>
  <si>
    <t>+USD/-JPY 109.66 04-09-19 (10) -132</t>
  </si>
  <si>
    <t>10000285</t>
  </si>
  <si>
    <t>+USD/-JPY 109.83 04-09-19 (10) -151</t>
  </si>
  <si>
    <t>10001394</t>
  </si>
  <si>
    <t>10002888</t>
  </si>
  <si>
    <t>+USD/-JPY 110.01 04-09-19 (10) -145</t>
  </si>
  <si>
    <t>10011502</t>
  </si>
  <si>
    <t>10001402</t>
  </si>
  <si>
    <t>10002896</t>
  </si>
  <si>
    <t>10000266</t>
  </si>
  <si>
    <t>+USD/-JPY 110.175 04-09-19 (10) -131.5</t>
  </si>
  <si>
    <t>10011548</t>
  </si>
  <si>
    <t>10002920</t>
  </si>
  <si>
    <t>10002778</t>
  </si>
  <si>
    <t>10000812</t>
  </si>
  <si>
    <t>+USD/-JPY 110.197 05-11-19 (10) -177.3</t>
  </si>
  <si>
    <t>10002144</t>
  </si>
  <si>
    <t>+USD/-SEK 8.7818 10-07-19 (10) -1271</t>
  </si>
  <si>
    <t>10002021</t>
  </si>
  <si>
    <t>10002718</t>
  </si>
  <si>
    <t>10000915</t>
  </si>
  <si>
    <t>10011325</t>
  </si>
  <si>
    <t>10000201</t>
  </si>
  <si>
    <t>10001323</t>
  </si>
  <si>
    <t>+USD/-SEK 9.1598 10-07-19 (10) -1072</t>
  </si>
  <si>
    <t>10000221</t>
  </si>
  <si>
    <t>10000947</t>
  </si>
  <si>
    <t>10002859</t>
  </si>
  <si>
    <t>10002056</t>
  </si>
  <si>
    <t>10001354</t>
  </si>
  <si>
    <t>10011410</t>
  </si>
  <si>
    <t>+USD/-SEK 9.20335 10-07-19 (10) -644.5</t>
  </si>
  <si>
    <t>10001424</t>
  </si>
  <si>
    <t>10001015</t>
  </si>
  <si>
    <t>10011553</t>
  </si>
  <si>
    <t>10002120</t>
  </si>
  <si>
    <t>10000816</t>
  </si>
  <si>
    <t>10002780</t>
  </si>
  <si>
    <t>10002925</t>
  </si>
  <si>
    <t>פורוורד מט"ח-מט"ח</t>
  </si>
  <si>
    <t>10001500</t>
  </si>
  <si>
    <t>10011738</t>
  </si>
  <si>
    <t>10011740</t>
  </si>
  <si>
    <t>10000893</t>
  </si>
  <si>
    <t>10000348</t>
  </si>
  <si>
    <t>10003006</t>
  </si>
  <si>
    <t>10001091</t>
  </si>
  <si>
    <t>10011736</t>
  </si>
  <si>
    <t>10002848</t>
  </si>
  <si>
    <t>IRS</t>
  </si>
  <si>
    <t>10000000</t>
  </si>
  <si>
    <t>496761</t>
  </si>
  <si>
    <t>PANTH IV   X F CDO</t>
  </si>
  <si>
    <t>XS0276075198</t>
  </si>
  <si>
    <t>שכבת הון</t>
  </si>
  <si>
    <t>מרקורי CDO</t>
  </si>
  <si>
    <t>USG6006AAA90</t>
  </si>
  <si>
    <t/>
  </si>
  <si>
    <t>פרנק שווצרי</t>
  </si>
  <si>
    <t>דולר ניו-זילנד</t>
  </si>
  <si>
    <t>כתר נורבגי</t>
  </si>
  <si>
    <t>רובל רוסי</t>
  </si>
  <si>
    <t>פועלים סהר</t>
  </si>
  <si>
    <t>דירוג פנימי</t>
  </si>
  <si>
    <t>בנק דיסקונט לישראל בע"מ</t>
  </si>
  <si>
    <t>בנק הפועלים בע"מ</t>
  </si>
  <si>
    <t>34112000</t>
  </si>
  <si>
    <t>30012000</t>
  </si>
  <si>
    <t>30112000</t>
  </si>
  <si>
    <t>בנק לאומי לישראל בע"מ</t>
  </si>
  <si>
    <t>34110000</t>
  </si>
  <si>
    <t>30110000</t>
  </si>
  <si>
    <t>30010000</t>
  </si>
  <si>
    <t>בנק מזרחי טפחות בע"מ</t>
  </si>
  <si>
    <t>30120000</t>
  </si>
  <si>
    <t>30011000</t>
  </si>
  <si>
    <t>יו בנק</t>
  </si>
  <si>
    <t>30026000</t>
  </si>
  <si>
    <t>31012000</t>
  </si>
  <si>
    <t>30212000</t>
  </si>
  <si>
    <t>31212000</t>
  </si>
  <si>
    <t>31112000</t>
  </si>
  <si>
    <t>31712000</t>
  </si>
  <si>
    <t>32012000</t>
  </si>
  <si>
    <t>30312000</t>
  </si>
  <si>
    <t>30810000</t>
  </si>
  <si>
    <t>32010000</t>
  </si>
  <si>
    <t>34010000</t>
  </si>
  <si>
    <t>34510000</t>
  </si>
  <si>
    <t>32610000</t>
  </si>
  <si>
    <t>30710000</t>
  </si>
  <si>
    <t>30210000</t>
  </si>
  <si>
    <t>30310000</t>
  </si>
  <si>
    <t>34610000</t>
  </si>
  <si>
    <t>31710000</t>
  </si>
  <si>
    <t>31210000</t>
  </si>
  <si>
    <t>31110000</t>
  </si>
  <si>
    <t>31010000</t>
  </si>
  <si>
    <t>33810000</t>
  </si>
  <si>
    <t>34710000</t>
  </si>
  <si>
    <t>34520000</t>
  </si>
  <si>
    <t>31720000</t>
  </si>
  <si>
    <t>30320000</t>
  </si>
  <si>
    <t>32020000</t>
  </si>
  <si>
    <t>31120000</t>
  </si>
  <si>
    <t>34020000</t>
  </si>
  <si>
    <t>30311000</t>
  </si>
  <si>
    <t>32011000</t>
  </si>
  <si>
    <t>31126000</t>
  </si>
  <si>
    <t>30826000</t>
  </si>
  <si>
    <t>31026000</t>
  </si>
  <si>
    <t>30726000</t>
  </si>
  <si>
    <t>31226000</t>
  </si>
  <si>
    <t>30326000</t>
  </si>
  <si>
    <t>32026000</t>
  </si>
  <si>
    <t>31726000</t>
  </si>
  <si>
    <t>30226000</t>
  </si>
  <si>
    <t>UBS</t>
  </si>
  <si>
    <t>31091000</t>
  </si>
  <si>
    <t>31191000</t>
  </si>
  <si>
    <t>30791000</t>
  </si>
  <si>
    <t>32791000</t>
  </si>
  <si>
    <t>31291000</t>
  </si>
  <si>
    <t>32091000</t>
  </si>
  <si>
    <t>30991000</t>
  </si>
  <si>
    <t>30391000</t>
  </si>
  <si>
    <t>32291000</t>
  </si>
  <si>
    <t>דולר סינגפורי</t>
  </si>
  <si>
    <t>32691000</t>
  </si>
  <si>
    <t>30291000</t>
  </si>
  <si>
    <t>30891000</t>
  </si>
  <si>
    <t>31791000</t>
  </si>
  <si>
    <t>מ.בטחון סחיר לאומי</t>
  </si>
  <si>
    <t>75001121</t>
  </si>
  <si>
    <t>פק מרווח בטחון לאומי</t>
  </si>
  <si>
    <t>75001127</t>
  </si>
  <si>
    <t>לא</t>
  </si>
  <si>
    <t>AA+</t>
  </si>
  <si>
    <t>שעבוד פוליסות ב.חיים - לא צמוד</t>
  </si>
  <si>
    <t>333360107</t>
  </si>
  <si>
    <t>שעבוד פוליסות ב.חיים - מדד מחירים לצרכן7891</t>
  </si>
  <si>
    <t>333360307</t>
  </si>
  <si>
    <t>כן</t>
  </si>
  <si>
    <t>AA-</t>
  </si>
  <si>
    <t>A+</t>
  </si>
  <si>
    <t>D</t>
  </si>
  <si>
    <t>אדנים 2022 6.2%</t>
  </si>
  <si>
    <t>7252844</t>
  </si>
  <si>
    <t>אדנים 2028 5.65%</t>
  </si>
  <si>
    <t>7252851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</si>
  <si>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</si>
  <si>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</si>
  <si>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</si>
  <si>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</si>
  <si>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</si>
  <si>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</si>
  <si>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</si>
  <si>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</si>
  <si>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</si>
  <si>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</si>
  <si>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</si>
  <si>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</si>
  <si>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</si>
  <si>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</si>
  <si>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</si>
  <si>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</si>
  <si>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</si>
  <si>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פקדון 5.05%</t>
  </si>
  <si>
    <t>6620447</t>
  </si>
  <si>
    <t>פועלים פקדון 5.05% 2027</t>
  </si>
  <si>
    <t>6620512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</si>
  <si>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</si>
  <si>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</si>
  <si>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</si>
  <si>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</si>
  <si>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</si>
  <si>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</si>
  <si>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</si>
  <si>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</si>
  <si>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</si>
  <si>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</si>
  <si>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</si>
  <si>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</si>
  <si>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</si>
  <si>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</si>
  <si>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</si>
  <si>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</si>
  <si>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</si>
  <si>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</si>
  <si>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</si>
  <si>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</si>
  <si>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</si>
  <si>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</si>
  <si>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</si>
  <si>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</si>
  <si>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</si>
  <si>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</si>
  <si>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</si>
  <si>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</si>
  <si>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</si>
  <si>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</si>
  <si>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</si>
  <si>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</si>
  <si>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</si>
  <si>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</si>
  <si>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</si>
  <si>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</si>
  <si>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</si>
  <si>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</si>
  <si>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</si>
  <si>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</si>
  <si>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</si>
  <si>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</si>
  <si>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</si>
  <si>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</si>
  <si>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</si>
  <si>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</si>
  <si>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</si>
  <si>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</si>
  <si>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</si>
  <si>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</si>
  <si>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</si>
  <si>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</si>
  <si>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</si>
  <si>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</si>
  <si>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</si>
  <si>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</si>
  <si>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</si>
  <si>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</si>
  <si>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</si>
  <si>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</si>
  <si>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</si>
  <si>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</si>
  <si>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</si>
  <si>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</si>
  <si>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</si>
  <si>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נדלן פסגות ירושלים</t>
  </si>
  <si>
    <t>מרכז מסחרי, שכונת רוממה, ירושלים</t>
  </si>
  <si>
    <t>נדלן אחד העם 56 ת"א</t>
  </si>
  <si>
    <t>אחד העם 56, תל אביב</t>
  </si>
  <si>
    <t>קרדן אן.וי אגח ב חש 2/18</t>
  </si>
  <si>
    <t>1143270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</si>
  <si>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</si>
  <si>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</si>
  <si>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</si>
  <si>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</si>
  <si>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</si>
  <si>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</si>
  <si>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</si>
  <si>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 xml:space="preserve"> PGCO IV Co mingled Fund SCSP</t>
  </si>
  <si>
    <t>Accelmed growth partners</t>
  </si>
  <si>
    <t>Accelmed medical</t>
  </si>
  <si>
    <t>ANATOMY 2</t>
  </si>
  <si>
    <t>ANATOMY I</t>
  </si>
  <si>
    <t>Enlight</t>
  </si>
  <si>
    <t>FIMI 6</t>
  </si>
  <si>
    <t>Fortissimo Capital Fund I - makefet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</si>
  <si>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</si>
  <si>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</si>
  <si>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</si>
  <si>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</si>
  <si>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</si>
  <si>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</si>
  <si>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Shamrock Israel Growth I</t>
  </si>
  <si>
    <t>Sky I</t>
  </si>
  <si>
    <t>Sky II</t>
  </si>
  <si>
    <t>sky III</t>
  </si>
  <si>
    <t>tene growth capital IV</t>
  </si>
  <si>
    <t>Tene Growth II- Qnergy</t>
  </si>
  <si>
    <t>Tene Growth III</t>
  </si>
  <si>
    <t>סה"כ יתרות התחייבות להשקעה</t>
  </si>
  <si>
    <t>ACE IV</t>
  </si>
  <si>
    <t xml:space="preserve">ADLS </t>
  </si>
  <si>
    <t>ADLS  co-inv</t>
  </si>
  <si>
    <t>Advent</t>
  </si>
  <si>
    <t>apollo 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</si>
  <si>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</si>
  <si>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</si>
  <si>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</si>
  <si>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</si>
  <si>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</si>
  <si>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</si>
  <si>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</si>
  <si>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</si>
  <si>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</si>
  <si>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</si>
  <si>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</si>
  <si>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Crescent mezzanine VII</t>
  </si>
  <si>
    <t>EC1 ADLS  co-inv</t>
  </si>
  <si>
    <t>Fortissimo Capital Fund II</t>
  </si>
  <si>
    <t>Fortissimo Capital Fund III</t>
  </si>
  <si>
    <t>Gavea III</t>
  </si>
  <si>
    <t>Gavea IV</t>
  </si>
  <si>
    <t>Graph Tech Brookfield</t>
  </si>
  <si>
    <t>HARBOURVEST co-inv preston</t>
  </si>
  <si>
    <t>harbourvest DOVER</t>
  </si>
  <si>
    <t>HARBOURVEST pamlico</t>
  </si>
  <si>
    <t>harbourvest part' co inv fund IV (Tranche B)</t>
  </si>
  <si>
    <t>HARBOURVEST project Celtics</t>
  </si>
  <si>
    <t>harbourvest ח-ן מנוהל</t>
  </si>
  <si>
    <t>ICG SDP III</t>
  </si>
  <si>
    <t>IFM GIF</t>
  </si>
  <si>
    <t>infrared infrastructure fund v</t>
  </si>
  <si>
    <t>Israel Cleantech Ventures II</t>
  </si>
  <si>
    <t>JCI Power Solut</t>
  </si>
  <si>
    <t>JP Morgan IIF - עמיתים</t>
  </si>
  <si>
    <t>Kartesia Credit Opportunities IV SCS</t>
  </si>
  <si>
    <t>KELSO INVESTMENT ASSOCIATES X - HARB B</t>
  </si>
  <si>
    <t>Klirmark Opportunity I</t>
  </si>
  <si>
    <t>Klirmark Opportunity II</t>
  </si>
  <si>
    <t>KOTAK- CIIF I</t>
  </si>
  <si>
    <t>KSO I</t>
  </si>
  <si>
    <t>MAGMA GROWTH EQUITY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</si>
  <si>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</si>
  <si>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</si>
  <si>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</si>
  <si>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</si>
  <si>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</si>
  <si>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Patria VI</t>
  </si>
  <si>
    <t>Permira</t>
  </si>
  <si>
    <t>PGCO IV Co-mingled Fund SCSP</t>
  </si>
  <si>
    <t>Reality IV</t>
  </si>
  <si>
    <t>Rhone Capital Partners V</t>
  </si>
  <si>
    <t>Rothschild Real Estate</t>
  </si>
  <si>
    <t>Selene -mak</t>
  </si>
  <si>
    <t>Silverfleet II</t>
  </si>
  <si>
    <t>Sun Capital Partners  harbourvest B</t>
  </si>
  <si>
    <t>SVB IX</t>
  </si>
  <si>
    <t>SVB VIII</t>
  </si>
  <si>
    <t xml:space="preserve">TDLIV </t>
  </si>
  <si>
    <t>Tene Growth II</t>
  </si>
  <si>
    <t>THOMA BRAVO XII</t>
  </si>
  <si>
    <t>TPG ASIA VII L.P</t>
  </si>
  <si>
    <t>Trilantic capital partners V</t>
  </si>
  <si>
    <t>VICTORIA I</t>
  </si>
  <si>
    <t>Vintage Fund of Funds (access) V</t>
  </si>
  <si>
    <t>Vintage IV Migdal LP</t>
  </si>
  <si>
    <t>Vintage Migdal Co-investment</t>
  </si>
  <si>
    <t>Viola PE II LP</t>
  </si>
  <si>
    <t>Warburg Pincus China I</t>
  </si>
  <si>
    <t>waterton</t>
  </si>
  <si>
    <t xml:space="preserve">WSREDII </t>
  </si>
  <si>
    <t>סה"כ בחו"ל</t>
  </si>
  <si>
    <t>פורוורד ריבית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</si>
  <si>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</si>
  <si>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</si>
  <si>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</si>
  <si>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</si>
  <si>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</si>
  <si>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</si>
  <si>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</si>
  <si>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 - גורם 111</t>
  </si>
  <si>
    <t>בבטחונות אחרים-גורם 75</t>
  </si>
  <si>
    <t>בבטחונות אחרים - גורם 69</t>
  </si>
  <si>
    <t>בבטחונות אחרים-גורם 26</t>
  </si>
  <si>
    <t>בבטחונות אחרים גורם 26</t>
  </si>
  <si>
    <t>בבטחונות אחרים - גורם 37</t>
  </si>
  <si>
    <t>בבטחונות אחרים-גורם 35</t>
  </si>
  <si>
    <t>בבטחונות אחרים-גורם 41</t>
  </si>
  <si>
    <t>בבטחונות אחרים - גורם 41</t>
  </si>
  <si>
    <t>בבטחונות אחרים-גורם 63</t>
  </si>
  <si>
    <t>בבטחונות אחרים-גורם 33</t>
  </si>
  <si>
    <t>בבטחונות אחרים - גורם 89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</si>
  <si>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</si>
  <si>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</si>
  <si>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</si>
  <si>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</si>
  <si>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</si>
  <si>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</si>
  <si>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</si>
  <si>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</si>
  <si>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</si>
  <si>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</si>
  <si>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</si>
  <si>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</si>
  <si>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</si>
  <si>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</si>
  <si>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אחרים-גורם 77</t>
  </si>
  <si>
    <t>בבטחונות אחרים-גורם 103</t>
  </si>
  <si>
    <t>בבטחונות אחרים-גורם 43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</si>
  <si>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</si>
  <si>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</si>
  <si>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</si>
  <si>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</si>
  <si>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</si>
  <si>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</si>
  <si>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בבטחונות אחרים - גורם 61</t>
  </si>
  <si>
    <t>בבטחונות אחרים - גורם 115*</t>
  </si>
  <si>
    <t>בבטחונות אחרים - גורם 119</t>
  </si>
  <si>
    <t>בבטחונות אחרים - גורם 102</t>
  </si>
  <si>
    <t>בבטחונות אחרים-גורם 108</t>
  </si>
  <si>
    <t>בבטחונות אחרים-גורם 106</t>
  </si>
  <si>
    <t>בבטחונות אחרים-גורם 84</t>
  </si>
  <si>
    <t>בבטחונות אחרים - גורם 117</t>
  </si>
  <si>
    <t>בבטחונות אחרים - גורם 131</t>
  </si>
  <si>
    <t>בבטחונות אחרים-גורם 109</t>
  </si>
  <si>
    <t>בבטחונות אחרים - גורם 132</t>
  </si>
  <si>
    <t>בבטחונות אחרים - גורם 133</t>
  </si>
  <si>
    <t>בבטחונות אחרים-גורם 121</t>
  </si>
  <si>
    <t>בבטחונות אחרים - גורם 97</t>
  </si>
  <si>
    <t>בבטחונות אחרים-גורם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</si>
  <si>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</si>
  <si>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</si>
  <si>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</si>
  <si>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</si>
  <si>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</si>
  <si>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</si>
  <si>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</si>
  <si>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</si>
  <si>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</si>
  <si>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</si>
  <si>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</si>
  <si>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</si>
  <si>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134</t>
  </si>
  <si>
    <t>בבטחונות אחרים - גורם 124</t>
  </si>
  <si>
    <t>בבטחונות אחרים - גורם 135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</si>
  <si>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</si>
  <si>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</si>
  <si>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</si>
  <si>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</si>
  <si>
    <t>בבטחונות אחרים - גורם 141</t>
  </si>
  <si>
    <t>בבטחונות אחרים - גורם 140</t>
  </si>
  <si>
    <t>בבטחונות אחרים - גורם 138</t>
  </si>
  <si>
    <t>גורם 111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</si>
  <si>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</si>
  <si>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</si>
  <si>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</si>
  <si>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</si>
  <si>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</si>
  <si>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</si>
  <si>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</si>
  <si>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97</t>
  </si>
  <si>
    <t>HARBOURVEST incline</t>
  </si>
  <si>
    <t>גורם 125</t>
  </si>
  <si>
    <t>גורם 138</t>
  </si>
  <si>
    <t>גורם 112</t>
  </si>
  <si>
    <t>גורם 128</t>
  </si>
  <si>
    <t>גורם 124</t>
  </si>
  <si>
    <t>גורם 139</t>
  </si>
  <si>
    <t>גורם 87</t>
  </si>
  <si>
    <t>גורם 119</t>
  </si>
  <si>
    <t>גורם 07</t>
  </si>
  <si>
    <t>פח"ק/פר"י</t>
  </si>
  <si>
    <t>35195000</t>
  </si>
  <si>
    <t>כתר נורווגי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</si>
</sst>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[$-1010000]d/m/yyyy;@"/>
    <numFmt numFmtId="171" formatCode="_ * #,##0.0000_ ;_ * \-#,##0.0000_ ;_ * &quot;-&quot;??_ ;_ @_ 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0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8" borderId="0"/>
  </cellStyleXfs>
  <cellXfs count="19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7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0" fontId="5" fillId="0" borderId="22" xfId="0" applyFont="1" applyFill="1" applyBorder="1" applyAlignment="1">
      <alignment horizontal="right"/>
    </xf>
    <xf numFmtId="0" fontId="5" fillId="0" borderId="33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/>
    <xf numFmtId="10" fontId="29" fillId="0" borderId="0" xfId="14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horizontal="center" readingOrder="2"/>
    </xf>
    <xf numFmtId="170" fontId="28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64" fontId="29" fillId="0" borderId="0" xfId="13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27" fillId="0" borderId="0" xfId="16" applyFont="1" applyFill="1" applyBorder="1" applyAlignment="1">
      <alignment horizontal="right" indent="2"/>
    </xf>
    <xf numFmtId="0" fontId="27" fillId="0" borderId="0" xfId="16" applyNumberFormat="1" applyFont="1" applyFill="1" applyBorder="1" applyAlignment="1">
      <alignment horizontal="right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3"/>
    </xf>
    <xf numFmtId="0" fontId="28" fillId="0" borderId="0" xfId="16" applyNumberFormat="1" applyFont="1" applyFill="1" applyBorder="1" applyAlignment="1">
      <alignment horizontal="right"/>
    </xf>
    <xf numFmtId="49" fontId="28" fillId="0" borderId="0" xfId="16" applyNumberFormat="1" applyFont="1" applyFill="1" applyBorder="1" applyAlignment="1">
      <alignment horizontal="right"/>
    </xf>
    <xf numFmtId="167" fontId="28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171" fontId="4" fillId="0" borderId="0" xfId="1" applyNumberFormat="1" applyFont="1" applyFill="1" applyAlignment="1">
      <alignment horizontal="center"/>
    </xf>
    <xf numFmtId="164" fontId="4" fillId="0" borderId="0" xfId="13" applyFont="1" applyFill="1" applyAlignment="1">
      <alignment horizontal="center"/>
    </xf>
    <xf numFmtId="164" fontId="4" fillId="0" borderId="0" xfId="13" applyFont="1" applyAlignment="1">
      <alignment horizontal="center"/>
    </xf>
    <xf numFmtId="164" fontId="6" fillId="0" borderId="0" xfId="13" applyFont="1" applyAlignment="1">
      <alignment horizontal="center" vertical="center" wrapText="1"/>
    </xf>
    <xf numFmtId="164" fontId="8" fillId="0" borderId="0" xfId="13" applyFont="1" applyAlignment="1">
      <alignment horizontal="center" wrapText="1"/>
    </xf>
    <xf numFmtId="164" fontId="8" fillId="0" borderId="0" xfId="13" applyFont="1" applyFill="1" applyAlignment="1">
      <alignment horizontal="center" wrapText="1"/>
    </xf>
    <xf numFmtId="164" fontId="6" fillId="0" borderId="0" xfId="13" applyFont="1" applyFill="1" applyAlignment="1">
      <alignment horizontal="center"/>
    </xf>
    <xf numFmtId="164" fontId="0" fillId="0" borderId="0" xfId="0" applyNumberFormat="1"/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 xr:uid="{00000000-0005-0000-0000-000001000000}"/>
    <cellStyle name="Comma 3" xfId="15" xr:uid="{00000000-0005-0000-0000-000002000000}"/>
    <cellStyle name="Currency [0] _1" xfId="2" xr:uid="{00000000-0005-0000-0000-000003000000}"/>
    <cellStyle name="Hyperlink" xfId="11" builtinId="8"/>
    <cellStyle name="Hyperlink 2" xfId="3" xr:uid="{00000000-0005-0000-0000-000004000000}"/>
    <cellStyle name="Normal" xfId="0" builtinId="0"/>
    <cellStyle name="Normal 11" xfId="4" xr:uid="{00000000-0005-0000-0000-000006000000}"/>
    <cellStyle name="Normal 2" xfId="5" xr:uid="{00000000-0005-0000-0000-000007000000}"/>
    <cellStyle name="Normal 26" xfId="16" xr:uid="{00000000-0005-0000-0000-000008000000}"/>
    <cellStyle name="Normal 3" xfId="6" xr:uid="{00000000-0005-0000-0000-000009000000}"/>
    <cellStyle name="Normal 4" xfId="12" xr:uid="{00000000-0005-0000-0000-00000A000000}"/>
    <cellStyle name="Normal_2007-16618" xfId="7" xr:uid="{00000000-0005-0000-0000-00000B000000}"/>
    <cellStyle name="Percent" xfId="14" builtinId="5"/>
    <cellStyle name="Percent 2" xfId="8" xr:uid="{00000000-0005-0000-0000-00000D000000}"/>
    <cellStyle name="Text" xfId="9" xr:uid="{00000000-0005-0000-0000-00000E000000}"/>
    <cellStyle name="Total" xfId="10" xr:uid="{00000000-0005-0000-0000-00000F000000}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current/T106_Monthly%20Report/files/8_06/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current/T106_Monthly%20Report/files/8_06/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nsurance/current/T106_Monthly%20Report/files/12_02/12_02/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current/T106_Monthly%20Report/files/8_06/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0-07-19/&#1511;&#1489;&#1510;&#1497;&#1501;%20&#1500;&#1491;&#1497;&#1493;&#1493;&#1495;%2006-19/512237744_psum_02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72239245.977953285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>
    <tabColor indexed="52"/>
    <pageSetUpPr fitToPage="1"/>
  </sheetPr>
  <dimension ref="A1:F66"/>
  <sheetViews>
    <sheetView rightToLeft="1" workbookViewId="0">
      <selection activeCell="I15" sqref="I15"/>
    </sheetView>
  </sheetViews>
  <sheetFormatPr baseColWidth="10" defaultColWidth="9.1640625" defaultRowHeight="18"/>
  <cols>
    <col min="1" max="1" width="6.33203125" style="9" customWidth="1"/>
    <col min="2" max="2" width="47.33203125" style="8" customWidth="1"/>
    <col min="3" max="3" width="18" style="9" customWidth="1"/>
    <col min="4" max="4" width="20.1640625" style="9" customWidth="1"/>
    <col min="5" max="6" width="6.6640625" style="9" customWidth="1"/>
    <col min="7" max="16384" width="9.1640625" style="9"/>
  </cols>
  <sheetData>
    <row r="1" spans="1:6">
      <c r="B1" s="57" t="s">
        <v>198</v>
      </c>
      <c r="C1" s="78" t="s" vm="1">
        <v>279</v>
      </c>
    </row>
    <row r="2" spans="1:6">
      <c r="B2" s="57" t="s">
        <v>197</v>
      </c>
      <c r="C2" s="78" t="s">
        <v>280</v>
      </c>
    </row>
    <row r="3" spans="1:6">
      <c r="B3" s="57" t="s">
        <v>199</v>
      </c>
      <c r="C3" s="78" t="s">
        <v>281</v>
      </c>
    </row>
    <row r="4" spans="1:6">
      <c r="B4" s="57" t="s">
        <v>200</v>
      </c>
      <c r="C4" s="78" t="s">
        <v>282</v>
      </c>
    </row>
    <row r="6" spans="1:6" ht="26.25" customHeight="1">
      <c r="B6" s="176" t="s">
        <v>214</v>
      </c>
      <c r="C6" s="177"/>
      <c r="D6" s="178"/>
    </row>
    <row r="7" spans="1:6" s="10" customFormat="1">
      <c r="B7" s="23"/>
      <c r="C7" s="24" t="s">
        <v>129</v>
      </c>
      <c r="D7" s="25" t="s">
        <v>127</v>
      </c>
      <c r="E7" s="9"/>
      <c r="F7" s="9"/>
    </row>
    <row r="8" spans="1:6" s="10" customFormat="1">
      <c r="B8" s="23"/>
      <c r="C8" s="26" t="s">
        <v>265</v>
      </c>
      <c r="D8" s="27" t="s">
        <v>20</v>
      </c>
    </row>
    <row r="9" spans="1:6" s="11" customFormat="1" ht="18" customHeight="1">
      <c r="B9" s="37"/>
      <c r="C9" s="20" t="s">
        <v>1</v>
      </c>
      <c r="D9" s="28" t="s">
        <v>2</v>
      </c>
    </row>
    <row r="10" spans="1:6" s="11" customFormat="1" ht="18" customHeight="1">
      <c r="B10" s="67" t="s">
        <v>213</v>
      </c>
      <c r="C10" s="115">
        <f>C11+C12+C23+C33+C34+C35+C37</f>
        <v>72065073.971750289</v>
      </c>
      <c r="D10" s="140">
        <f>C10/$C$42</f>
        <v>0.99758895672370262</v>
      </c>
    </row>
    <row r="11" spans="1:6">
      <c r="A11" s="45" t="s">
        <v>160</v>
      </c>
      <c r="B11" s="29" t="s">
        <v>215</v>
      </c>
      <c r="C11" s="115">
        <f>מזומנים!J10</f>
        <v>7884382.1315780515</v>
      </c>
      <c r="D11" s="140">
        <f t="shared" ref="D11:D13" si="0">C11/$C$42</f>
        <v>0.10914264166488193</v>
      </c>
    </row>
    <row r="12" spans="1:6">
      <c r="B12" s="29" t="s">
        <v>216</v>
      </c>
      <c r="C12" s="115">
        <f>SUM(C13:C22)</f>
        <v>31193903.977764443</v>
      </c>
      <c r="D12" s="140">
        <f t="shared" si="0"/>
        <v>0.43181380952326509</v>
      </c>
    </row>
    <row r="13" spans="1:6">
      <c r="A13" s="55" t="s">
        <v>160</v>
      </c>
      <c r="B13" s="30" t="s">
        <v>83</v>
      </c>
      <c r="C13" s="115">
        <f>'תעודות התחייבות ממשלתיות'!O11</f>
        <v>5295478.7921568435</v>
      </c>
      <c r="D13" s="140">
        <f t="shared" si="0"/>
        <v>7.3304735185466902E-2</v>
      </c>
    </row>
    <row r="14" spans="1:6">
      <c r="A14" s="55" t="s">
        <v>160</v>
      </c>
      <c r="B14" s="30" t="s">
        <v>84</v>
      </c>
      <c r="C14" s="115" t="s" vm="2">
        <v>3484</v>
      </c>
      <c r="D14" s="140" t="s" vm="3">
        <v>3484</v>
      </c>
    </row>
    <row r="15" spans="1:6">
      <c r="A15" s="55" t="s">
        <v>160</v>
      </c>
      <c r="B15" s="30" t="s">
        <v>85</v>
      </c>
      <c r="C15" s="115">
        <f>'אג"ח קונצרני'!R11</f>
        <v>7547146.4199023712</v>
      </c>
      <c r="D15" s="140">
        <f t="shared" ref="D15:D21" si="1">C15/$C$42</f>
        <v>0.10447432450042032</v>
      </c>
    </row>
    <row r="16" spans="1:6">
      <c r="A16" s="55" t="s">
        <v>160</v>
      </c>
      <c r="B16" s="30" t="s">
        <v>86</v>
      </c>
      <c r="C16" s="115">
        <f>מניות!L11</f>
        <v>8677898.1899845488</v>
      </c>
      <c r="D16" s="140">
        <f t="shared" si="1"/>
        <v>0.12012719788915713</v>
      </c>
    </row>
    <row r="17" spans="1:4">
      <c r="A17" s="55" t="s">
        <v>160</v>
      </c>
      <c r="B17" s="30" t="s">
        <v>87</v>
      </c>
      <c r="C17" s="115">
        <f>'תעודות סל'!K11</f>
        <v>6547820.9542274754</v>
      </c>
      <c r="D17" s="140">
        <f t="shared" si="1"/>
        <v>9.0640771105042664E-2</v>
      </c>
    </row>
    <row r="18" spans="1:4">
      <c r="A18" s="55" t="s">
        <v>160</v>
      </c>
      <c r="B18" s="30" t="s">
        <v>88</v>
      </c>
      <c r="C18" s="115">
        <f>'קרנות נאמנות'!L11</f>
        <v>2874434.1675346959</v>
      </c>
      <c r="D18" s="140">
        <f t="shared" si="1"/>
        <v>3.97904785817048E-2</v>
      </c>
    </row>
    <row r="19" spans="1:4">
      <c r="A19" s="55" t="s">
        <v>160</v>
      </c>
      <c r="B19" s="30" t="s">
        <v>89</v>
      </c>
      <c r="C19" s="115">
        <f>'כתבי אופציה'!I11</f>
        <v>69.409649950999992</v>
      </c>
      <c r="D19" s="140">
        <f t="shared" si="1"/>
        <v>9.6083021171002556E-7</v>
      </c>
    </row>
    <row r="20" spans="1:4">
      <c r="A20" s="55" t="s">
        <v>160</v>
      </c>
      <c r="B20" s="30" t="s">
        <v>90</v>
      </c>
      <c r="C20" s="115">
        <f>אופציות!I11</f>
        <v>37828.348540929939</v>
      </c>
      <c r="D20" s="140">
        <f t="shared" si="1"/>
        <v>5.2365370179623995E-4</v>
      </c>
    </row>
    <row r="21" spans="1:4">
      <c r="A21" s="55" t="s">
        <v>160</v>
      </c>
      <c r="B21" s="30" t="s">
        <v>91</v>
      </c>
      <c r="C21" s="115">
        <f>'חוזים עתידיים'!I11</f>
        <v>213227.69576763303</v>
      </c>
      <c r="D21" s="140">
        <f t="shared" si="1"/>
        <v>2.9516877294654053E-3</v>
      </c>
    </row>
    <row r="22" spans="1:4">
      <c r="A22" s="55" t="s">
        <v>160</v>
      </c>
      <c r="B22" s="30" t="s">
        <v>92</v>
      </c>
      <c r="C22" s="115" t="s" vm="4">
        <v>3484</v>
      </c>
      <c r="D22" s="140" t="s" vm="5">
        <v>3484</v>
      </c>
    </row>
    <row r="23" spans="1:4">
      <c r="B23" s="29" t="s">
        <v>217</v>
      </c>
      <c r="C23" s="115">
        <f>SUM(C24:C32)</f>
        <v>26262246.891402882</v>
      </c>
      <c r="D23" s="140">
        <f t="shared" ref="D23:D24" si="2">C23/$C$42</f>
        <v>0.36354541851833744</v>
      </c>
    </row>
    <row r="24" spans="1:4">
      <c r="A24" s="55" t="s">
        <v>160</v>
      </c>
      <c r="B24" s="30" t="s">
        <v>93</v>
      </c>
      <c r="C24" s="115">
        <f>'לא סחיר- תעודות התחייבות ממשלתי'!M11</f>
        <v>21290956.582939986</v>
      </c>
      <c r="D24" s="140">
        <f t="shared" si="2"/>
        <v>0.29472838914382771</v>
      </c>
    </row>
    <row r="25" spans="1:4">
      <c r="A25" s="55" t="s">
        <v>160</v>
      </c>
      <c r="B25" s="30" t="s">
        <v>94</v>
      </c>
      <c r="C25" s="115" t="s" vm="6">
        <v>3484</v>
      </c>
      <c r="D25" s="140" t="s" vm="7">
        <v>3484</v>
      </c>
    </row>
    <row r="26" spans="1:4">
      <c r="A26" s="55" t="s">
        <v>160</v>
      </c>
      <c r="B26" s="30" t="s">
        <v>85</v>
      </c>
      <c r="C26" s="115">
        <f>'לא סחיר - אג"ח קונצרני'!P11</f>
        <v>1094679.62851</v>
      </c>
      <c r="D26" s="140">
        <f t="shared" ref="D26:D29" si="3">C26/$C$42</f>
        <v>1.5153530668407612E-2</v>
      </c>
    </row>
    <row r="27" spans="1:4">
      <c r="A27" s="55" t="s">
        <v>160</v>
      </c>
      <c r="B27" s="30" t="s">
        <v>95</v>
      </c>
      <c r="C27" s="115">
        <f>'לא סחיר - מניות'!J11</f>
        <v>1131227.8135000002</v>
      </c>
      <c r="D27" s="140">
        <f t="shared" si="3"/>
        <v>1.5659463205833602E-2</v>
      </c>
    </row>
    <row r="28" spans="1:4">
      <c r="A28" s="55" t="s">
        <v>160</v>
      </c>
      <c r="B28" s="30" t="s">
        <v>96</v>
      </c>
      <c r="C28" s="115">
        <f>'לא סחיר - קרנות השקעה'!H11</f>
        <v>2710181.5712499986</v>
      </c>
      <c r="D28" s="140">
        <f t="shared" si="3"/>
        <v>3.7516747811220295E-2</v>
      </c>
    </row>
    <row r="29" spans="1:4">
      <c r="A29" s="55" t="s">
        <v>160</v>
      </c>
      <c r="B29" s="30" t="s">
        <v>97</v>
      </c>
      <c r="C29" s="115">
        <f>'לא סחיר - כתבי אופציה'!I11</f>
        <v>21.358279999999993</v>
      </c>
      <c r="D29" s="140">
        <f t="shared" si="3"/>
        <v>2.9566033986123478E-7</v>
      </c>
    </row>
    <row r="30" spans="1:4">
      <c r="A30" s="55" t="s">
        <v>160</v>
      </c>
      <c r="B30" s="30" t="s">
        <v>240</v>
      </c>
      <c r="C30" s="115" t="s" vm="8">
        <v>3484</v>
      </c>
      <c r="D30" s="140" t="s" vm="9">
        <v>3484</v>
      </c>
    </row>
    <row r="31" spans="1:4">
      <c r="A31" s="55" t="s">
        <v>160</v>
      </c>
      <c r="B31" s="30" t="s">
        <v>123</v>
      </c>
      <c r="C31" s="115">
        <f>'לא סחיר - חוזים עתידיים'!I11</f>
        <v>35179.611552902999</v>
      </c>
      <c r="D31" s="140">
        <f t="shared" ref="D31:D35" si="4">C31/$C$42</f>
        <v>4.8698752464699998E-4</v>
      </c>
    </row>
    <row r="32" spans="1:4">
      <c r="A32" s="55" t="s">
        <v>160</v>
      </c>
      <c r="B32" s="30" t="s">
        <v>98</v>
      </c>
      <c r="C32" s="115">
        <f>'לא סחיר - מוצרים מובנים'!N11</f>
        <v>0.32536999999999999</v>
      </c>
      <c r="D32" s="140">
        <f t="shared" si="4"/>
        <v>4.5040614122789849E-9</v>
      </c>
    </row>
    <row r="33" spans="1:4">
      <c r="A33" s="55" t="s">
        <v>160</v>
      </c>
      <c r="B33" s="29" t="s">
        <v>218</v>
      </c>
      <c r="C33" s="115">
        <f>הלוואות!O10</f>
        <v>5156021.2884800015</v>
      </c>
      <c r="D33" s="140">
        <f t="shared" si="4"/>
        <v>7.1374240176819453E-2</v>
      </c>
    </row>
    <row r="34" spans="1:4">
      <c r="A34" s="55" t="s">
        <v>160</v>
      </c>
      <c r="B34" s="29" t="s">
        <v>219</v>
      </c>
      <c r="C34" s="115">
        <f>'פקדונות מעל 3 חודשים'!M10</f>
        <v>232971.33522000001</v>
      </c>
      <c r="D34" s="140">
        <f t="shared" si="4"/>
        <v>3.2249967763823156E-3</v>
      </c>
    </row>
    <row r="35" spans="1:4">
      <c r="A35" s="55" t="s">
        <v>160</v>
      </c>
      <c r="B35" s="29" t="s">
        <v>220</v>
      </c>
      <c r="C35" s="115">
        <f>'זכויות מקרקעין'!G10</f>
        <v>1335029.16478</v>
      </c>
      <c r="D35" s="140">
        <f t="shared" si="4"/>
        <v>1.8480663076966653E-2</v>
      </c>
    </row>
    <row r="36" spans="1:4">
      <c r="A36" s="55" t="s">
        <v>160</v>
      </c>
      <c r="B36" s="56" t="s">
        <v>221</v>
      </c>
      <c r="C36" s="115" t="s" vm="10">
        <v>3484</v>
      </c>
      <c r="D36" s="140" t="s" vm="11">
        <v>3484</v>
      </c>
    </row>
    <row r="37" spans="1:4">
      <c r="A37" s="55" t="s">
        <v>160</v>
      </c>
      <c r="B37" s="29" t="s">
        <v>222</v>
      </c>
      <c r="C37" s="115">
        <f>'השקעות אחרות '!I10</f>
        <v>519.18252491800001</v>
      </c>
      <c r="D37" s="140">
        <f t="shared" ref="D37:D38" si="5">C37/$C$42</f>
        <v>7.1869870498593487E-6</v>
      </c>
    </row>
    <row r="38" spans="1:4">
      <c r="A38" s="55"/>
      <c r="B38" s="68" t="s">
        <v>224</v>
      </c>
      <c r="C38" s="115">
        <f>SUM(C39:C41)</f>
        <v>174171.94816</v>
      </c>
      <c r="D38" s="140">
        <f t="shared" si="5"/>
        <v>2.4110432762974822E-3</v>
      </c>
    </row>
    <row r="39" spans="1:4">
      <c r="A39" s="55" t="s">
        <v>160</v>
      </c>
      <c r="B39" s="69" t="s">
        <v>225</v>
      </c>
      <c r="C39" s="115" t="s" vm="12">
        <v>3484</v>
      </c>
      <c r="D39" s="140" t="s" vm="13">
        <v>3484</v>
      </c>
    </row>
    <row r="40" spans="1:4">
      <c r="A40" s="55" t="s">
        <v>160</v>
      </c>
      <c r="B40" s="69" t="s">
        <v>263</v>
      </c>
      <c r="C40" s="115">
        <f>'עלות מתואמת אג"ח קונצרני ל.סחיר'!M10</f>
        <v>158008.8941</v>
      </c>
      <c r="D40" s="140">
        <f t="shared" ref="D40:D42" si="6">C40/$C$42</f>
        <v>2.1872998823268481E-3</v>
      </c>
    </row>
    <row r="41" spans="1:4">
      <c r="A41" s="55" t="s">
        <v>160</v>
      </c>
      <c r="B41" s="69" t="s">
        <v>226</v>
      </c>
      <c r="C41" s="115">
        <f>'עלות מתואמת מסגרות אשראי ללווים'!M10</f>
        <v>16163.05406</v>
      </c>
      <c r="D41" s="140">
        <f t="shared" si="6"/>
        <v>2.2374339397063399E-4</v>
      </c>
    </row>
    <row r="42" spans="1:4">
      <c r="B42" s="69" t="s">
        <v>99</v>
      </c>
      <c r="C42" s="115">
        <f>C38+C10</f>
        <v>72239245.919910282</v>
      </c>
      <c r="D42" s="140">
        <f t="shared" si="6"/>
        <v>1</v>
      </c>
    </row>
    <row r="43" spans="1:4">
      <c r="A43" s="55" t="s">
        <v>160</v>
      </c>
      <c r="B43" s="69" t="s">
        <v>223</v>
      </c>
      <c r="C43" s="115">
        <f>'יתרת התחייבות להשקעה'!C10</f>
        <v>4955055.0051143486</v>
      </c>
      <c r="D43" s="116"/>
    </row>
    <row r="44" spans="1:4">
      <c r="B44" s="6" t="s">
        <v>128</v>
      </c>
    </row>
    <row r="45" spans="1:4">
      <c r="C45" s="75" t="s">
        <v>205</v>
      </c>
      <c r="D45" s="36" t="s">
        <v>122</v>
      </c>
    </row>
    <row r="46" spans="1:4">
      <c r="C46" s="76" t="s">
        <v>1</v>
      </c>
      <c r="D46" s="25" t="s">
        <v>2</v>
      </c>
    </row>
    <row r="47" spans="1:4">
      <c r="C47" s="117" t="s">
        <v>186</v>
      </c>
      <c r="D47" s="118" vm="14">
        <v>2.5004</v>
      </c>
    </row>
    <row r="48" spans="1:4">
      <c r="C48" s="117" t="s">
        <v>195</v>
      </c>
      <c r="D48" s="118">
        <v>0.92966265185880392</v>
      </c>
    </row>
    <row r="49" spans="2:4">
      <c r="C49" s="117" t="s">
        <v>191</v>
      </c>
      <c r="D49" s="118" vm="15">
        <v>2.7225000000000001</v>
      </c>
    </row>
    <row r="50" spans="2:4">
      <c r="B50" s="12"/>
      <c r="C50" s="117" t="s">
        <v>3485</v>
      </c>
      <c r="D50" s="118" vm="16">
        <v>3.6610999999999998</v>
      </c>
    </row>
    <row r="51" spans="2:4">
      <c r="C51" s="117" t="s">
        <v>184</v>
      </c>
      <c r="D51" s="118" vm="17">
        <v>4.0616000000000003</v>
      </c>
    </row>
    <row r="52" spans="2:4">
      <c r="C52" s="117" t="s">
        <v>185</v>
      </c>
      <c r="D52" s="118" vm="18">
        <v>4.5216000000000003</v>
      </c>
    </row>
    <row r="53" spans="2:4">
      <c r="C53" s="117" t="s">
        <v>187</v>
      </c>
      <c r="D53" s="118">
        <v>0.45655903515735025</v>
      </c>
    </row>
    <row r="54" spans="2:4">
      <c r="C54" s="117" t="s">
        <v>192</v>
      </c>
      <c r="D54" s="118" vm="19">
        <v>3.3125</v>
      </c>
    </row>
    <row r="55" spans="2:4">
      <c r="C55" s="117" t="s">
        <v>193</v>
      </c>
      <c r="D55" s="118">
        <v>0.18583079288152377</v>
      </c>
    </row>
    <row r="56" spans="2:4">
      <c r="C56" s="117" t="s">
        <v>190</v>
      </c>
      <c r="D56" s="118" vm="20">
        <v>0.54420000000000002</v>
      </c>
    </row>
    <row r="57" spans="2:4">
      <c r="C57" s="117" t="s">
        <v>3486</v>
      </c>
      <c r="D57" s="118">
        <v>2.3949255999999997</v>
      </c>
    </row>
    <row r="58" spans="2:4">
      <c r="C58" s="117" t="s">
        <v>189</v>
      </c>
      <c r="D58" s="118" vm="21">
        <v>0.3851</v>
      </c>
    </row>
    <row r="59" spans="2:4">
      <c r="C59" s="117" t="s">
        <v>182</v>
      </c>
      <c r="D59" s="118" vm="22">
        <v>3.5659999999999998</v>
      </c>
    </row>
    <row r="60" spans="2:4">
      <c r="C60" s="117" t="s">
        <v>196</v>
      </c>
      <c r="D60" s="118" vm="23">
        <v>0.252</v>
      </c>
    </row>
    <row r="61" spans="2:4">
      <c r="C61" s="117" t="s">
        <v>3487</v>
      </c>
      <c r="D61" s="118" vm="24">
        <v>0.41880000000000001</v>
      </c>
    </row>
    <row r="62" spans="2:4">
      <c r="C62" s="117" t="s">
        <v>3488</v>
      </c>
      <c r="D62" s="118">
        <v>5.6414499443923252E-2</v>
      </c>
    </row>
    <row r="63" spans="2:4">
      <c r="C63" s="117" t="s">
        <v>183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ת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- תעודות התחייבות ממשלתי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 מסחריות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'זכויות מקרקעין'!A1" display="◄" xr:uid="{00000000-0004-0000-0000-00001A000000}"/>
    <hyperlink ref="A37" location="'השקעות אחרות '!A1" display="◄" xr:uid="{00000000-0004-0000-0000-00001B000000}"/>
    <hyperlink ref="A43" location="'יתרת התחייבות להשקעה'!A1" display="◄" xr:uid="{00000000-0004-0000-0000-00001C000000}"/>
    <hyperlink ref="A36" location="'השקעה בחברות מוחזקות'!A1" display="◄" xr:uid="{00000000-0004-0000-0000-00001D000000}"/>
    <hyperlink ref="A39" location="'עלות מתואמת אג&quot;ח קונצרני סחיר'!A1" display="◄" xr:uid="{00000000-0004-0000-0000-00001E000000}"/>
    <hyperlink ref="A40" location="'עלות מתואמת אג&quot;ח קונצרני ל.סחיר'!A1" display="◄" xr:uid="{00000000-0004-0000-0000-00001F000000}"/>
    <hyperlink ref="A41" location="'עלות מתואמת מסגרות אשראי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9">
    <tabColor indexed="44"/>
    <pageSetUpPr fitToPage="1"/>
  </sheetPr>
  <dimension ref="B1:BH796"/>
  <sheetViews>
    <sheetView rightToLeft="1" workbookViewId="0">
      <selection activeCell="H18" sqref="H18"/>
    </sheetView>
  </sheetViews>
  <sheetFormatPr baseColWidth="10" defaultColWidth="9.1640625" defaultRowHeight="18"/>
  <cols>
    <col min="1" max="1" width="6.33203125" style="1" customWidth="1"/>
    <col min="2" max="2" width="23.5" style="2" bestFit="1" customWidth="1"/>
    <col min="3" max="3" width="41.6640625" style="2" bestFit="1" customWidth="1"/>
    <col min="4" max="4" width="6.5" style="2" bestFit="1" customWidth="1"/>
    <col min="5" max="5" width="6.6640625" style="2" bestFit="1" customWidth="1"/>
    <col min="6" max="6" width="9" style="1" bestFit="1" customWidth="1"/>
    <col min="7" max="7" width="11.33203125" style="1" bestFit="1" customWidth="1"/>
    <col min="8" max="8" width="6.5" style="1" bestFit="1" customWidth="1"/>
    <col min="9" max="10" width="6.83203125" style="1" bestFit="1" customWidth="1"/>
    <col min="11" max="11" width="9.1640625" style="1" bestFit="1" customWidth="1"/>
    <col min="12" max="12" width="9" style="1" bestFit="1" customWidth="1"/>
    <col min="13" max="13" width="7.6640625" style="1" customWidth="1"/>
    <col min="14" max="14" width="7.1640625" style="1" customWidth="1"/>
    <col min="15" max="15" width="6" style="1" customWidth="1"/>
    <col min="16" max="16" width="7.83203125" style="1" customWidth="1"/>
    <col min="17" max="17" width="8.1640625" style="1" customWidth="1"/>
    <col min="18" max="18" width="6.33203125" style="1" customWidth="1"/>
    <col min="19" max="19" width="8" style="1" customWidth="1"/>
    <col min="20" max="20" width="8.6640625" style="1" customWidth="1"/>
    <col min="21" max="21" width="10" style="1" customWidth="1"/>
    <col min="22" max="22" width="9.5" style="1" customWidth="1"/>
    <col min="23" max="23" width="6.1640625" style="1" customWidth="1"/>
    <col min="24" max="25" width="5.6640625" style="1" customWidth="1"/>
    <col min="26" max="26" width="6.83203125" style="1" customWidth="1"/>
    <col min="27" max="27" width="6.5" style="1" customWidth="1"/>
    <col min="28" max="28" width="6.6640625" style="1" customWidth="1"/>
    <col min="29" max="29" width="7.33203125" style="1" customWidth="1"/>
    <col min="30" max="41" width="5.6640625" style="1" customWidth="1"/>
    <col min="42" max="16384" width="9.1640625" style="1"/>
  </cols>
  <sheetData>
    <row r="1" spans="2:60">
      <c r="B1" s="57" t="s">
        <v>198</v>
      </c>
      <c r="C1" s="78" t="s" vm="1">
        <v>279</v>
      </c>
    </row>
    <row r="2" spans="2:60">
      <c r="B2" s="57" t="s">
        <v>197</v>
      </c>
      <c r="C2" s="78" t="s">
        <v>280</v>
      </c>
    </row>
    <row r="3" spans="2:60">
      <c r="B3" s="57" t="s">
        <v>199</v>
      </c>
      <c r="C3" s="78" t="s">
        <v>281</v>
      </c>
    </row>
    <row r="4" spans="2:60">
      <c r="B4" s="57" t="s">
        <v>200</v>
      </c>
      <c r="C4" s="78" t="s">
        <v>282</v>
      </c>
    </row>
    <row r="6" spans="2:60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60" ht="26.25" customHeight="1">
      <c r="B7" s="190" t="s">
        <v>111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  <c r="BH7" s="3"/>
    </row>
    <row r="8" spans="2:60" s="3" customFormat="1" ht="68">
      <c r="B8" s="23" t="s">
        <v>135</v>
      </c>
      <c r="C8" s="31" t="s">
        <v>51</v>
      </c>
      <c r="D8" s="31" t="s">
        <v>138</v>
      </c>
      <c r="E8" s="31" t="s">
        <v>75</v>
      </c>
      <c r="F8" s="31" t="s">
        <v>120</v>
      </c>
      <c r="G8" s="31" t="s">
        <v>262</v>
      </c>
      <c r="H8" s="31" t="s">
        <v>261</v>
      </c>
      <c r="I8" s="31" t="s">
        <v>72</v>
      </c>
      <c r="J8" s="31" t="s">
        <v>67</v>
      </c>
      <c r="K8" s="31" t="s">
        <v>201</v>
      </c>
      <c r="L8" s="31" t="s">
        <v>203</v>
      </c>
      <c r="BD8" s="1"/>
      <c r="BE8" s="1"/>
    </row>
    <row r="9" spans="2:60" s="3" customFormat="1" ht="20">
      <c r="B9" s="16"/>
      <c r="C9" s="17"/>
      <c r="D9" s="17"/>
      <c r="E9" s="17"/>
      <c r="F9" s="17"/>
      <c r="G9" s="17" t="s">
        <v>269</v>
      </c>
      <c r="H9" s="17"/>
      <c r="I9" s="17" t="s">
        <v>265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9" t="s">
        <v>54</v>
      </c>
      <c r="C11" s="125"/>
      <c r="D11" s="125"/>
      <c r="E11" s="125"/>
      <c r="F11" s="125"/>
      <c r="G11" s="126"/>
      <c r="H11" s="128"/>
      <c r="I11" s="126">
        <v>69.409649950999992</v>
      </c>
      <c r="J11" s="125"/>
      <c r="K11" s="127">
        <v>1</v>
      </c>
      <c r="L11" s="127">
        <f>I11/'סכום נכסי הקרן'!$C$42</f>
        <v>9.6083021171002556E-7</v>
      </c>
      <c r="BC11" s="100"/>
      <c r="BD11" s="3"/>
      <c r="BE11" s="100"/>
      <c r="BG11" s="100"/>
    </row>
    <row r="12" spans="2:60" s="4" customFormat="1" ht="18" customHeight="1">
      <c r="B12" s="130" t="s">
        <v>28</v>
      </c>
      <c r="C12" s="125"/>
      <c r="D12" s="125"/>
      <c r="E12" s="125"/>
      <c r="F12" s="125"/>
      <c r="G12" s="126"/>
      <c r="H12" s="128"/>
      <c r="I12" s="126">
        <v>69.409649950999992</v>
      </c>
      <c r="J12" s="125"/>
      <c r="K12" s="127">
        <v>1</v>
      </c>
      <c r="L12" s="127">
        <f>I12/'סכום נכסי הקרן'!$C$42</f>
        <v>9.6083021171002556E-7</v>
      </c>
      <c r="BC12" s="100"/>
      <c r="BD12" s="3"/>
      <c r="BE12" s="100"/>
      <c r="BG12" s="100"/>
    </row>
    <row r="13" spans="2:60">
      <c r="B13" s="102" t="s">
        <v>1929</v>
      </c>
      <c r="C13" s="82"/>
      <c r="D13" s="82"/>
      <c r="E13" s="82"/>
      <c r="F13" s="82"/>
      <c r="G13" s="91"/>
      <c r="H13" s="93"/>
      <c r="I13" s="91">
        <v>69.409649950999992</v>
      </c>
      <c r="J13" s="82"/>
      <c r="K13" s="92">
        <v>1</v>
      </c>
      <c r="L13" s="92">
        <f>I13/'סכום נכסי הקרן'!$C$42</f>
        <v>9.6083021171002556E-7</v>
      </c>
      <c r="BD13" s="3"/>
    </row>
    <row r="14" spans="2:60" ht="20">
      <c r="B14" s="87" t="s">
        <v>1930</v>
      </c>
      <c r="C14" s="84" t="s">
        <v>1931</v>
      </c>
      <c r="D14" s="97" t="s">
        <v>139</v>
      </c>
      <c r="E14" s="97" t="s">
        <v>209</v>
      </c>
      <c r="F14" s="97" t="s">
        <v>183</v>
      </c>
      <c r="G14" s="94">
        <v>103288.169567</v>
      </c>
      <c r="H14" s="96">
        <v>67.2</v>
      </c>
      <c r="I14" s="94">
        <v>69.409649950999992</v>
      </c>
      <c r="J14" s="95">
        <v>8.6112153348045506E-2</v>
      </c>
      <c r="K14" s="95">
        <v>1</v>
      </c>
      <c r="L14" s="95">
        <f>I14/'סכום נכסי הקרן'!$C$42</f>
        <v>9.6083021171002556E-7</v>
      </c>
      <c r="BD14" s="4"/>
    </row>
    <row r="15" spans="2:60">
      <c r="B15" s="83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99" t="s">
        <v>278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">
      <c r="B19" s="99" t="s">
        <v>131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260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268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 xr:uid="{00000000-0002-0000-09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גיליון10">
    <tabColor indexed="44"/>
    <pageSetUpPr fitToPage="1"/>
  </sheetPr>
  <dimension ref="B1:BI590"/>
  <sheetViews>
    <sheetView rightToLeft="1" workbookViewId="0">
      <selection activeCell="L16" sqref="L16"/>
    </sheetView>
  </sheetViews>
  <sheetFormatPr baseColWidth="10" defaultColWidth="9.1640625" defaultRowHeight="18"/>
  <cols>
    <col min="1" max="1" width="6.33203125" style="1" customWidth="1"/>
    <col min="2" max="2" width="31.6640625" style="2" bestFit="1" customWidth="1"/>
    <col min="3" max="3" width="41.6640625" style="2" bestFit="1" customWidth="1"/>
    <col min="4" max="4" width="6.5" style="2" bestFit="1" customWidth="1"/>
    <col min="5" max="5" width="5.33203125" style="2" bestFit="1" customWidth="1"/>
    <col min="6" max="6" width="12" style="1" bestFit="1" customWidth="1"/>
    <col min="7" max="7" width="9.6640625" style="1" bestFit="1" customWidth="1"/>
    <col min="8" max="8" width="10.6640625" style="1" bestFit="1" customWidth="1"/>
    <col min="9" max="9" width="10.1640625" style="1" bestFit="1" customWidth="1"/>
    <col min="10" max="10" width="6.33203125" style="1" bestFit="1" customWidth="1"/>
    <col min="11" max="11" width="9.1640625" style="1" bestFit="1"/>
    <col min="12" max="12" width="9" style="1" bestFit="1" customWidth="1"/>
    <col min="13" max="13" width="7.5" style="1" customWidth="1"/>
    <col min="14" max="14" width="6.6640625" style="1" customWidth="1"/>
    <col min="15" max="15" width="7.6640625" style="1" customWidth="1"/>
    <col min="16" max="16" width="7.1640625" style="1" customWidth="1"/>
    <col min="17" max="17" width="6" style="1" customWidth="1"/>
    <col min="18" max="18" width="7.83203125" style="1" customWidth="1"/>
    <col min="19" max="19" width="8.1640625" style="1" customWidth="1"/>
    <col min="20" max="20" width="6.33203125" style="1" customWidth="1"/>
    <col min="21" max="21" width="8" style="1" customWidth="1"/>
    <col min="22" max="22" width="8.6640625" style="1" customWidth="1"/>
    <col min="23" max="23" width="10" style="1" customWidth="1"/>
    <col min="24" max="24" width="9.5" style="1" customWidth="1"/>
    <col min="25" max="25" width="6.1640625" style="1" customWidth="1"/>
    <col min="26" max="27" width="5.6640625" style="1" customWidth="1"/>
    <col min="28" max="28" width="6.83203125" style="1" customWidth="1"/>
    <col min="29" max="29" width="6.5" style="1" customWidth="1"/>
    <col min="30" max="30" width="6.6640625" style="1" customWidth="1"/>
    <col min="31" max="31" width="7.33203125" style="1" customWidth="1"/>
    <col min="32" max="43" width="5.6640625" style="1" customWidth="1"/>
    <col min="44" max="16384" width="9.1640625" style="1"/>
  </cols>
  <sheetData>
    <row r="1" spans="2:61">
      <c r="B1" s="57" t="s">
        <v>198</v>
      </c>
      <c r="C1" s="78" t="s" vm="1">
        <v>279</v>
      </c>
    </row>
    <row r="2" spans="2:61">
      <c r="B2" s="57" t="s">
        <v>197</v>
      </c>
      <c r="C2" s="78" t="s">
        <v>280</v>
      </c>
    </row>
    <row r="3" spans="2:61">
      <c r="B3" s="57" t="s">
        <v>199</v>
      </c>
      <c r="C3" s="78" t="s">
        <v>281</v>
      </c>
    </row>
    <row r="4" spans="2:61">
      <c r="B4" s="57" t="s">
        <v>200</v>
      </c>
      <c r="C4" s="78" t="s">
        <v>282</v>
      </c>
    </row>
    <row r="6" spans="2:61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61" ht="26.25" customHeight="1">
      <c r="B7" s="190" t="s">
        <v>112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  <c r="BI7" s="3"/>
    </row>
    <row r="8" spans="2:61" s="3" customFormat="1" ht="68">
      <c r="B8" s="23" t="s">
        <v>135</v>
      </c>
      <c r="C8" s="31" t="s">
        <v>51</v>
      </c>
      <c r="D8" s="31" t="s">
        <v>138</v>
      </c>
      <c r="E8" s="31" t="s">
        <v>75</v>
      </c>
      <c r="F8" s="31" t="s">
        <v>120</v>
      </c>
      <c r="G8" s="31" t="s">
        <v>262</v>
      </c>
      <c r="H8" s="31" t="s">
        <v>261</v>
      </c>
      <c r="I8" s="31" t="s">
        <v>72</v>
      </c>
      <c r="J8" s="31" t="s">
        <v>67</v>
      </c>
      <c r="K8" s="31" t="s">
        <v>201</v>
      </c>
      <c r="L8" s="32" t="s">
        <v>203</v>
      </c>
      <c r="M8" s="1"/>
      <c r="BE8" s="1"/>
      <c r="BF8" s="1"/>
    </row>
    <row r="9" spans="2:61" s="3" customFormat="1" ht="20">
      <c r="B9" s="16"/>
      <c r="C9" s="31"/>
      <c r="D9" s="31"/>
      <c r="E9" s="31"/>
      <c r="F9" s="31"/>
      <c r="G9" s="17" t="s">
        <v>269</v>
      </c>
      <c r="H9" s="17"/>
      <c r="I9" s="17" t="s">
        <v>265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6" t="s">
        <v>56</v>
      </c>
      <c r="C11" s="82"/>
      <c r="D11" s="82"/>
      <c r="E11" s="82"/>
      <c r="F11" s="82"/>
      <c r="G11" s="91"/>
      <c r="H11" s="93"/>
      <c r="I11" s="91">
        <v>37828.348540929939</v>
      </c>
      <c r="J11" s="82"/>
      <c r="K11" s="92">
        <v>1</v>
      </c>
      <c r="L11" s="92">
        <f>I11/'סכום נכסי הקרן'!$C$42</f>
        <v>5.2365370179623995E-4</v>
      </c>
      <c r="M11" s="141"/>
      <c r="N11" s="141"/>
      <c r="O11" s="141"/>
      <c r="BD11" s="1"/>
      <c r="BE11" s="3"/>
      <c r="BF11" s="1"/>
      <c r="BH11" s="1"/>
    </row>
    <row r="12" spans="2:61" s="100" customFormat="1">
      <c r="B12" s="130" t="s">
        <v>256</v>
      </c>
      <c r="C12" s="125"/>
      <c r="D12" s="125"/>
      <c r="E12" s="125"/>
      <c r="F12" s="125"/>
      <c r="G12" s="126"/>
      <c r="H12" s="128"/>
      <c r="I12" s="126">
        <v>7848.31024247</v>
      </c>
      <c r="J12" s="125"/>
      <c r="K12" s="127">
        <v>0.20747165935563372</v>
      </c>
      <c r="L12" s="127">
        <f>I12/'סכום נכסי הקרן'!$C$42</f>
        <v>1.0864330243938609E-4</v>
      </c>
      <c r="M12" s="143"/>
      <c r="N12" s="143"/>
      <c r="O12" s="143"/>
      <c r="BE12" s="3"/>
    </row>
    <row r="13" spans="2:61" ht="20">
      <c r="B13" s="102" t="s">
        <v>248</v>
      </c>
      <c r="C13" s="82"/>
      <c r="D13" s="82"/>
      <c r="E13" s="82"/>
      <c r="F13" s="82"/>
      <c r="G13" s="91"/>
      <c r="H13" s="93"/>
      <c r="I13" s="91">
        <v>7848.31024247</v>
      </c>
      <c r="J13" s="82"/>
      <c r="K13" s="92">
        <v>0.20747165935563372</v>
      </c>
      <c r="L13" s="92">
        <f>I13/'סכום נכסי הקרן'!$C$42</f>
        <v>1.0864330243938609E-4</v>
      </c>
      <c r="M13" s="142"/>
      <c r="N13" s="142"/>
      <c r="O13" s="142"/>
      <c r="BE13" s="4"/>
    </row>
    <row r="14" spans="2:61">
      <c r="B14" s="87" t="s">
        <v>1932</v>
      </c>
      <c r="C14" s="84" t="s">
        <v>1933</v>
      </c>
      <c r="D14" s="97" t="s">
        <v>139</v>
      </c>
      <c r="E14" s="97" t="s">
        <v>1934</v>
      </c>
      <c r="F14" s="97" t="s">
        <v>183</v>
      </c>
      <c r="G14" s="94">
        <v>484.10926600000005</v>
      </c>
      <c r="H14" s="96">
        <v>387800</v>
      </c>
      <c r="I14" s="94">
        <v>1877.3757288949996</v>
      </c>
      <c r="J14" s="84"/>
      <c r="K14" s="95">
        <v>4.9628804885936156E-2</v>
      </c>
      <c r="L14" s="95">
        <f>I14/'סכום נכסי הקרן'!$C$42</f>
        <v>2.5988307394243786E-5</v>
      </c>
      <c r="M14" s="142"/>
      <c r="N14" s="142"/>
      <c r="O14" s="142"/>
    </row>
    <row r="15" spans="2:61">
      <c r="B15" s="87" t="s">
        <v>1935</v>
      </c>
      <c r="C15" s="84" t="s">
        <v>1936</v>
      </c>
      <c r="D15" s="97" t="s">
        <v>139</v>
      </c>
      <c r="E15" s="97" t="s">
        <v>1934</v>
      </c>
      <c r="F15" s="97" t="s">
        <v>183</v>
      </c>
      <c r="G15" s="94">
        <v>1331.3004809999998</v>
      </c>
      <c r="H15" s="96">
        <v>204000</v>
      </c>
      <c r="I15" s="94">
        <v>2715.8529755280006</v>
      </c>
      <c r="J15" s="84"/>
      <c r="K15" s="95">
        <v>7.1794119497166825E-2</v>
      </c>
      <c r="L15" s="95">
        <f>I15/'סכום נכסי הקרן'!$C$42</f>
        <v>3.7595256441893011E-5</v>
      </c>
      <c r="M15" s="142"/>
      <c r="N15" s="142"/>
      <c r="O15" s="142"/>
    </row>
    <row r="16" spans="2:61">
      <c r="B16" s="87" t="s">
        <v>1937</v>
      </c>
      <c r="C16" s="84" t="s">
        <v>1938</v>
      </c>
      <c r="D16" s="97" t="s">
        <v>139</v>
      </c>
      <c r="E16" s="97" t="s">
        <v>1934</v>
      </c>
      <c r="F16" s="97" t="s">
        <v>183</v>
      </c>
      <c r="G16" s="94">
        <v>-1331.3004809999998</v>
      </c>
      <c r="H16" s="96">
        <v>18000</v>
      </c>
      <c r="I16" s="94">
        <v>-239.63408607600002</v>
      </c>
      <c r="J16" s="84"/>
      <c r="K16" s="95">
        <v>-6.3347752497500132E-3</v>
      </c>
      <c r="L16" s="95">
        <f>I16/'סכום נכסי הקרן'!$C$42</f>
        <v>-3.3172285095787947E-6</v>
      </c>
      <c r="M16" s="142"/>
      <c r="N16" s="142"/>
      <c r="O16" s="142"/>
    </row>
    <row r="17" spans="2:56">
      <c r="B17" s="87" t="s">
        <v>1939</v>
      </c>
      <c r="C17" s="84" t="s">
        <v>1940</v>
      </c>
      <c r="D17" s="97" t="s">
        <v>139</v>
      </c>
      <c r="E17" s="97" t="s">
        <v>1934</v>
      </c>
      <c r="F17" s="97" t="s">
        <v>183</v>
      </c>
      <c r="G17" s="94">
        <v>-484.10926600000005</v>
      </c>
      <c r="H17" s="96">
        <v>93600</v>
      </c>
      <c r="I17" s="94">
        <v>-453.12627185399998</v>
      </c>
      <c r="J17" s="84"/>
      <c r="K17" s="95">
        <v>-1.1978484108649929E-2</v>
      </c>
      <c r="L17" s="95">
        <f>I17/'סכום נכסי הקרן'!$C$42</f>
        <v>-6.272577545401968E-6</v>
      </c>
      <c r="M17" s="142"/>
      <c r="N17" s="142"/>
      <c r="O17" s="142"/>
    </row>
    <row r="18" spans="2:56" ht="20">
      <c r="B18" s="87" t="s">
        <v>1941</v>
      </c>
      <c r="C18" s="84" t="s">
        <v>1942</v>
      </c>
      <c r="D18" s="97" t="s">
        <v>139</v>
      </c>
      <c r="E18" s="97" t="s">
        <v>1934</v>
      </c>
      <c r="F18" s="97" t="s">
        <v>183</v>
      </c>
      <c r="G18" s="94">
        <v>2455.1255569999994</v>
      </c>
      <c r="H18" s="96">
        <v>183600</v>
      </c>
      <c r="I18" s="94">
        <v>4507.6105230180001</v>
      </c>
      <c r="J18" s="84"/>
      <c r="K18" s="95">
        <v>0.11915959054201918</v>
      </c>
      <c r="L18" s="95">
        <f>I18/'סכום נכסי הקרן'!$C$42</f>
        <v>6.239836069185256E-5</v>
      </c>
      <c r="M18" s="142"/>
      <c r="N18" s="142"/>
      <c r="O18" s="142"/>
      <c r="BD18" s="4"/>
    </row>
    <row r="19" spans="2:56">
      <c r="B19" s="87" t="s">
        <v>1943</v>
      </c>
      <c r="C19" s="84" t="s">
        <v>1944</v>
      </c>
      <c r="D19" s="97" t="s">
        <v>139</v>
      </c>
      <c r="E19" s="97" t="s">
        <v>1934</v>
      </c>
      <c r="F19" s="97" t="s">
        <v>183</v>
      </c>
      <c r="G19" s="94">
        <v>-2455.1255569999998</v>
      </c>
      <c r="H19" s="96">
        <v>22800</v>
      </c>
      <c r="I19" s="94">
        <v>-559.76862704100006</v>
      </c>
      <c r="J19" s="84"/>
      <c r="K19" s="95">
        <v>-1.4797596211088501E-2</v>
      </c>
      <c r="L19" s="95">
        <f>I19/'סכום נכסי הקרן'!$C$42</f>
        <v>-7.7488160336225068E-6</v>
      </c>
      <c r="M19" s="142"/>
      <c r="N19" s="142"/>
      <c r="O19" s="142"/>
    </row>
    <row r="20" spans="2:56">
      <c r="B20" s="83"/>
      <c r="C20" s="84"/>
      <c r="D20" s="84"/>
      <c r="E20" s="84"/>
      <c r="F20" s="84"/>
      <c r="G20" s="94"/>
      <c r="H20" s="96"/>
      <c r="I20" s="84"/>
      <c r="J20" s="84"/>
      <c r="K20" s="95"/>
      <c r="L20" s="84"/>
      <c r="M20" s="142"/>
      <c r="N20" s="142"/>
      <c r="O20" s="142"/>
    </row>
    <row r="21" spans="2:56" s="100" customFormat="1">
      <c r="B21" s="130" t="s">
        <v>255</v>
      </c>
      <c r="C21" s="125"/>
      <c r="D21" s="125"/>
      <c r="E21" s="125"/>
      <c r="F21" s="125"/>
      <c r="G21" s="126"/>
      <c r="H21" s="128"/>
      <c r="I21" s="126">
        <v>29980.038298460004</v>
      </c>
      <c r="J21" s="125"/>
      <c r="K21" s="127">
        <v>0.79252834064436795</v>
      </c>
      <c r="L21" s="127">
        <f>I21/'סכום נכסי הקרן'!$C$42</f>
        <v>4.1501039935685471E-4</v>
      </c>
      <c r="M21" s="143"/>
      <c r="N21" s="143"/>
      <c r="O21" s="143"/>
      <c r="BD21" s="3"/>
    </row>
    <row r="22" spans="2:56">
      <c r="B22" s="102" t="s">
        <v>248</v>
      </c>
      <c r="C22" s="82"/>
      <c r="D22" s="82"/>
      <c r="E22" s="82"/>
      <c r="F22" s="82"/>
      <c r="G22" s="91"/>
      <c r="H22" s="93"/>
      <c r="I22" s="91">
        <v>29980.038298460004</v>
      </c>
      <c r="J22" s="82"/>
      <c r="K22" s="92">
        <v>0.79252834064436795</v>
      </c>
      <c r="L22" s="92">
        <f>I22/'סכום נכסי הקרן'!$C$42</f>
        <v>4.1501039935685471E-4</v>
      </c>
      <c r="M22" s="142"/>
      <c r="N22" s="142"/>
      <c r="O22" s="142"/>
    </row>
    <row r="23" spans="2:56">
      <c r="B23" s="87" t="s">
        <v>1945</v>
      </c>
      <c r="C23" s="84" t="s">
        <v>1946</v>
      </c>
      <c r="D23" s="97" t="s">
        <v>1488</v>
      </c>
      <c r="E23" s="97" t="s">
        <v>1934</v>
      </c>
      <c r="F23" s="97" t="s">
        <v>182</v>
      </c>
      <c r="G23" s="94">
        <v>-417.85285800000003</v>
      </c>
      <c r="H23" s="96">
        <v>184</v>
      </c>
      <c r="I23" s="94">
        <v>-274.17164652700001</v>
      </c>
      <c r="J23" s="84"/>
      <c r="K23" s="95">
        <v>-7.2477826048987764E-3</v>
      </c>
      <c r="L23" s="95">
        <f>I23/'סכום נכסי הקרן'!$C$42</f>
        <v>-3.7953281908696384E-6</v>
      </c>
      <c r="M23" s="142"/>
      <c r="N23" s="142"/>
      <c r="O23" s="142"/>
    </row>
    <row r="24" spans="2:56">
      <c r="B24" s="87" t="s">
        <v>1947</v>
      </c>
      <c r="C24" s="84" t="s">
        <v>1948</v>
      </c>
      <c r="D24" s="97" t="s">
        <v>1488</v>
      </c>
      <c r="E24" s="97" t="s">
        <v>1934</v>
      </c>
      <c r="F24" s="97" t="s">
        <v>182</v>
      </c>
      <c r="G24" s="94">
        <v>-1199.987699</v>
      </c>
      <c r="H24" s="96">
        <v>163</v>
      </c>
      <c r="I24" s="94">
        <v>-697.50244969099992</v>
      </c>
      <c r="J24" s="84"/>
      <c r="K24" s="95">
        <v>-1.8438617507616238E-2</v>
      </c>
      <c r="L24" s="95">
        <f>I24/'סכום נכסי הקרן'!$C$42</f>
        <v>-9.6554503138682018E-6</v>
      </c>
      <c r="M24" s="142"/>
      <c r="N24" s="142"/>
      <c r="O24" s="142"/>
    </row>
    <row r="25" spans="2:56">
      <c r="B25" s="87" t="s">
        <v>1949</v>
      </c>
      <c r="C25" s="84" t="s">
        <v>1950</v>
      </c>
      <c r="D25" s="97" t="s">
        <v>30</v>
      </c>
      <c r="E25" s="97" t="s">
        <v>1934</v>
      </c>
      <c r="F25" s="97" t="s">
        <v>182</v>
      </c>
      <c r="G25" s="94">
        <v>1819.481522</v>
      </c>
      <c r="H25" s="96">
        <v>4800</v>
      </c>
      <c r="I25" s="94">
        <v>31143.701319398002</v>
      </c>
      <c r="J25" s="84"/>
      <c r="K25" s="95">
        <v>0.82329000658595475</v>
      </c>
      <c r="L25" s="95">
        <f>I25/'סכום נכסי הקרן'!$C$42</f>
        <v>4.3111885960058594E-4</v>
      </c>
      <c r="M25" s="142"/>
      <c r="N25" s="142"/>
      <c r="O25" s="142"/>
    </row>
    <row r="26" spans="2:56">
      <c r="B26" s="87" t="s">
        <v>1951</v>
      </c>
      <c r="C26" s="84" t="s">
        <v>1952</v>
      </c>
      <c r="D26" s="97" t="s">
        <v>1488</v>
      </c>
      <c r="E26" s="97" t="s">
        <v>1934</v>
      </c>
      <c r="F26" s="97" t="s">
        <v>182</v>
      </c>
      <c r="G26" s="94">
        <v>-803.56319200000007</v>
      </c>
      <c r="H26" s="96">
        <v>67</v>
      </c>
      <c r="I26" s="94">
        <v>-191.98892471999997</v>
      </c>
      <c r="J26" s="84"/>
      <c r="K26" s="95">
        <v>-5.0752658290718041E-3</v>
      </c>
      <c r="L26" s="95">
        <f>I26/'סכום נכסי הקרן'!$C$42</f>
        <v>-2.657681738993413E-6</v>
      </c>
      <c r="M26" s="142"/>
      <c r="N26" s="142"/>
      <c r="O26" s="142"/>
    </row>
    <row r="27" spans="2:56">
      <c r="B27" s="83"/>
      <c r="C27" s="84"/>
      <c r="D27" s="84"/>
      <c r="E27" s="84"/>
      <c r="F27" s="84"/>
      <c r="G27" s="94"/>
      <c r="H27" s="96"/>
      <c r="I27" s="84"/>
      <c r="J27" s="84"/>
      <c r="K27" s="95"/>
      <c r="L27" s="84"/>
      <c r="M27" s="142"/>
      <c r="N27" s="142"/>
      <c r="O27" s="142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99" t="s">
        <v>278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99" t="s">
        <v>131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99" t="s">
        <v>260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99" t="s">
        <v>268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 xr:uid="{00000000-0002-0000-0A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גיליון11">
    <tabColor indexed="44"/>
    <pageSetUpPr fitToPage="1"/>
  </sheetPr>
  <dimension ref="A1:BH580"/>
  <sheetViews>
    <sheetView rightToLeft="1" workbookViewId="0">
      <selection activeCell="F20" sqref="F20"/>
    </sheetView>
  </sheetViews>
  <sheetFormatPr baseColWidth="10" defaultColWidth="9.1640625" defaultRowHeight="18"/>
  <cols>
    <col min="1" max="1" width="6.33203125" style="2" customWidth="1"/>
    <col min="2" max="2" width="32.83203125" style="2" bestFit="1" customWidth="1"/>
    <col min="3" max="3" width="41.6640625" style="2" bestFit="1" customWidth="1"/>
    <col min="4" max="4" width="5.5" style="2" bestFit="1" customWidth="1"/>
    <col min="5" max="5" width="5.33203125" style="2" bestFit="1" customWidth="1"/>
    <col min="6" max="6" width="12" style="1" bestFit="1" customWidth="1"/>
    <col min="7" max="7" width="10.1640625" style="1" bestFit="1" customWidth="1"/>
    <col min="8" max="8" width="10.6640625" style="1" bestFit="1" customWidth="1"/>
    <col min="9" max="9" width="11.33203125" style="1" bestFit="1" customWidth="1"/>
    <col min="10" max="10" width="9.1640625" style="1" bestFit="1" customWidth="1"/>
    <col min="11" max="11" width="9" style="3" bestFit="1" customWidth="1"/>
    <col min="12" max="12" width="7.6640625" style="3" customWidth="1"/>
    <col min="13" max="13" width="7.1640625" style="3" customWidth="1"/>
    <col min="14" max="14" width="6" style="3" customWidth="1"/>
    <col min="15" max="15" width="7.83203125" style="3" customWidth="1"/>
    <col min="16" max="16" width="8.1640625" style="3" customWidth="1"/>
    <col min="17" max="17" width="6.33203125" style="1" customWidth="1"/>
    <col min="18" max="18" width="8" style="1" customWidth="1"/>
    <col min="19" max="19" width="8.6640625" style="1" customWidth="1"/>
    <col min="20" max="20" width="10" style="1" customWidth="1"/>
    <col min="21" max="21" width="9.5" style="1" customWidth="1"/>
    <col min="22" max="22" width="6.1640625" style="1" customWidth="1"/>
    <col min="23" max="24" width="5.6640625" style="1" customWidth="1"/>
    <col min="25" max="25" width="6.83203125" style="1" customWidth="1"/>
    <col min="26" max="26" width="6.5" style="1" customWidth="1"/>
    <col min="27" max="27" width="6.6640625" style="1" customWidth="1"/>
    <col min="28" max="28" width="7.33203125" style="1" customWidth="1"/>
    <col min="29" max="40" width="5.6640625" style="1" customWidth="1"/>
    <col min="41" max="16384" width="9.1640625" style="1"/>
  </cols>
  <sheetData>
    <row r="1" spans="1:60">
      <c r="B1" s="57" t="s">
        <v>198</v>
      </c>
      <c r="C1" s="78" t="s" vm="1">
        <v>279</v>
      </c>
    </row>
    <row r="2" spans="1:60">
      <c r="B2" s="57" t="s">
        <v>197</v>
      </c>
      <c r="C2" s="78" t="s">
        <v>280</v>
      </c>
    </row>
    <row r="3" spans="1:60">
      <c r="B3" s="57" t="s">
        <v>199</v>
      </c>
      <c r="C3" s="78" t="s">
        <v>281</v>
      </c>
    </row>
    <row r="4" spans="1:60">
      <c r="B4" s="57" t="s">
        <v>200</v>
      </c>
      <c r="C4" s="78" t="s">
        <v>282</v>
      </c>
    </row>
    <row r="6" spans="1:60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2"/>
      <c r="BD6" s="1" t="s">
        <v>139</v>
      </c>
      <c r="BF6" s="1" t="s">
        <v>206</v>
      </c>
      <c r="BH6" s="3" t="s">
        <v>183</v>
      </c>
    </row>
    <row r="7" spans="1:60" ht="26.25" customHeight="1">
      <c r="B7" s="190" t="s">
        <v>113</v>
      </c>
      <c r="C7" s="191"/>
      <c r="D7" s="191"/>
      <c r="E7" s="191"/>
      <c r="F7" s="191"/>
      <c r="G7" s="191"/>
      <c r="H7" s="191"/>
      <c r="I7" s="191"/>
      <c r="J7" s="191"/>
      <c r="K7" s="192"/>
      <c r="BD7" s="3" t="s">
        <v>141</v>
      </c>
      <c r="BF7" s="1" t="s">
        <v>161</v>
      </c>
      <c r="BH7" s="3" t="s">
        <v>182</v>
      </c>
    </row>
    <row r="8" spans="1:60" s="3" customFormat="1" ht="68">
      <c r="A8" s="2"/>
      <c r="B8" s="23" t="s">
        <v>135</v>
      </c>
      <c r="C8" s="31" t="s">
        <v>51</v>
      </c>
      <c r="D8" s="31" t="s">
        <v>138</v>
      </c>
      <c r="E8" s="31" t="s">
        <v>75</v>
      </c>
      <c r="F8" s="31" t="s">
        <v>120</v>
      </c>
      <c r="G8" s="31" t="s">
        <v>262</v>
      </c>
      <c r="H8" s="31" t="s">
        <v>261</v>
      </c>
      <c r="I8" s="31" t="s">
        <v>72</v>
      </c>
      <c r="J8" s="31" t="s">
        <v>201</v>
      </c>
      <c r="K8" s="31" t="s">
        <v>203</v>
      </c>
      <c r="BC8" s="1" t="s">
        <v>154</v>
      </c>
      <c r="BD8" s="1" t="s">
        <v>155</v>
      </c>
      <c r="BE8" s="1" t="s">
        <v>162</v>
      </c>
      <c r="BG8" s="4" t="s">
        <v>184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269</v>
      </c>
      <c r="H9" s="17"/>
      <c r="I9" s="17" t="s">
        <v>265</v>
      </c>
      <c r="J9" s="33" t="s">
        <v>20</v>
      </c>
      <c r="K9" s="58" t="s">
        <v>20</v>
      </c>
      <c r="BC9" s="1" t="s">
        <v>151</v>
      </c>
      <c r="BE9" s="1" t="s">
        <v>163</v>
      </c>
      <c r="BG9" s="4" t="s">
        <v>185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147</v>
      </c>
      <c r="BD10" s="3"/>
      <c r="BE10" s="1" t="s">
        <v>207</v>
      </c>
      <c r="BG10" s="1" t="s">
        <v>191</v>
      </c>
    </row>
    <row r="11" spans="1:60" s="4" customFormat="1" ht="18" customHeight="1">
      <c r="A11" s="114"/>
      <c r="B11" s="129" t="s">
        <v>55</v>
      </c>
      <c r="C11" s="125"/>
      <c r="D11" s="125"/>
      <c r="E11" s="125"/>
      <c r="F11" s="125"/>
      <c r="G11" s="126"/>
      <c r="H11" s="128"/>
      <c r="I11" s="126">
        <v>213227.69576763303</v>
      </c>
      <c r="J11" s="127">
        <v>1</v>
      </c>
      <c r="K11" s="127">
        <f>I11/'סכום נכסי הקרן'!$C$42</f>
        <v>2.9516877294654053E-3</v>
      </c>
      <c r="L11" s="148"/>
      <c r="M11" s="3"/>
      <c r="N11" s="3"/>
      <c r="O11" s="3"/>
      <c r="BC11" s="100" t="s">
        <v>146</v>
      </c>
      <c r="BD11" s="3"/>
      <c r="BE11" s="100" t="s">
        <v>164</v>
      </c>
      <c r="BG11" s="100" t="s">
        <v>186</v>
      </c>
    </row>
    <row r="12" spans="1:60" s="100" customFormat="1" ht="20">
      <c r="A12" s="114"/>
      <c r="B12" s="130" t="s">
        <v>258</v>
      </c>
      <c r="C12" s="125"/>
      <c r="D12" s="125"/>
      <c r="E12" s="125"/>
      <c r="F12" s="125"/>
      <c r="G12" s="126"/>
      <c r="H12" s="128"/>
      <c r="I12" s="126">
        <v>213227.69576763303</v>
      </c>
      <c r="J12" s="127">
        <v>1</v>
      </c>
      <c r="K12" s="127">
        <f>I12/'סכום נכסי הקרן'!$C$42</f>
        <v>2.9516877294654053E-3</v>
      </c>
      <c r="L12" s="148"/>
      <c r="M12" s="3"/>
      <c r="N12" s="3"/>
      <c r="O12" s="3"/>
      <c r="BC12" s="100" t="s">
        <v>144</v>
      </c>
      <c r="BD12" s="4"/>
      <c r="BE12" s="100" t="s">
        <v>165</v>
      </c>
      <c r="BG12" s="100" t="s">
        <v>187</v>
      </c>
    </row>
    <row r="13" spans="1:60">
      <c r="B13" s="83" t="s">
        <v>1953</v>
      </c>
      <c r="C13" s="84" t="s">
        <v>1954</v>
      </c>
      <c r="D13" s="97" t="s">
        <v>30</v>
      </c>
      <c r="E13" s="97" t="s">
        <v>1934</v>
      </c>
      <c r="F13" s="97" t="s">
        <v>182</v>
      </c>
      <c r="G13" s="94">
        <v>12819.584138999999</v>
      </c>
      <c r="H13" s="96">
        <v>294425</v>
      </c>
      <c r="I13" s="94">
        <v>179279.759378288</v>
      </c>
      <c r="J13" s="95">
        <v>0.84079021129440834</v>
      </c>
      <c r="K13" s="95">
        <f>I13/'סכום נכסי הקרן'!$C$42</f>
        <v>2.4817501497323307E-3</v>
      </c>
      <c r="L13" s="148"/>
      <c r="P13" s="1"/>
      <c r="BC13" s="1" t="s">
        <v>148</v>
      </c>
      <c r="BE13" s="1" t="s">
        <v>166</v>
      </c>
      <c r="BG13" s="1" t="s">
        <v>188</v>
      </c>
    </row>
    <row r="14" spans="1:60">
      <c r="B14" s="83" t="s">
        <v>1955</v>
      </c>
      <c r="C14" s="84" t="s">
        <v>1956</v>
      </c>
      <c r="D14" s="97" t="s">
        <v>30</v>
      </c>
      <c r="E14" s="97" t="s">
        <v>1934</v>
      </c>
      <c r="F14" s="97" t="s">
        <v>184</v>
      </c>
      <c r="G14" s="94">
        <v>17758.389377999993</v>
      </c>
      <c r="H14" s="96">
        <v>38300</v>
      </c>
      <c r="I14" s="94">
        <v>29585.652847729012</v>
      </c>
      <c r="J14" s="95">
        <v>0.13875145412615755</v>
      </c>
      <c r="K14" s="95">
        <f>I14/'סכום נכסי הקרן'!$C$42</f>
        <v>4.095509645896613E-4</v>
      </c>
      <c r="L14" s="148"/>
      <c r="P14" s="1"/>
      <c r="BC14" s="1" t="s">
        <v>145</v>
      </c>
      <c r="BE14" s="1" t="s">
        <v>167</v>
      </c>
      <c r="BG14" s="1" t="s">
        <v>190</v>
      </c>
    </row>
    <row r="15" spans="1:60">
      <c r="B15" s="83" t="s">
        <v>1957</v>
      </c>
      <c r="C15" s="84" t="s">
        <v>1958</v>
      </c>
      <c r="D15" s="97" t="s">
        <v>30</v>
      </c>
      <c r="E15" s="97" t="s">
        <v>1934</v>
      </c>
      <c r="F15" s="97" t="s">
        <v>192</v>
      </c>
      <c r="G15" s="94">
        <v>568.20846200000005</v>
      </c>
      <c r="H15" s="96">
        <v>155100</v>
      </c>
      <c r="I15" s="94">
        <v>4362.2835416160005</v>
      </c>
      <c r="J15" s="95">
        <v>2.0458334579434002E-2</v>
      </c>
      <c r="K15" s="95">
        <f>I15/'סכום נכסי הקרן'!$C$42</f>
        <v>6.0386615143413144E-5</v>
      </c>
      <c r="L15" s="148"/>
      <c r="P15" s="1"/>
      <c r="BC15" s="1" t="s">
        <v>156</v>
      </c>
      <c r="BE15" s="1" t="s">
        <v>208</v>
      </c>
      <c r="BG15" s="1" t="s">
        <v>192</v>
      </c>
    </row>
    <row r="16" spans="1:60" ht="21">
      <c r="B16" s="105"/>
      <c r="C16" s="84"/>
      <c r="D16" s="84"/>
      <c r="E16" s="84"/>
      <c r="F16" s="84"/>
      <c r="G16" s="94"/>
      <c r="H16" s="96"/>
      <c r="I16" s="84"/>
      <c r="J16" s="95"/>
      <c r="K16" s="84"/>
      <c r="L16" s="148"/>
      <c r="P16" s="1"/>
      <c r="BC16" s="4" t="s">
        <v>142</v>
      </c>
      <c r="BD16" s="1" t="s">
        <v>157</v>
      </c>
      <c r="BE16" s="1" t="s">
        <v>168</v>
      </c>
      <c r="BG16" s="1" t="s">
        <v>193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48"/>
      <c r="P17" s="1"/>
      <c r="BC17" s="1" t="s">
        <v>152</v>
      </c>
      <c r="BE17" s="1" t="s">
        <v>169</v>
      </c>
      <c r="BG17" s="1" t="s">
        <v>194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140</v>
      </c>
      <c r="BF18" s="1" t="s">
        <v>170</v>
      </c>
      <c r="BH18" s="1" t="s">
        <v>30</v>
      </c>
    </row>
    <row r="19" spans="2:60">
      <c r="B19" s="99" t="s">
        <v>278</v>
      </c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153</v>
      </c>
      <c r="BF19" s="1" t="s">
        <v>171</v>
      </c>
    </row>
    <row r="20" spans="2:60">
      <c r="B20" s="99" t="s">
        <v>131</v>
      </c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158</v>
      </c>
      <c r="BF20" s="1" t="s">
        <v>172</v>
      </c>
    </row>
    <row r="21" spans="2:60">
      <c r="B21" s="99" t="s">
        <v>260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143</v>
      </c>
      <c r="BE21" s="1" t="s">
        <v>159</v>
      </c>
      <c r="BF21" s="1" t="s">
        <v>173</v>
      </c>
    </row>
    <row r="22" spans="2:60">
      <c r="B22" s="99" t="s">
        <v>268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149</v>
      </c>
      <c r="BF22" s="1" t="s">
        <v>174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30</v>
      </c>
      <c r="BE23" s="1" t="s">
        <v>150</v>
      </c>
      <c r="BF23" s="1" t="s">
        <v>209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175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30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 xr:uid="{00000000-0002-0000-0B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גיליון12">
    <tabColor indexed="44"/>
    <pageSetUpPr fitToPage="1"/>
  </sheetPr>
  <dimension ref="B1:CC110"/>
  <sheetViews>
    <sheetView rightToLeft="1" workbookViewId="0"/>
  </sheetViews>
  <sheetFormatPr baseColWidth="10" defaultColWidth="9.1640625" defaultRowHeight="18"/>
  <cols>
    <col min="1" max="1" width="6.33203125" style="1" customWidth="1"/>
    <col min="2" max="2" width="22" style="2" bestFit="1" customWidth="1"/>
    <col min="3" max="3" width="41.6640625" style="2" bestFit="1" customWidth="1"/>
    <col min="4" max="4" width="5.5" style="2" bestFit="1" customWidth="1"/>
    <col min="5" max="5" width="4.5" style="1" bestFit="1" customWidth="1"/>
    <col min="6" max="6" width="7.83203125" style="1" bestFit="1" customWidth="1"/>
    <col min="7" max="7" width="7.1640625" style="1" bestFit="1" customWidth="1"/>
    <col min="8" max="8" width="5.1640625" style="1" bestFit="1" customWidth="1"/>
    <col min="9" max="9" width="5.33203125" style="1" bestFit="1" customWidth="1"/>
    <col min="10" max="10" width="6.6640625" style="1" bestFit="1" customWidth="1"/>
    <col min="11" max="11" width="7.5" style="1" bestFit="1" customWidth="1"/>
    <col min="12" max="12" width="7" style="1" bestFit="1" customWidth="1"/>
    <col min="13" max="13" width="6.5" style="1" bestFit="1" customWidth="1"/>
    <col min="14" max="14" width="8" style="1" bestFit="1" customWidth="1"/>
    <col min="15" max="15" width="11.33203125" style="1" bestFit="1" customWidth="1"/>
    <col min="16" max="16" width="11.83203125" style="1" bestFit="1" customWidth="1"/>
    <col min="17" max="17" width="11.5" style="1" bestFit="1" customWidth="1"/>
    <col min="18" max="18" width="7.5" style="1" customWidth="1"/>
    <col min="19" max="19" width="6.6640625" style="1" customWidth="1"/>
    <col min="20" max="20" width="7.6640625" style="1" customWidth="1"/>
    <col min="21" max="21" width="7.1640625" style="1" customWidth="1"/>
    <col min="22" max="22" width="6" style="1" customWidth="1"/>
    <col min="23" max="23" width="7.83203125" style="1" customWidth="1"/>
    <col min="24" max="24" width="8.1640625" style="1" customWidth="1"/>
    <col min="25" max="25" width="6.33203125" style="1" customWidth="1"/>
    <col min="26" max="26" width="8" style="1" customWidth="1"/>
    <col min="27" max="27" width="8.6640625" style="1" customWidth="1"/>
    <col min="28" max="28" width="10" style="1" customWidth="1"/>
    <col min="29" max="29" width="9.5" style="1" customWidth="1"/>
    <col min="30" max="30" width="6.1640625" style="1" customWidth="1"/>
    <col min="31" max="32" width="5.6640625" style="1" customWidth="1"/>
    <col min="33" max="33" width="6.83203125" style="1" customWidth="1"/>
    <col min="34" max="34" width="6.5" style="1" customWidth="1"/>
    <col min="35" max="35" width="6.6640625" style="1" customWidth="1"/>
    <col min="36" max="36" width="7.33203125" style="1" customWidth="1"/>
    <col min="37" max="48" width="5.6640625" style="1" customWidth="1"/>
    <col min="49" max="16384" width="9.1640625" style="1"/>
  </cols>
  <sheetData>
    <row r="1" spans="2:81">
      <c r="B1" s="57" t="s">
        <v>198</v>
      </c>
      <c r="C1" s="78" t="s" vm="1">
        <v>279</v>
      </c>
    </row>
    <row r="2" spans="2:81">
      <c r="B2" s="57" t="s">
        <v>197</v>
      </c>
      <c r="C2" s="78" t="s">
        <v>280</v>
      </c>
    </row>
    <row r="3" spans="2:81">
      <c r="B3" s="57" t="s">
        <v>199</v>
      </c>
      <c r="C3" s="78" t="s">
        <v>281</v>
      </c>
      <c r="E3" s="2"/>
    </row>
    <row r="4" spans="2:81">
      <c r="B4" s="57" t="s">
        <v>200</v>
      </c>
      <c r="C4" s="78" t="s">
        <v>282</v>
      </c>
    </row>
    <row r="6" spans="2:81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81" ht="26.25" customHeight="1">
      <c r="B7" s="190" t="s">
        <v>114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2"/>
    </row>
    <row r="8" spans="2:81" s="3" customFormat="1" ht="51">
      <c r="B8" s="23" t="s">
        <v>135</v>
      </c>
      <c r="C8" s="31" t="s">
        <v>51</v>
      </c>
      <c r="D8" s="14" t="s">
        <v>58</v>
      </c>
      <c r="E8" s="31" t="s">
        <v>15</v>
      </c>
      <c r="F8" s="31" t="s">
        <v>76</v>
      </c>
      <c r="G8" s="31" t="s">
        <v>121</v>
      </c>
      <c r="H8" s="31" t="s">
        <v>18</v>
      </c>
      <c r="I8" s="31" t="s">
        <v>120</v>
      </c>
      <c r="J8" s="31" t="s">
        <v>17</v>
      </c>
      <c r="K8" s="31" t="s">
        <v>19</v>
      </c>
      <c r="L8" s="31" t="s">
        <v>262</v>
      </c>
      <c r="M8" s="31" t="s">
        <v>261</v>
      </c>
      <c r="N8" s="31" t="s">
        <v>72</v>
      </c>
      <c r="O8" s="31" t="s">
        <v>67</v>
      </c>
      <c r="P8" s="31" t="s">
        <v>201</v>
      </c>
      <c r="Q8" s="32" t="s">
        <v>203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269</v>
      </c>
      <c r="M9" s="33"/>
      <c r="N9" s="33" t="s">
        <v>265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 xr:uid="{00000000-0002-0000-0C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גיליון13">
    <tabColor rgb="FFFFFF00"/>
    <pageSetUpPr fitToPage="1"/>
  </sheetPr>
  <dimension ref="B1:BT151"/>
  <sheetViews>
    <sheetView rightToLeft="1" zoomScale="90" zoomScaleNormal="90" workbookViewId="0">
      <selection activeCell="C14" sqref="C14"/>
    </sheetView>
  </sheetViews>
  <sheetFormatPr baseColWidth="10" defaultColWidth="9.1640625" defaultRowHeight="18"/>
  <cols>
    <col min="1" max="1" width="3" style="1" customWidth="1"/>
    <col min="2" max="2" width="35.5" style="2" bestFit="1" customWidth="1"/>
    <col min="3" max="3" width="41.6640625" style="2" bestFit="1" customWidth="1"/>
    <col min="4" max="4" width="4.5" style="1" bestFit="1" customWidth="1"/>
    <col min="5" max="5" width="4.83203125" style="1" bestFit="1" customWidth="1"/>
    <col min="6" max="6" width="11.33203125" style="1" bestFit="1" customWidth="1"/>
    <col min="7" max="7" width="6.1640625" style="1" bestFit="1" customWidth="1"/>
    <col min="8" max="8" width="9" style="1" bestFit="1" customWidth="1"/>
    <col min="9" max="9" width="6.83203125" style="1" bestFit="1" customWidth="1"/>
    <col min="10" max="10" width="7.5" style="1" bestFit="1" customWidth="1"/>
    <col min="11" max="11" width="15.5" style="1" bestFit="1" customWidth="1"/>
    <col min="12" max="12" width="9.5" style="1" bestFit="1" customWidth="1"/>
    <col min="13" max="13" width="14.33203125" style="1" bestFit="1" customWidth="1"/>
    <col min="14" max="14" width="6.33203125" style="1" bestFit="1" customWidth="1"/>
    <col min="15" max="15" width="9.1640625" style="1" customWidth="1"/>
    <col min="16" max="16" width="9" style="1" bestFit="1" customWidth="1"/>
    <col min="17" max="17" width="7.5" style="3" customWidth="1"/>
    <col min="18" max="18" width="6.6640625" style="3" customWidth="1"/>
    <col min="19" max="19" width="7.6640625" style="3" customWidth="1"/>
    <col min="20" max="20" width="7.1640625" style="3" customWidth="1"/>
    <col min="21" max="21" width="6" style="3" customWidth="1"/>
    <col min="22" max="22" width="7.83203125" style="3" customWidth="1"/>
    <col min="23" max="23" width="8.1640625" style="3" customWidth="1"/>
    <col min="24" max="24" width="6.33203125" style="3" customWidth="1"/>
    <col min="25" max="25" width="8" style="3" customWidth="1"/>
    <col min="26" max="26" width="8.6640625" style="3" customWidth="1"/>
    <col min="27" max="27" width="10" style="3" customWidth="1"/>
    <col min="28" max="28" width="9.5" style="3" customWidth="1"/>
    <col min="29" max="29" width="6.1640625" style="3" customWidth="1"/>
    <col min="30" max="31" width="5.6640625" style="3" customWidth="1"/>
    <col min="32" max="32" width="6.83203125" style="3" customWidth="1"/>
    <col min="33" max="33" width="6.5" style="3" customWidth="1"/>
    <col min="34" max="34" width="6.6640625" style="3" customWidth="1"/>
    <col min="35" max="35" width="7.33203125" style="3" customWidth="1"/>
    <col min="36" max="39" width="5.6640625" style="3" customWidth="1"/>
    <col min="40" max="47" width="5.6640625" style="1" customWidth="1"/>
    <col min="48" max="16384" width="9.1640625" style="1"/>
  </cols>
  <sheetData>
    <row r="1" spans="2:72">
      <c r="B1" s="57" t="s">
        <v>198</v>
      </c>
      <c r="C1" s="78" t="s" vm="1">
        <v>279</v>
      </c>
    </row>
    <row r="2" spans="2:72">
      <c r="B2" s="57" t="s">
        <v>197</v>
      </c>
      <c r="C2" s="78" t="s">
        <v>280</v>
      </c>
    </row>
    <row r="3" spans="2:72">
      <c r="B3" s="57" t="s">
        <v>199</v>
      </c>
      <c r="C3" s="78" t="s">
        <v>281</v>
      </c>
    </row>
    <row r="4" spans="2:72">
      <c r="B4" s="57" t="s">
        <v>200</v>
      </c>
      <c r="C4" s="78" t="s">
        <v>282</v>
      </c>
    </row>
    <row r="6" spans="2:72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72" ht="26.25" customHeight="1">
      <c r="B7" s="190" t="s">
        <v>105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2"/>
    </row>
    <row r="8" spans="2:72" s="3" customFormat="1" ht="68">
      <c r="B8" s="23" t="s">
        <v>135</v>
      </c>
      <c r="C8" s="31" t="s">
        <v>51</v>
      </c>
      <c r="D8" s="31" t="s">
        <v>15</v>
      </c>
      <c r="E8" s="31" t="s">
        <v>76</v>
      </c>
      <c r="F8" s="31" t="s">
        <v>121</v>
      </c>
      <c r="G8" s="31" t="s">
        <v>18</v>
      </c>
      <c r="H8" s="31" t="s">
        <v>120</v>
      </c>
      <c r="I8" s="31" t="s">
        <v>17</v>
      </c>
      <c r="J8" s="31" t="s">
        <v>19</v>
      </c>
      <c r="K8" s="31" t="s">
        <v>262</v>
      </c>
      <c r="L8" s="31" t="s">
        <v>261</v>
      </c>
      <c r="M8" s="31" t="s">
        <v>129</v>
      </c>
      <c r="N8" s="31" t="s">
        <v>67</v>
      </c>
      <c r="O8" s="31" t="s">
        <v>201</v>
      </c>
      <c r="P8" s="32" t="s">
        <v>203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269</v>
      </c>
      <c r="L9" s="33"/>
      <c r="M9" s="33" t="s">
        <v>265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41" customFormat="1" ht="18" customHeight="1">
      <c r="B11" s="79" t="s">
        <v>29</v>
      </c>
      <c r="C11" s="80"/>
      <c r="D11" s="80"/>
      <c r="E11" s="80"/>
      <c r="F11" s="80"/>
      <c r="G11" s="88">
        <v>7.91279350149353</v>
      </c>
      <c r="H11" s="80"/>
      <c r="I11" s="80"/>
      <c r="J11" s="103">
        <v>4.8500037622397692E-2</v>
      </c>
      <c r="K11" s="88"/>
      <c r="L11" s="80"/>
      <c r="M11" s="88">
        <v>21290956.582939986</v>
      </c>
      <c r="N11" s="80"/>
      <c r="O11" s="89">
        <v>1</v>
      </c>
      <c r="P11" s="89">
        <f>M11/'סכום נכסי הקרן'!$C$42</f>
        <v>0.29472838914382771</v>
      </c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BT11" s="142"/>
    </row>
    <row r="12" spans="2:72" s="142" customFormat="1" ht="21.75" customHeight="1">
      <c r="B12" s="81" t="s">
        <v>256</v>
      </c>
      <c r="C12" s="82"/>
      <c r="D12" s="82"/>
      <c r="E12" s="82"/>
      <c r="F12" s="82"/>
      <c r="G12" s="91">
        <v>7.9127935014935114</v>
      </c>
      <c r="H12" s="82"/>
      <c r="I12" s="82"/>
      <c r="J12" s="104">
        <v>4.8500037622397574E-2</v>
      </c>
      <c r="K12" s="91"/>
      <c r="L12" s="82"/>
      <c r="M12" s="91">
        <v>21290956.582940005</v>
      </c>
      <c r="N12" s="82"/>
      <c r="O12" s="92">
        <v>1.0000000000000009</v>
      </c>
      <c r="P12" s="92">
        <f>M12/'סכום נכסי הקרן'!$C$42</f>
        <v>0.29472838914382798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</row>
    <row r="13" spans="2:72" s="142" customFormat="1">
      <c r="B13" s="102" t="s">
        <v>81</v>
      </c>
      <c r="C13" s="82"/>
      <c r="D13" s="82"/>
      <c r="E13" s="82"/>
      <c r="F13" s="82"/>
      <c r="G13" s="91">
        <v>7.9127935014935114</v>
      </c>
      <c r="H13" s="82"/>
      <c r="I13" s="82"/>
      <c r="J13" s="104">
        <v>4.8500037622397574E-2</v>
      </c>
      <c r="K13" s="91"/>
      <c r="L13" s="82"/>
      <c r="M13" s="91">
        <v>21290956.582940005</v>
      </c>
      <c r="N13" s="82"/>
      <c r="O13" s="92">
        <v>1.0000000000000009</v>
      </c>
      <c r="P13" s="92">
        <f>M13/'סכום נכסי הקרן'!$C$42</f>
        <v>0.29472838914382798</v>
      </c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</row>
    <row r="14" spans="2:72" s="142" customFormat="1">
      <c r="B14" s="87" t="s">
        <v>1959</v>
      </c>
      <c r="C14" s="84" t="s">
        <v>1960</v>
      </c>
      <c r="D14" s="84" t="s">
        <v>285</v>
      </c>
      <c r="E14" s="84"/>
      <c r="F14" s="107">
        <v>38473</v>
      </c>
      <c r="G14" s="94">
        <v>0.83000000000000007</v>
      </c>
      <c r="H14" s="97" t="s">
        <v>183</v>
      </c>
      <c r="I14" s="98">
        <v>4.8000000000000001E-2</v>
      </c>
      <c r="J14" s="98">
        <v>4.8099999999999997E-2</v>
      </c>
      <c r="K14" s="94">
        <v>10860000</v>
      </c>
      <c r="L14" s="108">
        <v>127.1884</v>
      </c>
      <c r="M14" s="94">
        <v>13812.66165</v>
      </c>
      <c r="N14" s="84"/>
      <c r="O14" s="95">
        <v>6.487572127721028E-4</v>
      </c>
      <c r="P14" s="95">
        <f>M14/'סכום נכסי הקרן'!$C$42</f>
        <v>1.9120716826576136E-4</v>
      </c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</row>
    <row r="15" spans="2:72" s="142" customFormat="1">
      <c r="B15" s="87" t="s">
        <v>1961</v>
      </c>
      <c r="C15" s="84" t="s">
        <v>1962</v>
      </c>
      <c r="D15" s="84" t="s">
        <v>285</v>
      </c>
      <c r="E15" s="84"/>
      <c r="F15" s="107">
        <v>38565</v>
      </c>
      <c r="G15" s="94">
        <v>1.06</v>
      </c>
      <c r="H15" s="97" t="s">
        <v>183</v>
      </c>
      <c r="I15" s="98">
        <v>4.8000000000000001E-2</v>
      </c>
      <c r="J15" s="98">
        <v>4.8099999999999997E-2</v>
      </c>
      <c r="K15" s="94">
        <v>3550000</v>
      </c>
      <c r="L15" s="108">
        <v>127.30800000000001</v>
      </c>
      <c r="M15" s="94">
        <v>4519.4354000000003</v>
      </c>
      <c r="N15" s="84"/>
      <c r="O15" s="95">
        <v>2.12270190040279E-4</v>
      </c>
      <c r="P15" s="95">
        <f>M15/'סכום נכסי הקרן'!$C$42</f>
        <v>6.2562051173825609E-5</v>
      </c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</row>
    <row r="16" spans="2:72" s="142" customFormat="1">
      <c r="B16" s="87" t="s">
        <v>1963</v>
      </c>
      <c r="C16" s="84" t="s">
        <v>1964</v>
      </c>
      <c r="D16" s="84" t="s">
        <v>285</v>
      </c>
      <c r="E16" s="84"/>
      <c r="F16" s="107">
        <v>38596</v>
      </c>
      <c r="G16" s="94">
        <v>1.1400000000000001</v>
      </c>
      <c r="H16" s="97" t="s">
        <v>183</v>
      </c>
      <c r="I16" s="98">
        <v>4.8000000000000001E-2</v>
      </c>
      <c r="J16" s="98">
        <v>4.8100000000000004E-2</v>
      </c>
      <c r="K16" s="94">
        <v>7500000</v>
      </c>
      <c r="L16" s="108">
        <v>125.44159999999999</v>
      </c>
      <c r="M16" s="94">
        <v>9408.1170399999992</v>
      </c>
      <c r="N16" s="84"/>
      <c r="O16" s="95">
        <v>4.4188324762911465E-4</v>
      </c>
      <c r="P16" s="95">
        <f>M16/'סכום נכסי הקרן'!$C$42</f>
        <v>1.3023553776337208E-4</v>
      </c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</row>
    <row r="17" spans="2:39" s="142" customFormat="1">
      <c r="B17" s="87" t="s">
        <v>1965</v>
      </c>
      <c r="C17" s="84" t="s">
        <v>1966</v>
      </c>
      <c r="D17" s="84" t="s">
        <v>285</v>
      </c>
      <c r="E17" s="84"/>
      <c r="F17" s="107">
        <v>38443</v>
      </c>
      <c r="G17" s="94">
        <v>0.74</v>
      </c>
      <c r="H17" s="97" t="s">
        <v>183</v>
      </c>
      <c r="I17" s="98">
        <v>4.8000000000000001E-2</v>
      </c>
      <c r="J17" s="98">
        <v>4.8000000000000001E-2</v>
      </c>
      <c r="K17" s="94">
        <v>4500000</v>
      </c>
      <c r="L17" s="108">
        <v>127.4362</v>
      </c>
      <c r="M17" s="94">
        <v>5734.6309700000002</v>
      </c>
      <c r="N17" s="84"/>
      <c r="O17" s="95">
        <v>2.6934585807173383E-4</v>
      </c>
      <c r="P17" s="95">
        <f>M17/'סכום נכסי הקרן'!$C$42</f>
        <v>7.9383870872044152E-5</v>
      </c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</row>
    <row r="18" spans="2:39" s="142" customFormat="1">
      <c r="B18" s="87" t="s">
        <v>1967</v>
      </c>
      <c r="C18" s="84" t="s">
        <v>1968</v>
      </c>
      <c r="D18" s="84" t="s">
        <v>285</v>
      </c>
      <c r="E18" s="84"/>
      <c r="F18" s="107">
        <v>38504</v>
      </c>
      <c r="G18" s="94">
        <v>0.91</v>
      </c>
      <c r="H18" s="97" t="s">
        <v>183</v>
      </c>
      <c r="I18" s="98">
        <v>4.8000000000000001E-2</v>
      </c>
      <c r="J18" s="98">
        <v>4.8000000000000001E-2</v>
      </c>
      <c r="K18" s="94">
        <v>3832000</v>
      </c>
      <c r="L18" s="108">
        <v>125.8082</v>
      </c>
      <c r="M18" s="94">
        <v>4820.9707600000002</v>
      </c>
      <c r="N18" s="84"/>
      <c r="O18" s="95">
        <v>2.2643279277845819E-4</v>
      </c>
      <c r="P18" s="95">
        <f>M18/'סכום נכסי הקרן'!$C$42</f>
        <v>6.6736172264933132E-5</v>
      </c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</row>
    <row r="19" spans="2:39" s="142" customFormat="1">
      <c r="B19" s="87" t="s">
        <v>1969</v>
      </c>
      <c r="C19" s="84" t="s">
        <v>1970</v>
      </c>
      <c r="D19" s="84" t="s">
        <v>285</v>
      </c>
      <c r="E19" s="84"/>
      <c r="F19" s="107">
        <v>38627</v>
      </c>
      <c r="G19" s="94">
        <v>1.23</v>
      </c>
      <c r="H19" s="97" t="s">
        <v>183</v>
      </c>
      <c r="I19" s="98">
        <v>4.8000000000000001E-2</v>
      </c>
      <c r="J19" s="98">
        <v>4.8300000000000003E-2</v>
      </c>
      <c r="K19" s="94">
        <v>9155000</v>
      </c>
      <c r="L19" s="108">
        <v>124.66679999999999</v>
      </c>
      <c r="M19" s="94">
        <v>11413.241669999999</v>
      </c>
      <c r="N19" s="84"/>
      <c r="O19" s="95">
        <v>5.3606053939094498E-4</v>
      </c>
      <c r="P19" s="95">
        <f>M19/'סכום נכסי הקרן'!$C$42</f>
        <v>1.5799225925826462E-4</v>
      </c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</row>
    <row r="20" spans="2:39" s="142" customFormat="1">
      <c r="B20" s="87" t="s">
        <v>1971</v>
      </c>
      <c r="C20" s="84" t="s">
        <v>1972</v>
      </c>
      <c r="D20" s="84" t="s">
        <v>285</v>
      </c>
      <c r="E20" s="84"/>
      <c r="F20" s="107">
        <v>38718</v>
      </c>
      <c r="G20" s="94">
        <v>1.4399999999999997</v>
      </c>
      <c r="H20" s="97" t="s">
        <v>183</v>
      </c>
      <c r="I20" s="98">
        <v>4.8000000000000001E-2</v>
      </c>
      <c r="J20" s="98">
        <v>4.8201064728795276E-2</v>
      </c>
      <c r="K20" s="94">
        <v>7900000</v>
      </c>
      <c r="L20" s="108">
        <v>125.1914</v>
      </c>
      <c r="M20" s="94">
        <v>9890.1204200000011</v>
      </c>
      <c r="N20" s="84"/>
      <c r="O20" s="95">
        <v>4.6452212616528252E-4</v>
      </c>
      <c r="P20" s="95">
        <f>M20/'סכום נכסי הקרן'!$C$42</f>
        <v>1.3690785796635963E-4</v>
      </c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</row>
    <row r="21" spans="2:39" s="142" customFormat="1">
      <c r="B21" s="87" t="s">
        <v>1973</v>
      </c>
      <c r="C21" s="84" t="s">
        <v>1974</v>
      </c>
      <c r="D21" s="84" t="s">
        <v>285</v>
      </c>
      <c r="E21" s="84"/>
      <c r="F21" s="107">
        <v>39203</v>
      </c>
      <c r="G21" s="94">
        <v>2.6700000000000008</v>
      </c>
      <c r="H21" s="97" t="s">
        <v>183</v>
      </c>
      <c r="I21" s="98">
        <v>4.8000000000000001E-2</v>
      </c>
      <c r="J21" s="98">
        <v>4.8500000000000008E-2</v>
      </c>
      <c r="K21" s="94">
        <v>106000000</v>
      </c>
      <c r="L21" s="108">
        <v>123.8755</v>
      </c>
      <c r="M21" s="94">
        <v>131308.06522999998</v>
      </c>
      <c r="N21" s="84"/>
      <c r="O21" s="95">
        <v>6.1673163776593525E-3</v>
      </c>
      <c r="P21" s="95">
        <f>M21/'סכום נכסי הקרן'!$C$42</f>
        <v>1.8176832213278875E-3</v>
      </c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</row>
    <row r="22" spans="2:39" s="142" customFormat="1">
      <c r="B22" s="87" t="s">
        <v>1975</v>
      </c>
      <c r="C22" s="84" t="s">
        <v>1976</v>
      </c>
      <c r="D22" s="84" t="s">
        <v>285</v>
      </c>
      <c r="E22" s="84"/>
      <c r="F22" s="107">
        <v>39234</v>
      </c>
      <c r="G22" s="94">
        <v>2.7500000000000004</v>
      </c>
      <c r="H22" s="97" t="s">
        <v>183</v>
      </c>
      <c r="I22" s="98">
        <v>4.8000000000000001E-2</v>
      </c>
      <c r="J22" s="98">
        <v>4.8500000000000008E-2</v>
      </c>
      <c r="K22" s="94">
        <v>93000000</v>
      </c>
      <c r="L22" s="108">
        <v>122.7662</v>
      </c>
      <c r="M22" s="94">
        <v>114172.53317</v>
      </c>
      <c r="N22" s="84"/>
      <c r="O22" s="95">
        <v>5.3624895962393788E-3</v>
      </c>
      <c r="P22" s="95">
        <f>M22/'סכום נכסי הקרן'!$C$42</f>
        <v>1.5804779205001672E-3</v>
      </c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</row>
    <row r="23" spans="2:39" s="142" customFormat="1">
      <c r="B23" s="87" t="s">
        <v>1977</v>
      </c>
      <c r="C23" s="84" t="s">
        <v>1978</v>
      </c>
      <c r="D23" s="84" t="s">
        <v>285</v>
      </c>
      <c r="E23" s="84"/>
      <c r="F23" s="107">
        <v>39264</v>
      </c>
      <c r="G23" s="94">
        <v>2.77</v>
      </c>
      <c r="H23" s="97" t="s">
        <v>183</v>
      </c>
      <c r="I23" s="98">
        <v>4.8000000000000001E-2</v>
      </c>
      <c r="J23" s="98">
        <v>4.8500000000000008E-2</v>
      </c>
      <c r="K23" s="94">
        <v>66000000</v>
      </c>
      <c r="L23" s="108">
        <v>125.2175</v>
      </c>
      <c r="M23" s="94">
        <v>82643.543470000004</v>
      </c>
      <c r="N23" s="84"/>
      <c r="O23" s="95">
        <v>3.8816266027342618E-3</v>
      </c>
      <c r="P23" s="95">
        <f>M23/'סכום נכסי הקרן'!$C$42</f>
        <v>1.1440255558816973E-3</v>
      </c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</row>
    <row r="24" spans="2:39" s="142" customFormat="1">
      <c r="B24" s="87" t="s">
        <v>1979</v>
      </c>
      <c r="C24" s="84" t="s">
        <v>1980</v>
      </c>
      <c r="D24" s="84" t="s">
        <v>285</v>
      </c>
      <c r="E24" s="84"/>
      <c r="F24" s="107">
        <v>39295</v>
      </c>
      <c r="G24" s="94">
        <v>2.8600000000000003</v>
      </c>
      <c r="H24" s="97" t="s">
        <v>183</v>
      </c>
      <c r="I24" s="98">
        <v>4.8000000000000001E-2</v>
      </c>
      <c r="J24" s="98">
        <v>4.8476272630411946E-2</v>
      </c>
      <c r="K24" s="94">
        <v>33000000</v>
      </c>
      <c r="L24" s="108">
        <v>123.8532</v>
      </c>
      <c r="M24" s="94">
        <v>40871.546649999997</v>
      </c>
      <c r="N24" s="84"/>
      <c r="O24" s="95">
        <v>1.9196669952701675E-3</v>
      </c>
      <c r="P24" s="95">
        <f>M24/'סכום נכסי הקרן'!$C$42</f>
        <v>5.6578036120854842E-4</v>
      </c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</row>
    <row r="25" spans="2:39" s="142" customFormat="1">
      <c r="B25" s="87" t="s">
        <v>1981</v>
      </c>
      <c r="C25" s="84" t="s">
        <v>1982</v>
      </c>
      <c r="D25" s="84" t="s">
        <v>285</v>
      </c>
      <c r="E25" s="84"/>
      <c r="F25" s="107">
        <v>39356</v>
      </c>
      <c r="G25" s="94">
        <v>3.02</v>
      </c>
      <c r="H25" s="97" t="s">
        <v>183</v>
      </c>
      <c r="I25" s="98">
        <v>4.8000000000000001E-2</v>
      </c>
      <c r="J25" s="98">
        <v>4.8499999999999995E-2</v>
      </c>
      <c r="K25" s="94">
        <v>26970000</v>
      </c>
      <c r="L25" s="108">
        <v>120.7054</v>
      </c>
      <c r="M25" s="94">
        <v>32554.237249999998</v>
      </c>
      <c r="N25" s="84"/>
      <c r="O25" s="95">
        <v>1.5290171262706464E-3</v>
      </c>
      <c r="P25" s="95">
        <f>M25/'סכום נכסי הקרן'!$C$42</f>
        <v>4.5064475459907224E-4</v>
      </c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</row>
    <row r="26" spans="2:39" s="142" customFormat="1">
      <c r="B26" s="87" t="s">
        <v>1983</v>
      </c>
      <c r="C26" s="84" t="s">
        <v>1984</v>
      </c>
      <c r="D26" s="84" t="s">
        <v>285</v>
      </c>
      <c r="E26" s="84"/>
      <c r="F26" s="107">
        <v>39387</v>
      </c>
      <c r="G26" s="94">
        <v>3.1</v>
      </c>
      <c r="H26" s="97" t="s">
        <v>183</v>
      </c>
      <c r="I26" s="98">
        <v>4.8000000000000001E-2</v>
      </c>
      <c r="J26" s="98">
        <v>4.8399999999999999E-2</v>
      </c>
      <c r="K26" s="94">
        <v>134156000</v>
      </c>
      <c r="L26" s="108">
        <v>120.8203</v>
      </c>
      <c r="M26" s="94">
        <v>162087.70559</v>
      </c>
      <c r="N26" s="84"/>
      <c r="O26" s="95">
        <v>7.6129837078282147E-3</v>
      </c>
      <c r="P26" s="95">
        <f>M26/'סכום נכסי הקרן'!$C$42</f>
        <v>2.2437624247864147E-3</v>
      </c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</row>
    <row r="27" spans="2:39" s="142" customFormat="1">
      <c r="B27" s="87" t="s">
        <v>1985</v>
      </c>
      <c r="C27" s="84" t="s">
        <v>1986</v>
      </c>
      <c r="D27" s="84" t="s">
        <v>285</v>
      </c>
      <c r="E27" s="84"/>
      <c r="F27" s="107">
        <v>39845</v>
      </c>
      <c r="G27" s="94">
        <v>4.1000000000000005</v>
      </c>
      <c r="H27" s="97" t="s">
        <v>183</v>
      </c>
      <c r="I27" s="98">
        <v>4.8000000000000001E-2</v>
      </c>
      <c r="J27" s="98">
        <v>4.8399999999999999E-2</v>
      </c>
      <c r="K27" s="94">
        <v>2965000</v>
      </c>
      <c r="L27" s="108">
        <v>116.5185</v>
      </c>
      <c r="M27" s="94">
        <v>3454.7739200000001</v>
      </c>
      <c r="N27" s="84"/>
      <c r="O27" s="95">
        <v>1.6226485205311257E-4</v>
      </c>
      <c r="P27" s="95">
        <f>M27/'סכום נכסי הקרן'!$C$42</f>
        <v>4.7824058460275393E-5</v>
      </c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</row>
    <row r="28" spans="2:39" s="142" customFormat="1">
      <c r="B28" s="87" t="s">
        <v>1987</v>
      </c>
      <c r="C28" s="84" t="s">
        <v>1988</v>
      </c>
      <c r="D28" s="84" t="s">
        <v>285</v>
      </c>
      <c r="E28" s="84"/>
      <c r="F28" s="107">
        <v>39873</v>
      </c>
      <c r="G28" s="94">
        <v>4.1800000000000006</v>
      </c>
      <c r="H28" s="97" t="s">
        <v>183</v>
      </c>
      <c r="I28" s="98">
        <v>4.8000000000000001E-2</v>
      </c>
      <c r="J28" s="98">
        <v>4.8499999999999995E-2</v>
      </c>
      <c r="K28" s="94">
        <v>108985000</v>
      </c>
      <c r="L28" s="108">
        <v>116.6778</v>
      </c>
      <c r="M28" s="94">
        <v>127161.29981999999</v>
      </c>
      <c r="N28" s="84"/>
      <c r="O28" s="95">
        <v>5.9725498628789547E-3</v>
      </c>
      <c r="P28" s="95">
        <f>M28/'סכום נכסי הקרן'!$C$42</f>
        <v>1.7602800001675033E-3</v>
      </c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</row>
    <row r="29" spans="2:39" s="142" customFormat="1">
      <c r="B29" s="87" t="s">
        <v>1989</v>
      </c>
      <c r="C29" s="84" t="s">
        <v>1990</v>
      </c>
      <c r="D29" s="84" t="s">
        <v>285</v>
      </c>
      <c r="E29" s="84"/>
      <c r="F29" s="107">
        <v>39934</v>
      </c>
      <c r="G29" s="94">
        <v>4.34</v>
      </c>
      <c r="H29" s="97" t="s">
        <v>183</v>
      </c>
      <c r="I29" s="98">
        <v>4.8000000000000001E-2</v>
      </c>
      <c r="J29" s="98">
        <v>4.8500000000000008E-2</v>
      </c>
      <c r="K29" s="94">
        <v>118930000</v>
      </c>
      <c r="L29" s="108">
        <v>115.2972</v>
      </c>
      <c r="M29" s="94">
        <v>137122.9301</v>
      </c>
      <c r="N29" s="84"/>
      <c r="O29" s="95">
        <v>6.4404306854805122E-3</v>
      </c>
      <c r="P29" s="95">
        <f>M29/'סכום נכסי הקרן'!$C$42</f>
        <v>1.8981777613241496E-3</v>
      </c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</row>
    <row r="30" spans="2:39" s="142" customFormat="1">
      <c r="B30" s="87" t="s">
        <v>1991</v>
      </c>
      <c r="C30" s="84" t="s">
        <v>1992</v>
      </c>
      <c r="D30" s="84" t="s">
        <v>285</v>
      </c>
      <c r="E30" s="84"/>
      <c r="F30" s="107">
        <v>38412</v>
      </c>
      <c r="G30" s="94">
        <v>0.65999999999999992</v>
      </c>
      <c r="H30" s="97" t="s">
        <v>183</v>
      </c>
      <c r="I30" s="98">
        <v>4.8000000000000001E-2</v>
      </c>
      <c r="J30" s="98">
        <v>4.8100000000000004E-2</v>
      </c>
      <c r="K30" s="94">
        <v>5530000</v>
      </c>
      <c r="L30" s="108">
        <v>128.18879999999999</v>
      </c>
      <c r="M30" s="94">
        <v>7088.8433299999997</v>
      </c>
      <c r="N30" s="84"/>
      <c r="O30" s="95">
        <v>3.3295090816540138E-4</v>
      </c>
      <c r="P30" s="95">
        <f>M30/'סכום נכסי הקרן'!$C$42</f>
        <v>9.8130084827563265E-5</v>
      </c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</row>
    <row r="31" spans="2:39" s="142" customFormat="1">
      <c r="B31" s="87" t="s">
        <v>1993</v>
      </c>
      <c r="C31" s="84" t="s">
        <v>1994</v>
      </c>
      <c r="D31" s="84" t="s">
        <v>285</v>
      </c>
      <c r="E31" s="84"/>
      <c r="F31" s="107">
        <v>39448</v>
      </c>
      <c r="G31" s="94">
        <v>3.1999999999999997</v>
      </c>
      <c r="H31" s="97" t="s">
        <v>183</v>
      </c>
      <c r="I31" s="98">
        <v>4.8000000000000001E-2</v>
      </c>
      <c r="J31" s="98">
        <v>4.8399999999999999E-2</v>
      </c>
      <c r="K31" s="94">
        <v>54498000</v>
      </c>
      <c r="L31" s="108">
        <v>122.1467</v>
      </c>
      <c r="M31" s="94">
        <v>66567.505449999997</v>
      </c>
      <c r="N31" s="84"/>
      <c r="O31" s="95">
        <v>3.1265624534380573E-3</v>
      </c>
      <c r="P31" s="95">
        <f>M31/'סכום נכסי הקרן'!$C$42</f>
        <v>9.2148671545937242E-4</v>
      </c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</row>
    <row r="32" spans="2:39" s="142" customFormat="1">
      <c r="B32" s="87" t="s">
        <v>1995</v>
      </c>
      <c r="C32" s="84" t="s">
        <v>1996</v>
      </c>
      <c r="D32" s="84" t="s">
        <v>285</v>
      </c>
      <c r="E32" s="84"/>
      <c r="F32" s="107">
        <v>40148</v>
      </c>
      <c r="G32" s="94">
        <v>4.830000000000001</v>
      </c>
      <c r="H32" s="97" t="s">
        <v>183</v>
      </c>
      <c r="I32" s="98">
        <v>4.8000000000000001E-2</v>
      </c>
      <c r="J32" s="98">
        <v>4.8499999999999995E-2</v>
      </c>
      <c r="K32" s="94">
        <v>158477000</v>
      </c>
      <c r="L32" s="108">
        <v>110.68340000000001</v>
      </c>
      <c r="M32" s="94">
        <v>175407.67627999999</v>
      </c>
      <c r="N32" s="84"/>
      <c r="O32" s="95">
        <v>8.2386000646185436E-3</v>
      </c>
      <c r="P32" s="95">
        <f>M32/'סכום נכסי הקרן'!$C$42</f>
        <v>2.4281493258452584E-3</v>
      </c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</row>
    <row r="33" spans="2:39" s="142" customFormat="1">
      <c r="B33" s="87" t="s">
        <v>1997</v>
      </c>
      <c r="C33" s="84" t="s">
        <v>1998</v>
      </c>
      <c r="D33" s="84" t="s">
        <v>285</v>
      </c>
      <c r="E33" s="84"/>
      <c r="F33" s="107">
        <v>40269</v>
      </c>
      <c r="G33" s="94">
        <v>5.0400000000000018</v>
      </c>
      <c r="H33" s="97" t="s">
        <v>183</v>
      </c>
      <c r="I33" s="98">
        <v>4.8000000000000001E-2</v>
      </c>
      <c r="J33" s="98">
        <v>4.8500000000000015E-2</v>
      </c>
      <c r="K33" s="94">
        <v>179682000</v>
      </c>
      <c r="L33" s="108">
        <v>112.30880000000001</v>
      </c>
      <c r="M33" s="94">
        <v>201798.68323999995</v>
      </c>
      <c r="N33" s="84"/>
      <c r="O33" s="95">
        <v>9.4781407521021006E-3</v>
      </c>
      <c r="P33" s="95">
        <f>M33/'סכום נכסי הקרן'!$C$42</f>
        <v>2.7934771559455195E-3</v>
      </c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</row>
    <row r="34" spans="2:39" s="142" customFormat="1">
      <c r="B34" s="87" t="s">
        <v>1999</v>
      </c>
      <c r="C34" s="84" t="s">
        <v>2000</v>
      </c>
      <c r="D34" s="84" t="s">
        <v>285</v>
      </c>
      <c r="E34" s="84"/>
      <c r="F34" s="107">
        <v>40391</v>
      </c>
      <c r="G34" s="94">
        <v>5.25</v>
      </c>
      <c r="H34" s="97" t="s">
        <v>183</v>
      </c>
      <c r="I34" s="98">
        <v>4.8000000000000001E-2</v>
      </c>
      <c r="J34" s="98">
        <v>4.8500000000000008E-2</v>
      </c>
      <c r="K34" s="94">
        <v>121054000</v>
      </c>
      <c r="L34" s="108">
        <v>111.3862</v>
      </c>
      <c r="M34" s="94">
        <v>134837.42781999998</v>
      </c>
      <c r="N34" s="84"/>
      <c r="O34" s="95">
        <v>6.3330845326152463E-3</v>
      </c>
      <c r="P34" s="95">
        <f>M34/'סכום נכסי הקרן'!$C$42</f>
        <v>1.8665398026093826E-3</v>
      </c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</row>
    <row r="35" spans="2:39" s="142" customFormat="1">
      <c r="B35" s="87" t="s">
        <v>2001</v>
      </c>
      <c r="C35" s="84" t="s">
        <v>2002</v>
      </c>
      <c r="D35" s="84" t="s">
        <v>285</v>
      </c>
      <c r="E35" s="84"/>
      <c r="F35" s="107">
        <v>40452</v>
      </c>
      <c r="G35" s="94">
        <v>5.419999999999999</v>
      </c>
      <c r="H35" s="97" t="s">
        <v>183</v>
      </c>
      <c r="I35" s="98">
        <v>4.8000000000000001E-2</v>
      </c>
      <c r="J35" s="98">
        <v>4.8599999999999997E-2</v>
      </c>
      <c r="K35" s="94">
        <v>160466000</v>
      </c>
      <c r="L35" s="108">
        <v>109.4414</v>
      </c>
      <c r="M35" s="94">
        <v>175616.17275000003</v>
      </c>
      <c r="N35" s="84"/>
      <c r="O35" s="95">
        <v>8.2483927890171799E-3</v>
      </c>
      <c r="P35" s="95">
        <f>M35/'סכום נכסי הקרן'!$C$42</f>
        <v>2.4310355197325975E-3</v>
      </c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</row>
    <row r="36" spans="2:39" s="142" customFormat="1">
      <c r="B36" s="87" t="s">
        <v>2003</v>
      </c>
      <c r="C36" s="84" t="s">
        <v>2004</v>
      </c>
      <c r="D36" s="84" t="s">
        <v>285</v>
      </c>
      <c r="E36" s="84"/>
      <c r="F36" s="107">
        <v>38384</v>
      </c>
      <c r="G36" s="94">
        <v>0.57999999999999996</v>
      </c>
      <c r="H36" s="97" t="s">
        <v>183</v>
      </c>
      <c r="I36" s="98">
        <v>4.8000000000000001E-2</v>
      </c>
      <c r="J36" s="98">
        <v>4.770668664134417E-2</v>
      </c>
      <c r="K36" s="94">
        <v>12200000</v>
      </c>
      <c r="L36" s="108">
        <v>127.9327</v>
      </c>
      <c r="M36" s="94">
        <v>15607.788070000001</v>
      </c>
      <c r="N36" s="84"/>
      <c r="O36" s="95">
        <v>7.3307124596300221E-4</v>
      </c>
      <c r="P36" s="95">
        <f>M36/'סכום נכסי הקרן'!$C$42</f>
        <v>2.1605690745033436E-4</v>
      </c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</row>
    <row r="37" spans="2:39" s="142" customFormat="1">
      <c r="B37" s="87" t="s">
        <v>2005</v>
      </c>
      <c r="C37" s="84" t="s">
        <v>2006</v>
      </c>
      <c r="D37" s="84" t="s">
        <v>285</v>
      </c>
      <c r="E37" s="84"/>
      <c r="F37" s="107">
        <v>39569</v>
      </c>
      <c r="G37" s="94">
        <v>3.5200000000000005</v>
      </c>
      <c r="H37" s="97" t="s">
        <v>183</v>
      </c>
      <c r="I37" s="98">
        <v>4.8000000000000001E-2</v>
      </c>
      <c r="J37" s="98">
        <v>4.8500000000000008E-2</v>
      </c>
      <c r="K37" s="94">
        <v>112578000</v>
      </c>
      <c r="L37" s="108">
        <v>119.4066</v>
      </c>
      <c r="M37" s="94">
        <v>134425.59278000001</v>
      </c>
      <c r="N37" s="84"/>
      <c r="O37" s="95">
        <v>6.3137413416038115E-3</v>
      </c>
      <c r="P37" s="95">
        <f>M37/'סכום נכסי הקרן'!$C$42</f>
        <v>1.860838815081681E-3</v>
      </c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</row>
    <row r="38" spans="2:39" s="142" customFormat="1">
      <c r="B38" s="87" t="s">
        <v>2007</v>
      </c>
      <c r="C38" s="84" t="s">
        <v>2008</v>
      </c>
      <c r="D38" s="84" t="s">
        <v>285</v>
      </c>
      <c r="E38" s="84"/>
      <c r="F38" s="107">
        <v>39661</v>
      </c>
      <c r="G38" s="94">
        <v>3.69</v>
      </c>
      <c r="H38" s="97" t="s">
        <v>183</v>
      </c>
      <c r="I38" s="98">
        <v>4.8000000000000001E-2</v>
      </c>
      <c r="J38" s="98">
        <v>4.8499999999999995E-2</v>
      </c>
      <c r="K38" s="94">
        <v>20857000</v>
      </c>
      <c r="L38" s="108">
        <v>118.1849</v>
      </c>
      <c r="M38" s="94">
        <v>24649.821050000002</v>
      </c>
      <c r="N38" s="84"/>
      <c r="O38" s="95">
        <v>1.1577601482570966E-3</v>
      </c>
      <c r="P38" s="95">
        <f>M38/'סכום נכסי הקרן'!$C$42</f>
        <v>3.4122478351073318E-4</v>
      </c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</row>
    <row r="39" spans="2:39" s="142" customFormat="1">
      <c r="B39" s="87" t="s">
        <v>2009</v>
      </c>
      <c r="C39" s="84" t="s">
        <v>2010</v>
      </c>
      <c r="D39" s="84" t="s">
        <v>285</v>
      </c>
      <c r="E39" s="84"/>
      <c r="F39" s="107">
        <v>39692</v>
      </c>
      <c r="G39" s="94">
        <v>3.7699999999999996</v>
      </c>
      <c r="H39" s="97" t="s">
        <v>183</v>
      </c>
      <c r="I39" s="98">
        <v>4.8000000000000001E-2</v>
      </c>
      <c r="J39" s="98">
        <v>4.8499999999999995E-2</v>
      </c>
      <c r="K39" s="94">
        <v>66472000</v>
      </c>
      <c r="L39" s="108">
        <v>116.38679999999999</v>
      </c>
      <c r="M39" s="94">
        <v>77364.629680000013</v>
      </c>
      <c r="N39" s="84"/>
      <c r="O39" s="95">
        <v>3.6336850051157743E-3</v>
      </c>
      <c r="P39" s="95">
        <f>M39/'סכום נכסי הקרן'!$C$42</f>
        <v>1.0709501282138536E-3</v>
      </c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</row>
    <row r="40" spans="2:39" s="142" customFormat="1">
      <c r="B40" s="87" t="s">
        <v>2011</v>
      </c>
      <c r="C40" s="84" t="s">
        <v>2012</v>
      </c>
      <c r="D40" s="84" t="s">
        <v>285</v>
      </c>
      <c r="E40" s="84"/>
      <c r="F40" s="107">
        <v>40909</v>
      </c>
      <c r="G40" s="94">
        <v>6.25</v>
      </c>
      <c r="H40" s="97" t="s">
        <v>183</v>
      </c>
      <c r="I40" s="98">
        <v>4.8000000000000001E-2</v>
      </c>
      <c r="J40" s="98">
        <v>4.8500075339206659E-2</v>
      </c>
      <c r="K40" s="94">
        <v>114113000</v>
      </c>
      <c r="L40" s="108">
        <v>107.3283</v>
      </c>
      <c r="M40" s="94">
        <v>122475.59284</v>
      </c>
      <c r="N40" s="84"/>
      <c r="O40" s="95">
        <v>5.7524701796694859E-3</v>
      </c>
      <c r="P40" s="95">
        <f>M40/'סכום נכסי הקרן'!$C$42</f>
        <v>1.6954162696518928E-3</v>
      </c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</row>
    <row r="41" spans="2:39" s="142" customFormat="1">
      <c r="B41" s="87" t="s">
        <v>2013</v>
      </c>
      <c r="C41" s="84">
        <v>8790</v>
      </c>
      <c r="D41" s="84" t="s">
        <v>285</v>
      </c>
      <c r="E41" s="84"/>
      <c r="F41" s="107">
        <v>41030</v>
      </c>
      <c r="G41" s="94">
        <v>6.580000000000001</v>
      </c>
      <c r="H41" s="97" t="s">
        <v>183</v>
      </c>
      <c r="I41" s="98">
        <v>4.8000000000000001E-2</v>
      </c>
      <c r="J41" s="98">
        <v>4.859963240564065E-2</v>
      </c>
      <c r="K41" s="94">
        <v>157838000</v>
      </c>
      <c r="L41" s="108">
        <v>105.1935</v>
      </c>
      <c r="M41" s="94">
        <v>166035.32249000002</v>
      </c>
      <c r="N41" s="84"/>
      <c r="O41" s="95">
        <v>7.7983965559838102E-3</v>
      </c>
      <c r="P41" s="95">
        <f>M41/'סכום נכסי הקרן'!$C$42</f>
        <v>2.2984088548498823E-3</v>
      </c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</row>
    <row r="42" spans="2:39" s="142" customFormat="1">
      <c r="B42" s="87" t="s">
        <v>2014</v>
      </c>
      <c r="C42" s="84" t="s">
        <v>2015</v>
      </c>
      <c r="D42" s="84" t="s">
        <v>285</v>
      </c>
      <c r="E42" s="84"/>
      <c r="F42" s="107">
        <v>41091</v>
      </c>
      <c r="G42" s="94">
        <v>6.5900000000000007</v>
      </c>
      <c r="H42" s="97" t="s">
        <v>183</v>
      </c>
      <c r="I42" s="98">
        <v>4.8000000000000001E-2</v>
      </c>
      <c r="J42" s="98">
        <v>4.8566848167707913E-2</v>
      </c>
      <c r="K42" s="94">
        <v>23453000</v>
      </c>
      <c r="L42" s="108">
        <v>105.9538</v>
      </c>
      <c r="M42" s="94">
        <v>24849.3377</v>
      </c>
      <c r="N42" s="84"/>
      <c r="O42" s="95">
        <v>1.1671311057912387E-3</v>
      </c>
      <c r="P42" s="95">
        <f>M42/'סכום נכסי הקרן'!$C$42</f>
        <v>3.4398667072950618E-4</v>
      </c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</row>
    <row r="43" spans="2:39" s="142" customFormat="1">
      <c r="B43" s="87" t="s">
        <v>2016</v>
      </c>
      <c r="C43" s="84">
        <v>8793</v>
      </c>
      <c r="D43" s="84" t="s">
        <v>285</v>
      </c>
      <c r="E43" s="84"/>
      <c r="F43" s="107">
        <v>41122</v>
      </c>
      <c r="G43" s="94">
        <v>6.6700000000000008</v>
      </c>
      <c r="H43" s="97" t="s">
        <v>183</v>
      </c>
      <c r="I43" s="98">
        <v>4.8000000000000001E-2</v>
      </c>
      <c r="J43" s="98">
        <v>4.8499999999999995E-2</v>
      </c>
      <c r="K43" s="94">
        <v>75336000</v>
      </c>
      <c r="L43" s="108">
        <v>105.8783</v>
      </c>
      <c r="M43" s="94">
        <v>79764.481309999988</v>
      </c>
      <c r="N43" s="84"/>
      <c r="O43" s="95">
        <v>3.7464019523628946E-3</v>
      </c>
      <c r="P43" s="95">
        <f>M43/'סכום נכסי הקרן'!$C$42</f>
        <v>1.1041710125052071E-3</v>
      </c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</row>
    <row r="44" spans="2:39" s="142" customFormat="1">
      <c r="B44" s="87" t="s">
        <v>2017</v>
      </c>
      <c r="C44" s="84" t="s">
        <v>2018</v>
      </c>
      <c r="D44" s="84" t="s">
        <v>285</v>
      </c>
      <c r="E44" s="84"/>
      <c r="F44" s="107">
        <v>41154</v>
      </c>
      <c r="G44" s="94">
        <v>6.75</v>
      </c>
      <c r="H44" s="97" t="s">
        <v>183</v>
      </c>
      <c r="I44" s="98">
        <v>4.8000000000000001E-2</v>
      </c>
      <c r="J44" s="98">
        <v>4.8499999999999995E-2</v>
      </c>
      <c r="K44" s="94">
        <v>131434000</v>
      </c>
      <c r="L44" s="108">
        <v>105.3516</v>
      </c>
      <c r="M44" s="94">
        <v>138467.80653</v>
      </c>
      <c r="N44" s="84"/>
      <c r="O44" s="95">
        <v>6.503597242828979E-3</v>
      </c>
      <c r="P44" s="95">
        <f>M44/'סכום נכסי הקרן'!$C$42</f>
        <v>1.9167947390192244E-3</v>
      </c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</row>
    <row r="45" spans="2:39" s="142" customFormat="1">
      <c r="B45" s="87" t="s">
        <v>2019</v>
      </c>
      <c r="C45" s="84" t="s">
        <v>2020</v>
      </c>
      <c r="D45" s="84" t="s">
        <v>285</v>
      </c>
      <c r="E45" s="84"/>
      <c r="F45" s="107">
        <v>41184</v>
      </c>
      <c r="G45" s="94">
        <v>6.8399999999999981</v>
      </c>
      <c r="H45" s="97" t="s">
        <v>183</v>
      </c>
      <c r="I45" s="98">
        <v>4.8000000000000001E-2</v>
      </c>
      <c r="J45" s="98">
        <v>4.8600000000000004E-2</v>
      </c>
      <c r="K45" s="94">
        <v>147548000</v>
      </c>
      <c r="L45" s="108">
        <v>103.84050000000001</v>
      </c>
      <c r="M45" s="94">
        <v>153214.57394000003</v>
      </c>
      <c r="N45" s="84"/>
      <c r="O45" s="95">
        <v>7.1962278135857824E-3</v>
      </c>
      <c r="P45" s="95">
        <f>M45/'סכום נכסי הקרן'!$C$42</f>
        <v>2.1209326314101467E-3</v>
      </c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</row>
    <row r="46" spans="2:39" s="142" customFormat="1">
      <c r="B46" s="87" t="s">
        <v>2021</v>
      </c>
      <c r="C46" s="84" t="s">
        <v>2022</v>
      </c>
      <c r="D46" s="84" t="s">
        <v>285</v>
      </c>
      <c r="E46" s="84"/>
      <c r="F46" s="107">
        <v>41214</v>
      </c>
      <c r="G46" s="94">
        <v>6.9200000000000026</v>
      </c>
      <c r="H46" s="97" t="s">
        <v>183</v>
      </c>
      <c r="I46" s="98">
        <v>4.8000000000000001E-2</v>
      </c>
      <c r="J46" s="98">
        <v>4.8500000000000008E-2</v>
      </c>
      <c r="K46" s="94">
        <v>155301000</v>
      </c>
      <c r="L46" s="108">
        <v>103.4487</v>
      </c>
      <c r="M46" s="94">
        <v>160656.87927999996</v>
      </c>
      <c r="N46" s="84"/>
      <c r="O46" s="95">
        <v>7.5457802308765724E-3</v>
      </c>
      <c r="P46" s="95">
        <f>M46/'סכום נכסי הקרן'!$C$42</f>
        <v>2.2239556522795924E-3</v>
      </c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</row>
    <row r="47" spans="2:39" s="142" customFormat="1">
      <c r="B47" s="87" t="s">
        <v>2023</v>
      </c>
      <c r="C47" s="84" t="s">
        <v>2024</v>
      </c>
      <c r="D47" s="84" t="s">
        <v>285</v>
      </c>
      <c r="E47" s="84"/>
      <c r="F47" s="107">
        <v>41245</v>
      </c>
      <c r="G47" s="94">
        <v>6.9999999999999991</v>
      </c>
      <c r="H47" s="97" t="s">
        <v>183</v>
      </c>
      <c r="I47" s="98">
        <v>4.8000000000000001E-2</v>
      </c>
      <c r="J47" s="98">
        <v>4.8499999999999988E-2</v>
      </c>
      <c r="K47" s="94">
        <v>162206000</v>
      </c>
      <c r="L47" s="108">
        <v>103.2217</v>
      </c>
      <c r="M47" s="94">
        <v>167431.81833000001</v>
      </c>
      <c r="N47" s="84"/>
      <c r="O47" s="95">
        <v>7.8639875891795188E-3</v>
      </c>
      <c r="P47" s="95">
        <f>M47/'סכום נכסי הקרן'!$C$42</f>
        <v>2.3177403944059324E-3</v>
      </c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</row>
    <row r="48" spans="2:39" s="142" customFormat="1">
      <c r="B48" s="87" t="s">
        <v>2025</v>
      </c>
      <c r="C48" s="84" t="s">
        <v>2026</v>
      </c>
      <c r="D48" s="84" t="s">
        <v>285</v>
      </c>
      <c r="E48" s="84"/>
      <c r="F48" s="107">
        <v>41275</v>
      </c>
      <c r="G48" s="94">
        <v>6.919999999999999</v>
      </c>
      <c r="H48" s="97" t="s">
        <v>183</v>
      </c>
      <c r="I48" s="98">
        <v>4.8000000000000001E-2</v>
      </c>
      <c r="J48" s="98">
        <v>4.8499999999999995E-2</v>
      </c>
      <c r="K48" s="94">
        <v>158898000</v>
      </c>
      <c r="L48" s="108">
        <v>105.7895</v>
      </c>
      <c r="M48" s="94">
        <v>168097.33351000003</v>
      </c>
      <c r="N48" s="84"/>
      <c r="O48" s="95">
        <v>7.8952457046806927E-3</v>
      </c>
      <c r="P48" s="95">
        <f>M48/'סכום נכסי הקרן'!$C$42</f>
        <v>2.326953048435265E-3</v>
      </c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</row>
    <row r="49" spans="2:39" s="142" customFormat="1">
      <c r="B49" s="87" t="s">
        <v>2027</v>
      </c>
      <c r="C49" s="84" t="s">
        <v>2028</v>
      </c>
      <c r="D49" s="84" t="s">
        <v>285</v>
      </c>
      <c r="E49" s="84"/>
      <c r="F49" s="107">
        <v>41306</v>
      </c>
      <c r="G49" s="94">
        <v>7.01</v>
      </c>
      <c r="H49" s="97" t="s">
        <v>183</v>
      </c>
      <c r="I49" s="98">
        <v>4.8000000000000001E-2</v>
      </c>
      <c r="J49" s="98">
        <v>4.8500000000000008E-2</v>
      </c>
      <c r="K49" s="94">
        <v>186475000</v>
      </c>
      <c r="L49" s="108">
        <v>105.17359999999999</v>
      </c>
      <c r="M49" s="94">
        <v>196122.44313</v>
      </c>
      <c r="N49" s="84"/>
      <c r="O49" s="95">
        <v>9.2115374133611705E-3</v>
      </c>
      <c r="P49" s="95">
        <f>M49/'סכום נכסי הקרן'!$C$42</f>
        <v>2.7149015833780395E-3</v>
      </c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</row>
    <row r="50" spans="2:39" s="142" customFormat="1">
      <c r="B50" s="87" t="s">
        <v>2029</v>
      </c>
      <c r="C50" s="84" t="s">
        <v>2030</v>
      </c>
      <c r="D50" s="84" t="s">
        <v>285</v>
      </c>
      <c r="E50" s="84"/>
      <c r="F50" s="107">
        <v>41334</v>
      </c>
      <c r="G50" s="94">
        <v>7.0900000000000016</v>
      </c>
      <c r="H50" s="97" t="s">
        <v>183</v>
      </c>
      <c r="I50" s="98">
        <v>4.8000000000000001E-2</v>
      </c>
      <c r="J50" s="98">
        <v>4.8500000000000015E-2</v>
      </c>
      <c r="K50" s="94">
        <v>140108000</v>
      </c>
      <c r="L50" s="108">
        <v>104.94159999999999</v>
      </c>
      <c r="M50" s="94">
        <v>147031.53623999999</v>
      </c>
      <c r="N50" s="84"/>
      <c r="O50" s="95">
        <v>6.9058210544571483E-3</v>
      </c>
      <c r="P50" s="95">
        <f>M50/'סכום נכסי הקרן'!$C$42</f>
        <v>2.0353415150956853E-3</v>
      </c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</row>
    <row r="51" spans="2:39" s="142" customFormat="1">
      <c r="B51" s="87" t="s">
        <v>2031</v>
      </c>
      <c r="C51" s="84" t="s">
        <v>2032</v>
      </c>
      <c r="D51" s="84" t="s">
        <v>285</v>
      </c>
      <c r="E51" s="84"/>
      <c r="F51" s="107">
        <v>41366</v>
      </c>
      <c r="G51" s="94">
        <v>7.17</v>
      </c>
      <c r="H51" s="97" t="s">
        <v>183</v>
      </c>
      <c r="I51" s="98">
        <v>4.8000000000000001E-2</v>
      </c>
      <c r="J51" s="98">
        <v>4.8499999999999995E-2</v>
      </c>
      <c r="K51" s="94">
        <v>194177000</v>
      </c>
      <c r="L51" s="108">
        <v>104.5168</v>
      </c>
      <c r="M51" s="94">
        <v>202947.63535000003</v>
      </c>
      <c r="N51" s="84"/>
      <c r="O51" s="95">
        <v>9.5321050775434794E-3</v>
      </c>
      <c r="P51" s="95">
        <f>M51/'סכום נכסי הקרן'!$C$42</f>
        <v>2.8093819746540911E-3</v>
      </c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</row>
    <row r="52" spans="2:39" s="142" customFormat="1">
      <c r="B52" s="87" t="s">
        <v>2033</v>
      </c>
      <c r="C52" s="84">
        <v>2704</v>
      </c>
      <c r="D52" s="84" t="s">
        <v>285</v>
      </c>
      <c r="E52" s="84"/>
      <c r="F52" s="107">
        <v>41395</v>
      </c>
      <c r="G52" s="94">
        <v>7.26</v>
      </c>
      <c r="H52" s="97" t="s">
        <v>183</v>
      </c>
      <c r="I52" s="98">
        <v>4.8000000000000001E-2</v>
      </c>
      <c r="J52" s="98">
        <v>4.8499999999999995E-2</v>
      </c>
      <c r="K52" s="94">
        <v>132964000</v>
      </c>
      <c r="L52" s="108">
        <v>103.9074</v>
      </c>
      <c r="M52" s="94">
        <v>138159.48157000003</v>
      </c>
      <c r="N52" s="84"/>
      <c r="O52" s="95">
        <v>6.4891157441326255E-3</v>
      </c>
      <c r="P52" s="95">
        <f>M52/'סכום נכסי הקרן'!$C$42</f>
        <v>1.9125266302360596E-3</v>
      </c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</row>
    <row r="53" spans="2:39" s="142" customFormat="1">
      <c r="B53" s="87" t="s">
        <v>2034</v>
      </c>
      <c r="C53" s="84" t="s">
        <v>2035</v>
      </c>
      <c r="D53" s="84" t="s">
        <v>285</v>
      </c>
      <c r="E53" s="84"/>
      <c r="F53" s="107">
        <v>41427</v>
      </c>
      <c r="G53" s="94">
        <v>7.3399999999999981</v>
      </c>
      <c r="H53" s="97" t="s">
        <v>183</v>
      </c>
      <c r="I53" s="98">
        <v>4.8000000000000001E-2</v>
      </c>
      <c r="J53" s="98">
        <v>4.8499999999999995E-2</v>
      </c>
      <c r="K53" s="94">
        <v>262860000</v>
      </c>
      <c r="L53" s="108">
        <v>103.078</v>
      </c>
      <c r="M53" s="94">
        <v>270950.75443000003</v>
      </c>
      <c r="N53" s="84"/>
      <c r="O53" s="95">
        <v>1.2726095860207023E-2</v>
      </c>
      <c r="P53" s="95">
        <f>M53/'סכום נכסי הקרן'!$C$42</f>
        <v>3.7507417329687505E-3</v>
      </c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</row>
    <row r="54" spans="2:39" s="142" customFormat="1">
      <c r="B54" s="87" t="s">
        <v>2036</v>
      </c>
      <c r="C54" s="84">
        <v>8805</v>
      </c>
      <c r="D54" s="84" t="s">
        <v>285</v>
      </c>
      <c r="E54" s="84"/>
      <c r="F54" s="107">
        <v>41487</v>
      </c>
      <c r="G54" s="94">
        <v>7.3394471602081985</v>
      </c>
      <c r="H54" s="97" t="s">
        <v>183</v>
      </c>
      <c r="I54" s="98">
        <v>4.8000000000000001E-2</v>
      </c>
      <c r="J54" s="98">
        <v>4.8501763129036146E-2</v>
      </c>
      <c r="K54" s="94">
        <v>138551000</v>
      </c>
      <c r="L54" s="108">
        <v>103.8043</v>
      </c>
      <c r="M54" s="94">
        <v>143821.89267</v>
      </c>
      <c r="N54" s="84"/>
      <c r="O54" s="95">
        <v>6.7550695578066037E-3</v>
      </c>
      <c r="P54" s="95">
        <f>M54/'סכום נכסי הקרן'!$C$42</f>
        <v>1.9909107693268486E-3</v>
      </c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</row>
    <row r="55" spans="2:39" s="142" customFormat="1">
      <c r="B55" s="87" t="s">
        <v>2037</v>
      </c>
      <c r="C55" s="84">
        <v>8806</v>
      </c>
      <c r="D55" s="84" t="s">
        <v>285</v>
      </c>
      <c r="E55" s="84"/>
      <c r="F55" s="107">
        <v>41518</v>
      </c>
      <c r="G55" s="94">
        <v>7.419999999999999</v>
      </c>
      <c r="H55" s="97" t="s">
        <v>183</v>
      </c>
      <c r="I55" s="98">
        <v>4.8000000000000001E-2</v>
      </c>
      <c r="J55" s="98">
        <v>4.8499999999999995E-2</v>
      </c>
      <c r="K55" s="94">
        <v>15041000</v>
      </c>
      <c r="L55" s="108">
        <v>103.0989</v>
      </c>
      <c r="M55" s="94">
        <v>15507.10513</v>
      </c>
      <c r="N55" s="84"/>
      <c r="O55" s="95">
        <v>7.2834233960279314E-4</v>
      </c>
      <c r="P55" s="95">
        <f>M55/'סכום נכסי הקרן'!$C$42</f>
        <v>2.1466316449637795E-4</v>
      </c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</row>
    <row r="56" spans="2:39" s="142" customFormat="1">
      <c r="B56" s="87" t="s">
        <v>2038</v>
      </c>
      <c r="C56" s="84" t="s">
        <v>2039</v>
      </c>
      <c r="D56" s="84" t="s">
        <v>285</v>
      </c>
      <c r="E56" s="84"/>
      <c r="F56" s="107">
        <v>41548</v>
      </c>
      <c r="G56" s="94">
        <v>7.5000000000000027</v>
      </c>
      <c r="H56" s="97" t="s">
        <v>183</v>
      </c>
      <c r="I56" s="98">
        <v>4.8000000000000001E-2</v>
      </c>
      <c r="J56" s="98">
        <v>4.8500000000000015E-2</v>
      </c>
      <c r="K56" s="94">
        <v>345920000</v>
      </c>
      <c r="L56" s="108">
        <v>102.4811</v>
      </c>
      <c r="M56" s="94">
        <v>354502.7898599999</v>
      </c>
      <c r="N56" s="84"/>
      <c r="O56" s="95">
        <v>1.6650392784326836E-2</v>
      </c>
      <c r="P56" s="95">
        <f>M56/'סכום נכסי הקרן'!$C$42</f>
        <v>4.9073434439366606E-3</v>
      </c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</row>
    <row r="57" spans="2:39" s="142" customFormat="1">
      <c r="B57" s="87" t="s">
        <v>2040</v>
      </c>
      <c r="C57" s="84" t="s">
        <v>2041</v>
      </c>
      <c r="D57" s="84" t="s">
        <v>285</v>
      </c>
      <c r="E57" s="84"/>
      <c r="F57" s="107">
        <v>41579</v>
      </c>
      <c r="G57" s="94">
        <v>7.59</v>
      </c>
      <c r="H57" s="97" t="s">
        <v>183</v>
      </c>
      <c r="I57" s="98">
        <v>4.8000000000000001E-2</v>
      </c>
      <c r="J57" s="98">
        <v>4.8499999999999988E-2</v>
      </c>
      <c r="K57" s="94">
        <v>240034000</v>
      </c>
      <c r="L57" s="108">
        <v>102.08199999999999</v>
      </c>
      <c r="M57" s="94">
        <v>245031.60083000001</v>
      </c>
      <c r="N57" s="84"/>
      <c r="O57" s="95">
        <v>1.1508717322092465E-2</v>
      </c>
      <c r="P57" s="95">
        <f>M57/'סכום נכסי הקרן'!$C$42</f>
        <v>3.3919457174519788E-3</v>
      </c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</row>
    <row r="58" spans="2:39" s="142" customFormat="1">
      <c r="B58" s="87" t="s">
        <v>2042</v>
      </c>
      <c r="C58" s="84" t="s">
        <v>2043</v>
      </c>
      <c r="D58" s="84" t="s">
        <v>285</v>
      </c>
      <c r="E58" s="84"/>
      <c r="F58" s="107">
        <v>41609</v>
      </c>
      <c r="G58" s="94">
        <v>7.67</v>
      </c>
      <c r="H58" s="97" t="s">
        <v>183</v>
      </c>
      <c r="I58" s="98">
        <v>4.8000000000000001E-2</v>
      </c>
      <c r="J58" s="98">
        <v>4.8499999999999995E-2</v>
      </c>
      <c r="K58" s="94">
        <v>232816000</v>
      </c>
      <c r="L58" s="108">
        <v>101.38200000000001</v>
      </c>
      <c r="M58" s="94">
        <v>236033.47312000001</v>
      </c>
      <c r="N58" s="84"/>
      <c r="O58" s="95">
        <v>1.108609057561692E-2</v>
      </c>
      <c r="P58" s="95">
        <f>M58/'סכום נכסי הקרן'!$C$42</f>
        <v>3.2673856172541448E-3</v>
      </c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</row>
    <row r="59" spans="2:39" s="142" customFormat="1">
      <c r="B59" s="87" t="s">
        <v>2044</v>
      </c>
      <c r="C59" s="84" t="s">
        <v>2045</v>
      </c>
      <c r="D59" s="84" t="s">
        <v>285</v>
      </c>
      <c r="E59" s="84"/>
      <c r="F59" s="107">
        <v>41672</v>
      </c>
      <c r="G59" s="94">
        <v>7.66</v>
      </c>
      <c r="H59" s="97" t="s">
        <v>183</v>
      </c>
      <c r="I59" s="98">
        <v>4.8000000000000001E-2</v>
      </c>
      <c r="J59" s="98">
        <v>4.8500000000000008E-2</v>
      </c>
      <c r="K59" s="94">
        <v>72238000</v>
      </c>
      <c r="L59" s="108">
        <v>103.2919</v>
      </c>
      <c r="M59" s="94">
        <v>74616.002699999997</v>
      </c>
      <c r="N59" s="84"/>
      <c r="O59" s="95">
        <v>3.5045866731881975E-3</v>
      </c>
      <c r="P59" s="95">
        <f>M59/'סכום נכסי הקרן'!$C$42</f>
        <v>1.0329011848036836E-3</v>
      </c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</row>
    <row r="60" spans="2:39" s="142" customFormat="1">
      <c r="B60" s="87" t="s">
        <v>2046</v>
      </c>
      <c r="C60" s="84" t="s">
        <v>2047</v>
      </c>
      <c r="D60" s="84" t="s">
        <v>285</v>
      </c>
      <c r="E60" s="84"/>
      <c r="F60" s="107">
        <v>41700</v>
      </c>
      <c r="G60" s="94">
        <v>7.7300000000000013</v>
      </c>
      <c r="H60" s="97" t="s">
        <v>183</v>
      </c>
      <c r="I60" s="98">
        <v>4.8000000000000001E-2</v>
      </c>
      <c r="J60" s="98">
        <v>4.8500135612387085E-2</v>
      </c>
      <c r="K60" s="94">
        <v>312935000</v>
      </c>
      <c r="L60" s="108">
        <v>103.4901</v>
      </c>
      <c r="M60" s="94">
        <v>323856.87580999994</v>
      </c>
      <c r="N60" s="84"/>
      <c r="O60" s="95">
        <v>1.5211006351377369E-2</v>
      </c>
      <c r="P60" s="95">
        <f>M60/'סכום נכסי הקרן'!$C$42</f>
        <v>4.4831153991979839E-3</v>
      </c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</row>
    <row r="61" spans="2:39" s="142" customFormat="1">
      <c r="B61" s="87" t="s">
        <v>2048</v>
      </c>
      <c r="C61" s="84" t="s">
        <v>2049</v>
      </c>
      <c r="D61" s="84" t="s">
        <v>285</v>
      </c>
      <c r="E61" s="84"/>
      <c r="F61" s="107">
        <v>41730</v>
      </c>
      <c r="G61" s="94">
        <v>7.8199999999999985</v>
      </c>
      <c r="H61" s="97" t="s">
        <v>183</v>
      </c>
      <c r="I61" s="98">
        <v>4.8000000000000001E-2</v>
      </c>
      <c r="J61" s="98">
        <v>4.8499999999999988E-2</v>
      </c>
      <c r="K61" s="94">
        <v>181199000</v>
      </c>
      <c r="L61" s="108">
        <v>103.29470000000001</v>
      </c>
      <c r="M61" s="94">
        <v>187168.93641000002</v>
      </c>
      <c r="N61" s="84"/>
      <c r="O61" s="95">
        <v>8.7910064388546406E-3</v>
      </c>
      <c r="P61" s="95">
        <f>M61/'סכום נכסי הקרן'!$C$42</f>
        <v>2.5909591666766459E-3</v>
      </c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</row>
    <row r="62" spans="2:39" s="142" customFormat="1">
      <c r="B62" s="87" t="s">
        <v>2050</v>
      </c>
      <c r="C62" s="84" t="s">
        <v>2051</v>
      </c>
      <c r="D62" s="84" t="s">
        <v>285</v>
      </c>
      <c r="E62" s="84"/>
      <c r="F62" s="107">
        <v>41760</v>
      </c>
      <c r="G62" s="94">
        <v>7.8999999999999995</v>
      </c>
      <c r="H62" s="97" t="s">
        <v>183</v>
      </c>
      <c r="I62" s="98">
        <v>4.8000000000000001E-2</v>
      </c>
      <c r="J62" s="98">
        <v>4.8499999999999995E-2</v>
      </c>
      <c r="K62" s="94">
        <v>66584000</v>
      </c>
      <c r="L62" s="108">
        <v>102.5842</v>
      </c>
      <c r="M62" s="94">
        <v>68304.674370000008</v>
      </c>
      <c r="N62" s="84"/>
      <c r="O62" s="95">
        <v>3.2081543214799078E-3</v>
      </c>
      <c r="P62" s="95">
        <f>M62/'סכום נכסי הקרן'!$C$42</f>
        <v>9.4553415529458279E-4</v>
      </c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</row>
    <row r="63" spans="2:39" s="142" customFormat="1">
      <c r="B63" s="87" t="s">
        <v>2052</v>
      </c>
      <c r="C63" s="84" t="s">
        <v>2053</v>
      </c>
      <c r="D63" s="84" t="s">
        <v>285</v>
      </c>
      <c r="E63" s="84"/>
      <c r="F63" s="107">
        <v>41791</v>
      </c>
      <c r="G63" s="94">
        <v>7.9900000000000011</v>
      </c>
      <c r="H63" s="97" t="s">
        <v>183</v>
      </c>
      <c r="I63" s="98">
        <v>4.8000000000000001E-2</v>
      </c>
      <c r="J63" s="98">
        <v>4.8500000000000015E-2</v>
      </c>
      <c r="K63" s="94">
        <v>266600000</v>
      </c>
      <c r="L63" s="108">
        <v>102.07250000000001</v>
      </c>
      <c r="M63" s="94">
        <v>272125.19010999997</v>
      </c>
      <c r="N63" s="84"/>
      <c r="O63" s="95">
        <v>1.278125710556605E-2</v>
      </c>
      <c r="P63" s="95">
        <f>M63/'סכום נכסי הקרן'!$C$42</f>
        <v>3.7669993179565838E-3</v>
      </c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</row>
    <row r="64" spans="2:39" s="142" customFormat="1">
      <c r="B64" s="87" t="s">
        <v>2054</v>
      </c>
      <c r="C64" s="84" t="s">
        <v>2055</v>
      </c>
      <c r="D64" s="84" t="s">
        <v>285</v>
      </c>
      <c r="E64" s="84"/>
      <c r="F64" s="107">
        <v>41821</v>
      </c>
      <c r="G64" s="94">
        <v>7.8800000000000026</v>
      </c>
      <c r="H64" s="97" t="s">
        <v>183</v>
      </c>
      <c r="I64" s="98">
        <v>4.8000000000000001E-2</v>
      </c>
      <c r="J64" s="98">
        <v>4.8500000000000008E-2</v>
      </c>
      <c r="K64" s="94">
        <v>173523000</v>
      </c>
      <c r="L64" s="108">
        <v>104.0145</v>
      </c>
      <c r="M64" s="94">
        <v>180489.15186999997</v>
      </c>
      <c r="N64" s="84"/>
      <c r="O64" s="95">
        <v>8.4772683259625014E-3</v>
      </c>
      <c r="P64" s="95">
        <f>M64/'סכום נכסי הקרן'!$C$42</f>
        <v>2.4984916380509214E-3</v>
      </c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</row>
    <row r="65" spans="2:39" s="142" customFormat="1">
      <c r="B65" s="87" t="s">
        <v>2056</v>
      </c>
      <c r="C65" s="84" t="s">
        <v>2057</v>
      </c>
      <c r="D65" s="84" t="s">
        <v>285</v>
      </c>
      <c r="E65" s="84"/>
      <c r="F65" s="107">
        <v>41852</v>
      </c>
      <c r="G65" s="94">
        <v>7.96</v>
      </c>
      <c r="H65" s="97" t="s">
        <v>183</v>
      </c>
      <c r="I65" s="98">
        <v>4.8000000000000001E-2</v>
      </c>
      <c r="J65" s="98">
        <v>4.8500000000000008E-2</v>
      </c>
      <c r="K65" s="94">
        <v>127692000</v>
      </c>
      <c r="L65" s="108">
        <v>103.2991</v>
      </c>
      <c r="M65" s="94">
        <v>131904.69500000001</v>
      </c>
      <c r="N65" s="84"/>
      <c r="O65" s="95">
        <v>6.1953390626747406E-3</v>
      </c>
      <c r="P65" s="95">
        <f>M65/'סכום נכסי הקרן'!$C$42</f>
        <v>1.8259423021419578E-3</v>
      </c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</row>
    <row r="66" spans="2:39" s="142" customFormat="1">
      <c r="B66" s="87" t="s">
        <v>2058</v>
      </c>
      <c r="C66" s="84" t="s">
        <v>2059</v>
      </c>
      <c r="D66" s="84" t="s">
        <v>285</v>
      </c>
      <c r="E66" s="84"/>
      <c r="F66" s="107">
        <v>41883</v>
      </c>
      <c r="G66" s="94">
        <v>8.0500000000000025</v>
      </c>
      <c r="H66" s="97" t="s">
        <v>183</v>
      </c>
      <c r="I66" s="98">
        <v>4.8000000000000001E-2</v>
      </c>
      <c r="J66" s="98">
        <v>4.8500000000000015E-2</v>
      </c>
      <c r="K66" s="94">
        <v>207869000</v>
      </c>
      <c r="L66" s="108">
        <v>102.7846</v>
      </c>
      <c r="M66" s="94">
        <v>213657.30620999995</v>
      </c>
      <c r="N66" s="84"/>
      <c r="O66" s="95">
        <v>1.00351200932512E-2</v>
      </c>
      <c r="P66" s="95">
        <f>M66/'סכום נכסי הקרן'!$C$42</f>
        <v>2.9576347799487842E-3</v>
      </c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</row>
    <row r="67" spans="2:39" s="142" customFormat="1">
      <c r="B67" s="87" t="s">
        <v>2060</v>
      </c>
      <c r="C67" s="84" t="s">
        <v>2061</v>
      </c>
      <c r="D67" s="84" t="s">
        <v>285</v>
      </c>
      <c r="E67" s="84"/>
      <c r="F67" s="107">
        <v>41913</v>
      </c>
      <c r="G67" s="94">
        <v>8.1300000000000008</v>
      </c>
      <c r="H67" s="97" t="s">
        <v>183</v>
      </c>
      <c r="I67" s="98">
        <v>4.8000000000000001E-2</v>
      </c>
      <c r="J67" s="98">
        <v>4.8499999999999995E-2</v>
      </c>
      <c r="K67" s="94">
        <v>180780000</v>
      </c>
      <c r="L67" s="108">
        <v>102.4872</v>
      </c>
      <c r="M67" s="94">
        <v>185276.37612999999</v>
      </c>
      <c r="N67" s="84"/>
      <c r="O67" s="95">
        <v>8.7021161030621901E-3</v>
      </c>
      <c r="P67" s="95">
        <f>M67/'סכום נכסי הקרן'!$C$42</f>
        <v>2.5647606611980825E-3</v>
      </c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</row>
    <row r="68" spans="2:39" s="142" customFormat="1">
      <c r="B68" s="87" t="s">
        <v>2062</v>
      </c>
      <c r="C68" s="84" t="s">
        <v>2063</v>
      </c>
      <c r="D68" s="84" t="s">
        <v>285</v>
      </c>
      <c r="E68" s="84"/>
      <c r="F68" s="107">
        <v>41945</v>
      </c>
      <c r="G68" s="94">
        <v>8.2200000000000006</v>
      </c>
      <c r="H68" s="97" t="s">
        <v>183</v>
      </c>
      <c r="I68" s="98">
        <v>4.8000000000000001E-2</v>
      </c>
      <c r="J68" s="98">
        <v>4.8499999999999995E-2</v>
      </c>
      <c r="K68" s="94">
        <v>97161000</v>
      </c>
      <c r="L68" s="108">
        <v>102.369</v>
      </c>
      <c r="M68" s="94">
        <v>99462.74715000001</v>
      </c>
      <c r="N68" s="84"/>
      <c r="O68" s="95">
        <v>4.6715959784398558E-3</v>
      </c>
      <c r="P68" s="95">
        <f>M68/'סכום נכסי הקרן'!$C$42</f>
        <v>1.3768519574563624E-3</v>
      </c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</row>
    <row r="69" spans="2:39" s="142" customFormat="1">
      <c r="B69" s="87" t="s">
        <v>2064</v>
      </c>
      <c r="C69" s="84" t="s">
        <v>2065</v>
      </c>
      <c r="D69" s="84" t="s">
        <v>285</v>
      </c>
      <c r="E69" s="84"/>
      <c r="F69" s="107">
        <v>41974</v>
      </c>
      <c r="G69" s="94">
        <v>8.3000000000000025</v>
      </c>
      <c r="H69" s="97" t="s">
        <v>183</v>
      </c>
      <c r="I69" s="98">
        <v>4.8000000000000001E-2</v>
      </c>
      <c r="J69" s="98">
        <v>4.8499999999999995E-2</v>
      </c>
      <c r="K69" s="94">
        <v>329104000</v>
      </c>
      <c r="L69" s="108">
        <v>101.6765</v>
      </c>
      <c r="M69" s="94">
        <v>334621.32775999996</v>
      </c>
      <c r="N69" s="84"/>
      <c r="O69" s="95">
        <v>1.571659434166172E-2</v>
      </c>
      <c r="P69" s="95">
        <f>M69/'סכום נכסי הקרן'!$C$42</f>
        <v>4.6321265331449564E-3</v>
      </c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</row>
    <row r="70" spans="2:39" s="142" customFormat="1">
      <c r="B70" s="87" t="s">
        <v>2066</v>
      </c>
      <c r="C70" s="84" t="s">
        <v>2067</v>
      </c>
      <c r="D70" s="84" t="s">
        <v>285</v>
      </c>
      <c r="E70" s="84"/>
      <c r="F70" s="107">
        <v>42005</v>
      </c>
      <c r="G70" s="94">
        <v>8.19</v>
      </c>
      <c r="H70" s="97" t="s">
        <v>183</v>
      </c>
      <c r="I70" s="98">
        <v>4.8000000000000001E-2</v>
      </c>
      <c r="J70" s="98">
        <v>4.8499999999999988E-2</v>
      </c>
      <c r="K70" s="94">
        <v>28183000</v>
      </c>
      <c r="L70" s="108">
        <v>103.9126</v>
      </c>
      <c r="M70" s="94">
        <v>29285.701260000002</v>
      </c>
      <c r="N70" s="84"/>
      <c r="O70" s="95">
        <v>1.3754995528695994E-3</v>
      </c>
      <c r="P70" s="95">
        <f>M70/'סכום נכסי הקרן'!$C$42</f>
        <v>4.0539876748531229E-4</v>
      </c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</row>
    <row r="71" spans="2:39" s="142" customFormat="1">
      <c r="B71" s="87" t="s">
        <v>2068</v>
      </c>
      <c r="C71" s="84" t="s">
        <v>2069</v>
      </c>
      <c r="D71" s="84" t="s">
        <v>285</v>
      </c>
      <c r="E71" s="84"/>
      <c r="F71" s="107">
        <v>42036</v>
      </c>
      <c r="G71" s="94">
        <v>8.27</v>
      </c>
      <c r="H71" s="97" t="s">
        <v>183</v>
      </c>
      <c r="I71" s="98">
        <v>4.8000000000000001E-2</v>
      </c>
      <c r="J71" s="98">
        <v>4.8499999999999988E-2</v>
      </c>
      <c r="K71" s="94">
        <v>194187000</v>
      </c>
      <c r="L71" s="108">
        <v>103.5027</v>
      </c>
      <c r="M71" s="94">
        <v>200988.77622</v>
      </c>
      <c r="N71" s="84"/>
      <c r="O71" s="95">
        <v>9.4401007975869079E-3</v>
      </c>
      <c r="P71" s="95">
        <f>M71/'סכום נכסי הקרן'!$C$42</f>
        <v>2.7822657014281529E-3</v>
      </c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</row>
    <row r="72" spans="2:39" s="142" customFormat="1">
      <c r="B72" s="87" t="s">
        <v>2070</v>
      </c>
      <c r="C72" s="84" t="s">
        <v>2071</v>
      </c>
      <c r="D72" s="84" t="s">
        <v>285</v>
      </c>
      <c r="E72" s="84"/>
      <c r="F72" s="107">
        <v>42064</v>
      </c>
      <c r="G72" s="94">
        <v>8.3499999999999961</v>
      </c>
      <c r="H72" s="97" t="s">
        <v>183</v>
      </c>
      <c r="I72" s="98">
        <v>4.8000000000000001E-2</v>
      </c>
      <c r="J72" s="98">
        <v>4.8499999999999981E-2</v>
      </c>
      <c r="K72" s="94">
        <v>481429000</v>
      </c>
      <c r="L72" s="108">
        <v>104.02160000000001</v>
      </c>
      <c r="M72" s="94">
        <v>500790.38289000012</v>
      </c>
      <c r="N72" s="84"/>
      <c r="O72" s="95">
        <v>2.3521272092174261E-2</v>
      </c>
      <c r="P72" s="95">
        <f>M72/'סכום נכסי הקרן'!$C$42</f>
        <v>6.9323866343401893E-3</v>
      </c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</row>
    <row r="73" spans="2:39" s="142" customFormat="1">
      <c r="B73" s="87" t="s">
        <v>2072</v>
      </c>
      <c r="C73" s="84" t="s">
        <v>2073</v>
      </c>
      <c r="D73" s="84" t="s">
        <v>285</v>
      </c>
      <c r="E73" s="84"/>
      <c r="F73" s="107">
        <v>42095</v>
      </c>
      <c r="G73" s="94">
        <v>8.43</v>
      </c>
      <c r="H73" s="97" t="s">
        <v>183</v>
      </c>
      <c r="I73" s="98">
        <v>4.8000000000000001E-2</v>
      </c>
      <c r="J73" s="98">
        <v>4.8499999999999988E-2</v>
      </c>
      <c r="K73" s="94">
        <v>287715000</v>
      </c>
      <c r="L73" s="108">
        <v>104.3536</v>
      </c>
      <c r="M73" s="94">
        <v>300240.99095000001</v>
      </c>
      <c r="N73" s="84"/>
      <c r="O73" s="95">
        <v>1.4101808426521195E-2</v>
      </c>
      <c r="P73" s="95">
        <f>M73/'סכום נכסי הקרן'!$C$42</f>
        <v>4.1562032815634477E-3</v>
      </c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</row>
    <row r="74" spans="2:39" s="142" customFormat="1">
      <c r="B74" s="87" t="s">
        <v>2074</v>
      </c>
      <c r="C74" s="84" t="s">
        <v>2075</v>
      </c>
      <c r="D74" s="84" t="s">
        <v>285</v>
      </c>
      <c r="E74" s="84"/>
      <c r="F74" s="107">
        <v>42125</v>
      </c>
      <c r="G74" s="94">
        <v>8.52</v>
      </c>
      <c r="H74" s="97" t="s">
        <v>183</v>
      </c>
      <c r="I74" s="98">
        <v>4.8000000000000001E-2</v>
      </c>
      <c r="J74" s="98">
        <v>4.8499999999999995E-2</v>
      </c>
      <c r="K74" s="94">
        <v>273555000</v>
      </c>
      <c r="L74" s="108">
        <v>103.6263</v>
      </c>
      <c r="M74" s="94">
        <v>283474.94118999998</v>
      </c>
      <c r="N74" s="84"/>
      <c r="O74" s="95">
        <v>1.3314335599986274E-2</v>
      </c>
      <c r="P74" s="95">
        <f>M74/'סכום נכסי הקרן'!$C$42</f>
        <v>3.9241126839042739E-3</v>
      </c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</row>
    <row r="75" spans="2:39" s="142" customFormat="1">
      <c r="B75" s="87" t="s">
        <v>2076</v>
      </c>
      <c r="C75" s="84" t="s">
        <v>2077</v>
      </c>
      <c r="D75" s="84" t="s">
        <v>285</v>
      </c>
      <c r="E75" s="84"/>
      <c r="F75" s="107">
        <v>42156</v>
      </c>
      <c r="G75" s="94">
        <v>8.6</v>
      </c>
      <c r="H75" s="97" t="s">
        <v>183</v>
      </c>
      <c r="I75" s="98">
        <v>4.8000000000000001E-2</v>
      </c>
      <c r="J75" s="98">
        <v>4.8500000000000008E-2</v>
      </c>
      <c r="K75" s="94">
        <v>102930000</v>
      </c>
      <c r="L75" s="108">
        <v>102.5949</v>
      </c>
      <c r="M75" s="94">
        <v>105600.97831999999</v>
      </c>
      <c r="N75" s="84"/>
      <c r="O75" s="95">
        <v>4.9598982511014052E-3</v>
      </c>
      <c r="P75" s="95">
        <f>M75/'סכום נכסי הקרן'!$C$42</f>
        <v>1.4618228218644055E-3</v>
      </c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</row>
    <row r="76" spans="2:39" s="142" customFormat="1">
      <c r="B76" s="87" t="s">
        <v>2078</v>
      </c>
      <c r="C76" s="84" t="s">
        <v>2079</v>
      </c>
      <c r="D76" s="84" t="s">
        <v>285</v>
      </c>
      <c r="E76" s="84"/>
      <c r="F76" s="107">
        <v>42218</v>
      </c>
      <c r="G76" s="94">
        <v>8.5700000000000021</v>
      </c>
      <c r="H76" s="97" t="s">
        <v>183</v>
      </c>
      <c r="I76" s="98">
        <v>4.8000000000000001E-2</v>
      </c>
      <c r="J76" s="98">
        <v>4.8500000000000008E-2</v>
      </c>
      <c r="K76" s="94">
        <v>113473000</v>
      </c>
      <c r="L76" s="108">
        <v>103.6942</v>
      </c>
      <c r="M76" s="94">
        <v>117664.87672999997</v>
      </c>
      <c r="N76" s="84"/>
      <c r="O76" s="95">
        <v>5.5265190303512464E-3</v>
      </c>
      <c r="P76" s="95">
        <f>M76/'סכום נכסי הקרן'!$C$42</f>
        <v>1.6288220513881314E-3</v>
      </c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</row>
    <row r="77" spans="2:39" s="142" customFormat="1">
      <c r="B77" s="87" t="s">
        <v>2080</v>
      </c>
      <c r="C77" s="84" t="s">
        <v>2081</v>
      </c>
      <c r="D77" s="84" t="s">
        <v>285</v>
      </c>
      <c r="E77" s="84"/>
      <c r="F77" s="107">
        <v>42309</v>
      </c>
      <c r="G77" s="94">
        <v>8.8199999999999985</v>
      </c>
      <c r="H77" s="97" t="s">
        <v>183</v>
      </c>
      <c r="I77" s="98">
        <v>4.8000000000000001E-2</v>
      </c>
      <c r="J77" s="98">
        <v>4.8499999999999995E-2</v>
      </c>
      <c r="K77" s="94">
        <v>244582000</v>
      </c>
      <c r="L77" s="108">
        <v>102.89700000000001</v>
      </c>
      <c r="M77" s="94">
        <v>251667.50708000001</v>
      </c>
      <c r="N77" s="84"/>
      <c r="O77" s="95">
        <v>1.182039454637074E-2</v>
      </c>
      <c r="P77" s="95">
        <f>M77/'סכום נכסי הקרן'!$C$42</f>
        <v>3.4838058436963341E-3</v>
      </c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</row>
    <row r="78" spans="2:39" s="142" customFormat="1">
      <c r="B78" s="87" t="s">
        <v>2082</v>
      </c>
      <c r="C78" s="84" t="s">
        <v>2083</v>
      </c>
      <c r="D78" s="84" t="s">
        <v>285</v>
      </c>
      <c r="E78" s="84"/>
      <c r="F78" s="107">
        <v>42339</v>
      </c>
      <c r="G78" s="94">
        <v>8.8999999999999986</v>
      </c>
      <c r="H78" s="97" t="s">
        <v>183</v>
      </c>
      <c r="I78" s="98">
        <v>4.8000000000000001E-2</v>
      </c>
      <c r="J78" s="98">
        <v>4.8499999999999995E-2</v>
      </c>
      <c r="K78" s="94">
        <v>195315000</v>
      </c>
      <c r="L78" s="108">
        <v>102.38809999999999</v>
      </c>
      <c r="M78" s="94">
        <v>199979.23191</v>
      </c>
      <c r="N78" s="84"/>
      <c r="O78" s="95">
        <v>9.3926842192820648E-3</v>
      </c>
      <c r="P78" s="95">
        <f>M78/'סכום נכסי הקרן'!$C$42</f>
        <v>2.7682906896856541E-3</v>
      </c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</row>
    <row r="79" spans="2:39" s="142" customFormat="1">
      <c r="B79" s="87" t="s">
        <v>2084</v>
      </c>
      <c r="C79" s="84" t="s">
        <v>2085</v>
      </c>
      <c r="D79" s="84" t="s">
        <v>285</v>
      </c>
      <c r="E79" s="84"/>
      <c r="F79" s="107">
        <v>42370</v>
      </c>
      <c r="G79" s="94">
        <v>8.7700000000000014</v>
      </c>
      <c r="H79" s="97" t="s">
        <v>183</v>
      </c>
      <c r="I79" s="98">
        <v>4.8000000000000001E-2</v>
      </c>
      <c r="J79" s="98">
        <v>4.8500000000000008E-2</v>
      </c>
      <c r="K79" s="94">
        <v>104113000</v>
      </c>
      <c r="L79" s="108">
        <v>104.85299999999999</v>
      </c>
      <c r="M79" s="94">
        <v>109165.62148999998</v>
      </c>
      <c r="N79" s="84"/>
      <c r="O79" s="95">
        <v>5.1273234748631345E-3</v>
      </c>
      <c r="P79" s="95">
        <f>M79/'סכום נכסי הקרן'!$C$42</f>
        <v>1.5111677883657448E-3</v>
      </c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</row>
    <row r="80" spans="2:39" s="142" customFormat="1">
      <c r="B80" s="87" t="s">
        <v>2086</v>
      </c>
      <c r="C80" s="84" t="s">
        <v>2087</v>
      </c>
      <c r="D80" s="84" t="s">
        <v>285</v>
      </c>
      <c r="E80" s="84"/>
      <c r="F80" s="107">
        <v>42461</v>
      </c>
      <c r="G80" s="94">
        <v>9.0199999999999978</v>
      </c>
      <c r="H80" s="97" t="s">
        <v>183</v>
      </c>
      <c r="I80" s="98">
        <v>4.8000000000000001E-2</v>
      </c>
      <c r="J80" s="98">
        <v>4.8499999999999995E-2</v>
      </c>
      <c r="K80" s="94">
        <v>283638000</v>
      </c>
      <c r="L80" s="108">
        <v>104.56529999999999</v>
      </c>
      <c r="M80" s="94">
        <v>296587.06312000006</v>
      </c>
      <c r="N80" s="84"/>
      <c r="O80" s="95">
        <v>1.393018965421447E-2</v>
      </c>
      <c r="P80" s="95">
        <f>M80/'סכום נכסי הקרן'!$C$42</f>
        <v>4.1056223572546449E-3</v>
      </c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</row>
    <row r="81" spans="2:39" s="142" customFormat="1">
      <c r="B81" s="87" t="s">
        <v>2088</v>
      </c>
      <c r="C81" s="84" t="s">
        <v>2089</v>
      </c>
      <c r="D81" s="84" t="s">
        <v>285</v>
      </c>
      <c r="E81" s="84"/>
      <c r="F81" s="107">
        <v>42491</v>
      </c>
      <c r="G81" s="94">
        <v>9.1</v>
      </c>
      <c r="H81" s="97" t="s">
        <v>183</v>
      </c>
      <c r="I81" s="98">
        <v>4.8000000000000001E-2</v>
      </c>
      <c r="J81" s="98">
        <v>4.8499999999999988E-2</v>
      </c>
      <c r="K81" s="94">
        <v>304960000</v>
      </c>
      <c r="L81" s="108">
        <v>104.3651</v>
      </c>
      <c r="M81" s="94">
        <v>318271.74124000006</v>
      </c>
      <c r="N81" s="84"/>
      <c r="O81" s="95">
        <v>1.4948682084816461E-2</v>
      </c>
      <c r="P81" s="95">
        <f>M81/'סכום נכסי הקרן'!$C$42</f>
        <v>4.4058009906811513E-3</v>
      </c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</row>
    <row r="82" spans="2:39" s="142" customFormat="1">
      <c r="B82" s="87" t="s">
        <v>2090</v>
      </c>
      <c r="C82" s="84" t="s">
        <v>2091</v>
      </c>
      <c r="D82" s="84" t="s">
        <v>285</v>
      </c>
      <c r="E82" s="84"/>
      <c r="F82" s="107">
        <v>42522</v>
      </c>
      <c r="G82" s="94">
        <v>9.1900000000000013</v>
      </c>
      <c r="H82" s="97" t="s">
        <v>183</v>
      </c>
      <c r="I82" s="98">
        <v>4.8000000000000001E-2</v>
      </c>
      <c r="J82" s="98">
        <v>4.8499999999999995E-2</v>
      </c>
      <c r="K82" s="94">
        <v>173660000</v>
      </c>
      <c r="L82" s="108">
        <v>103.5311</v>
      </c>
      <c r="M82" s="94">
        <v>179792.12948</v>
      </c>
      <c r="N82" s="84"/>
      <c r="O82" s="95">
        <v>8.4445303704232724E-3</v>
      </c>
      <c r="P82" s="95">
        <f>M82/'סכום נכסי הקרן'!$C$42</f>
        <v>2.4888428331509816E-3</v>
      </c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</row>
    <row r="83" spans="2:39" s="142" customFormat="1">
      <c r="B83" s="87" t="s">
        <v>2092</v>
      </c>
      <c r="C83" s="84" t="s">
        <v>2093</v>
      </c>
      <c r="D83" s="84" t="s">
        <v>285</v>
      </c>
      <c r="E83" s="84"/>
      <c r="F83" s="107">
        <v>42552</v>
      </c>
      <c r="G83" s="94">
        <v>9.0500000000000007</v>
      </c>
      <c r="H83" s="97" t="s">
        <v>183</v>
      </c>
      <c r="I83" s="98">
        <v>4.8000000000000001E-2</v>
      </c>
      <c r="J83" s="98">
        <v>4.8500000000000008E-2</v>
      </c>
      <c r="K83" s="94">
        <v>53454000</v>
      </c>
      <c r="L83" s="108">
        <v>105.2766</v>
      </c>
      <c r="M83" s="94">
        <v>56274.550479999998</v>
      </c>
      <c r="N83" s="84"/>
      <c r="O83" s="95">
        <v>2.6431198739605556E-3</v>
      </c>
      <c r="P83" s="95">
        <f>M83/'סכום נכסי הקרן'!$C$42</f>
        <v>7.790024627664315E-4</v>
      </c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</row>
    <row r="84" spans="2:39" s="142" customFormat="1">
      <c r="B84" s="87" t="s">
        <v>2094</v>
      </c>
      <c r="C84" s="84" t="s">
        <v>2095</v>
      </c>
      <c r="D84" s="84" t="s">
        <v>285</v>
      </c>
      <c r="E84" s="84"/>
      <c r="F84" s="107">
        <v>42583</v>
      </c>
      <c r="G84" s="94">
        <v>9.139999999999997</v>
      </c>
      <c r="H84" s="97" t="s">
        <v>183</v>
      </c>
      <c r="I84" s="98">
        <v>4.8000000000000001E-2</v>
      </c>
      <c r="J84" s="98">
        <v>4.8499999999999981E-2</v>
      </c>
      <c r="K84" s="94">
        <v>457624000</v>
      </c>
      <c r="L84" s="108">
        <v>104.5561</v>
      </c>
      <c r="M84" s="94">
        <v>478473.60134000011</v>
      </c>
      <c r="N84" s="84"/>
      <c r="O84" s="95">
        <v>2.2473090839112007E-2</v>
      </c>
      <c r="P84" s="95">
        <f>M84/'סכום נכסי הקרן'!$C$42</f>
        <v>6.6234578620943934E-3</v>
      </c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</row>
    <row r="85" spans="2:39" s="142" customFormat="1">
      <c r="B85" s="87" t="s">
        <v>2096</v>
      </c>
      <c r="C85" s="84" t="s">
        <v>2097</v>
      </c>
      <c r="D85" s="84" t="s">
        <v>285</v>
      </c>
      <c r="E85" s="84"/>
      <c r="F85" s="107">
        <v>42614</v>
      </c>
      <c r="G85" s="94">
        <v>9.2200000000000006</v>
      </c>
      <c r="H85" s="97" t="s">
        <v>183</v>
      </c>
      <c r="I85" s="98">
        <v>4.8000000000000001E-2</v>
      </c>
      <c r="J85" s="98">
        <v>4.8499999999999995E-2</v>
      </c>
      <c r="K85" s="94">
        <v>140188000</v>
      </c>
      <c r="L85" s="108">
        <v>103.714</v>
      </c>
      <c r="M85" s="94">
        <v>145394.56084999998</v>
      </c>
      <c r="N85" s="84"/>
      <c r="O85" s="95">
        <v>6.8289351060206336E-3</v>
      </c>
      <c r="P85" s="95">
        <f>M85/'סכום נכסי הקרן'!$C$42</f>
        <v>2.0126810433651957E-3</v>
      </c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</row>
    <row r="86" spans="2:39" s="142" customFormat="1">
      <c r="B86" s="87" t="s">
        <v>2098</v>
      </c>
      <c r="C86" s="84" t="s">
        <v>2099</v>
      </c>
      <c r="D86" s="84" t="s">
        <v>285</v>
      </c>
      <c r="E86" s="84"/>
      <c r="F86" s="107">
        <v>42644</v>
      </c>
      <c r="G86" s="94">
        <v>9.2999999999999989</v>
      </c>
      <c r="H86" s="97" t="s">
        <v>183</v>
      </c>
      <c r="I86" s="98">
        <v>4.8000000000000001E-2</v>
      </c>
      <c r="J86" s="98">
        <v>4.8499999999999995E-2</v>
      </c>
      <c r="K86" s="94">
        <v>107831000</v>
      </c>
      <c r="L86" s="108">
        <v>103.6169</v>
      </c>
      <c r="M86" s="94">
        <v>111731.08836000001</v>
      </c>
      <c r="N86" s="84"/>
      <c r="O86" s="95">
        <v>5.2478190881065376E-3</v>
      </c>
      <c r="P86" s="95">
        <f>M86/'סכום נכסי הקרן'!$C$42</f>
        <v>1.5466812663558708E-3</v>
      </c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</row>
    <row r="87" spans="2:39" s="142" customFormat="1">
      <c r="B87" s="87" t="s">
        <v>2100</v>
      </c>
      <c r="C87" s="84" t="s">
        <v>2101</v>
      </c>
      <c r="D87" s="84" t="s">
        <v>285</v>
      </c>
      <c r="E87" s="84"/>
      <c r="F87" s="107">
        <v>42675</v>
      </c>
      <c r="G87" s="94">
        <v>9.39</v>
      </c>
      <c r="H87" s="97" t="s">
        <v>183</v>
      </c>
      <c r="I87" s="98">
        <v>4.8000000000000001E-2</v>
      </c>
      <c r="J87" s="98">
        <v>4.850041933380405E-2</v>
      </c>
      <c r="K87" s="94">
        <v>157278000</v>
      </c>
      <c r="L87" s="108">
        <v>103.3113</v>
      </c>
      <c r="M87" s="94">
        <v>162485.91061000002</v>
      </c>
      <c r="N87" s="84"/>
      <c r="O87" s="95">
        <v>7.6316867199943805E-3</v>
      </c>
      <c r="P87" s="95">
        <f>M87/'סכום נכסי הקרן'!$C$42</f>
        <v>2.2492747334342859E-3</v>
      </c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</row>
    <row r="88" spans="2:39" s="142" customFormat="1">
      <c r="B88" s="87" t="s">
        <v>2102</v>
      </c>
      <c r="C88" s="84" t="s">
        <v>2103</v>
      </c>
      <c r="D88" s="84" t="s">
        <v>285</v>
      </c>
      <c r="E88" s="84"/>
      <c r="F88" s="107">
        <v>42705</v>
      </c>
      <c r="G88" s="94">
        <v>9.4700000000000024</v>
      </c>
      <c r="H88" s="97" t="s">
        <v>183</v>
      </c>
      <c r="I88" s="98">
        <v>4.8000000000000001E-2</v>
      </c>
      <c r="J88" s="98">
        <v>4.8500000000000015E-2</v>
      </c>
      <c r="K88" s="94">
        <v>175719000</v>
      </c>
      <c r="L88" s="108">
        <v>102.6965</v>
      </c>
      <c r="M88" s="94">
        <v>180457.32743999999</v>
      </c>
      <c r="N88" s="84"/>
      <c r="O88" s="95">
        <v>8.4757735866408564E-3</v>
      </c>
      <c r="P88" s="95">
        <f>M88/'סכום נכסי הקרן'!$C$42</f>
        <v>2.4980510959384627E-3</v>
      </c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</row>
    <row r="89" spans="2:39" s="142" customFormat="1">
      <c r="B89" s="87" t="s">
        <v>2104</v>
      </c>
      <c r="C89" s="84" t="s">
        <v>2105</v>
      </c>
      <c r="D89" s="84" t="s">
        <v>285</v>
      </c>
      <c r="E89" s="84"/>
      <c r="F89" s="107">
        <v>42736</v>
      </c>
      <c r="G89" s="94">
        <v>9.33</v>
      </c>
      <c r="H89" s="97" t="s">
        <v>183</v>
      </c>
      <c r="I89" s="98">
        <v>4.8000000000000001E-2</v>
      </c>
      <c r="J89" s="98">
        <v>4.8499999999999995E-2</v>
      </c>
      <c r="K89" s="94">
        <v>355923000</v>
      </c>
      <c r="L89" s="108">
        <v>105.1704</v>
      </c>
      <c r="M89" s="94">
        <v>374325.50322000001</v>
      </c>
      <c r="N89" s="84"/>
      <c r="O89" s="95">
        <v>1.7581431898646558E-2</v>
      </c>
      <c r="P89" s="95">
        <f>M89/'סכום נכסי הקרן'!$C$42</f>
        <v>5.1817471023300086E-3</v>
      </c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</row>
    <row r="90" spans="2:39" s="142" customFormat="1">
      <c r="B90" s="87" t="s">
        <v>2106</v>
      </c>
      <c r="C90" s="84" t="s">
        <v>2107</v>
      </c>
      <c r="D90" s="84" t="s">
        <v>285</v>
      </c>
      <c r="E90" s="84"/>
      <c r="F90" s="107">
        <v>42767</v>
      </c>
      <c r="G90" s="94">
        <v>9.41</v>
      </c>
      <c r="H90" s="97" t="s">
        <v>183</v>
      </c>
      <c r="I90" s="98">
        <v>4.8000000000000001E-2</v>
      </c>
      <c r="J90" s="98">
        <v>4.8499999999999995E-2</v>
      </c>
      <c r="K90" s="94">
        <v>194559000</v>
      </c>
      <c r="L90" s="108">
        <v>104.75539999999999</v>
      </c>
      <c r="M90" s="94">
        <v>203810.98618000001</v>
      </c>
      <c r="N90" s="84"/>
      <c r="O90" s="95">
        <v>9.5726551968693431E-3</v>
      </c>
      <c r="P90" s="95">
        <f>M90/'סכום נכסי הקרן'!$C$42</f>
        <v>2.8213332460025925E-3</v>
      </c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</row>
    <row r="91" spans="2:39" s="142" customFormat="1">
      <c r="B91" s="87" t="s">
        <v>2108</v>
      </c>
      <c r="C91" s="84" t="s">
        <v>2109</v>
      </c>
      <c r="D91" s="84" t="s">
        <v>285</v>
      </c>
      <c r="E91" s="84"/>
      <c r="F91" s="107">
        <v>42795</v>
      </c>
      <c r="G91" s="94">
        <v>9.5000000000000018</v>
      </c>
      <c r="H91" s="97" t="s">
        <v>183</v>
      </c>
      <c r="I91" s="98">
        <v>4.8000000000000001E-2</v>
      </c>
      <c r="J91" s="98">
        <v>4.8500000000000008E-2</v>
      </c>
      <c r="K91" s="94">
        <v>241051000</v>
      </c>
      <c r="L91" s="108">
        <v>104.55110000000001</v>
      </c>
      <c r="M91" s="94">
        <v>252021.59073</v>
      </c>
      <c r="N91" s="84"/>
      <c r="O91" s="95">
        <v>1.183702525286909E-2</v>
      </c>
      <c r="P91" s="95">
        <f>M91/'סכום נכסי הקרן'!$C$42</f>
        <v>3.4887073850329168E-3</v>
      </c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</row>
    <row r="92" spans="2:39" s="142" customFormat="1">
      <c r="B92" s="87" t="s">
        <v>2110</v>
      </c>
      <c r="C92" s="84" t="s">
        <v>2111</v>
      </c>
      <c r="D92" s="84" t="s">
        <v>285</v>
      </c>
      <c r="E92" s="84"/>
      <c r="F92" s="107">
        <v>42826</v>
      </c>
      <c r="G92" s="94">
        <v>9.5800000000000018</v>
      </c>
      <c r="H92" s="97" t="s">
        <v>183</v>
      </c>
      <c r="I92" s="98">
        <v>4.8000000000000001E-2</v>
      </c>
      <c r="J92" s="98">
        <v>4.8500000000000008E-2</v>
      </c>
      <c r="K92" s="94">
        <v>170117000</v>
      </c>
      <c r="L92" s="108">
        <v>104.1386</v>
      </c>
      <c r="M92" s="94">
        <v>177157.45459999997</v>
      </c>
      <c r="N92" s="84"/>
      <c r="O92" s="95">
        <v>8.3207841747210479E-3</v>
      </c>
      <c r="P92" s="95">
        <f>M92/'סכום נכסי הקרן'!$C$42</f>
        <v>2.4523713162289884E-3</v>
      </c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</row>
    <row r="93" spans="2:39" s="142" customFormat="1">
      <c r="B93" s="87" t="s">
        <v>2112</v>
      </c>
      <c r="C93" s="84" t="s">
        <v>2113</v>
      </c>
      <c r="D93" s="84" t="s">
        <v>285</v>
      </c>
      <c r="E93" s="84"/>
      <c r="F93" s="107">
        <v>42856</v>
      </c>
      <c r="G93" s="94">
        <v>9.6600000000000019</v>
      </c>
      <c r="H93" s="97" t="s">
        <v>183</v>
      </c>
      <c r="I93" s="98">
        <v>4.8000000000000001E-2</v>
      </c>
      <c r="J93" s="98">
        <v>4.8518449591993577E-2</v>
      </c>
      <c r="K93" s="94">
        <v>307442000</v>
      </c>
      <c r="L93" s="108">
        <v>103.41289999999999</v>
      </c>
      <c r="M93" s="94">
        <v>317934.82474000001</v>
      </c>
      <c r="N93" s="84"/>
      <c r="O93" s="95">
        <v>1.4932857690140366E-2</v>
      </c>
      <c r="P93" s="95">
        <f>M93/'סכום נכסי הקרן'!$C$42</f>
        <v>4.40113709232909E-3</v>
      </c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</row>
    <row r="94" spans="2:39" s="142" customFormat="1">
      <c r="B94" s="87" t="s">
        <v>2114</v>
      </c>
      <c r="C94" s="84" t="s">
        <v>2115</v>
      </c>
      <c r="D94" s="84" t="s">
        <v>285</v>
      </c>
      <c r="E94" s="84"/>
      <c r="F94" s="107">
        <v>42887</v>
      </c>
      <c r="G94" s="94">
        <v>9.7499996717485082</v>
      </c>
      <c r="H94" s="97" t="s">
        <v>183</v>
      </c>
      <c r="I94" s="98">
        <v>4.8000000000000001E-2</v>
      </c>
      <c r="J94" s="98">
        <v>4.8500018600917884E-2</v>
      </c>
      <c r="K94" s="94">
        <v>269983000</v>
      </c>
      <c r="L94" s="108">
        <v>102.8027</v>
      </c>
      <c r="M94" s="94">
        <v>277549.69024999999</v>
      </c>
      <c r="N94" s="84"/>
      <c r="O94" s="95">
        <v>1.3036036646300568E-2</v>
      </c>
      <c r="P94" s="95">
        <f>M94/'סכום נכסי הקרן'!$C$42</f>
        <v>3.8420900815840727E-3</v>
      </c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</row>
    <row r="95" spans="2:39" s="142" customFormat="1">
      <c r="B95" s="87" t="s">
        <v>2116</v>
      </c>
      <c r="C95" s="84" t="s">
        <v>2117</v>
      </c>
      <c r="D95" s="84" t="s">
        <v>285</v>
      </c>
      <c r="E95" s="84"/>
      <c r="F95" s="107">
        <v>42918</v>
      </c>
      <c r="G95" s="94">
        <v>9.5999959615568784</v>
      </c>
      <c r="H95" s="97" t="s">
        <v>183</v>
      </c>
      <c r="I95" s="98">
        <v>4.8000000000000001E-2</v>
      </c>
      <c r="J95" s="98">
        <v>4.8500215383632979E-2</v>
      </c>
      <c r="K95" s="94">
        <v>117212000</v>
      </c>
      <c r="L95" s="108">
        <v>104.4237</v>
      </c>
      <c r="M95" s="94">
        <v>122397.11827000002</v>
      </c>
      <c r="N95" s="84"/>
      <c r="O95" s="95">
        <v>5.7487843626563197E-3</v>
      </c>
      <c r="P95" s="95">
        <f>M95/'סכום נכסי הקרן'!$C$42</f>
        <v>1.6943299547409233E-3</v>
      </c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</row>
    <row r="96" spans="2:39" s="142" customFormat="1">
      <c r="B96" s="87" t="s">
        <v>2118</v>
      </c>
      <c r="C96" s="84" t="s">
        <v>2119</v>
      </c>
      <c r="D96" s="84" t="s">
        <v>285</v>
      </c>
      <c r="E96" s="84"/>
      <c r="F96" s="107">
        <v>42949</v>
      </c>
      <c r="G96" s="94">
        <v>9.6900000000000048</v>
      </c>
      <c r="H96" s="97" t="s">
        <v>183</v>
      </c>
      <c r="I96" s="98">
        <v>4.8000000000000001E-2</v>
      </c>
      <c r="J96" s="98">
        <v>4.8500000000000015E-2</v>
      </c>
      <c r="K96" s="94">
        <v>287016000</v>
      </c>
      <c r="L96" s="108">
        <v>104.75369999999999</v>
      </c>
      <c r="M96" s="94">
        <v>300659.75689999992</v>
      </c>
      <c r="N96" s="84"/>
      <c r="O96" s="95">
        <v>1.4121477150581036E-2</v>
      </c>
      <c r="P96" s="95">
        <f>M96/'סכום נכסי הקרן'!$C$42</f>
        <v>4.1620002129221191E-3</v>
      </c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</row>
    <row r="97" spans="2:39" s="142" customFormat="1">
      <c r="B97" s="87" t="s">
        <v>2120</v>
      </c>
      <c r="C97" s="84" t="s">
        <v>2121</v>
      </c>
      <c r="D97" s="84" t="s">
        <v>285</v>
      </c>
      <c r="E97" s="84"/>
      <c r="F97" s="107">
        <v>42979</v>
      </c>
      <c r="G97" s="94">
        <v>9.7700000000000014</v>
      </c>
      <c r="H97" s="97" t="s">
        <v>183</v>
      </c>
      <c r="I97" s="98">
        <v>4.8000000000000001E-2</v>
      </c>
      <c r="J97" s="98">
        <v>4.8499999999999995E-2</v>
      </c>
      <c r="K97" s="94">
        <v>128924000</v>
      </c>
      <c r="L97" s="108">
        <v>104.4586</v>
      </c>
      <c r="M97" s="94">
        <v>134672.25753</v>
      </c>
      <c r="N97" s="84"/>
      <c r="O97" s="95">
        <v>6.3253267651632973E-3</v>
      </c>
      <c r="P97" s="95">
        <f>M97/'סכום נכסי הקרן'!$C$42</f>
        <v>1.8642533683049173E-3</v>
      </c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</row>
    <row r="98" spans="2:39" s="142" customFormat="1">
      <c r="B98" s="87" t="s">
        <v>2122</v>
      </c>
      <c r="C98" s="84" t="s">
        <v>2123</v>
      </c>
      <c r="D98" s="84" t="s">
        <v>285</v>
      </c>
      <c r="E98" s="84"/>
      <c r="F98" s="107">
        <v>43009</v>
      </c>
      <c r="G98" s="94">
        <v>9.85</v>
      </c>
      <c r="H98" s="97" t="s">
        <v>183</v>
      </c>
      <c r="I98" s="98">
        <v>4.8000000000000001E-2</v>
      </c>
      <c r="J98" s="98">
        <v>4.8500000000000015E-2</v>
      </c>
      <c r="K98" s="94">
        <v>246406000</v>
      </c>
      <c r="L98" s="108">
        <v>103.735</v>
      </c>
      <c r="M98" s="94">
        <v>255609.19704</v>
      </c>
      <c r="N98" s="84"/>
      <c r="O98" s="95">
        <v>1.2005529016240373E-2</v>
      </c>
      <c r="P98" s="95">
        <f>M98/'סכום נכסי הקרן'!$C$42</f>
        <v>3.538370227776008E-3</v>
      </c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</row>
    <row r="99" spans="2:39" s="142" customFormat="1">
      <c r="B99" s="87" t="s">
        <v>2124</v>
      </c>
      <c r="C99" s="84" t="s">
        <v>2125</v>
      </c>
      <c r="D99" s="84" t="s">
        <v>285</v>
      </c>
      <c r="E99" s="84"/>
      <c r="F99" s="107">
        <v>43040</v>
      </c>
      <c r="G99" s="94">
        <v>9.9399999999999977</v>
      </c>
      <c r="H99" s="97" t="s">
        <v>183</v>
      </c>
      <c r="I99" s="98">
        <v>4.8000000000000001E-2</v>
      </c>
      <c r="J99" s="98">
        <v>4.8499999999999967E-2</v>
      </c>
      <c r="K99" s="94">
        <v>264355000</v>
      </c>
      <c r="L99" s="108">
        <v>103.2227</v>
      </c>
      <c r="M99" s="94">
        <v>272874.3723600001</v>
      </c>
      <c r="N99" s="84"/>
      <c r="O99" s="95">
        <v>1.2816444920969347E-2</v>
      </c>
      <c r="P99" s="95">
        <f>M99/'סכום נכסי הקרן'!$C$42</f>
        <v>3.7773701661078882E-3</v>
      </c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</row>
    <row r="100" spans="2:39" s="142" customFormat="1">
      <c r="B100" s="87" t="s">
        <v>2126</v>
      </c>
      <c r="C100" s="84" t="s">
        <v>2127</v>
      </c>
      <c r="D100" s="84" t="s">
        <v>285</v>
      </c>
      <c r="E100" s="84"/>
      <c r="F100" s="107">
        <v>43070</v>
      </c>
      <c r="G100" s="94">
        <v>10.02</v>
      </c>
      <c r="H100" s="97" t="s">
        <v>183</v>
      </c>
      <c r="I100" s="98">
        <v>4.8000000000000001E-2</v>
      </c>
      <c r="J100" s="98">
        <v>4.8499999999999988E-2</v>
      </c>
      <c r="K100" s="94">
        <v>270718000</v>
      </c>
      <c r="L100" s="108">
        <v>102.5089</v>
      </c>
      <c r="M100" s="94">
        <v>277510.11297000002</v>
      </c>
      <c r="N100" s="84"/>
      <c r="O100" s="95">
        <v>1.3034177768807404E-2</v>
      </c>
      <c r="P100" s="95">
        <f>M100/'סכום נכסי הקרן'!$C$42</f>
        <v>3.8415422176148965E-3</v>
      </c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</row>
    <row r="101" spans="2:39" s="142" customFormat="1">
      <c r="B101" s="87" t="s">
        <v>2128</v>
      </c>
      <c r="C101" s="84" t="s">
        <v>2129</v>
      </c>
      <c r="D101" s="84" t="s">
        <v>285</v>
      </c>
      <c r="E101" s="84"/>
      <c r="F101" s="107">
        <v>43101</v>
      </c>
      <c r="G101" s="94">
        <v>9.8699999999999992</v>
      </c>
      <c r="H101" s="97" t="s">
        <v>183</v>
      </c>
      <c r="I101" s="98">
        <v>4.8000000000000001E-2</v>
      </c>
      <c r="J101" s="98">
        <v>4.8499999999999988E-2</v>
      </c>
      <c r="K101" s="94">
        <v>369597000</v>
      </c>
      <c r="L101" s="108">
        <v>104.8678</v>
      </c>
      <c r="M101" s="94">
        <v>387588.37005999999</v>
      </c>
      <c r="N101" s="84"/>
      <c r="O101" s="95">
        <v>1.8204366184775687E-2</v>
      </c>
      <c r="P101" s="95">
        <f>M101/'סכום נכסי הקרן'!$C$42</f>
        <v>5.3653435210233068E-3</v>
      </c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</row>
    <row r="102" spans="2:39" s="142" customFormat="1">
      <c r="B102" s="87" t="s">
        <v>2130</v>
      </c>
      <c r="C102" s="84" t="s">
        <v>2131</v>
      </c>
      <c r="D102" s="84" t="s">
        <v>285</v>
      </c>
      <c r="E102" s="84"/>
      <c r="F102" s="107">
        <v>43132</v>
      </c>
      <c r="G102" s="94">
        <v>9.9500000000000046</v>
      </c>
      <c r="H102" s="97" t="s">
        <v>183</v>
      </c>
      <c r="I102" s="98">
        <v>4.8000000000000001E-2</v>
      </c>
      <c r="J102" s="98">
        <v>4.8500000000000008E-2</v>
      </c>
      <c r="K102" s="94">
        <v>354824000</v>
      </c>
      <c r="L102" s="108">
        <v>104.34480000000001</v>
      </c>
      <c r="M102" s="94">
        <v>370240.24158999999</v>
      </c>
      <c r="N102" s="84"/>
      <c r="O102" s="95">
        <v>1.7389554111752123E-2</v>
      </c>
      <c r="P102" s="95">
        <f>M102/'סכום נכסי הקרן'!$C$42</f>
        <v>5.1251952712861298E-3</v>
      </c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</row>
    <row r="103" spans="2:39" s="142" customFormat="1">
      <c r="B103" s="87" t="s">
        <v>2132</v>
      </c>
      <c r="C103" s="84" t="s">
        <v>2133</v>
      </c>
      <c r="D103" s="84" t="s">
        <v>285</v>
      </c>
      <c r="E103" s="84"/>
      <c r="F103" s="107">
        <v>43161</v>
      </c>
      <c r="G103" s="94">
        <v>10.039999999999997</v>
      </c>
      <c r="H103" s="97" t="s">
        <v>183</v>
      </c>
      <c r="I103" s="98">
        <v>4.8000000000000001E-2</v>
      </c>
      <c r="J103" s="98">
        <v>4.8499999999999995E-2</v>
      </c>
      <c r="K103" s="94">
        <v>83465000</v>
      </c>
      <c r="L103" s="108">
        <v>104.4449</v>
      </c>
      <c r="M103" s="94">
        <v>87174.920700000002</v>
      </c>
      <c r="N103" s="84"/>
      <c r="O103" s="95">
        <v>4.0944576802082961E-3</v>
      </c>
      <c r="P103" s="95">
        <f>M103/'סכום נכסי הקרן'!$C$42</f>
        <v>1.2067529165053648E-3</v>
      </c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</row>
    <row r="104" spans="2:39" s="142" customFormat="1">
      <c r="B104" s="87" t="s">
        <v>2134</v>
      </c>
      <c r="C104" s="84" t="s">
        <v>2135</v>
      </c>
      <c r="D104" s="84" t="s">
        <v>285</v>
      </c>
      <c r="E104" s="84"/>
      <c r="F104" s="107">
        <v>43221</v>
      </c>
      <c r="G104" s="94">
        <v>10.200000000000001</v>
      </c>
      <c r="H104" s="97" t="s">
        <v>183</v>
      </c>
      <c r="I104" s="98">
        <v>4.8000000000000001E-2</v>
      </c>
      <c r="J104" s="98">
        <v>4.8499999999999995E-2</v>
      </c>
      <c r="K104" s="94">
        <v>337822000</v>
      </c>
      <c r="L104" s="108">
        <v>103.21120000000001</v>
      </c>
      <c r="M104" s="94">
        <v>348670.01189999998</v>
      </c>
      <c r="N104" s="84"/>
      <c r="O104" s="95">
        <v>1.6376437129150986E-2</v>
      </c>
      <c r="P104" s="95">
        <f>M104/'סכום נכסי הקרן'!$C$42</f>
        <v>4.8266009349898402E-3</v>
      </c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</row>
    <row r="105" spans="2:39" s="142" customFormat="1">
      <c r="B105" s="87" t="s">
        <v>2136</v>
      </c>
      <c r="C105" s="84" t="s">
        <v>2137</v>
      </c>
      <c r="D105" s="84" t="s">
        <v>285</v>
      </c>
      <c r="E105" s="84"/>
      <c r="F105" s="107">
        <v>43252</v>
      </c>
      <c r="G105" s="94">
        <v>10.279999999999998</v>
      </c>
      <c r="H105" s="97" t="s">
        <v>183</v>
      </c>
      <c r="I105" s="98">
        <v>4.8000000000000001E-2</v>
      </c>
      <c r="J105" s="98">
        <v>4.8499999999999988E-2</v>
      </c>
      <c r="K105" s="94">
        <v>188257000</v>
      </c>
      <c r="L105" s="108">
        <v>102.40600000000001</v>
      </c>
      <c r="M105" s="94">
        <v>192786.52757000006</v>
      </c>
      <c r="N105" s="84"/>
      <c r="O105" s="95">
        <v>9.0548551362166618E-3</v>
      </c>
      <c r="P105" s="95">
        <f>M105/'סכום נכסי הקרן'!$C$42</f>
        <v>2.6687228682278513E-3</v>
      </c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</row>
    <row r="106" spans="2:39" s="142" customFormat="1">
      <c r="B106" s="87" t="s">
        <v>2138</v>
      </c>
      <c r="C106" s="84" t="s">
        <v>2139</v>
      </c>
      <c r="D106" s="84" t="s">
        <v>285</v>
      </c>
      <c r="E106" s="84"/>
      <c r="F106" s="107">
        <v>43282</v>
      </c>
      <c r="G106" s="94">
        <v>10.119999999999996</v>
      </c>
      <c r="H106" s="97" t="s">
        <v>183</v>
      </c>
      <c r="I106" s="98">
        <v>4.8000000000000001E-2</v>
      </c>
      <c r="J106" s="98">
        <v>4.8499999999999995E-2</v>
      </c>
      <c r="K106" s="94">
        <v>144384000</v>
      </c>
      <c r="L106" s="108">
        <v>103.9355</v>
      </c>
      <c r="M106" s="94">
        <v>150066.17341000002</v>
      </c>
      <c r="N106" s="84"/>
      <c r="O106" s="95">
        <v>7.0483527983071E-3</v>
      </c>
      <c r="P106" s="95">
        <f>M106/'סכום נכסי הקרן'!$C$42</f>
        <v>2.0773496663624418E-3</v>
      </c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</row>
    <row r="107" spans="2:39" s="142" customFormat="1">
      <c r="B107" s="87" t="s">
        <v>2140</v>
      </c>
      <c r="C107" s="84" t="s">
        <v>2141</v>
      </c>
      <c r="D107" s="84" t="s">
        <v>285</v>
      </c>
      <c r="E107" s="84"/>
      <c r="F107" s="107">
        <v>43313</v>
      </c>
      <c r="G107" s="94">
        <v>10.210001076123337</v>
      </c>
      <c r="H107" s="97" t="s">
        <v>183</v>
      </c>
      <c r="I107" s="98">
        <v>4.8000000000000001E-2</v>
      </c>
      <c r="J107" s="98">
        <v>4.8500216186075751E-2</v>
      </c>
      <c r="K107" s="94">
        <v>407913000</v>
      </c>
      <c r="L107" s="108">
        <v>103.40179999999999</v>
      </c>
      <c r="M107" s="94">
        <v>421789.47781999997</v>
      </c>
      <c r="N107" s="84"/>
      <c r="O107" s="95">
        <v>1.9810734016430777E-2</v>
      </c>
      <c r="P107" s="95">
        <f>M107/'סכום נכסי הקרן'!$C$42</f>
        <v>5.8387857244194749E-3</v>
      </c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</row>
    <row r="108" spans="2:39" s="142" customFormat="1">
      <c r="B108" s="87" t="s">
        <v>2142</v>
      </c>
      <c r="C108" s="84" t="s">
        <v>2143</v>
      </c>
      <c r="D108" s="84" t="s">
        <v>285</v>
      </c>
      <c r="E108" s="84"/>
      <c r="F108" s="107">
        <v>43345</v>
      </c>
      <c r="G108" s="94">
        <v>10.290000000000001</v>
      </c>
      <c r="H108" s="97" t="s">
        <v>183</v>
      </c>
      <c r="I108" s="98">
        <v>4.8000000000000001E-2</v>
      </c>
      <c r="J108" s="98">
        <v>4.8500000000000008E-2</v>
      </c>
      <c r="K108" s="94">
        <v>378605000</v>
      </c>
      <c r="L108" s="108">
        <v>102.9936</v>
      </c>
      <c r="M108" s="94">
        <v>389938.98243999993</v>
      </c>
      <c r="N108" s="84"/>
      <c r="O108" s="95">
        <v>1.831477044824046E-2</v>
      </c>
      <c r="P108" s="95">
        <f>M108/'סכום נכסי הקרן'!$C$42</f>
        <v>5.3978827917488901E-3</v>
      </c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</row>
    <row r="109" spans="2:39" s="142" customFormat="1">
      <c r="B109" s="87" t="s">
        <v>2144</v>
      </c>
      <c r="C109" s="84" t="s">
        <v>2145</v>
      </c>
      <c r="D109" s="84" t="s">
        <v>285</v>
      </c>
      <c r="E109" s="84"/>
      <c r="F109" s="107">
        <v>43375</v>
      </c>
      <c r="G109" s="94">
        <v>10.370000000000001</v>
      </c>
      <c r="H109" s="97" t="s">
        <v>183</v>
      </c>
      <c r="I109" s="98">
        <v>4.8000000000000001E-2</v>
      </c>
      <c r="J109" s="98">
        <v>4.8500000000000015E-2</v>
      </c>
      <c r="K109" s="94">
        <v>135958000</v>
      </c>
      <c r="L109" s="108">
        <v>102.49379999999999</v>
      </c>
      <c r="M109" s="94">
        <v>139348.57699999996</v>
      </c>
      <c r="N109" s="84"/>
      <c r="O109" s="95">
        <v>6.5449655330027381E-3</v>
      </c>
      <c r="P109" s="95">
        <f>M109/'סכום נכסי הקרן'!$C$42</f>
        <v>1.9289871485437707E-3</v>
      </c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</row>
    <row r="110" spans="2:39" s="142" customFormat="1">
      <c r="B110" s="87" t="s">
        <v>2146</v>
      </c>
      <c r="C110" s="84" t="s">
        <v>2147</v>
      </c>
      <c r="D110" s="84" t="s">
        <v>285</v>
      </c>
      <c r="E110" s="84"/>
      <c r="F110" s="107">
        <v>43405</v>
      </c>
      <c r="G110" s="94">
        <v>10.46</v>
      </c>
      <c r="H110" s="97" t="s">
        <v>183</v>
      </c>
      <c r="I110" s="98">
        <v>4.8000000000000001E-2</v>
      </c>
      <c r="J110" s="98">
        <v>4.8500000000000008E-2</v>
      </c>
      <c r="K110" s="94">
        <v>92000</v>
      </c>
      <c r="L110" s="108">
        <v>102.00230000000001</v>
      </c>
      <c r="M110" s="94">
        <v>93.84214999999999</v>
      </c>
      <c r="N110" s="84"/>
      <c r="O110" s="95">
        <v>4.4076060948428124E-6</v>
      </c>
      <c r="P110" s="95">
        <f>M110/'סכום נכסי הקרן'!$C$42</f>
        <v>1.2990466443135394E-6</v>
      </c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</row>
    <row r="111" spans="2:39" s="142" customFormat="1">
      <c r="B111" s="87" t="s">
        <v>2148</v>
      </c>
      <c r="C111" s="84" t="s">
        <v>2149</v>
      </c>
      <c r="D111" s="84" t="s">
        <v>285</v>
      </c>
      <c r="E111" s="84"/>
      <c r="F111" s="107">
        <v>43435</v>
      </c>
      <c r="G111" s="94">
        <v>10.540000000000001</v>
      </c>
      <c r="H111" s="97" t="s">
        <v>183</v>
      </c>
      <c r="I111" s="98">
        <v>4.8000000000000001E-2</v>
      </c>
      <c r="J111" s="98">
        <v>4.8500333644216687E-2</v>
      </c>
      <c r="K111" s="94">
        <v>157298000</v>
      </c>
      <c r="L111" s="108">
        <v>101.3004</v>
      </c>
      <c r="M111" s="94">
        <v>159343.57120999999</v>
      </c>
      <c r="N111" s="84"/>
      <c r="O111" s="95">
        <v>7.4840963856776061E-3</v>
      </c>
      <c r="P111" s="95">
        <f>M111/'סכום נכסי הקרן'!$C$42</f>
        <v>2.2057756719479041E-3</v>
      </c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</row>
    <row r="112" spans="2:39" s="142" customFormat="1">
      <c r="B112" s="87" t="s">
        <v>2150</v>
      </c>
      <c r="C112" s="84" t="s">
        <v>2151</v>
      </c>
      <c r="D112" s="84" t="s">
        <v>285</v>
      </c>
      <c r="E112" s="84"/>
      <c r="F112" s="107">
        <v>43497</v>
      </c>
      <c r="G112" s="94">
        <v>10.459999999999999</v>
      </c>
      <c r="H112" s="97" t="s">
        <v>183</v>
      </c>
      <c r="I112" s="98">
        <v>4.8000000000000001E-2</v>
      </c>
      <c r="J112" s="98">
        <v>4.8499999999999995E-2</v>
      </c>
      <c r="K112" s="94">
        <v>237407000</v>
      </c>
      <c r="L112" s="108">
        <v>103.52500000000001</v>
      </c>
      <c r="M112" s="94">
        <v>245775.59309000004</v>
      </c>
      <c r="N112" s="84"/>
      <c r="O112" s="95">
        <v>1.1543661372497235E-2</v>
      </c>
      <c r="P112" s="95">
        <f>M112/'סכום נכסי הקרן'!$C$42</f>
        <v>3.4022447211379376E-3</v>
      </c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</row>
    <row r="113" spans="2:39" s="142" customFormat="1">
      <c r="B113" s="87" t="s">
        <v>2152</v>
      </c>
      <c r="C113" s="84" t="s">
        <v>2153</v>
      </c>
      <c r="D113" s="84" t="s">
        <v>285</v>
      </c>
      <c r="E113" s="84"/>
      <c r="F113" s="107">
        <v>43525</v>
      </c>
      <c r="G113" s="94">
        <v>10.539999999999996</v>
      </c>
      <c r="H113" s="97" t="s">
        <v>183</v>
      </c>
      <c r="I113" s="98">
        <v>4.8000000000000001E-2</v>
      </c>
      <c r="J113" s="98">
        <v>4.8499999999999981E-2</v>
      </c>
      <c r="K113" s="94">
        <v>372537000</v>
      </c>
      <c r="L113" s="108">
        <v>103.21769999999999</v>
      </c>
      <c r="M113" s="94">
        <v>384524.15872000012</v>
      </c>
      <c r="N113" s="84"/>
      <c r="O113" s="95">
        <v>1.8060445392487041E-2</v>
      </c>
      <c r="P113" s="95">
        <f>M113/'סכום נכסי הקרן'!$C$42</f>
        <v>5.3229259777477708E-3</v>
      </c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</row>
    <row r="114" spans="2:39" s="142" customFormat="1">
      <c r="B114" s="87" t="s">
        <v>2154</v>
      </c>
      <c r="C114" s="84" t="s">
        <v>2155</v>
      </c>
      <c r="D114" s="84" t="s">
        <v>285</v>
      </c>
      <c r="E114" s="84"/>
      <c r="F114" s="107">
        <v>43556</v>
      </c>
      <c r="G114" s="94">
        <v>10.620000000000003</v>
      </c>
      <c r="H114" s="97" t="s">
        <v>183</v>
      </c>
      <c r="I114" s="98">
        <v>4.8000000000000001E-2</v>
      </c>
      <c r="J114" s="98">
        <v>4.8499999999999995E-2</v>
      </c>
      <c r="K114" s="94">
        <v>164961000</v>
      </c>
      <c r="L114" s="108">
        <v>102.7079</v>
      </c>
      <c r="M114" s="94">
        <v>169427.98438000004</v>
      </c>
      <c r="N114" s="84"/>
      <c r="O114" s="95">
        <v>7.9577441116835141E-3</v>
      </c>
      <c r="P114" s="95">
        <f>M114/'סכום נכסי הקרן'!$C$42</f>
        <v>2.3453731032552624E-3</v>
      </c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</row>
    <row r="115" spans="2:39" s="142" customFormat="1">
      <c r="B115" s="87" t="s">
        <v>2156</v>
      </c>
      <c r="C115" s="84" t="s">
        <v>2157</v>
      </c>
      <c r="D115" s="84" t="s">
        <v>285</v>
      </c>
      <c r="E115" s="84"/>
      <c r="F115" s="107">
        <v>43586</v>
      </c>
      <c r="G115" s="94">
        <v>10.709996639977929</v>
      </c>
      <c r="H115" s="97" t="s">
        <v>183</v>
      </c>
      <c r="I115" s="98">
        <v>4.8000000000000001E-2</v>
      </c>
      <c r="J115" s="98">
        <v>4.8500117600772476E-2</v>
      </c>
      <c r="K115" s="94">
        <v>401888000</v>
      </c>
      <c r="L115" s="108">
        <v>101.7927</v>
      </c>
      <c r="M115" s="94">
        <v>409092.49135000003</v>
      </c>
      <c r="N115" s="84"/>
      <c r="O115" s="95">
        <v>1.9214378168325118E-2</v>
      </c>
      <c r="P115" s="95">
        <f>M115/'סכום נכסי הקרן'!$C$42</f>
        <v>5.6630227259507927E-3</v>
      </c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</row>
    <row r="116" spans="2:39" s="142" customFormat="1">
      <c r="B116" s="87" t="s">
        <v>2158</v>
      </c>
      <c r="C116" s="84" t="s">
        <v>2159</v>
      </c>
      <c r="D116" s="84" t="s">
        <v>285</v>
      </c>
      <c r="E116" s="84"/>
      <c r="F116" s="107">
        <v>43617</v>
      </c>
      <c r="G116" s="94">
        <v>10.79</v>
      </c>
      <c r="H116" s="97" t="s">
        <v>183</v>
      </c>
      <c r="I116" s="98">
        <v>4.8000000000000001E-2</v>
      </c>
      <c r="J116" s="98">
        <v>4.8499999999999995E-2</v>
      </c>
      <c r="K116" s="94">
        <v>101000</v>
      </c>
      <c r="L116" s="108">
        <v>101.0921</v>
      </c>
      <c r="M116" s="94">
        <v>102.10303</v>
      </c>
      <c r="N116" s="84"/>
      <c r="O116" s="95">
        <v>4.7956055709499262E-6</v>
      </c>
      <c r="P116" s="95">
        <f>M116/'סכום נכסי הקרן'!$C$42</f>
        <v>1.4134011048952379E-6</v>
      </c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</row>
    <row r="117" spans="2:39" s="142" customFormat="1">
      <c r="B117" s="87" t="s">
        <v>2160</v>
      </c>
      <c r="C117" s="84" t="s">
        <v>2161</v>
      </c>
      <c r="D117" s="84" t="s">
        <v>285</v>
      </c>
      <c r="E117" s="84"/>
      <c r="F117" s="107">
        <v>40057</v>
      </c>
      <c r="G117" s="94">
        <v>4.580000000000001</v>
      </c>
      <c r="H117" s="97" t="s">
        <v>183</v>
      </c>
      <c r="I117" s="98">
        <v>4.8000000000000001E-2</v>
      </c>
      <c r="J117" s="98">
        <v>4.8499999999999995E-2</v>
      </c>
      <c r="K117" s="94">
        <v>108168000</v>
      </c>
      <c r="L117" s="108">
        <v>112.4344</v>
      </c>
      <c r="M117" s="94">
        <v>121618.08465999999</v>
      </c>
      <c r="N117" s="84"/>
      <c r="O117" s="95">
        <v>5.7121944796717167E-3</v>
      </c>
      <c r="P117" s="95">
        <f>M117/'סכום נכסי הקרן'!$C$42</f>
        <v>1.6835458774699104E-3</v>
      </c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</row>
    <row r="118" spans="2:39" s="142" customFormat="1">
      <c r="B118" s="87" t="s">
        <v>2162</v>
      </c>
      <c r="C118" s="84" t="s">
        <v>2163</v>
      </c>
      <c r="D118" s="84" t="s">
        <v>285</v>
      </c>
      <c r="E118" s="84"/>
      <c r="F118" s="107">
        <v>40087</v>
      </c>
      <c r="G118" s="94">
        <v>4.66</v>
      </c>
      <c r="H118" s="97" t="s">
        <v>183</v>
      </c>
      <c r="I118" s="98">
        <v>4.8000000000000001E-2</v>
      </c>
      <c r="J118" s="98">
        <v>4.8499999999999995E-2</v>
      </c>
      <c r="K118" s="94">
        <v>100332000</v>
      </c>
      <c r="L118" s="108">
        <v>111.45610000000001</v>
      </c>
      <c r="M118" s="94">
        <v>111826.11103</v>
      </c>
      <c r="N118" s="84"/>
      <c r="O118" s="95">
        <v>5.2522821412168963E-3</v>
      </c>
      <c r="P118" s="95">
        <f>M118/'סכום נכסי הקרן'!$C$42</f>
        <v>1.5479966548097501E-3</v>
      </c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</row>
    <row r="119" spans="2:39" s="142" customFormat="1">
      <c r="B119" s="87" t="s">
        <v>2164</v>
      </c>
      <c r="C119" s="84" t="s">
        <v>2165</v>
      </c>
      <c r="D119" s="84" t="s">
        <v>285</v>
      </c>
      <c r="E119" s="84"/>
      <c r="F119" s="107">
        <v>40118</v>
      </c>
      <c r="G119" s="94">
        <v>4.74</v>
      </c>
      <c r="H119" s="97" t="s">
        <v>183</v>
      </c>
      <c r="I119" s="98">
        <v>4.8000000000000001E-2</v>
      </c>
      <c r="J119" s="98">
        <v>4.8500000000000008E-2</v>
      </c>
      <c r="K119" s="94">
        <v>122827000</v>
      </c>
      <c r="L119" s="108">
        <v>111.3327</v>
      </c>
      <c r="M119" s="94">
        <v>136746.55862</v>
      </c>
      <c r="N119" s="84"/>
      <c r="O119" s="95">
        <v>6.4227531575341357E-3</v>
      </c>
      <c r="P119" s="95">
        <f>M119/'סכום נכסי הקרן'!$C$42</f>
        <v>1.8929676919884691E-3</v>
      </c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</row>
    <row r="120" spans="2:39" s="142" customFormat="1">
      <c r="B120" s="87" t="s">
        <v>2166</v>
      </c>
      <c r="C120" s="84" t="s">
        <v>2167</v>
      </c>
      <c r="D120" s="84" t="s">
        <v>285</v>
      </c>
      <c r="E120" s="84"/>
      <c r="F120" s="107">
        <v>39509</v>
      </c>
      <c r="G120" s="94">
        <v>3.3600000000000003</v>
      </c>
      <c r="H120" s="97" t="s">
        <v>183</v>
      </c>
      <c r="I120" s="98">
        <v>4.8000000000000001E-2</v>
      </c>
      <c r="J120" s="98">
        <v>4.8499999999999995E-2</v>
      </c>
      <c r="K120" s="94">
        <v>14639000</v>
      </c>
      <c r="L120" s="108">
        <v>120.4589</v>
      </c>
      <c r="M120" s="94">
        <v>17633.981800000001</v>
      </c>
      <c r="N120" s="84"/>
      <c r="O120" s="95">
        <v>8.2823811749866392E-4</v>
      </c>
      <c r="P120" s="95">
        <f>M120/'סכום נכסי הקרן'!$C$42</f>
        <v>2.4410528619789754E-4</v>
      </c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</row>
    <row r="121" spans="2:39" s="142" customFormat="1">
      <c r="B121" s="87" t="s">
        <v>2168</v>
      </c>
      <c r="C121" s="84" t="s">
        <v>2169</v>
      </c>
      <c r="D121" s="84" t="s">
        <v>285</v>
      </c>
      <c r="E121" s="84"/>
      <c r="F121" s="107">
        <v>39600</v>
      </c>
      <c r="G121" s="94">
        <v>3.61</v>
      </c>
      <c r="H121" s="97" t="s">
        <v>183</v>
      </c>
      <c r="I121" s="98">
        <v>4.8000000000000001E-2</v>
      </c>
      <c r="J121" s="98">
        <v>4.8521904960231267E-2</v>
      </c>
      <c r="K121" s="94">
        <v>43655000</v>
      </c>
      <c r="L121" s="108">
        <v>117.21510000000001</v>
      </c>
      <c r="M121" s="94">
        <v>51170.261720000002</v>
      </c>
      <c r="N121" s="84"/>
      <c r="O121" s="95">
        <v>2.4033801168427396E-3</v>
      </c>
      <c r="P121" s="95">
        <f>M121/'סכום נכסי הקרן'!$C$42</f>
        <v>7.083443503373651E-4</v>
      </c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</row>
    <row r="122" spans="2:39" s="142" customFormat="1">
      <c r="B122" s="87" t="s">
        <v>2170</v>
      </c>
      <c r="C122" s="84" t="s">
        <v>2171</v>
      </c>
      <c r="D122" s="84" t="s">
        <v>285</v>
      </c>
      <c r="E122" s="84"/>
      <c r="F122" s="107">
        <v>39630</v>
      </c>
      <c r="G122" s="94">
        <v>3.61</v>
      </c>
      <c r="H122" s="97" t="s">
        <v>183</v>
      </c>
      <c r="I122" s="98">
        <v>4.8000000000000001E-2</v>
      </c>
      <c r="J122" s="98">
        <v>4.8499999999999995E-2</v>
      </c>
      <c r="K122" s="94">
        <v>20479000</v>
      </c>
      <c r="L122" s="108">
        <v>118.7662</v>
      </c>
      <c r="M122" s="94">
        <v>24322.130090000002</v>
      </c>
      <c r="N122" s="84"/>
      <c r="O122" s="95">
        <v>1.1423690614957543E-3</v>
      </c>
      <c r="P122" s="95">
        <f>M122/'סכום נכסי הקרן'!$C$42</f>
        <v>3.3668859330238988E-4</v>
      </c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</row>
    <row r="123" spans="2:39" s="142" customFormat="1">
      <c r="B123" s="87" t="s">
        <v>2172</v>
      </c>
      <c r="C123" s="84" t="s">
        <v>2173</v>
      </c>
      <c r="D123" s="84" t="s">
        <v>285</v>
      </c>
      <c r="E123" s="84"/>
      <c r="F123" s="107">
        <v>39904</v>
      </c>
      <c r="G123" s="94">
        <v>4.26</v>
      </c>
      <c r="H123" s="97" t="s">
        <v>183</v>
      </c>
      <c r="I123" s="98">
        <v>4.8000000000000001E-2</v>
      </c>
      <c r="J123" s="98">
        <v>4.8500000000000008E-2</v>
      </c>
      <c r="K123" s="94">
        <v>156290000</v>
      </c>
      <c r="L123" s="108">
        <v>116.33069999999999</v>
      </c>
      <c r="M123" s="94">
        <v>181813.29353</v>
      </c>
      <c r="N123" s="84"/>
      <c r="O123" s="95">
        <v>8.5394610064483106E-3</v>
      </c>
      <c r="P123" s="95">
        <f>M123/'סכום נכסי הקרן'!$C$42</f>
        <v>2.5168215865870405E-3</v>
      </c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</row>
    <row r="124" spans="2:39" s="142" customFormat="1">
      <c r="B124" s="87" t="s">
        <v>2174</v>
      </c>
      <c r="C124" s="84" t="s">
        <v>2175</v>
      </c>
      <c r="D124" s="84" t="s">
        <v>285</v>
      </c>
      <c r="E124" s="84"/>
      <c r="F124" s="107">
        <v>39965</v>
      </c>
      <c r="G124" s="94">
        <v>4.43</v>
      </c>
      <c r="H124" s="97" t="s">
        <v>183</v>
      </c>
      <c r="I124" s="98">
        <v>4.8000000000000001E-2</v>
      </c>
      <c r="J124" s="98">
        <v>4.8518404534312658E-2</v>
      </c>
      <c r="K124" s="94">
        <v>73638000</v>
      </c>
      <c r="L124" s="108">
        <v>113.71129999999999</v>
      </c>
      <c r="M124" s="94">
        <v>83734.74106</v>
      </c>
      <c r="N124" s="84"/>
      <c r="O124" s="95">
        <v>3.9328782966517794E-3</v>
      </c>
      <c r="P124" s="95">
        <f>M124/'סכום נכסי הקרן'!$C$42</f>
        <v>1.1591308850709E-3</v>
      </c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</row>
    <row r="125" spans="2:39" s="142" customFormat="1">
      <c r="B125" s="87" t="s">
        <v>2176</v>
      </c>
      <c r="C125" s="84" t="s">
        <v>2177</v>
      </c>
      <c r="D125" s="84" t="s">
        <v>285</v>
      </c>
      <c r="E125" s="84"/>
      <c r="F125" s="107">
        <v>39995</v>
      </c>
      <c r="G125" s="94">
        <v>4.4099999999999993</v>
      </c>
      <c r="H125" s="97" t="s">
        <v>183</v>
      </c>
      <c r="I125" s="98">
        <v>4.8000000000000001E-2</v>
      </c>
      <c r="J125" s="98">
        <v>4.8499999999999995E-2</v>
      </c>
      <c r="K125" s="94">
        <v>112496000</v>
      </c>
      <c r="L125" s="108">
        <v>115.5313</v>
      </c>
      <c r="M125" s="94">
        <v>129968.06848</v>
      </c>
      <c r="N125" s="84"/>
      <c r="O125" s="95">
        <v>6.1043790105767626E-3</v>
      </c>
      <c r="P125" s="95">
        <f>M125/'סכום נכסי הקרן'!$C$42</f>
        <v>1.7991337925106821E-3</v>
      </c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</row>
    <row r="126" spans="2:39" s="142" customFormat="1">
      <c r="B126" s="87" t="s">
        <v>2178</v>
      </c>
      <c r="C126" s="84" t="s">
        <v>2179</v>
      </c>
      <c r="D126" s="84" t="s">
        <v>285</v>
      </c>
      <c r="E126" s="84"/>
      <c r="F126" s="107">
        <v>40027</v>
      </c>
      <c r="G126" s="94">
        <v>4.4900000000000011</v>
      </c>
      <c r="H126" s="97" t="s">
        <v>183</v>
      </c>
      <c r="I126" s="98">
        <v>4.8000000000000001E-2</v>
      </c>
      <c r="J126" s="98">
        <v>4.8500000000000015E-2</v>
      </c>
      <c r="K126" s="94">
        <v>141650000</v>
      </c>
      <c r="L126" s="108">
        <v>114.06619999999999</v>
      </c>
      <c r="M126" s="94">
        <v>161574.78063999998</v>
      </c>
      <c r="N126" s="84"/>
      <c r="O126" s="95">
        <v>7.5888924957682076E-3</v>
      </c>
      <c r="P126" s="95">
        <f>M126/'סכום נכסי הקרן'!$C$42</f>
        <v>2.2366620606634464E-3</v>
      </c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</row>
    <row r="127" spans="2:39" s="142" customFormat="1">
      <c r="B127" s="87" t="s">
        <v>2180</v>
      </c>
      <c r="C127" s="84" t="s">
        <v>2181</v>
      </c>
      <c r="D127" s="84" t="s">
        <v>285</v>
      </c>
      <c r="E127" s="84"/>
      <c r="F127" s="107">
        <v>40179</v>
      </c>
      <c r="G127" s="94">
        <v>4.8</v>
      </c>
      <c r="H127" s="97" t="s">
        <v>183</v>
      </c>
      <c r="I127" s="98">
        <v>4.8000000000000001E-2</v>
      </c>
      <c r="J127" s="98">
        <v>4.8500000000000008E-2</v>
      </c>
      <c r="K127" s="94">
        <v>55112000</v>
      </c>
      <c r="L127" s="108">
        <v>112.57250000000001</v>
      </c>
      <c r="M127" s="94">
        <v>62040.940979999999</v>
      </c>
      <c r="N127" s="84"/>
      <c r="O127" s="95">
        <v>2.9139574231113767E-3</v>
      </c>
      <c r="P127" s="95">
        <f>M127/'סכום נכסי הקרן'!$C$42</f>
        <v>8.5882597734731518E-4</v>
      </c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</row>
    <row r="128" spans="2:39" s="142" customFormat="1">
      <c r="B128" s="87" t="s">
        <v>2182</v>
      </c>
      <c r="C128" s="84" t="s">
        <v>2183</v>
      </c>
      <c r="D128" s="84" t="s">
        <v>285</v>
      </c>
      <c r="E128" s="84"/>
      <c r="F128" s="107">
        <v>40210</v>
      </c>
      <c r="G128" s="94">
        <v>4.88</v>
      </c>
      <c r="H128" s="97" t="s">
        <v>183</v>
      </c>
      <c r="I128" s="98">
        <v>4.8000000000000001E-2</v>
      </c>
      <c r="J128" s="98">
        <v>4.8499999999999995E-2</v>
      </c>
      <c r="K128" s="94">
        <v>80740000</v>
      </c>
      <c r="L128" s="108">
        <v>112.12860000000001</v>
      </c>
      <c r="M128" s="94">
        <v>90532.635859999995</v>
      </c>
      <c r="N128" s="84"/>
      <c r="O128" s="95">
        <v>4.2521638474685526E-3</v>
      </c>
      <c r="P128" s="95">
        <f>M128/'סכום נכסי הקרן'!$C$42</f>
        <v>1.2532334011400271E-3</v>
      </c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</row>
    <row r="129" spans="2:39" s="142" customFormat="1">
      <c r="B129" s="87" t="s">
        <v>2184</v>
      </c>
      <c r="C129" s="84" t="s">
        <v>2185</v>
      </c>
      <c r="D129" s="84" t="s">
        <v>285</v>
      </c>
      <c r="E129" s="84"/>
      <c r="F129" s="107">
        <v>40238</v>
      </c>
      <c r="G129" s="94">
        <v>4.96</v>
      </c>
      <c r="H129" s="97" t="s">
        <v>183</v>
      </c>
      <c r="I129" s="98">
        <v>4.8000000000000001E-2</v>
      </c>
      <c r="J129" s="98">
        <v>4.8499999999999988E-2</v>
      </c>
      <c r="K129" s="94">
        <v>115180000</v>
      </c>
      <c r="L129" s="108">
        <v>112.4341</v>
      </c>
      <c r="M129" s="94">
        <v>129501.58506</v>
      </c>
      <c r="N129" s="84"/>
      <c r="O129" s="95">
        <v>6.082469078151566E-3</v>
      </c>
      <c r="P129" s="95">
        <f>M129/'סכום נכסי הקרן'!$C$42</f>
        <v>1.7926763134207538E-3</v>
      </c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</row>
    <row r="130" spans="2:39" s="142" customFormat="1">
      <c r="B130" s="87" t="s">
        <v>2186</v>
      </c>
      <c r="C130" s="84" t="s">
        <v>2187</v>
      </c>
      <c r="D130" s="84" t="s">
        <v>285</v>
      </c>
      <c r="E130" s="84"/>
      <c r="F130" s="107">
        <v>40300</v>
      </c>
      <c r="G130" s="94">
        <v>5.13</v>
      </c>
      <c r="H130" s="97" t="s">
        <v>183</v>
      </c>
      <c r="I130" s="98">
        <v>4.8000000000000001E-2</v>
      </c>
      <c r="J130" s="98">
        <v>4.8500000000000008E-2</v>
      </c>
      <c r="K130" s="94">
        <v>18001000</v>
      </c>
      <c r="L130" s="108">
        <v>111.75449999999999</v>
      </c>
      <c r="M130" s="94">
        <v>20116.92211</v>
      </c>
      <c r="N130" s="84"/>
      <c r="O130" s="95">
        <v>9.4485759865384742E-4</v>
      </c>
      <c r="P130" s="95">
        <f>M130/'סכום נכסי הקרן'!$C$42</f>
        <v>2.784763580215537E-4</v>
      </c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</row>
    <row r="131" spans="2:39" s="142" customFormat="1">
      <c r="B131" s="87" t="s">
        <v>2188</v>
      </c>
      <c r="C131" s="84" t="s">
        <v>2189</v>
      </c>
      <c r="D131" s="84" t="s">
        <v>285</v>
      </c>
      <c r="E131" s="84"/>
      <c r="F131" s="107">
        <v>40360</v>
      </c>
      <c r="G131" s="94">
        <v>5.17</v>
      </c>
      <c r="H131" s="97" t="s">
        <v>183</v>
      </c>
      <c r="I131" s="98">
        <v>4.8000000000000001E-2</v>
      </c>
      <c r="J131" s="98">
        <v>4.8499999999999995E-2</v>
      </c>
      <c r="K131" s="94">
        <v>50554000</v>
      </c>
      <c r="L131" s="108">
        <v>112.1448</v>
      </c>
      <c r="M131" s="94">
        <v>56693.701249999998</v>
      </c>
      <c r="N131" s="84"/>
      <c r="O131" s="95">
        <v>2.6628066723609553E-3</v>
      </c>
      <c r="P131" s="95">
        <f>M131/'סכום נכסי הקרן'!$C$42</f>
        <v>7.8480472114638052E-4</v>
      </c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</row>
    <row r="132" spans="2:39" s="142" customFormat="1">
      <c r="B132" s="87" t="s">
        <v>2190</v>
      </c>
      <c r="C132" s="84" t="s">
        <v>2191</v>
      </c>
      <c r="D132" s="84" t="s">
        <v>285</v>
      </c>
      <c r="E132" s="84"/>
      <c r="F132" s="107">
        <v>40422</v>
      </c>
      <c r="G132" s="94">
        <v>5.34</v>
      </c>
      <c r="H132" s="97" t="s">
        <v>183</v>
      </c>
      <c r="I132" s="98">
        <v>4.8000000000000001E-2</v>
      </c>
      <c r="J132" s="98">
        <v>4.8500000000000008E-2</v>
      </c>
      <c r="K132" s="94">
        <v>100420000</v>
      </c>
      <c r="L132" s="108">
        <v>110.4212</v>
      </c>
      <c r="M132" s="94">
        <v>110884.92413</v>
      </c>
      <c r="N132" s="84"/>
      <c r="O132" s="95">
        <v>5.2080761941363336E-3</v>
      </c>
      <c r="P132" s="95">
        <f>M132/'סכום נכסי הקרן'!$C$42</f>
        <v>1.5349679072361186E-3</v>
      </c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</row>
    <row r="133" spans="2:39" s="142" customFormat="1">
      <c r="B133" s="87" t="s">
        <v>2192</v>
      </c>
      <c r="C133" s="84" t="s">
        <v>2193</v>
      </c>
      <c r="D133" s="84" t="s">
        <v>285</v>
      </c>
      <c r="E133" s="84"/>
      <c r="F133" s="107">
        <v>40483</v>
      </c>
      <c r="G133" s="94">
        <v>5.5000000000000009</v>
      </c>
      <c r="H133" s="97" t="s">
        <v>183</v>
      </c>
      <c r="I133" s="98">
        <v>4.8000000000000001E-2</v>
      </c>
      <c r="J133" s="98">
        <v>4.8500157231475216E-2</v>
      </c>
      <c r="K133" s="94">
        <v>195177000</v>
      </c>
      <c r="L133" s="108">
        <v>108.7343</v>
      </c>
      <c r="M133" s="94">
        <v>212224.37144999998</v>
      </c>
      <c r="N133" s="84"/>
      <c r="O133" s="95">
        <v>9.9678175859909974E-3</v>
      </c>
      <c r="P133" s="95">
        <f>M133/'סכום נכסי הקרן'!$C$42</f>
        <v>2.9377988203986441E-3</v>
      </c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</row>
    <row r="134" spans="2:39" s="142" customFormat="1">
      <c r="B134" s="87" t="s">
        <v>2194</v>
      </c>
      <c r="C134" s="84" t="s">
        <v>2195</v>
      </c>
      <c r="D134" s="84" t="s">
        <v>285</v>
      </c>
      <c r="E134" s="84"/>
      <c r="F134" s="107">
        <v>40513</v>
      </c>
      <c r="G134" s="94">
        <v>5.59</v>
      </c>
      <c r="H134" s="97" t="s">
        <v>183</v>
      </c>
      <c r="I134" s="98">
        <v>4.8000000000000001E-2</v>
      </c>
      <c r="J134" s="98">
        <v>4.8499999999999995E-2</v>
      </c>
      <c r="K134" s="94">
        <v>66342000</v>
      </c>
      <c r="L134" s="108">
        <v>108.0056</v>
      </c>
      <c r="M134" s="94">
        <v>71653.044309999997</v>
      </c>
      <c r="N134" s="84"/>
      <c r="O134" s="95">
        <v>3.3654215596594724E-3</v>
      </c>
      <c r="P134" s="95">
        <f>M134/'סכום נכסי הקרן'!$C$42</f>
        <v>9.9188527506834448E-4</v>
      </c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</row>
    <row r="135" spans="2:39" s="142" customFormat="1">
      <c r="B135" s="87" t="s">
        <v>2196</v>
      </c>
      <c r="C135" s="84" t="s">
        <v>2197</v>
      </c>
      <c r="D135" s="84" t="s">
        <v>285</v>
      </c>
      <c r="E135" s="84"/>
      <c r="F135" s="107">
        <v>40544</v>
      </c>
      <c r="G135" s="94">
        <v>5.5399999999999991</v>
      </c>
      <c r="H135" s="97" t="s">
        <v>183</v>
      </c>
      <c r="I135" s="98">
        <v>4.8000000000000001E-2</v>
      </c>
      <c r="J135" s="98">
        <v>4.8500000000000008E-2</v>
      </c>
      <c r="K135" s="94">
        <v>166735000</v>
      </c>
      <c r="L135" s="108">
        <v>110.06019999999999</v>
      </c>
      <c r="M135" s="94">
        <v>183508.93390999999</v>
      </c>
      <c r="N135" s="84"/>
      <c r="O135" s="95">
        <v>8.6191023496352444E-3</v>
      </c>
      <c r="P135" s="95">
        <f>M135/'סכום נכסי הקרן'!$C$42</f>
        <v>2.5402941513737757E-3</v>
      </c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</row>
    <row r="136" spans="2:39" s="142" customFormat="1">
      <c r="B136" s="87" t="s">
        <v>2198</v>
      </c>
      <c r="C136" s="84" t="s">
        <v>2199</v>
      </c>
      <c r="D136" s="84" t="s">
        <v>285</v>
      </c>
      <c r="E136" s="84"/>
      <c r="F136" s="107">
        <v>40575</v>
      </c>
      <c r="G136" s="94">
        <v>5.62</v>
      </c>
      <c r="H136" s="97" t="s">
        <v>183</v>
      </c>
      <c r="I136" s="98">
        <v>4.8000000000000001E-2</v>
      </c>
      <c r="J136" s="98">
        <v>4.8500000000000008E-2</v>
      </c>
      <c r="K136" s="94">
        <v>65718000</v>
      </c>
      <c r="L136" s="108">
        <v>109.22150000000001</v>
      </c>
      <c r="M136" s="94">
        <v>71778.170079999996</v>
      </c>
      <c r="N136" s="84"/>
      <c r="O136" s="95">
        <v>3.3712985041505555E-3</v>
      </c>
      <c r="P136" s="95">
        <f>M136/'סכום נכסי הקרן'!$C$42</f>
        <v>9.9361737745128922E-4</v>
      </c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</row>
    <row r="137" spans="2:39" s="142" customFormat="1">
      <c r="B137" s="87" t="s">
        <v>2200</v>
      </c>
      <c r="C137" s="84" t="s">
        <v>2201</v>
      </c>
      <c r="D137" s="84" t="s">
        <v>285</v>
      </c>
      <c r="E137" s="84"/>
      <c r="F137" s="107">
        <v>40603</v>
      </c>
      <c r="G137" s="94">
        <v>5.6999999999999993</v>
      </c>
      <c r="H137" s="97" t="s">
        <v>183</v>
      </c>
      <c r="I137" s="98">
        <v>4.8000000000000001E-2</v>
      </c>
      <c r="J137" s="98">
        <v>4.850156874671864E-2</v>
      </c>
      <c r="K137" s="94">
        <v>101895000</v>
      </c>
      <c r="L137" s="108">
        <v>108.5659</v>
      </c>
      <c r="M137" s="94">
        <v>110623.21656999999</v>
      </c>
      <c r="N137" s="84"/>
      <c r="O137" s="95">
        <v>5.1957842353894113E-3</v>
      </c>
      <c r="P137" s="95">
        <f>M137/'סכום נכסי הקרן'!$C$42</f>
        <v>1.5313451180352159E-3</v>
      </c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</row>
    <row r="138" spans="2:39" s="142" customFormat="1">
      <c r="B138" s="87" t="s">
        <v>2202</v>
      </c>
      <c r="C138" s="84" t="s">
        <v>2203</v>
      </c>
      <c r="D138" s="84" t="s">
        <v>285</v>
      </c>
      <c r="E138" s="84"/>
      <c r="F138" s="107">
        <v>40634</v>
      </c>
      <c r="G138" s="94">
        <v>5.7800000000000011</v>
      </c>
      <c r="H138" s="97" t="s">
        <v>183</v>
      </c>
      <c r="I138" s="98">
        <v>4.8000000000000001E-2</v>
      </c>
      <c r="J138" s="98">
        <v>4.8499999999999995E-2</v>
      </c>
      <c r="K138" s="94">
        <v>36138000</v>
      </c>
      <c r="L138" s="108">
        <v>107.8199</v>
      </c>
      <c r="M138" s="94">
        <v>38963.937399999995</v>
      </c>
      <c r="N138" s="84"/>
      <c r="O138" s="95">
        <v>1.8300698349655651E-3</v>
      </c>
      <c r="P138" s="95">
        <f>M138/'סכום נכסי הקרן'!$C$42</f>
        <v>5.3937353448011165E-4</v>
      </c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</row>
    <row r="139" spans="2:39" s="142" customFormat="1">
      <c r="B139" s="87" t="s">
        <v>2204</v>
      </c>
      <c r="C139" s="84" t="s">
        <v>2205</v>
      </c>
      <c r="D139" s="84" t="s">
        <v>285</v>
      </c>
      <c r="E139" s="84"/>
      <c r="F139" s="107">
        <v>40664</v>
      </c>
      <c r="G139" s="94">
        <v>5.8699999999999992</v>
      </c>
      <c r="H139" s="97" t="s">
        <v>183</v>
      </c>
      <c r="I139" s="98">
        <v>4.8000000000000001E-2</v>
      </c>
      <c r="J139" s="98">
        <v>4.8499999999999995E-2</v>
      </c>
      <c r="K139" s="94">
        <v>134113000</v>
      </c>
      <c r="L139" s="108">
        <v>107.1902</v>
      </c>
      <c r="M139" s="94">
        <v>143755.93346</v>
      </c>
      <c r="N139" s="84"/>
      <c r="O139" s="95">
        <v>6.7519715659553189E-3</v>
      </c>
      <c r="P139" s="95">
        <f>M139/'סכום נכסי הקרן'!$C$42</f>
        <v>1.989997703178939E-3</v>
      </c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</row>
    <row r="140" spans="2:39" s="142" customFormat="1">
      <c r="B140" s="87" t="s">
        <v>2206</v>
      </c>
      <c r="C140" s="84" t="s">
        <v>2207</v>
      </c>
      <c r="D140" s="84" t="s">
        <v>285</v>
      </c>
      <c r="E140" s="84"/>
      <c r="F140" s="107">
        <v>40756</v>
      </c>
      <c r="G140" s="94">
        <v>5.9800000000000013</v>
      </c>
      <c r="H140" s="97" t="s">
        <v>183</v>
      </c>
      <c r="I140" s="98">
        <v>4.8000000000000001E-2</v>
      </c>
      <c r="J140" s="98">
        <v>4.8500000000000015E-2</v>
      </c>
      <c r="K140" s="94">
        <v>73797000</v>
      </c>
      <c r="L140" s="108">
        <v>106.8985</v>
      </c>
      <c r="M140" s="94">
        <v>78887.904259999996</v>
      </c>
      <c r="N140" s="84"/>
      <c r="O140" s="95">
        <v>3.7052306199906152E-3</v>
      </c>
      <c r="P140" s="95">
        <f>M140/'סכום נכסי הקרן'!$C$42</f>
        <v>1.0920366520362202E-3</v>
      </c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</row>
    <row r="141" spans="2:39" s="142" customFormat="1">
      <c r="B141" s="87" t="s">
        <v>2208</v>
      </c>
      <c r="C141" s="84" t="s">
        <v>2209</v>
      </c>
      <c r="D141" s="84" t="s">
        <v>285</v>
      </c>
      <c r="E141" s="84"/>
      <c r="F141" s="107">
        <v>40848</v>
      </c>
      <c r="G141" s="94">
        <v>6.2300000000000013</v>
      </c>
      <c r="H141" s="97" t="s">
        <v>183</v>
      </c>
      <c r="I141" s="98">
        <v>4.8000000000000001E-2</v>
      </c>
      <c r="J141" s="98">
        <v>4.8499999999999995E-2</v>
      </c>
      <c r="K141" s="94">
        <v>208107000</v>
      </c>
      <c r="L141" s="108">
        <v>105.6403</v>
      </c>
      <c r="M141" s="94">
        <v>219844.83555000002</v>
      </c>
      <c r="N141" s="84"/>
      <c r="O141" s="95">
        <v>1.0325737817067235E-2</v>
      </c>
      <c r="P141" s="95">
        <f>M141/'סכום נכסי הקרן'!$C$42</f>
        <v>3.0432880735457302E-3</v>
      </c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</row>
    <row r="142" spans="2:39" s="142" customFormat="1">
      <c r="B142" s="87" t="s">
        <v>2210</v>
      </c>
      <c r="C142" s="84" t="s">
        <v>2211</v>
      </c>
      <c r="D142" s="84" t="s">
        <v>285</v>
      </c>
      <c r="E142" s="84"/>
      <c r="F142" s="107">
        <v>40940</v>
      </c>
      <c r="G142" s="94">
        <v>6.3300000000000018</v>
      </c>
      <c r="H142" s="97" t="s">
        <v>183</v>
      </c>
      <c r="I142" s="98">
        <v>4.8000000000000001E-2</v>
      </c>
      <c r="J142" s="98">
        <v>4.8499999999999995E-2</v>
      </c>
      <c r="K142" s="94">
        <v>261737000</v>
      </c>
      <c r="L142" s="108">
        <v>106.9098</v>
      </c>
      <c r="M142" s="94">
        <v>279822.62695999997</v>
      </c>
      <c r="N142" s="84"/>
      <c r="O142" s="95">
        <v>1.3142792615725693E-2</v>
      </c>
      <c r="P142" s="95">
        <f>M142/'סכום נכסי הקרן'!$C$42</f>
        <v>3.8735540964842273E-3</v>
      </c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</row>
    <row r="143" spans="2:39" s="142" customFormat="1">
      <c r="B143" s="87" t="s">
        <v>2212</v>
      </c>
      <c r="C143" s="84" t="s">
        <v>2213</v>
      </c>
      <c r="D143" s="84" t="s">
        <v>285</v>
      </c>
      <c r="E143" s="84"/>
      <c r="F143" s="107">
        <v>40969</v>
      </c>
      <c r="G143" s="94">
        <v>6.4099999999999984</v>
      </c>
      <c r="H143" s="97" t="s">
        <v>183</v>
      </c>
      <c r="I143" s="98">
        <v>4.8000000000000001E-2</v>
      </c>
      <c r="J143" s="98">
        <v>4.850836151988646E-2</v>
      </c>
      <c r="K143" s="94">
        <v>159473000</v>
      </c>
      <c r="L143" s="108">
        <v>106.46720000000001</v>
      </c>
      <c r="M143" s="94">
        <v>169786.47211</v>
      </c>
      <c r="N143" s="84"/>
      <c r="O143" s="95">
        <v>7.974581670325066E-3</v>
      </c>
      <c r="P143" s="95">
        <f>M143/'סכום נכסי הקרן'!$C$42</f>
        <v>2.3503356097908015E-3</v>
      </c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</row>
    <row r="144" spans="2:39" s="142" customFormat="1">
      <c r="B144" s="87" t="s">
        <v>2214</v>
      </c>
      <c r="C144" s="84">
        <v>8789</v>
      </c>
      <c r="D144" s="84" t="s">
        <v>285</v>
      </c>
      <c r="E144" s="84"/>
      <c r="F144" s="107">
        <v>41000</v>
      </c>
      <c r="G144" s="94">
        <v>6.490000000000002</v>
      </c>
      <c r="H144" s="97" t="s">
        <v>183</v>
      </c>
      <c r="I144" s="98">
        <v>4.8000000000000001E-2</v>
      </c>
      <c r="J144" s="98">
        <v>4.8499700854414456E-2</v>
      </c>
      <c r="K144" s="94">
        <v>87131000</v>
      </c>
      <c r="L144" s="108">
        <v>106.0594</v>
      </c>
      <c r="M144" s="94">
        <v>92410.656669999997</v>
      </c>
      <c r="N144" s="84"/>
      <c r="O144" s="95">
        <v>4.3403712890968359E-3</v>
      </c>
      <c r="P144" s="95">
        <f>M144/'סכום נכסי הקרן'!$C$42</f>
        <v>1.2792306383216294E-3</v>
      </c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</row>
    <row r="145" spans="2:39" s="142" customFormat="1">
      <c r="B145" s="87" t="s">
        <v>2215</v>
      </c>
      <c r="C145" s="84" t="s">
        <v>2216</v>
      </c>
      <c r="D145" s="84" t="s">
        <v>285</v>
      </c>
      <c r="E145" s="84"/>
      <c r="F145" s="107">
        <v>41640</v>
      </c>
      <c r="G145" s="94">
        <v>7.57</v>
      </c>
      <c r="H145" s="97" t="s">
        <v>183</v>
      </c>
      <c r="I145" s="98">
        <v>4.8000000000000001E-2</v>
      </c>
      <c r="J145" s="98">
        <v>4.8500000000000015E-2</v>
      </c>
      <c r="K145" s="94">
        <v>163546000</v>
      </c>
      <c r="L145" s="108">
        <v>103.8116</v>
      </c>
      <c r="M145" s="94">
        <v>169779.79167999999</v>
      </c>
      <c r="N145" s="84"/>
      <c r="O145" s="95">
        <v>7.9742679018960146E-3</v>
      </c>
      <c r="P145" s="95">
        <f>M145/'סכום נכסי הקרן'!$C$42</f>
        <v>2.3502431333271433E-3</v>
      </c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</row>
    <row r="149" spans="2:39">
      <c r="B149" s="99" t="s">
        <v>131</v>
      </c>
    </row>
    <row r="150" spans="2:39">
      <c r="B150" s="99" t="s">
        <v>260</v>
      </c>
    </row>
    <row r="151" spans="2:39">
      <c r="B151" s="99" t="s">
        <v>268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 xr:uid="{00000000-0002-0000-0D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גיליון14">
    <tabColor indexed="43"/>
    <pageSetUpPr fitToPage="1"/>
  </sheetPr>
  <dimension ref="B1:BM400"/>
  <sheetViews>
    <sheetView rightToLeft="1" workbookViewId="0"/>
  </sheetViews>
  <sheetFormatPr baseColWidth="10" defaultColWidth="9.1640625" defaultRowHeight="18"/>
  <cols>
    <col min="1" max="1" width="6.33203125" style="1" customWidth="1"/>
    <col min="2" max="2" width="22" style="2" bestFit="1" customWidth="1"/>
    <col min="3" max="3" width="41.6640625" style="2" bestFit="1" customWidth="1"/>
    <col min="4" max="4" width="5.6640625" style="2" bestFit="1" customWidth="1"/>
    <col min="5" max="5" width="6.5" style="2" bestFit="1" customWidth="1"/>
    <col min="6" max="6" width="5.33203125" style="2" bestFit="1" customWidth="1"/>
    <col min="7" max="7" width="4.5" style="1" bestFit="1" customWidth="1"/>
    <col min="8" max="8" width="4.83203125" style="1" bestFit="1" customWidth="1"/>
    <col min="9" max="9" width="7.1640625" style="1" bestFit="1" customWidth="1"/>
    <col min="10" max="10" width="5.1640625" style="1" bestFit="1" customWidth="1"/>
    <col min="11" max="11" width="5.33203125" style="1" bestFit="1" customWidth="1"/>
    <col min="12" max="12" width="6.6640625" style="1" bestFit="1" customWidth="1"/>
    <col min="13" max="13" width="7.5" style="1" bestFit="1" customWidth="1"/>
    <col min="14" max="14" width="7" style="1" bestFit="1" customWidth="1"/>
    <col min="15" max="15" width="6.5" style="1" bestFit="1" customWidth="1"/>
    <col min="16" max="16" width="8" style="1" bestFit="1" customWidth="1"/>
    <col min="17" max="17" width="6.33203125" style="1" bestFit="1" customWidth="1"/>
    <col min="18" max="18" width="10" style="1" bestFit="1" customWidth="1"/>
    <col min="19" max="19" width="9" style="1" bestFit="1" customWidth="1"/>
    <col min="20" max="20" width="7.5" style="1" customWidth="1"/>
    <col min="21" max="21" width="6.6640625" style="1" customWidth="1"/>
    <col min="22" max="22" width="7.6640625" style="1" customWidth="1"/>
    <col min="23" max="23" width="7.1640625" style="1" customWidth="1"/>
    <col min="24" max="24" width="6" style="1" customWidth="1"/>
    <col min="25" max="25" width="7.83203125" style="1" customWidth="1"/>
    <col min="26" max="26" width="8.1640625" style="1" customWidth="1"/>
    <col min="27" max="27" width="6.33203125" style="1" customWidth="1"/>
    <col min="28" max="28" width="8" style="1" customWidth="1"/>
    <col min="29" max="29" width="8.6640625" style="1" customWidth="1"/>
    <col min="30" max="30" width="10" style="1" customWidth="1"/>
    <col min="31" max="31" width="9.5" style="1" customWidth="1"/>
    <col min="32" max="32" width="6.1640625" style="1" customWidth="1"/>
    <col min="33" max="34" width="5.6640625" style="1" customWidth="1"/>
    <col min="35" max="35" width="6.83203125" style="1" customWidth="1"/>
    <col min="36" max="36" width="6.5" style="1" customWidth="1"/>
    <col min="37" max="37" width="6.6640625" style="1" customWidth="1"/>
    <col min="38" max="38" width="7.33203125" style="1" customWidth="1"/>
    <col min="39" max="50" width="5.6640625" style="1" customWidth="1"/>
    <col min="51" max="16384" width="9.1640625" style="1"/>
  </cols>
  <sheetData>
    <row r="1" spans="2:65">
      <c r="B1" s="57" t="s">
        <v>198</v>
      </c>
      <c r="C1" s="78" t="s" vm="1">
        <v>279</v>
      </c>
    </row>
    <row r="2" spans="2:65">
      <c r="B2" s="57" t="s">
        <v>197</v>
      </c>
      <c r="C2" s="78" t="s">
        <v>280</v>
      </c>
    </row>
    <row r="3" spans="2:65">
      <c r="B3" s="57" t="s">
        <v>199</v>
      </c>
      <c r="C3" s="78" t="s">
        <v>281</v>
      </c>
    </row>
    <row r="4" spans="2:65">
      <c r="B4" s="57" t="s">
        <v>200</v>
      </c>
      <c r="C4" s="78" t="s">
        <v>282</v>
      </c>
    </row>
    <row r="6" spans="2:65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2"/>
    </row>
    <row r="7" spans="2:65" ht="26.25" customHeight="1">
      <c r="B7" s="190" t="s">
        <v>106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2"/>
    </row>
    <row r="8" spans="2:65" s="3" customFormat="1" ht="68">
      <c r="B8" s="23" t="s">
        <v>135</v>
      </c>
      <c r="C8" s="31" t="s">
        <v>51</v>
      </c>
      <c r="D8" s="31" t="s">
        <v>137</v>
      </c>
      <c r="E8" s="31" t="s">
        <v>136</v>
      </c>
      <c r="F8" s="31" t="s">
        <v>75</v>
      </c>
      <c r="G8" s="31" t="s">
        <v>15</v>
      </c>
      <c r="H8" s="31" t="s">
        <v>76</v>
      </c>
      <c r="I8" s="31" t="s">
        <v>121</v>
      </c>
      <c r="J8" s="31" t="s">
        <v>18</v>
      </c>
      <c r="K8" s="31" t="s">
        <v>120</v>
      </c>
      <c r="L8" s="31" t="s">
        <v>17</v>
      </c>
      <c r="M8" s="71" t="s">
        <v>19</v>
      </c>
      <c r="N8" s="31" t="s">
        <v>262</v>
      </c>
      <c r="O8" s="31" t="s">
        <v>261</v>
      </c>
      <c r="P8" s="31" t="s">
        <v>129</v>
      </c>
      <c r="Q8" s="31" t="s">
        <v>67</v>
      </c>
      <c r="R8" s="31" t="s">
        <v>201</v>
      </c>
      <c r="S8" s="32" t="s">
        <v>203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269</v>
      </c>
      <c r="O9" s="33"/>
      <c r="P9" s="33" t="s">
        <v>265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132</v>
      </c>
      <c r="R10" s="21" t="s">
        <v>133</v>
      </c>
      <c r="S10" s="21" t="s">
        <v>204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 xr:uid="{00000000-0002-0000-0E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גיליון15">
    <tabColor indexed="43"/>
    <pageSetUpPr fitToPage="1"/>
  </sheetPr>
  <dimension ref="B1:BW540"/>
  <sheetViews>
    <sheetView rightToLeft="1" zoomScale="90" zoomScaleNormal="90" workbookViewId="0">
      <selection activeCell="AC12" sqref="AC12"/>
    </sheetView>
  </sheetViews>
  <sheetFormatPr baseColWidth="10" defaultColWidth="9.1640625" defaultRowHeight="18"/>
  <cols>
    <col min="1" max="1" width="6.33203125" style="1" customWidth="1"/>
    <col min="2" max="2" width="46.5" style="2" bestFit="1" customWidth="1"/>
    <col min="3" max="3" width="41.6640625" style="2" bestFit="1" customWidth="1"/>
    <col min="4" max="4" width="9.33203125" style="2" bestFit="1" customWidth="1"/>
    <col min="5" max="5" width="11.33203125" style="2" bestFit="1" customWidth="1"/>
    <col min="6" max="6" width="14.6640625" style="1" bestFit="1" customWidth="1"/>
    <col min="7" max="7" width="7" style="1" bestFit="1" customWidth="1"/>
    <col min="8" max="8" width="11.1640625" style="1" bestFit="1" customWidth="1"/>
    <col min="9" max="9" width="11.33203125" style="1" bestFit="1" customWidth="1"/>
    <col min="10" max="10" width="6.1640625" style="1" bestFit="1" customWidth="1"/>
    <col min="11" max="11" width="12" style="1" bestFit="1" customWidth="1"/>
    <col min="12" max="12" width="6.83203125" style="1" bestFit="1" customWidth="1"/>
    <col min="13" max="13" width="8" style="1" bestFit="1" customWidth="1"/>
    <col min="14" max="14" width="15.5" style="1" bestFit="1" customWidth="1"/>
    <col min="15" max="15" width="7.33203125" style="1" bestFit="1" customWidth="1"/>
    <col min="16" max="16" width="13.16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" style="1" customWidth="1"/>
    <col min="21" max="21" width="6.6640625" style="1" customWidth="1"/>
    <col min="22" max="22" width="8" style="1" customWidth="1"/>
    <col min="23" max="23" width="8.6640625" style="1" customWidth="1"/>
    <col min="24" max="24" width="10" style="1" customWidth="1"/>
    <col min="25" max="25" width="9.5" style="1" customWidth="1"/>
    <col min="26" max="26" width="6.1640625" style="1" customWidth="1"/>
    <col min="27" max="28" width="5.6640625" style="1" customWidth="1"/>
    <col min="29" max="29" width="6.83203125" style="1" customWidth="1"/>
    <col min="30" max="30" width="6.5" style="1" customWidth="1"/>
    <col min="31" max="31" width="6.6640625" style="1" customWidth="1"/>
    <col min="32" max="32" width="7.33203125" style="1" customWidth="1"/>
    <col min="33" max="44" width="5.6640625" style="1" customWidth="1"/>
    <col min="45" max="16384" width="9.1640625" style="1"/>
  </cols>
  <sheetData>
    <row r="1" spans="2:75">
      <c r="B1" s="57" t="s">
        <v>198</v>
      </c>
      <c r="C1" s="78" t="s" vm="1">
        <v>279</v>
      </c>
    </row>
    <row r="2" spans="2:75">
      <c r="B2" s="57" t="s">
        <v>197</v>
      </c>
      <c r="C2" s="78" t="s">
        <v>280</v>
      </c>
    </row>
    <row r="3" spans="2:75">
      <c r="B3" s="57" t="s">
        <v>199</v>
      </c>
      <c r="C3" s="78" t="s">
        <v>281</v>
      </c>
    </row>
    <row r="4" spans="2:75">
      <c r="B4" s="57" t="s">
        <v>200</v>
      </c>
      <c r="C4" s="78" t="s">
        <v>282</v>
      </c>
    </row>
    <row r="6" spans="2:75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2"/>
    </row>
    <row r="7" spans="2:75" ht="26.25" customHeight="1">
      <c r="B7" s="190" t="s">
        <v>107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2"/>
    </row>
    <row r="8" spans="2:75" s="3" customFormat="1" ht="68">
      <c r="B8" s="23" t="s">
        <v>135</v>
      </c>
      <c r="C8" s="31" t="s">
        <v>51</v>
      </c>
      <c r="D8" s="31" t="s">
        <v>137</v>
      </c>
      <c r="E8" s="31" t="s">
        <v>136</v>
      </c>
      <c r="F8" s="31" t="s">
        <v>75</v>
      </c>
      <c r="G8" s="31" t="s">
        <v>15</v>
      </c>
      <c r="H8" s="31" t="s">
        <v>76</v>
      </c>
      <c r="I8" s="31" t="s">
        <v>121</v>
      </c>
      <c r="J8" s="31" t="s">
        <v>18</v>
      </c>
      <c r="K8" s="31" t="s">
        <v>120</v>
      </c>
      <c r="L8" s="31" t="s">
        <v>17</v>
      </c>
      <c r="M8" s="71" t="s">
        <v>19</v>
      </c>
      <c r="N8" s="71" t="s">
        <v>262</v>
      </c>
      <c r="O8" s="31" t="s">
        <v>261</v>
      </c>
      <c r="P8" s="31" t="s">
        <v>129</v>
      </c>
      <c r="Q8" s="31" t="s">
        <v>67</v>
      </c>
      <c r="R8" s="31" t="s">
        <v>201</v>
      </c>
      <c r="S8" s="32" t="s">
        <v>203</v>
      </c>
      <c r="U8" s="1"/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269</v>
      </c>
      <c r="O9" s="33"/>
      <c r="P9" s="33" t="s">
        <v>265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132</v>
      </c>
      <c r="R10" s="21" t="s">
        <v>133</v>
      </c>
      <c r="S10" s="21" t="s">
        <v>204</v>
      </c>
      <c r="T10" s="5"/>
      <c r="BT10" s="1"/>
    </row>
    <row r="11" spans="2:75" s="141" customFormat="1" ht="18" customHeight="1">
      <c r="B11" s="109" t="s">
        <v>59</v>
      </c>
      <c r="C11" s="80"/>
      <c r="D11" s="80"/>
      <c r="E11" s="80"/>
      <c r="F11" s="80"/>
      <c r="G11" s="80"/>
      <c r="H11" s="80"/>
      <c r="I11" s="80"/>
      <c r="J11" s="90">
        <v>6.2111073157566157</v>
      </c>
      <c r="K11" s="80"/>
      <c r="L11" s="80"/>
      <c r="M11" s="89">
        <v>1.5685225689420185E-2</v>
      </c>
      <c r="N11" s="88"/>
      <c r="O11" s="90"/>
      <c r="P11" s="88">
        <v>1094679.62851</v>
      </c>
      <c r="Q11" s="80"/>
      <c r="R11" s="89">
        <v>1</v>
      </c>
      <c r="S11" s="89">
        <f>P11/'סכום נכסי הקרן'!$C$42</f>
        <v>1.5153530668407612E-2</v>
      </c>
      <c r="T11" s="147"/>
      <c r="BT11" s="142"/>
      <c r="BW11" s="142"/>
    </row>
    <row r="12" spans="2:75" s="142" customFormat="1" ht="17.25" customHeight="1">
      <c r="B12" s="110" t="s">
        <v>256</v>
      </c>
      <c r="C12" s="82"/>
      <c r="D12" s="82"/>
      <c r="E12" s="82"/>
      <c r="F12" s="82"/>
      <c r="G12" s="82"/>
      <c r="H12" s="82"/>
      <c r="I12" s="82"/>
      <c r="J12" s="93">
        <v>5.9354891205792111</v>
      </c>
      <c r="K12" s="82"/>
      <c r="L12" s="82"/>
      <c r="M12" s="92">
        <v>1.398600410312862E-2</v>
      </c>
      <c r="N12" s="91"/>
      <c r="O12" s="93"/>
      <c r="P12" s="91">
        <v>1026884.43678</v>
      </c>
      <c r="Q12" s="82"/>
      <c r="R12" s="92">
        <v>0.93806846317010761</v>
      </c>
      <c r="S12" s="92">
        <f>P12/'סכום נכסי הקרן'!$C$42</f>
        <v>1.4215049225714222E-2</v>
      </c>
    </row>
    <row r="13" spans="2:75" s="142" customFormat="1">
      <c r="B13" s="111" t="s">
        <v>68</v>
      </c>
      <c r="C13" s="82"/>
      <c r="D13" s="82"/>
      <c r="E13" s="82"/>
      <c r="F13" s="82"/>
      <c r="G13" s="82"/>
      <c r="H13" s="82"/>
      <c r="I13" s="82"/>
      <c r="J13" s="93">
        <v>6.5056222254444105</v>
      </c>
      <c r="K13" s="82"/>
      <c r="L13" s="82"/>
      <c r="M13" s="92">
        <v>8.9354926488281455E-3</v>
      </c>
      <c r="N13" s="91"/>
      <c r="O13" s="93"/>
      <c r="P13" s="91">
        <v>724757.49641999998</v>
      </c>
      <c r="Q13" s="82"/>
      <c r="R13" s="92">
        <v>0.6620726992119953</v>
      </c>
      <c r="S13" s="92">
        <f>P13/'סכום נכסי הקרן'!$C$42</f>
        <v>1.003273895222438E-2</v>
      </c>
    </row>
    <row r="14" spans="2:75" s="142" customFormat="1">
      <c r="B14" s="112" t="s">
        <v>2217</v>
      </c>
      <c r="C14" s="84" t="s">
        <v>2218</v>
      </c>
      <c r="D14" s="97" t="s">
        <v>2219</v>
      </c>
      <c r="E14" s="84" t="s">
        <v>404</v>
      </c>
      <c r="F14" s="97" t="s">
        <v>405</v>
      </c>
      <c r="G14" s="84" t="s">
        <v>377</v>
      </c>
      <c r="H14" s="84" t="s">
        <v>378</v>
      </c>
      <c r="I14" s="107">
        <v>39076</v>
      </c>
      <c r="J14" s="96">
        <v>8.120000000000001</v>
      </c>
      <c r="K14" s="97" t="s">
        <v>183</v>
      </c>
      <c r="L14" s="98">
        <v>4.9000000000000002E-2</v>
      </c>
      <c r="M14" s="95">
        <v>1.2E-2</v>
      </c>
      <c r="N14" s="94">
        <v>39133679</v>
      </c>
      <c r="O14" s="96">
        <v>165.58</v>
      </c>
      <c r="P14" s="94">
        <v>64797.542209999992</v>
      </c>
      <c r="Q14" s="95">
        <v>1.9934675487656164E-2</v>
      </c>
      <c r="R14" s="95">
        <v>5.9193156173188127E-2</v>
      </c>
      <c r="S14" s="95">
        <f>P14/'סכום נכסי הקרן'!$C$42</f>
        <v>8.969853074302477E-4</v>
      </c>
    </row>
    <row r="15" spans="2:75" s="142" customFormat="1">
      <c r="B15" s="112" t="s">
        <v>2220</v>
      </c>
      <c r="C15" s="84" t="s">
        <v>2221</v>
      </c>
      <c r="D15" s="97" t="s">
        <v>2219</v>
      </c>
      <c r="E15" s="84" t="s">
        <v>404</v>
      </c>
      <c r="F15" s="97" t="s">
        <v>405</v>
      </c>
      <c r="G15" s="84" t="s">
        <v>377</v>
      </c>
      <c r="H15" s="84" t="s">
        <v>378</v>
      </c>
      <c r="I15" s="107">
        <v>42639</v>
      </c>
      <c r="J15" s="96">
        <v>11.449999999999994</v>
      </c>
      <c r="K15" s="97" t="s">
        <v>183</v>
      </c>
      <c r="L15" s="98">
        <v>4.0999999999999995E-2</v>
      </c>
      <c r="M15" s="95">
        <v>1.7600000000000001E-2</v>
      </c>
      <c r="N15" s="94">
        <v>179172337.42000005</v>
      </c>
      <c r="O15" s="96">
        <v>139.47999999999999</v>
      </c>
      <c r="P15" s="94">
        <v>249909.57797000004</v>
      </c>
      <c r="Q15" s="95">
        <v>4.1117784905152048E-2</v>
      </c>
      <c r="R15" s="95">
        <v>0.22829471880294255</v>
      </c>
      <c r="S15" s="95">
        <f>P15/'סכום נכסי הקרן'!$C$42</f>
        <v>3.459471022815882E-3</v>
      </c>
    </row>
    <row r="16" spans="2:75" s="142" customFormat="1">
      <c r="B16" s="112" t="s">
        <v>2222</v>
      </c>
      <c r="C16" s="84" t="s">
        <v>2223</v>
      </c>
      <c r="D16" s="97" t="s">
        <v>2219</v>
      </c>
      <c r="E16" s="84" t="s">
        <v>2224</v>
      </c>
      <c r="F16" s="97" t="s">
        <v>747</v>
      </c>
      <c r="G16" s="84" t="s">
        <v>377</v>
      </c>
      <c r="H16" s="84" t="s">
        <v>378</v>
      </c>
      <c r="I16" s="107">
        <v>38918</v>
      </c>
      <c r="J16" s="96">
        <v>1.1199999999999999</v>
      </c>
      <c r="K16" s="97" t="s">
        <v>183</v>
      </c>
      <c r="L16" s="98">
        <v>0.05</v>
      </c>
      <c r="M16" s="95">
        <v>-3.3999999999999998E-3</v>
      </c>
      <c r="N16" s="94">
        <v>19933.120000000003</v>
      </c>
      <c r="O16" s="96">
        <v>127.89</v>
      </c>
      <c r="P16" s="94">
        <v>25.492470000000001</v>
      </c>
      <c r="Q16" s="95">
        <v>1.2973140430649959E-3</v>
      </c>
      <c r="R16" s="95">
        <v>2.3287607932102051E-5</v>
      </c>
      <c r="S16" s="95">
        <f>P16/'סכום נכסי הקרן'!$C$42</f>
        <v>3.5288948099296079E-7</v>
      </c>
    </row>
    <row r="17" spans="2:19" s="142" customFormat="1">
      <c r="B17" s="112" t="s">
        <v>2225</v>
      </c>
      <c r="C17" s="84" t="s">
        <v>2226</v>
      </c>
      <c r="D17" s="97" t="s">
        <v>2219</v>
      </c>
      <c r="E17" s="84" t="s">
        <v>2227</v>
      </c>
      <c r="F17" s="97" t="s">
        <v>405</v>
      </c>
      <c r="G17" s="84" t="s">
        <v>377</v>
      </c>
      <c r="H17" s="84" t="s">
        <v>179</v>
      </c>
      <c r="I17" s="107">
        <v>42796</v>
      </c>
      <c r="J17" s="96">
        <v>7.6200000000000028</v>
      </c>
      <c r="K17" s="97" t="s">
        <v>183</v>
      </c>
      <c r="L17" s="98">
        <v>2.1400000000000002E-2</v>
      </c>
      <c r="M17" s="95">
        <v>8.3000000000000001E-3</v>
      </c>
      <c r="N17" s="94">
        <v>51146000</v>
      </c>
      <c r="O17" s="96">
        <v>114.19</v>
      </c>
      <c r="P17" s="94">
        <v>58403.61662999999</v>
      </c>
      <c r="Q17" s="95">
        <v>0.19698358534312102</v>
      </c>
      <c r="R17" s="95">
        <v>5.335224581596977E-2</v>
      </c>
      <c r="S17" s="95">
        <f>P17/'סכום נכסי הקרן'!$C$42</f>
        <v>8.0847489320071966E-4</v>
      </c>
    </row>
    <row r="18" spans="2:19" s="142" customFormat="1">
      <c r="B18" s="112" t="s">
        <v>2228</v>
      </c>
      <c r="C18" s="84" t="s">
        <v>2229</v>
      </c>
      <c r="D18" s="97" t="s">
        <v>2219</v>
      </c>
      <c r="E18" s="84" t="s">
        <v>508</v>
      </c>
      <c r="F18" s="97" t="s">
        <v>509</v>
      </c>
      <c r="G18" s="84" t="s">
        <v>420</v>
      </c>
      <c r="H18" s="84" t="s">
        <v>378</v>
      </c>
      <c r="I18" s="107">
        <v>39856</v>
      </c>
      <c r="J18" s="96">
        <v>0.61</v>
      </c>
      <c r="K18" s="97" t="s">
        <v>183</v>
      </c>
      <c r="L18" s="98">
        <v>6.8499999999999991E-2</v>
      </c>
      <c r="M18" s="95">
        <v>6.000000000000001E-3</v>
      </c>
      <c r="N18" s="94">
        <v>20866600</v>
      </c>
      <c r="O18" s="96">
        <v>121.62</v>
      </c>
      <c r="P18" s="94">
        <v>25377.958850000003</v>
      </c>
      <c r="Q18" s="95">
        <v>4.1315827510489039E-2</v>
      </c>
      <c r="R18" s="95">
        <v>2.3183000933837305E-2</v>
      </c>
      <c r="S18" s="95">
        <f>P18/'סכום נכסי הקרן'!$C$42</f>
        <v>3.5130431563662592E-4</v>
      </c>
    </row>
    <row r="19" spans="2:19" s="142" customFormat="1">
      <c r="B19" s="112" t="s">
        <v>2230</v>
      </c>
      <c r="C19" s="84" t="s">
        <v>2231</v>
      </c>
      <c r="D19" s="97" t="s">
        <v>2219</v>
      </c>
      <c r="E19" s="84" t="s">
        <v>381</v>
      </c>
      <c r="F19" s="97" t="s">
        <v>382</v>
      </c>
      <c r="G19" s="84" t="s">
        <v>420</v>
      </c>
      <c r="H19" s="84" t="s">
        <v>378</v>
      </c>
      <c r="I19" s="107">
        <v>38519</v>
      </c>
      <c r="J19" s="96">
        <v>4.8900000000000006</v>
      </c>
      <c r="K19" s="97" t="s">
        <v>183</v>
      </c>
      <c r="L19" s="98">
        <v>6.0499999999999998E-2</v>
      </c>
      <c r="M19" s="95">
        <v>1.6000000000000001E-3</v>
      </c>
      <c r="N19" s="94">
        <v>109050</v>
      </c>
      <c r="O19" s="96">
        <v>181.02</v>
      </c>
      <c r="P19" s="94">
        <v>197.40231</v>
      </c>
      <c r="Q19" s="84"/>
      <c r="R19" s="95">
        <v>1.8032884220992582E-4</v>
      </c>
      <c r="S19" s="95">
        <f>P19/'סכום נכסי הקרן'!$C$42</f>
        <v>2.732618640826548E-6</v>
      </c>
    </row>
    <row r="20" spans="2:19" s="142" customFormat="1">
      <c r="B20" s="112" t="s">
        <v>2232</v>
      </c>
      <c r="C20" s="84" t="s">
        <v>2233</v>
      </c>
      <c r="D20" s="97" t="s">
        <v>2219</v>
      </c>
      <c r="E20" s="84" t="s">
        <v>437</v>
      </c>
      <c r="F20" s="97" t="s">
        <v>405</v>
      </c>
      <c r="G20" s="84" t="s">
        <v>420</v>
      </c>
      <c r="H20" s="84" t="s">
        <v>179</v>
      </c>
      <c r="I20" s="107">
        <v>39350</v>
      </c>
      <c r="J20" s="96">
        <v>4.0900000000000007</v>
      </c>
      <c r="K20" s="97" t="s">
        <v>183</v>
      </c>
      <c r="L20" s="98">
        <v>5.5999999999999994E-2</v>
      </c>
      <c r="M20" s="95">
        <v>-5.9999999999999973E-4</v>
      </c>
      <c r="N20" s="94">
        <v>13319793.880000001</v>
      </c>
      <c r="O20" s="96">
        <v>153</v>
      </c>
      <c r="P20" s="94">
        <v>20379.28471</v>
      </c>
      <c r="Q20" s="95">
        <v>1.7001243896368052E-2</v>
      </c>
      <c r="R20" s="95">
        <v>1.8616665715921684E-2</v>
      </c>
      <c r="S20" s="95">
        <f>P20/'סכום נכסי הקרן'!$C$42</f>
        <v>2.821082148697118E-4</v>
      </c>
    </row>
    <row r="21" spans="2:19" s="142" customFormat="1">
      <c r="B21" s="112" t="s">
        <v>2234</v>
      </c>
      <c r="C21" s="84" t="s">
        <v>2235</v>
      </c>
      <c r="D21" s="97" t="s">
        <v>2219</v>
      </c>
      <c r="E21" s="84" t="s">
        <v>508</v>
      </c>
      <c r="F21" s="97" t="s">
        <v>509</v>
      </c>
      <c r="G21" s="84" t="s">
        <v>458</v>
      </c>
      <c r="H21" s="84" t="s">
        <v>179</v>
      </c>
      <c r="I21" s="107">
        <v>42919</v>
      </c>
      <c r="J21" s="96">
        <v>2.160000000000001</v>
      </c>
      <c r="K21" s="97" t="s">
        <v>183</v>
      </c>
      <c r="L21" s="98">
        <v>0.06</v>
      </c>
      <c r="M21" s="95">
        <v>1.6000000000000003E-3</v>
      </c>
      <c r="N21" s="94">
        <v>122677906</v>
      </c>
      <c r="O21" s="96">
        <v>124.32</v>
      </c>
      <c r="P21" s="94">
        <v>152513.17623999994</v>
      </c>
      <c r="Q21" s="95">
        <v>3.3149482179874998E-2</v>
      </c>
      <c r="R21" s="95">
        <v>0.13932220191910397</v>
      </c>
      <c r="S21" s="95">
        <f>P21/'סכום נכסי הקרן'!$C$42</f>
        <v>2.1112232595712202E-3</v>
      </c>
    </row>
    <row r="22" spans="2:19" s="142" customFormat="1">
      <c r="B22" s="112" t="s">
        <v>2236</v>
      </c>
      <c r="C22" s="84" t="s">
        <v>2237</v>
      </c>
      <c r="D22" s="97" t="s">
        <v>2219</v>
      </c>
      <c r="E22" s="84" t="s">
        <v>2238</v>
      </c>
      <c r="F22" s="97" t="s">
        <v>405</v>
      </c>
      <c r="G22" s="84" t="s">
        <v>458</v>
      </c>
      <c r="H22" s="84" t="s">
        <v>179</v>
      </c>
      <c r="I22" s="107">
        <v>38495</v>
      </c>
      <c r="J22" s="96">
        <v>0.67</v>
      </c>
      <c r="K22" s="97" t="s">
        <v>183</v>
      </c>
      <c r="L22" s="98">
        <v>4.9500000000000002E-2</v>
      </c>
      <c r="M22" s="95">
        <v>-1.5E-3</v>
      </c>
      <c r="N22" s="94">
        <v>353595.25</v>
      </c>
      <c r="O22" s="96">
        <v>129.61000000000001</v>
      </c>
      <c r="P22" s="94">
        <v>458.29480000000001</v>
      </c>
      <c r="Q22" s="95">
        <v>9.3313174144619947E-3</v>
      </c>
      <c r="R22" s="95">
        <v>4.1865655308101268E-4</v>
      </c>
      <c r="S22" s="95">
        <f>P22/'סכום נכסי הקרן'!$C$42</f>
        <v>6.3441249166429447E-6</v>
      </c>
    </row>
    <row r="23" spans="2:19" s="142" customFormat="1">
      <c r="B23" s="112" t="s">
        <v>2239</v>
      </c>
      <c r="C23" s="84" t="s">
        <v>2240</v>
      </c>
      <c r="D23" s="97" t="s">
        <v>2219</v>
      </c>
      <c r="E23" s="84" t="s">
        <v>408</v>
      </c>
      <c r="F23" s="97" t="s">
        <v>382</v>
      </c>
      <c r="G23" s="84" t="s">
        <v>654</v>
      </c>
      <c r="H23" s="84" t="s">
        <v>378</v>
      </c>
      <c r="I23" s="107">
        <v>39656</v>
      </c>
      <c r="J23" s="96">
        <v>3.07</v>
      </c>
      <c r="K23" s="97" t="s">
        <v>183</v>
      </c>
      <c r="L23" s="98">
        <v>5.7500000000000002E-2</v>
      </c>
      <c r="M23" s="95">
        <v>-3.5000000000000005E-3</v>
      </c>
      <c r="N23" s="94">
        <v>99500000</v>
      </c>
      <c r="O23" s="96">
        <v>145.55000000000001</v>
      </c>
      <c r="P23" s="94">
        <v>144822.25042</v>
      </c>
      <c r="Q23" s="95">
        <v>7.6420890937019967E-2</v>
      </c>
      <c r="R23" s="95">
        <v>0.13229646980561952</v>
      </c>
      <c r="S23" s="95">
        <f>P23/'סכום נכסי הקרן'!$C$42</f>
        <v>2.0047586125215172E-3</v>
      </c>
    </row>
    <row r="24" spans="2:19" s="142" customFormat="1">
      <c r="B24" s="112" t="s">
        <v>2241</v>
      </c>
      <c r="C24" s="84" t="s">
        <v>2242</v>
      </c>
      <c r="D24" s="97" t="s">
        <v>2219</v>
      </c>
      <c r="E24" s="84" t="s">
        <v>2243</v>
      </c>
      <c r="F24" s="97" t="s">
        <v>638</v>
      </c>
      <c r="G24" s="84" t="s">
        <v>698</v>
      </c>
      <c r="H24" s="84" t="s">
        <v>378</v>
      </c>
      <c r="I24" s="107">
        <v>38280</v>
      </c>
      <c r="J24" s="96">
        <v>0.31000000000000005</v>
      </c>
      <c r="K24" s="97" t="s">
        <v>183</v>
      </c>
      <c r="L24" s="98">
        <v>6.4669999999999991E-2</v>
      </c>
      <c r="M24" s="95">
        <v>1.7399999999999999E-2</v>
      </c>
      <c r="N24" s="94">
        <v>1092517.6200000001</v>
      </c>
      <c r="O24" s="96">
        <v>128.79</v>
      </c>
      <c r="P24" s="94">
        <v>1407.05341</v>
      </c>
      <c r="Q24" s="95">
        <v>2.1380424774536052E-2</v>
      </c>
      <c r="R24" s="95">
        <v>1.2853563484278784E-3</v>
      </c>
      <c r="S24" s="95">
        <f>P24/'סכום נכסי הקרן'!$C$42</f>
        <v>1.9477686845734276E-5</v>
      </c>
    </row>
    <row r="25" spans="2:19" s="142" customFormat="1">
      <c r="B25" s="112" t="s">
        <v>2244</v>
      </c>
      <c r="C25" s="84" t="s">
        <v>2245</v>
      </c>
      <c r="D25" s="97" t="s">
        <v>2219</v>
      </c>
      <c r="E25" s="84"/>
      <c r="F25" s="97" t="s">
        <v>424</v>
      </c>
      <c r="G25" s="84" t="s">
        <v>729</v>
      </c>
      <c r="H25" s="84" t="s">
        <v>378</v>
      </c>
      <c r="I25" s="107">
        <v>38445</v>
      </c>
      <c r="J25" s="96">
        <v>0.85999999999999988</v>
      </c>
      <c r="K25" s="97" t="s">
        <v>183</v>
      </c>
      <c r="L25" s="98">
        <v>6.7000000000000004E-2</v>
      </c>
      <c r="M25" s="95">
        <v>2.3600000000000003E-2</v>
      </c>
      <c r="N25" s="94">
        <v>1335494.55</v>
      </c>
      <c r="O25" s="96">
        <v>132.71</v>
      </c>
      <c r="P25" s="94">
        <v>1772.3348100000001</v>
      </c>
      <c r="Q25" s="95">
        <v>1.5947470810964145E-2</v>
      </c>
      <c r="R25" s="95">
        <v>1.6190442973825832E-3</v>
      </c>
      <c r="S25" s="95">
        <f>P25/'סכום נכסי הקרן'!$C$42</f>
        <v>2.4534237413897429E-5</v>
      </c>
    </row>
    <row r="26" spans="2:19" s="142" customFormat="1">
      <c r="B26" s="112" t="s">
        <v>2246</v>
      </c>
      <c r="C26" s="84" t="s">
        <v>2247</v>
      </c>
      <c r="D26" s="97" t="s">
        <v>2219</v>
      </c>
      <c r="E26" s="84"/>
      <c r="F26" s="97" t="s">
        <v>424</v>
      </c>
      <c r="G26" s="84" t="s">
        <v>729</v>
      </c>
      <c r="H26" s="84" t="s">
        <v>378</v>
      </c>
      <c r="I26" s="107">
        <v>38890</v>
      </c>
      <c r="J26" s="96">
        <v>0.99</v>
      </c>
      <c r="K26" s="97" t="s">
        <v>183</v>
      </c>
      <c r="L26" s="98">
        <v>6.7000000000000004E-2</v>
      </c>
      <c r="M26" s="95">
        <v>2.1300000000000003E-2</v>
      </c>
      <c r="N26" s="94">
        <v>947180.8</v>
      </c>
      <c r="O26" s="96">
        <v>132.97</v>
      </c>
      <c r="P26" s="94">
        <v>1259.4663099999998</v>
      </c>
      <c r="Q26" s="95">
        <v>2.4545060443566118E-2</v>
      </c>
      <c r="R26" s="95">
        <v>1.150534162871283E-3</v>
      </c>
      <c r="S26" s="95">
        <f>P26/'סכום נכסי הקרן'!$C$42</f>
        <v>1.7434654722120665E-5</v>
      </c>
    </row>
    <row r="27" spans="2:19" s="142" customFormat="1">
      <c r="B27" s="112" t="s">
        <v>2248</v>
      </c>
      <c r="C27" s="84" t="s">
        <v>2249</v>
      </c>
      <c r="D27" s="97" t="s">
        <v>2219</v>
      </c>
      <c r="E27" s="84"/>
      <c r="F27" s="97" t="s">
        <v>424</v>
      </c>
      <c r="G27" s="84" t="s">
        <v>729</v>
      </c>
      <c r="H27" s="84" t="s">
        <v>378</v>
      </c>
      <c r="I27" s="107">
        <v>38376</v>
      </c>
      <c r="J27" s="96">
        <v>0.8</v>
      </c>
      <c r="K27" s="97" t="s">
        <v>183</v>
      </c>
      <c r="L27" s="98">
        <v>7.0000000000000007E-2</v>
      </c>
      <c r="M27" s="95">
        <v>1.95E-2</v>
      </c>
      <c r="N27" s="94">
        <v>730236.23</v>
      </c>
      <c r="O27" s="96">
        <v>132.13999999999999</v>
      </c>
      <c r="P27" s="94">
        <v>964.93419999999992</v>
      </c>
      <c r="Q27" s="95">
        <v>1.8117808641914812E-2</v>
      </c>
      <c r="R27" s="95">
        <v>8.8147634693211538E-4</v>
      </c>
      <c r="S27" s="95">
        <f>P27/'סכום נכסי הקרן'!$C$42</f>
        <v>1.3357478856711719E-5</v>
      </c>
    </row>
    <row r="28" spans="2:19" s="142" customFormat="1">
      <c r="B28" s="112" t="s">
        <v>2250</v>
      </c>
      <c r="C28" s="84" t="s">
        <v>2251</v>
      </c>
      <c r="D28" s="97" t="s">
        <v>2219</v>
      </c>
      <c r="E28" s="84" t="s">
        <v>2252</v>
      </c>
      <c r="F28" s="97" t="s">
        <v>950</v>
      </c>
      <c r="G28" s="84" t="s">
        <v>1200</v>
      </c>
      <c r="H28" s="84"/>
      <c r="I28" s="107">
        <v>39104</v>
      </c>
      <c r="J28" s="96">
        <v>1.7000000000000004</v>
      </c>
      <c r="K28" s="97" t="s">
        <v>183</v>
      </c>
      <c r="L28" s="98">
        <v>5.5999999999999994E-2</v>
      </c>
      <c r="M28" s="95">
        <v>0.3348000000000001</v>
      </c>
      <c r="N28" s="94">
        <v>3023624.4099999992</v>
      </c>
      <c r="O28" s="96">
        <v>81.660600000000002</v>
      </c>
      <c r="P28" s="94">
        <v>2469.1110799999997</v>
      </c>
      <c r="Q28" s="95">
        <v>4.7842154449696138E-3</v>
      </c>
      <c r="R28" s="95">
        <v>2.2555558865754886E-3</v>
      </c>
      <c r="S28" s="95">
        <f>P28/'סכום נכסי הקרן'!$C$42</f>
        <v>3.4179635301528994E-5</v>
      </c>
    </row>
    <row r="29" spans="2:19" s="142" customFormat="1">
      <c r="B29" s="113"/>
      <c r="C29" s="84"/>
      <c r="D29" s="84"/>
      <c r="E29" s="84"/>
      <c r="F29" s="84"/>
      <c r="G29" s="84"/>
      <c r="H29" s="84"/>
      <c r="I29" s="84"/>
      <c r="J29" s="96"/>
      <c r="K29" s="84"/>
      <c r="L29" s="84"/>
      <c r="M29" s="95"/>
      <c r="N29" s="94"/>
      <c r="O29" s="96"/>
      <c r="P29" s="84"/>
      <c r="Q29" s="84"/>
      <c r="R29" s="95"/>
      <c r="S29" s="84"/>
    </row>
    <row r="30" spans="2:19" s="142" customFormat="1">
      <c r="B30" s="111" t="s">
        <v>69</v>
      </c>
      <c r="C30" s="82"/>
      <c r="D30" s="82"/>
      <c r="E30" s="82"/>
      <c r="F30" s="82"/>
      <c r="G30" s="82"/>
      <c r="H30" s="82"/>
      <c r="I30" s="82"/>
      <c r="J30" s="93">
        <v>5.0375114644026935</v>
      </c>
      <c r="K30" s="82"/>
      <c r="L30" s="82"/>
      <c r="M30" s="92">
        <v>2.1151337036717729E-2</v>
      </c>
      <c r="N30" s="91"/>
      <c r="O30" s="93"/>
      <c r="P30" s="91">
        <v>240114.44805000001</v>
      </c>
      <c r="Q30" s="82"/>
      <c r="R30" s="92">
        <v>0.21934677671569236</v>
      </c>
      <c r="S30" s="92">
        <f>P30/'סכום נכסי הקרן'!$C$42</f>
        <v>3.323878107977601E-3</v>
      </c>
    </row>
    <row r="31" spans="2:19" s="142" customFormat="1">
      <c r="B31" s="112" t="s">
        <v>2253</v>
      </c>
      <c r="C31" s="84" t="s">
        <v>2254</v>
      </c>
      <c r="D31" s="97" t="s">
        <v>2219</v>
      </c>
      <c r="E31" s="84" t="s">
        <v>2227</v>
      </c>
      <c r="F31" s="97" t="s">
        <v>405</v>
      </c>
      <c r="G31" s="84" t="s">
        <v>377</v>
      </c>
      <c r="H31" s="84" t="s">
        <v>179</v>
      </c>
      <c r="I31" s="107">
        <v>42796</v>
      </c>
      <c r="J31" s="96">
        <v>7.0599999999999978</v>
      </c>
      <c r="K31" s="97" t="s">
        <v>183</v>
      </c>
      <c r="L31" s="98">
        <v>3.7400000000000003E-2</v>
      </c>
      <c r="M31" s="95">
        <v>2.4799999999999999E-2</v>
      </c>
      <c r="N31" s="94">
        <v>61796938</v>
      </c>
      <c r="O31" s="96">
        <v>110.29</v>
      </c>
      <c r="P31" s="94">
        <v>68155.844300000026</v>
      </c>
      <c r="Q31" s="95">
        <v>0.11998054199721196</v>
      </c>
      <c r="R31" s="95">
        <v>6.2260996299683513E-2</v>
      </c>
      <c r="S31" s="95">
        <f>P31/'סכום נכסי הקרן'!$C$42</f>
        <v>9.4347391687286692E-4</v>
      </c>
    </row>
    <row r="32" spans="2:19" s="142" customFormat="1">
      <c r="B32" s="112" t="s">
        <v>2255</v>
      </c>
      <c r="C32" s="84" t="s">
        <v>2256</v>
      </c>
      <c r="D32" s="97" t="s">
        <v>2219</v>
      </c>
      <c r="E32" s="84" t="s">
        <v>2227</v>
      </c>
      <c r="F32" s="97" t="s">
        <v>405</v>
      </c>
      <c r="G32" s="84" t="s">
        <v>377</v>
      </c>
      <c r="H32" s="84" t="s">
        <v>179</v>
      </c>
      <c r="I32" s="107">
        <v>42796</v>
      </c>
      <c r="J32" s="96">
        <v>3.54</v>
      </c>
      <c r="K32" s="97" t="s">
        <v>183</v>
      </c>
      <c r="L32" s="98">
        <v>2.5000000000000001E-2</v>
      </c>
      <c r="M32" s="95">
        <v>1.5499999999999998E-2</v>
      </c>
      <c r="N32" s="94">
        <v>82076414</v>
      </c>
      <c r="O32" s="96">
        <v>104.14</v>
      </c>
      <c r="P32" s="94">
        <v>85474.378450000004</v>
      </c>
      <c r="Q32" s="95">
        <v>0.1131626453199797</v>
      </c>
      <c r="R32" s="95">
        <v>7.8081637973241219E-2</v>
      </c>
      <c r="S32" s="95">
        <f>P32/'סכום נכסי הקרן'!$C$42</f>
        <v>1.1832124956670112E-3</v>
      </c>
    </row>
    <row r="33" spans="2:19" s="142" customFormat="1">
      <c r="B33" s="112" t="s">
        <v>2257</v>
      </c>
      <c r="C33" s="84" t="s">
        <v>2258</v>
      </c>
      <c r="D33" s="97" t="s">
        <v>2219</v>
      </c>
      <c r="E33" s="84" t="s">
        <v>2259</v>
      </c>
      <c r="F33" s="97" t="s">
        <v>424</v>
      </c>
      <c r="G33" s="84" t="s">
        <v>458</v>
      </c>
      <c r="H33" s="84" t="s">
        <v>179</v>
      </c>
      <c r="I33" s="107">
        <v>42598</v>
      </c>
      <c r="J33" s="96">
        <v>5.3400000000000007</v>
      </c>
      <c r="K33" s="97" t="s">
        <v>183</v>
      </c>
      <c r="L33" s="98">
        <v>3.1E-2</v>
      </c>
      <c r="M33" s="95">
        <v>2.250000000000001E-2</v>
      </c>
      <c r="N33" s="94">
        <v>46136286.549999997</v>
      </c>
      <c r="O33" s="96">
        <v>104.66</v>
      </c>
      <c r="P33" s="94">
        <v>48286.237489999985</v>
      </c>
      <c r="Q33" s="95">
        <v>6.8803078590557648E-2</v>
      </c>
      <c r="R33" s="95">
        <v>4.4109926075562196E-2</v>
      </c>
      <c r="S33" s="95">
        <f>P33/'סכום נכסי הקרן'!$C$42</f>
        <v>6.6842111756722439E-4</v>
      </c>
    </row>
    <row r="34" spans="2:19" s="142" customFormat="1">
      <c r="B34" s="112" t="s">
        <v>2260</v>
      </c>
      <c r="C34" s="84" t="s">
        <v>2261</v>
      </c>
      <c r="D34" s="97" t="s">
        <v>2219</v>
      </c>
      <c r="E34" s="84" t="s">
        <v>2262</v>
      </c>
      <c r="F34" s="97" t="s">
        <v>424</v>
      </c>
      <c r="G34" s="84" t="s">
        <v>654</v>
      </c>
      <c r="H34" s="84" t="s">
        <v>378</v>
      </c>
      <c r="I34" s="107">
        <v>43312</v>
      </c>
      <c r="J34" s="96">
        <v>4.5499999999999989</v>
      </c>
      <c r="K34" s="97" t="s">
        <v>183</v>
      </c>
      <c r="L34" s="98">
        <v>3.5499999999999997E-2</v>
      </c>
      <c r="M34" s="95">
        <v>2.6000000000000002E-2</v>
      </c>
      <c r="N34" s="94">
        <v>34880000</v>
      </c>
      <c r="O34" s="96">
        <v>104.37</v>
      </c>
      <c r="P34" s="94">
        <v>36404.256000000008</v>
      </c>
      <c r="Q34" s="95">
        <v>0.109</v>
      </c>
      <c r="R34" s="95">
        <v>3.3255625711744445E-2</v>
      </c>
      <c r="S34" s="95">
        <f>P34/'סכום נכסי הקרן'!$C$42</f>
        <v>5.0394014412000416E-4</v>
      </c>
    </row>
    <row r="35" spans="2:19" s="142" customFormat="1">
      <c r="B35" s="112" t="s">
        <v>2263</v>
      </c>
      <c r="C35" s="84" t="s">
        <v>2264</v>
      </c>
      <c r="D35" s="97" t="s">
        <v>2219</v>
      </c>
      <c r="E35" s="84" t="s">
        <v>2265</v>
      </c>
      <c r="F35" s="97" t="s">
        <v>424</v>
      </c>
      <c r="G35" s="84" t="s">
        <v>729</v>
      </c>
      <c r="H35" s="84" t="s">
        <v>179</v>
      </c>
      <c r="I35" s="107">
        <v>41903</v>
      </c>
      <c r="J35" s="96">
        <v>1.3000000000000003</v>
      </c>
      <c r="K35" s="97" t="s">
        <v>183</v>
      </c>
      <c r="L35" s="98">
        <v>5.1500000000000004E-2</v>
      </c>
      <c r="M35" s="95">
        <v>1.7100000000000004E-2</v>
      </c>
      <c r="N35" s="94">
        <v>1694117.7000000002</v>
      </c>
      <c r="O35" s="96">
        <v>105.88</v>
      </c>
      <c r="P35" s="94">
        <v>1793.7318099999995</v>
      </c>
      <c r="Q35" s="95">
        <v>5.6470554235315655E-2</v>
      </c>
      <c r="R35" s="95">
        <v>1.6385906554609953E-3</v>
      </c>
      <c r="S35" s="95">
        <f>P35/'סכום נכסי הקרן'!$C$42</f>
        <v>2.4830433750494321E-5</v>
      </c>
    </row>
    <row r="36" spans="2:19" s="142" customFormat="1">
      <c r="B36" s="113"/>
      <c r="C36" s="84"/>
      <c r="D36" s="84"/>
      <c r="E36" s="84"/>
      <c r="F36" s="84"/>
      <c r="G36" s="84"/>
      <c r="H36" s="84"/>
      <c r="I36" s="84"/>
      <c r="J36" s="96"/>
      <c r="K36" s="84"/>
      <c r="L36" s="84"/>
      <c r="M36" s="95"/>
      <c r="N36" s="94"/>
      <c r="O36" s="96"/>
      <c r="P36" s="84"/>
      <c r="Q36" s="84"/>
      <c r="R36" s="95"/>
      <c r="S36" s="84"/>
    </row>
    <row r="37" spans="2:19" s="142" customFormat="1">
      <c r="B37" s="111" t="s">
        <v>53</v>
      </c>
      <c r="C37" s="82"/>
      <c r="D37" s="82"/>
      <c r="E37" s="82"/>
      <c r="F37" s="82"/>
      <c r="G37" s="82"/>
      <c r="H37" s="82"/>
      <c r="I37" s="82"/>
      <c r="J37" s="93">
        <v>2.7491822157308801</v>
      </c>
      <c r="K37" s="82"/>
      <c r="L37" s="82"/>
      <c r="M37" s="92">
        <v>4.5268347427092792E-2</v>
      </c>
      <c r="N37" s="91"/>
      <c r="O37" s="93"/>
      <c r="P37" s="91">
        <v>62012.492310000001</v>
      </c>
      <c r="Q37" s="82"/>
      <c r="R37" s="92">
        <v>5.6648987242419957E-2</v>
      </c>
      <c r="S37" s="92">
        <f>P37/'סכום נכסי הקרן'!$C$42</f>
        <v>8.5843216551224238E-4</v>
      </c>
    </row>
    <row r="38" spans="2:19" s="142" customFormat="1">
      <c r="B38" s="112" t="s">
        <v>2266</v>
      </c>
      <c r="C38" s="84" t="s">
        <v>2267</v>
      </c>
      <c r="D38" s="97" t="s">
        <v>2219</v>
      </c>
      <c r="E38" s="84" t="s">
        <v>2268</v>
      </c>
      <c r="F38" s="97" t="s">
        <v>405</v>
      </c>
      <c r="G38" s="84" t="s">
        <v>458</v>
      </c>
      <c r="H38" s="84" t="s">
        <v>179</v>
      </c>
      <c r="I38" s="107">
        <v>38421</v>
      </c>
      <c r="J38" s="96">
        <v>4.13</v>
      </c>
      <c r="K38" s="97" t="s">
        <v>182</v>
      </c>
      <c r="L38" s="98">
        <v>7.9699999999999993E-2</v>
      </c>
      <c r="M38" s="95">
        <v>2.3399999999999994E-2</v>
      </c>
      <c r="N38" s="94">
        <v>543369.41</v>
      </c>
      <c r="O38" s="96">
        <v>124.48</v>
      </c>
      <c r="P38" s="94">
        <v>2411.9933300000002</v>
      </c>
      <c r="Q38" s="95">
        <v>6.9174539352344225E-3</v>
      </c>
      <c r="R38" s="95">
        <v>2.2033782918597232E-3</v>
      </c>
      <c r="S38" s="95">
        <f>P38/'סכום נכסי הקרן'!$C$42</f>
        <v>3.33889605197999E-5</v>
      </c>
    </row>
    <row r="39" spans="2:19" s="142" customFormat="1">
      <c r="B39" s="112" t="s">
        <v>2269</v>
      </c>
      <c r="C39" s="84" t="s">
        <v>2270</v>
      </c>
      <c r="D39" s="97" t="s">
        <v>2219</v>
      </c>
      <c r="E39" s="84" t="s">
        <v>1204</v>
      </c>
      <c r="F39" s="97" t="s">
        <v>209</v>
      </c>
      <c r="G39" s="84" t="s">
        <v>554</v>
      </c>
      <c r="H39" s="84" t="s">
        <v>378</v>
      </c>
      <c r="I39" s="107">
        <v>42954</v>
      </c>
      <c r="J39" s="96">
        <v>1.19</v>
      </c>
      <c r="K39" s="97" t="s">
        <v>182</v>
      </c>
      <c r="L39" s="98">
        <v>3.7000000000000005E-2</v>
      </c>
      <c r="M39" s="95">
        <v>3.3200000000000007E-2</v>
      </c>
      <c r="N39" s="94">
        <v>2564221</v>
      </c>
      <c r="O39" s="96">
        <v>101.54</v>
      </c>
      <c r="P39" s="94">
        <v>9284.8303099999994</v>
      </c>
      <c r="Q39" s="95">
        <v>3.8155779417891791E-2</v>
      </c>
      <c r="R39" s="95">
        <v>8.4817786575948715E-3</v>
      </c>
      <c r="S39" s="95">
        <f>P39/'סכום נכסי הקרן'!$C$42</f>
        <v>1.2852889301050903E-4</v>
      </c>
    </row>
    <row r="40" spans="2:19" s="142" customFormat="1">
      <c r="B40" s="112" t="s">
        <v>2271</v>
      </c>
      <c r="C40" s="84" t="s">
        <v>2272</v>
      </c>
      <c r="D40" s="97" t="s">
        <v>2219</v>
      </c>
      <c r="E40" s="84" t="s">
        <v>1204</v>
      </c>
      <c r="F40" s="97" t="s">
        <v>209</v>
      </c>
      <c r="G40" s="84" t="s">
        <v>554</v>
      </c>
      <c r="H40" s="84" t="s">
        <v>378</v>
      </c>
      <c r="I40" s="107">
        <v>42625</v>
      </c>
      <c r="J40" s="96">
        <v>2.9999999999999987</v>
      </c>
      <c r="K40" s="97" t="s">
        <v>182</v>
      </c>
      <c r="L40" s="98">
        <v>4.4500000000000005E-2</v>
      </c>
      <c r="M40" s="95">
        <v>3.85E-2</v>
      </c>
      <c r="N40" s="94">
        <v>13457271</v>
      </c>
      <c r="O40" s="96">
        <v>103.18</v>
      </c>
      <c r="P40" s="94">
        <v>49514.665670000009</v>
      </c>
      <c r="Q40" s="95">
        <v>9.8136429146068155E-2</v>
      </c>
      <c r="R40" s="95">
        <v>4.523210661862398E-2</v>
      </c>
      <c r="S40" s="95">
        <f>P40/'סכום נכסי הקרן'!$C$42</f>
        <v>6.8542611484200141E-4</v>
      </c>
    </row>
    <row r="41" spans="2:19" s="142" customFormat="1">
      <c r="B41" s="112" t="s">
        <v>2273</v>
      </c>
      <c r="C41" s="84" t="s">
        <v>2274</v>
      </c>
      <c r="D41" s="97" t="s">
        <v>2219</v>
      </c>
      <c r="E41" s="84" t="s">
        <v>2275</v>
      </c>
      <c r="F41" s="97" t="s">
        <v>405</v>
      </c>
      <c r="G41" s="84" t="s">
        <v>1200</v>
      </c>
      <c r="H41" s="84"/>
      <c r="I41" s="107">
        <v>41840</v>
      </c>
      <c r="J41" s="96">
        <v>1.1600000000000001</v>
      </c>
      <c r="K41" s="97" t="s">
        <v>182</v>
      </c>
      <c r="L41" s="98">
        <v>5.1200000000000002E-2</v>
      </c>
      <c r="M41" s="95">
        <v>0.81859999999999999</v>
      </c>
      <c r="N41" s="94">
        <v>401071.1</v>
      </c>
      <c r="O41" s="96">
        <v>56.005600000000001</v>
      </c>
      <c r="P41" s="94">
        <v>801.00300000000004</v>
      </c>
      <c r="Q41" s="95">
        <v>1.8597894970940259E-2</v>
      </c>
      <c r="R41" s="95">
        <v>7.3172367434138545E-4</v>
      </c>
      <c r="S41" s="95">
        <f>P41/'סכום נכסי הקרן'!$C$42</f>
        <v>1.1088197139932089E-5</v>
      </c>
    </row>
    <row r="42" spans="2:19" s="142" customFormat="1">
      <c r="B42" s="113"/>
      <c r="C42" s="84"/>
      <c r="D42" s="84"/>
      <c r="E42" s="84"/>
      <c r="F42" s="84"/>
      <c r="G42" s="84"/>
      <c r="H42" s="84"/>
      <c r="I42" s="84"/>
      <c r="J42" s="96"/>
      <c r="K42" s="84"/>
      <c r="L42" s="84"/>
      <c r="M42" s="95"/>
      <c r="N42" s="94"/>
      <c r="O42" s="96"/>
      <c r="P42" s="84"/>
      <c r="Q42" s="84"/>
      <c r="R42" s="95"/>
      <c r="S42" s="84"/>
    </row>
    <row r="43" spans="2:19" s="142" customFormat="1">
      <c r="B43" s="110" t="s">
        <v>255</v>
      </c>
      <c r="C43" s="82"/>
      <c r="D43" s="82"/>
      <c r="E43" s="82"/>
      <c r="F43" s="82"/>
      <c r="G43" s="82"/>
      <c r="H43" s="82"/>
      <c r="I43" s="82"/>
      <c r="J43" s="93">
        <v>10.385858177856944</v>
      </c>
      <c r="K43" s="82"/>
      <c r="L43" s="82"/>
      <c r="M43" s="92">
        <v>4.1423101150450857E-2</v>
      </c>
      <c r="N43" s="91"/>
      <c r="O43" s="93"/>
      <c r="P43" s="91">
        <v>67795.191730000006</v>
      </c>
      <c r="Q43" s="82"/>
      <c r="R43" s="92">
        <v>6.1931536829892414E-2</v>
      </c>
      <c r="S43" s="92">
        <f>P43/'סכום נכסי הקרן'!$C$42</f>
        <v>9.3848144269339021E-4</v>
      </c>
    </row>
    <row r="44" spans="2:19" s="142" customFormat="1">
      <c r="B44" s="111" t="s">
        <v>82</v>
      </c>
      <c r="C44" s="82"/>
      <c r="D44" s="82"/>
      <c r="E44" s="82"/>
      <c r="F44" s="82"/>
      <c r="G44" s="82"/>
      <c r="H44" s="82"/>
      <c r="I44" s="82"/>
      <c r="J44" s="93">
        <v>10.385858177856944</v>
      </c>
      <c r="K44" s="82"/>
      <c r="L44" s="82"/>
      <c r="M44" s="92">
        <v>4.1423101150450857E-2</v>
      </c>
      <c r="N44" s="91"/>
      <c r="O44" s="93"/>
      <c r="P44" s="91">
        <v>67795.191730000006</v>
      </c>
      <c r="Q44" s="82"/>
      <c r="R44" s="92">
        <v>6.1931536829892414E-2</v>
      </c>
      <c r="S44" s="92">
        <f>P44/'סכום נכסי הקרן'!$C$42</f>
        <v>9.3848144269339021E-4</v>
      </c>
    </row>
    <row r="45" spans="2:19" s="142" customFormat="1">
      <c r="B45" s="112" t="s">
        <v>2276</v>
      </c>
      <c r="C45" s="84">
        <v>4824</v>
      </c>
      <c r="D45" s="97" t="s">
        <v>2219</v>
      </c>
      <c r="E45" s="84"/>
      <c r="F45" s="97" t="s">
        <v>972</v>
      </c>
      <c r="G45" s="84" t="s">
        <v>998</v>
      </c>
      <c r="H45" s="84" t="s">
        <v>978</v>
      </c>
      <c r="I45" s="107">
        <v>42825</v>
      </c>
      <c r="J45" s="96">
        <v>16.82</v>
      </c>
      <c r="K45" s="97" t="s">
        <v>191</v>
      </c>
      <c r="L45" s="98">
        <v>4.555E-2</v>
      </c>
      <c r="M45" s="95">
        <v>4.7199999999999999E-2</v>
      </c>
      <c r="N45" s="94">
        <v>8688000</v>
      </c>
      <c r="O45" s="96">
        <v>99.21</v>
      </c>
      <c r="P45" s="94">
        <v>23466.220149999997</v>
      </c>
      <c r="Q45" s="95">
        <v>5.2155433758156788E-2</v>
      </c>
      <c r="R45" s="95">
        <v>2.1436609889178761E-2</v>
      </c>
      <c r="S45" s="95">
        <f>P45/'סכום נכסי הקרן'!$C$42</f>
        <v>3.2484032538236028E-4</v>
      </c>
    </row>
    <row r="46" spans="2:19" s="142" customFormat="1">
      <c r="B46" s="112" t="s">
        <v>2277</v>
      </c>
      <c r="C46" s="84">
        <v>4279</v>
      </c>
      <c r="D46" s="97" t="s">
        <v>2219</v>
      </c>
      <c r="E46" s="84"/>
      <c r="F46" s="97" t="s">
        <v>962</v>
      </c>
      <c r="G46" s="84" t="s">
        <v>963</v>
      </c>
      <c r="H46" s="84" t="s">
        <v>969</v>
      </c>
      <c r="I46" s="107">
        <v>43465</v>
      </c>
      <c r="J46" s="96">
        <v>2.1399999999999997</v>
      </c>
      <c r="K46" s="97" t="s">
        <v>182</v>
      </c>
      <c r="L46" s="98">
        <v>0.06</v>
      </c>
      <c r="M46" s="95">
        <v>3.6600000000000001E-2</v>
      </c>
      <c r="N46" s="94">
        <v>6245515.2000000011</v>
      </c>
      <c r="O46" s="96">
        <v>106.59</v>
      </c>
      <c r="P46" s="94">
        <v>23739.199570000001</v>
      </c>
      <c r="Q46" s="95">
        <v>7.5703214545454556E-3</v>
      </c>
      <c r="R46" s="95">
        <v>2.1685979122779614E-2</v>
      </c>
      <c r="S46" s="95">
        <f>P46/'סכום נכסי הקרן'!$C$42</f>
        <v>3.2861914971148804E-4</v>
      </c>
    </row>
    <row r="47" spans="2:19" s="142" customFormat="1">
      <c r="B47" s="112" t="s">
        <v>2278</v>
      </c>
      <c r="C47" s="84">
        <v>5168</v>
      </c>
      <c r="D47" s="97" t="s">
        <v>2219</v>
      </c>
      <c r="E47" s="84"/>
      <c r="F47" s="97" t="s">
        <v>972</v>
      </c>
      <c r="G47" s="84" t="s">
        <v>1200</v>
      </c>
      <c r="H47" s="84"/>
      <c r="I47" s="107">
        <v>43465</v>
      </c>
      <c r="J47" s="96">
        <v>12.559999999999999</v>
      </c>
      <c r="K47" s="97" t="s">
        <v>191</v>
      </c>
      <c r="L47" s="98">
        <v>3.9510000000000003E-2</v>
      </c>
      <c r="M47" s="95">
        <v>4.0399999999999991E-2</v>
      </c>
      <c r="N47" s="94">
        <v>7610000</v>
      </c>
      <c r="O47" s="96">
        <v>99.38</v>
      </c>
      <c r="P47" s="94">
        <v>20589.772010000001</v>
      </c>
      <c r="Q47" s="95">
        <v>1.9287942881329727E-2</v>
      </c>
      <c r="R47" s="95">
        <v>1.8808947817934032E-2</v>
      </c>
      <c r="S47" s="95">
        <f>P47/'סכום נכסי הקרן'!$C$42</f>
        <v>2.8502196759954183E-4</v>
      </c>
    </row>
    <row r="48" spans="2:19" s="142" customFormat="1">
      <c r="B48" s="144"/>
    </row>
    <row r="49" spans="2:5" s="142" customFormat="1">
      <c r="B49" s="144"/>
    </row>
    <row r="50" spans="2:5" s="142" customFormat="1">
      <c r="B50" s="144"/>
    </row>
    <row r="51" spans="2:5" s="142" customFormat="1">
      <c r="B51" s="145" t="s">
        <v>278</v>
      </c>
    </row>
    <row r="52" spans="2:5" s="142" customFormat="1">
      <c r="B52" s="145" t="s">
        <v>131</v>
      </c>
    </row>
    <row r="53" spans="2:5" s="142" customFormat="1">
      <c r="B53" s="145" t="s">
        <v>260</v>
      </c>
    </row>
    <row r="54" spans="2:5" s="142" customFormat="1">
      <c r="B54" s="145" t="s">
        <v>268</v>
      </c>
    </row>
    <row r="55" spans="2:5" s="142" customFormat="1">
      <c r="B55" s="144"/>
    </row>
    <row r="56" spans="2:5" s="142" customFormat="1">
      <c r="B56" s="144"/>
    </row>
    <row r="57" spans="2:5" s="142" customFormat="1">
      <c r="B57" s="144"/>
    </row>
    <row r="58" spans="2:5" s="142" customFormat="1">
      <c r="B58" s="144"/>
    </row>
    <row r="59" spans="2:5" s="142" customFormat="1">
      <c r="B59" s="144"/>
    </row>
    <row r="60" spans="2:5" s="142" customFormat="1">
      <c r="B60" s="144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47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AB32:XFD35 D1:U1048576 V36:XFD1048576 V1:XFD31 V32:Z35" xr:uid="{00000000-0002-0000-0F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גיליון16">
    <tabColor rgb="FFFFFF00"/>
    <pageSetUpPr fitToPage="1"/>
  </sheetPr>
  <dimension ref="B1:CM405"/>
  <sheetViews>
    <sheetView rightToLeft="1" zoomScale="90" zoomScaleNormal="90" workbookViewId="0">
      <selection activeCell="F22" sqref="F22"/>
    </sheetView>
  </sheetViews>
  <sheetFormatPr baseColWidth="10" defaultColWidth="9.1640625" defaultRowHeight="18"/>
  <cols>
    <col min="1" max="1" width="6.33203125" style="1" customWidth="1"/>
    <col min="2" max="2" width="51.5" style="2" bestFit="1" customWidth="1"/>
    <col min="3" max="3" width="41.6640625" style="2" bestFit="1" customWidth="1"/>
    <col min="4" max="4" width="5.6640625" style="2" bestFit="1" customWidth="1"/>
    <col min="5" max="5" width="11.33203125" style="2" bestFit="1" customWidth="1"/>
    <col min="6" max="6" width="28.83203125" style="1" bestFit="1" customWidth="1"/>
    <col min="7" max="7" width="12.33203125" style="1" bestFit="1" customWidth="1"/>
    <col min="8" max="8" width="14.33203125" style="1" bestFit="1" customWidth="1"/>
    <col min="9" max="9" width="11.33203125" style="1" bestFit="1" customWidth="1"/>
    <col min="10" max="10" width="13.1640625" style="1" bestFit="1" customWidth="1"/>
    <col min="11" max="11" width="8" style="1" bestFit="1" customWidth="1"/>
    <col min="12" max="12" width="9.1640625" style="1" bestFit="1" customWidth="1"/>
    <col min="13" max="13" width="10.5" style="1" bestFit="1" customWidth="1"/>
    <col min="14" max="14" width="6.6640625" style="1" customWidth="1"/>
    <col min="15" max="15" width="8.6640625" style="1" customWidth="1"/>
    <col min="16" max="16" width="10" style="1" customWidth="1"/>
    <col min="17" max="17" width="9.5" style="1" customWidth="1"/>
    <col min="18" max="18" width="6.1640625" style="1" customWidth="1"/>
    <col min="19" max="20" width="5.6640625" style="1" customWidth="1"/>
    <col min="21" max="21" width="6.83203125" style="1" customWidth="1"/>
    <col min="22" max="22" width="6.5" style="1" customWidth="1"/>
    <col min="23" max="23" width="6.6640625" style="1" customWidth="1"/>
    <col min="24" max="24" width="7.33203125" style="1" customWidth="1"/>
    <col min="25" max="36" width="5.6640625" style="1" customWidth="1"/>
    <col min="37" max="16384" width="9.1640625" style="1"/>
  </cols>
  <sheetData>
    <row r="1" spans="2:91">
      <c r="B1" s="57" t="s">
        <v>198</v>
      </c>
      <c r="C1" s="78" t="s" vm="1">
        <v>279</v>
      </c>
    </row>
    <row r="2" spans="2:91">
      <c r="B2" s="57" t="s">
        <v>197</v>
      </c>
      <c r="C2" s="78" t="s">
        <v>280</v>
      </c>
    </row>
    <row r="3" spans="2:91">
      <c r="B3" s="57" t="s">
        <v>199</v>
      </c>
      <c r="C3" s="78" t="s">
        <v>281</v>
      </c>
    </row>
    <row r="4" spans="2:91">
      <c r="B4" s="57" t="s">
        <v>200</v>
      </c>
      <c r="C4" s="78" t="s">
        <v>282</v>
      </c>
    </row>
    <row r="6" spans="2:91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2"/>
    </row>
    <row r="7" spans="2:91" ht="26.25" customHeight="1">
      <c r="B7" s="190" t="s">
        <v>108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2"/>
    </row>
    <row r="8" spans="2:91" s="3" customFormat="1" ht="68">
      <c r="B8" s="23" t="s">
        <v>135</v>
      </c>
      <c r="C8" s="31" t="s">
        <v>51</v>
      </c>
      <c r="D8" s="31" t="s">
        <v>137</v>
      </c>
      <c r="E8" s="31" t="s">
        <v>136</v>
      </c>
      <c r="F8" s="31" t="s">
        <v>75</v>
      </c>
      <c r="G8" s="31" t="s">
        <v>120</v>
      </c>
      <c r="H8" s="31" t="s">
        <v>262</v>
      </c>
      <c r="I8" s="31" t="s">
        <v>261</v>
      </c>
      <c r="J8" s="31" t="s">
        <v>129</v>
      </c>
      <c r="K8" s="31" t="s">
        <v>67</v>
      </c>
      <c r="L8" s="31" t="s">
        <v>201</v>
      </c>
      <c r="M8" s="32" t="s">
        <v>203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CM8" s="1"/>
    </row>
    <row r="9" spans="2:91" s="3" customFormat="1" ht="14.25" customHeight="1">
      <c r="B9" s="16"/>
      <c r="C9" s="33"/>
      <c r="D9" s="17"/>
      <c r="E9" s="17"/>
      <c r="F9" s="33"/>
      <c r="G9" s="33"/>
      <c r="H9" s="33" t="s">
        <v>269</v>
      </c>
      <c r="I9" s="33"/>
      <c r="J9" s="33" t="s">
        <v>265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CM9" s="1"/>
    </row>
    <row r="10" spans="2:9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CM10" s="1"/>
    </row>
    <row r="11" spans="2:91" s="141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88"/>
      <c r="J11" s="88">
        <v>1131227.8135000002</v>
      </c>
      <c r="K11" s="80"/>
      <c r="L11" s="89">
        <v>1</v>
      </c>
      <c r="M11" s="89">
        <f>J11/'סכום נכסי הקרן'!$C$42</f>
        <v>1.5659463205833602E-2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CM11" s="142"/>
    </row>
    <row r="12" spans="2:91" s="142" customFormat="1" ht="17.25" customHeight="1">
      <c r="B12" s="81" t="s">
        <v>256</v>
      </c>
      <c r="C12" s="82"/>
      <c r="D12" s="82"/>
      <c r="E12" s="82"/>
      <c r="F12" s="82"/>
      <c r="G12" s="82"/>
      <c r="H12" s="91"/>
      <c r="I12" s="91"/>
      <c r="J12" s="91">
        <v>85008.172489999997</v>
      </c>
      <c r="K12" s="82"/>
      <c r="L12" s="92">
        <v>7.5146819655172836E-2</v>
      </c>
      <c r="M12" s="92">
        <f>J12/'סכום נכסי הקרן'!$C$42</f>
        <v>1.1767588574255923E-3</v>
      </c>
    </row>
    <row r="13" spans="2:91" s="142" customFormat="1">
      <c r="B13" s="102" t="s">
        <v>256</v>
      </c>
      <c r="C13" s="82"/>
      <c r="D13" s="82"/>
      <c r="E13" s="82"/>
      <c r="F13" s="82"/>
      <c r="G13" s="82"/>
      <c r="H13" s="91"/>
      <c r="I13" s="91"/>
      <c r="J13" s="91">
        <v>85008.172489999997</v>
      </c>
      <c r="K13" s="82"/>
      <c r="L13" s="92">
        <v>7.5146819655172836E-2</v>
      </c>
      <c r="M13" s="92">
        <f>J13/'סכום נכסי הקרן'!$C$42</f>
        <v>1.1767588574255923E-3</v>
      </c>
    </row>
    <row r="14" spans="2:91" s="142" customFormat="1">
      <c r="B14" s="87" t="s">
        <v>2279</v>
      </c>
      <c r="C14" s="84">
        <v>5992</v>
      </c>
      <c r="D14" s="97" t="s">
        <v>30</v>
      </c>
      <c r="E14" s="84" t="s">
        <v>2252</v>
      </c>
      <c r="F14" s="97" t="s">
        <v>950</v>
      </c>
      <c r="G14" s="97" t="s">
        <v>183</v>
      </c>
      <c r="H14" s="94">
        <v>130610</v>
      </c>
      <c r="I14" s="94">
        <v>0</v>
      </c>
      <c r="J14" s="94">
        <v>0</v>
      </c>
      <c r="K14" s="95">
        <v>4.7842490842490842E-3</v>
      </c>
      <c r="L14" s="95">
        <v>0</v>
      </c>
      <c r="M14" s="95">
        <f>J14/'סכום נכסי הקרן'!$C$42</f>
        <v>0</v>
      </c>
    </row>
    <row r="15" spans="2:91" s="142" customFormat="1">
      <c r="B15" s="87" t="s">
        <v>2280</v>
      </c>
      <c r="C15" s="84">
        <v>2007</v>
      </c>
      <c r="D15" s="97" t="s">
        <v>30</v>
      </c>
      <c r="E15" s="84" t="s">
        <v>2281</v>
      </c>
      <c r="F15" s="97" t="s">
        <v>424</v>
      </c>
      <c r="G15" s="97" t="s">
        <v>183</v>
      </c>
      <c r="H15" s="94">
        <v>546391.75</v>
      </c>
      <c r="I15" s="94">
        <v>519.04150000000004</v>
      </c>
      <c r="J15" s="94">
        <v>2835.9999400000002</v>
      </c>
      <c r="K15" s="95">
        <v>0.04</v>
      </c>
      <c r="L15" s="95">
        <v>2.5070104413588128E-3</v>
      </c>
      <c r="M15" s="95">
        <f>J15/'סכום נכסי הקרן'!$C$42</f>
        <v>3.9258437763098987E-5</v>
      </c>
    </row>
    <row r="16" spans="2:91" s="142" customFormat="1">
      <c r="B16" s="87" t="s">
        <v>2282</v>
      </c>
      <c r="C16" s="84" t="s">
        <v>2283</v>
      </c>
      <c r="D16" s="97" t="s">
        <v>30</v>
      </c>
      <c r="E16" s="84" t="s">
        <v>2284</v>
      </c>
      <c r="F16" s="97" t="s">
        <v>424</v>
      </c>
      <c r="G16" s="97" t="s">
        <v>182</v>
      </c>
      <c r="H16" s="94">
        <v>2811489.33</v>
      </c>
      <c r="I16" s="94">
        <v>799.94719999999995</v>
      </c>
      <c r="J16" s="94">
        <v>80200.874020000003</v>
      </c>
      <c r="K16" s="95">
        <v>4.8503131049087649E-2</v>
      </c>
      <c r="L16" s="95">
        <v>7.0897190701013468E-2</v>
      </c>
      <c r="M16" s="95">
        <f>J16/'סכום נכסי הקרן'!$C$42</f>
        <v>1.1102119491794885E-3</v>
      </c>
    </row>
    <row r="17" spans="2:13" s="142" customFormat="1">
      <c r="B17" s="87" t="s">
        <v>2285</v>
      </c>
      <c r="C17" s="84" t="s">
        <v>2286</v>
      </c>
      <c r="D17" s="97" t="s">
        <v>30</v>
      </c>
      <c r="E17" s="84" t="s">
        <v>2275</v>
      </c>
      <c r="F17" s="97" t="s">
        <v>405</v>
      </c>
      <c r="G17" s="97" t="s">
        <v>182</v>
      </c>
      <c r="H17" s="94">
        <v>38113.890000000007</v>
      </c>
      <c r="I17" s="94">
        <v>1450.4</v>
      </c>
      <c r="J17" s="94">
        <v>1971.29853</v>
      </c>
      <c r="K17" s="95">
        <v>3.8871398080433978E-3</v>
      </c>
      <c r="L17" s="95">
        <v>1.7426185128005605E-3</v>
      </c>
      <c r="M17" s="95">
        <f>J17/'סכום נכסי הקרן'!$C$42</f>
        <v>2.7288470483004847E-5</v>
      </c>
    </row>
    <row r="18" spans="2:13" s="142" customFormat="1">
      <c r="B18" s="83"/>
      <c r="C18" s="84"/>
      <c r="D18" s="84"/>
      <c r="E18" s="84"/>
      <c r="F18" s="84"/>
      <c r="G18" s="84"/>
      <c r="H18" s="94"/>
      <c r="I18" s="94"/>
      <c r="J18" s="84"/>
      <c r="K18" s="84"/>
      <c r="L18" s="95"/>
      <c r="M18" s="84"/>
    </row>
    <row r="19" spans="2:13" s="142" customFormat="1">
      <c r="B19" s="81" t="s">
        <v>255</v>
      </c>
      <c r="C19" s="82"/>
      <c r="D19" s="82"/>
      <c r="E19" s="82"/>
      <c r="F19" s="82"/>
      <c r="G19" s="82"/>
      <c r="H19" s="91"/>
      <c r="I19" s="91"/>
      <c r="J19" s="91">
        <v>1046219.64101</v>
      </c>
      <c r="K19" s="82"/>
      <c r="L19" s="92">
        <v>0.924853180344827</v>
      </c>
      <c r="M19" s="92">
        <f>J19/'סכום נכסי הקרן'!$C$42</f>
        <v>1.4482704348408006E-2</v>
      </c>
    </row>
    <row r="20" spans="2:13" s="142" customFormat="1">
      <c r="B20" s="102" t="s">
        <v>73</v>
      </c>
      <c r="C20" s="82"/>
      <c r="D20" s="82"/>
      <c r="E20" s="82"/>
      <c r="F20" s="82"/>
      <c r="G20" s="82"/>
      <c r="H20" s="91"/>
      <c r="I20" s="91"/>
      <c r="J20" s="91">
        <v>1046219.64101</v>
      </c>
      <c r="K20" s="82"/>
      <c r="L20" s="92">
        <v>0.924853180344827</v>
      </c>
      <c r="M20" s="92">
        <f>J20/'סכום נכסי הקרן'!$C$42</f>
        <v>1.4482704348408006E-2</v>
      </c>
    </row>
    <row r="21" spans="2:13" s="142" customFormat="1">
      <c r="B21" s="87" t="s">
        <v>2287</v>
      </c>
      <c r="C21" s="84">
        <v>3610</v>
      </c>
      <c r="D21" s="97" t="s">
        <v>30</v>
      </c>
      <c r="E21" s="84"/>
      <c r="F21" s="97" t="s">
        <v>1148</v>
      </c>
      <c r="G21" s="97" t="s">
        <v>182</v>
      </c>
      <c r="H21" s="94">
        <v>667731</v>
      </c>
      <c r="I21" s="94">
        <v>477.98070000000001</v>
      </c>
      <c r="J21" s="94">
        <v>11381.335850000001</v>
      </c>
      <c r="K21" s="95">
        <v>9.7750042394568928E-2</v>
      </c>
      <c r="L21" s="95">
        <v>1.0061046691193294E-2</v>
      </c>
      <c r="M21" s="95">
        <f>J21/'סכום נכסי הקרן'!$C$42</f>
        <v>1.5755059047291528E-4</v>
      </c>
    </row>
    <row r="22" spans="2:13" s="142" customFormat="1">
      <c r="B22" s="87" t="s">
        <v>2288</v>
      </c>
      <c r="C22" s="84" t="s">
        <v>2289</v>
      </c>
      <c r="D22" s="97" t="s">
        <v>30</v>
      </c>
      <c r="E22" s="84"/>
      <c r="F22" s="97" t="s">
        <v>1148</v>
      </c>
      <c r="G22" s="97" t="s">
        <v>182</v>
      </c>
      <c r="H22" s="94">
        <v>6992.5099999999984</v>
      </c>
      <c r="I22" s="94">
        <v>110963.77589999999</v>
      </c>
      <c r="J22" s="94">
        <v>27669.15625</v>
      </c>
      <c r="K22" s="95">
        <v>8.2500026251311517E-2</v>
      </c>
      <c r="L22" s="95">
        <v>2.4459402358921929E-2</v>
      </c>
      <c r="M22" s="95">
        <f>J22/'סכום נכסי הקרן'!$C$42</f>
        <v>3.8302111127621756E-4</v>
      </c>
    </row>
    <row r="23" spans="2:13" s="142" customFormat="1">
      <c r="B23" s="87" t="s">
        <v>2290</v>
      </c>
      <c r="C23" s="84">
        <v>6824</v>
      </c>
      <c r="D23" s="97" t="s">
        <v>30</v>
      </c>
      <c r="E23" s="84"/>
      <c r="F23" s="97" t="s">
        <v>1148</v>
      </c>
      <c r="G23" s="97" t="s">
        <v>182</v>
      </c>
      <c r="H23" s="94">
        <v>282359.12</v>
      </c>
      <c r="I23" s="94">
        <v>9242.4130000000005</v>
      </c>
      <c r="J23" s="94">
        <v>93061.174579999992</v>
      </c>
      <c r="K23" s="95">
        <v>0.17152169147788882</v>
      </c>
      <c r="L23" s="95">
        <v>8.2265635152719813E-2</v>
      </c>
      <c r="M23" s="95">
        <f>J23/'סכום נכסי הקרן'!$C$42</f>
        <v>1.2882356867785472E-3</v>
      </c>
    </row>
    <row r="24" spans="2:13" s="142" customFormat="1">
      <c r="B24" s="87" t="s">
        <v>2291</v>
      </c>
      <c r="C24" s="84" t="s">
        <v>2292</v>
      </c>
      <c r="D24" s="97" t="s">
        <v>30</v>
      </c>
      <c r="E24" s="84"/>
      <c r="F24" s="97" t="s">
        <v>1148</v>
      </c>
      <c r="G24" s="97" t="s">
        <v>182</v>
      </c>
      <c r="H24" s="94">
        <v>2714666.32</v>
      </c>
      <c r="I24" s="94">
        <v>299.87169999999998</v>
      </c>
      <c r="J24" s="94">
        <v>29029.0802</v>
      </c>
      <c r="K24" s="95">
        <v>9.1384243580929767E-2</v>
      </c>
      <c r="L24" s="95">
        <v>2.5661568654491006E-2</v>
      </c>
      <c r="M24" s="95">
        <f>J24/'סכום נכסי הקרן'!$C$42</f>
        <v>4.0184639014897479E-4</v>
      </c>
    </row>
    <row r="25" spans="2:13" s="142" customFormat="1">
      <c r="B25" s="87" t="s">
        <v>2293</v>
      </c>
      <c r="C25" s="84" t="s">
        <v>2294</v>
      </c>
      <c r="D25" s="97" t="s">
        <v>30</v>
      </c>
      <c r="E25" s="84"/>
      <c r="F25" s="97" t="s">
        <v>1148</v>
      </c>
      <c r="G25" s="97" t="s">
        <v>182</v>
      </c>
      <c r="H25" s="94">
        <v>7044888.3399999999</v>
      </c>
      <c r="I25" s="94">
        <v>115.71510000000001</v>
      </c>
      <c r="J25" s="94">
        <v>29070.030480000001</v>
      </c>
      <c r="K25" s="95">
        <v>0.16311887032288921</v>
      </c>
      <c r="L25" s="95">
        <v>2.5697768506997551E-2</v>
      </c>
      <c r="M25" s="95">
        <f>J25/'סכום נכסי הקרן'!$C$42</f>
        <v>4.0241326040735758E-4</v>
      </c>
    </row>
    <row r="26" spans="2:13" s="142" customFormat="1">
      <c r="B26" s="87" t="s">
        <v>2295</v>
      </c>
      <c r="C26" s="84">
        <v>6900</v>
      </c>
      <c r="D26" s="97" t="s">
        <v>30</v>
      </c>
      <c r="E26" s="84"/>
      <c r="F26" s="97" t="s">
        <v>1148</v>
      </c>
      <c r="G26" s="97" t="s">
        <v>182</v>
      </c>
      <c r="H26" s="94">
        <v>424497.12</v>
      </c>
      <c r="I26" s="94">
        <v>9875.2199999999993</v>
      </c>
      <c r="J26" s="94">
        <v>149486.80804000003</v>
      </c>
      <c r="K26" s="95">
        <v>0.11841813058877393</v>
      </c>
      <c r="L26" s="95">
        <v>0.13214562642116295</v>
      </c>
      <c r="M26" s="95">
        <f>J26/'סכום נכסי הקרן'!$C$42</f>
        <v>2.0693295747540343E-3</v>
      </c>
    </row>
    <row r="27" spans="2:13" s="142" customFormat="1">
      <c r="B27" s="87" t="s">
        <v>2296</v>
      </c>
      <c r="C27" s="84" t="s">
        <v>2297</v>
      </c>
      <c r="D27" s="97" t="s">
        <v>30</v>
      </c>
      <c r="E27" s="84"/>
      <c r="F27" s="97" t="s">
        <v>1148</v>
      </c>
      <c r="G27" s="97" t="s">
        <v>182</v>
      </c>
      <c r="H27" s="94">
        <v>5108.59</v>
      </c>
      <c r="I27" s="94">
        <v>0</v>
      </c>
      <c r="J27" s="94">
        <v>0</v>
      </c>
      <c r="K27" s="95">
        <v>9.8000036448426919E-2</v>
      </c>
      <c r="L27" s="95">
        <v>0</v>
      </c>
      <c r="M27" s="95">
        <f>J27/'סכום נכסי הקרן'!$C$42</f>
        <v>0</v>
      </c>
    </row>
    <row r="28" spans="2:13" s="142" customFormat="1">
      <c r="B28" s="87" t="s">
        <v>2298</v>
      </c>
      <c r="C28" s="84">
        <v>7019</v>
      </c>
      <c r="D28" s="97" t="s">
        <v>30</v>
      </c>
      <c r="E28" s="84"/>
      <c r="F28" s="97" t="s">
        <v>1148</v>
      </c>
      <c r="G28" s="97" t="s">
        <v>182</v>
      </c>
      <c r="H28" s="94">
        <v>239560.27</v>
      </c>
      <c r="I28" s="94">
        <v>9854.5624000000007</v>
      </c>
      <c r="J28" s="94">
        <v>84184.759689999992</v>
      </c>
      <c r="K28" s="95">
        <v>9.6599840266077819E-2</v>
      </c>
      <c r="L28" s="95">
        <v>7.4418926661229928E-2</v>
      </c>
      <c r="M28" s="95">
        <f>J28/'סכום נכסי הקרן'!$C$42</f>
        <v>1.1653604438691591E-3</v>
      </c>
    </row>
    <row r="29" spans="2:13" s="142" customFormat="1">
      <c r="B29" s="87" t="s">
        <v>2299</v>
      </c>
      <c r="C29" s="84">
        <v>2994</v>
      </c>
      <c r="D29" s="97" t="s">
        <v>30</v>
      </c>
      <c r="E29" s="84"/>
      <c r="F29" s="97" t="s">
        <v>1148</v>
      </c>
      <c r="G29" s="97" t="s">
        <v>184</v>
      </c>
      <c r="H29" s="94">
        <v>26021.29</v>
      </c>
      <c r="I29" s="94">
        <v>20897.3714</v>
      </c>
      <c r="J29" s="94">
        <v>22086.028850000002</v>
      </c>
      <c r="K29" s="95">
        <v>4.8157996146292813E-2</v>
      </c>
      <c r="L29" s="95">
        <v>1.9523944325295712E-2</v>
      </c>
      <c r="M29" s="95">
        <f>J29/'סכום נכסי הקרן'!$C$42</f>
        <v>3.057344877947119E-4</v>
      </c>
    </row>
    <row r="30" spans="2:13" s="142" customFormat="1">
      <c r="B30" s="87" t="s">
        <v>2300</v>
      </c>
      <c r="C30" s="84" t="s">
        <v>2301</v>
      </c>
      <c r="D30" s="97" t="s">
        <v>30</v>
      </c>
      <c r="E30" s="84"/>
      <c r="F30" s="97" t="s">
        <v>1148</v>
      </c>
      <c r="G30" s="97" t="s">
        <v>184</v>
      </c>
      <c r="H30" s="94">
        <v>1381.85</v>
      </c>
      <c r="I30" s="94">
        <v>94077.189599999998</v>
      </c>
      <c r="J30" s="94">
        <v>5280.0977499999999</v>
      </c>
      <c r="K30" s="95">
        <v>4.6645402785593169E-2</v>
      </c>
      <c r="L30" s="95">
        <v>4.6675812661142631E-3</v>
      </c>
      <c r="M30" s="95">
        <f>J30/'סכום נכסי הקרן'!$C$42</f>
        <v>7.3091817096954519E-5</v>
      </c>
    </row>
    <row r="31" spans="2:13" s="142" customFormat="1">
      <c r="B31" s="87" t="s">
        <v>3675</v>
      </c>
      <c r="C31" s="84">
        <v>4654</v>
      </c>
      <c r="D31" s="97" t="s">
        <v>30</v>
      </c>
      <c r="E31" s="84"/>
      <c r="F31" s="97" t="s">
        <v>1148</v>
      </c>
      <c r="G31" s="97" t="s">
        <v>185</v>
      </c>
      <c r="H31" s="94">
        <v>2914010</v>
      </c>
      <c r="I31" s="94">
        <v>420.85520000000002</v>
      </c>
      <c r="J31" s="94">
        <v>55451.829020000005</v>
      </c>
      <c r="K31" s="95">
        <v>0.29499999999999998</v>
      </c>
      <c r="L31" s="95">
        <v>4.9019152780935403E-2</v>
      </c>
      <c r="M31" s="95">
        <f>J31/'סכום נכסי הקרן'!$C$42</f>
        <v>7.676136193541938E-4</v>
      </c>
    </row>
    <row r="32" spans="2:13" s="142" customFormat="1">
      <c r="B32" s="87" t="s">
        <v>2302</v>
      </c>
      <c r="C32" s="84" t="s">
        <v>2303</v>
      </c>
      <c r="D32" s="97" t="s">
        <v>30</v>
      </c>
      <c r="E32" s="84"/>
      <c r="F32" s="97" t="s">
        <v>1148</v>
      </c>
      <c r="G32" s="97" t="s">
        <v>182</v>
      </c>
      <c r="H32" s="94">
        <v>416.45</v>
      </c>
      <c r="I32" s="94">
        <v>0</v>
      </c>
      <c r="J32" s="94">
        <v>0</v>
      </c>
      <c r="K32" s="95">
        <v>7.8675270536569322E-3</v>
      </c>
      <c r="L32" s="95">
        <v>0</v>
      </c>
      <c r="M32" s="95">
        <f>J32/'סכום נכסי הקרן'!$C$42</f>
        <v>0</v>
      </c>
    </row>
    <row r="33" spans="2:13" s="142" customFormat="1">
      <c r="B33" s="87" t="s">
        <v>2304</v>
      </c>
      <c r="C33" s="84" t="s">
        <v>2305</v>
      </c>
      <c r="D33" s="97" t="s">
        <v>30</v>
      </c>
      <c r="E33" s="84"/>
      <c r="F33" s="97" t="s">
        <v>1148</v>
      </c>
      <c r="G33" s="97" t="s">
        <v>184</v>
      </c>
      <c r="H33" s="94">
        <v>3355.13</v>
      </c>
      <c r="I33" s="94">
        <v>44.707700000000003</v>
      </c>
      <c r="J33" s="94">
        <v>6.0923999999999996</v>
      </c>
      <c r="K33" s="95">
        <v>9.8000058418039493E-2</v>
      </c>
      <c r="L33" s="95">
        <v>5.3856525867678368E-6</v>
      </c>
      <c r="M33" s="95">
        <f>J33/'סכום נכסי הקרן'!$C$42</f>
        <v>8.4336428521893486E-8</v>
      </c>
    </row>
    <row r="34" spans="2:13" s="142" customFormat="1">
      <c r="B34" s="87" t="s">
        <v>2306</v>
      </c>
      <c r="C34" s="84">
        <v>5771</v>
      </c>
      <c r="D34" s="97" t="s">
        <v>30</v>
      </c>
      <c r="E34" s="84"/>
      <c r="F34" s="97" t="s">
        <v>1148</v>
      </c>
      <c r="G34" s="97" t="s">
        <v>184</v>
      </c>
      <c r="H34" s="94">
        <v>17336562.280000001</v>
      </c>
      <c r="I34" s="94">
        <v>105.42610000000001</v>
      </c>
      <c r="J34" s="94">
        <v>74234.925269999992</v>
      </c>
      <c r="K34" s="95">
        <v>0.16681058112498567</v>
      </c>
      <c r="L34" s="95">
        <v>6.5623320417059372E-2</v>
      </c>
      <c r="M34" s="95">
        <f>J34/'סכום נכסי הקרן'!$C$42</f>
        <v>1.0276259715155701E-3</v>
      </c>
    </row>
    <row r="35" spans="2:13" s="142" customFormat="1">
      <c r="B35" s="87" t="s">
        <v>2307</v>
      </c>
      <c r="C35" s="84" t="s">
        <v>2308</v>
      </c>
      <c r="D35" s="97" t="s">
        <v>30</v>
      </c>
      <c r="E35" s="84"/>
      <c r="F35" s="97" t="s">
        <v>1148</v>
      </c>
      <c r="G35" s="97" t="s">
        <v>182</v>
      </c>
      <c r="H35" s="94">
        <v>373590</v>
      </c>
      <c r="I35" s="94">
        <v>397.72309999999999</v>
      </c>
      <c r="J35" s="94">
        <v>5298.5543999999991</v>
      </c>
      <c r="K35" s="95">
        <v>0.10395392896767011</v>
      </c>
      <c r="L35" s="95">
        <v>4.683896856819989E-3</v>
      </c>
      <c r="M35" s="95">
        <f>J35/'סכום נכסי הקרן'!$C$42</f>
        <v>7.3347310489292264E-5</v>
      </c>
    </row>
    <row r="36" spans="2:13" s="142" customFormat="1">
      <c r="B36" s="87" t="s">
        <v>2309</v>
      </c>
      <c r="C36" s="84" t="s">
        <v>2310</v>
      </c>
      <c r="D36" s="97" t="s">
        <v>30</v>
      </c>
      <c r="E36" s="84"/>
      <c r="F36" s="97" t="s">
        <v>962</v>
      </c>
      <c r="G36" s="97" t="s">
        <v>182</v>
      </c>
      <c r="H36" s="94">
        <v>89660</v>
      </c>
      <c r="I36" s="94">
        <v>1E-4</v>
      </c>
      <c r="J36" s="94">
        <v>3.2000000000000003E-4</v>
      </c>
      <c r="K36" s="95">
        <v>3.1001587076563476E-3</v>
      </c>
      <c r="L36" s="95">
        <v>2.8287847609574355E-10</v>
      </c>
      <c r="M36" s="95">
        <f>J36/'סכום נכסי הקרן'!$C$42</f>
        <v>4.4297250881435759E-12</v>
      </c>
    </row>
    <row r="37" spans="2:13" s="142" customFormat="1">
      <c r="B37" s="87" t="s">
        <v>2311</v>
      </c>
      <c r="C37" s="84">
        <v>7021</v>
      </c>
      <c r="D37" s="97" t="s">
        <v>30</v>
      </c>
      <c r="E37" s="84"/>
      <c r="F37" s="97" t="s">
        <v>1148</v>
      </c>
      <c r="G37" s="97" t="s">
        <v>182</v>
      </c>
      <c r="H37" s="94">
        <v>390000</v>
      </c>
      <c r="I37" s="94">
        <v>47.636899999999997</v>
      </c>
      <c r="J37" s="94">
        <v>662.50542000000007</v>
      </c>
      <c r="K37" s="95">
        <v>1.9700000004697692E-2</v>
      </c>
      <c r="L37" s="95">
        <v>5.8565163629615798E-4</v>
      </c>
      <c r="M37" s="95">
        <f>J37/'סכום נכסי הקרן'!$C$42</f>
        <v>9.1709902500159284E-6</v>
      </c>
    </row>
    <row r="38" spans="2:13" s="142" customFormat="1">
      <c r="B38" s="87" t="s">
        <v>2312</v>
      </c>
      <c r="C38" s="84" t="s">
        <v>2313</v>
      </c>
      <c r="D38" s="97" t="s">
        <v>30</v>
      </c>
      <c r="E38" s="84"/>
      <c r="F38" s="97" t="s">
        <v>1148</v>
      </c>
      <c r="G38" s="97" t="s">
        <v>182</v>
      </c>
      <c r="H38" s="94">
        <v>2201731</v>
      </c>
      <c r="I38" s="94">
        <v>340.41460000000001</v>
      </c>
      <c r="J38" s="94">
        <v>26727.219130000005</v>
      </c>
      <c r="K38" s="95">
        <v>5.0064310267650111E-2</v>
      </c>
      <c r="L38" s="95">
        <v>2.3626734430535642E-2</v>
      </c>
      <c r="M38" s="95">
        <f>J38/'סכום נכסי הקרן'!$C$42</f>
        <v>3.6998197848897476E-4</v>
      </c>
    </row>
    <row r="39" spans="2:13" s="142" customFormat="1">
      <c r="B39" s="87" t="s">
        <v>2314</v>
      </c>
      <c r="C39" s="84">
        <v>7022</v>
      </c>
      <c r="D39" s="97" t="s">
        <v>30</v>
      </c>
      <c r="E39" s="84"/>
      <c r="F39" s="97" t="s">
        <v>1148</v>
      </c>
      <c r="G39" s="97" t="s">
        <v>182</v>
      </c>
      <c r="H39" s="94">
        <v>660000</v>
      </c>
      <c r="I39" s="94">
        <v>5.5235000000000003</v>
      </c>
      <c r="J39" s="94">
        <v>129.99888999999999</v>
      </c>
      <c r="K39" s="95">
        <v>0.02</v>
      </c>
      <c r="L39" s="95">
        <v>1.1491839967918184E-4</v>
      </c>
      <c r="M39" s="95">
        <f>J39/'סכום נכסי הקרן'!$C$42</f>
        <v>1.7995604514494279E-6</v>
      </c>
    </row>
    <row r="40" spans="2:13" s="142" customFormat="1">
      <c r="B40" s="87" t="s">
        <v>2315</v>
      </c>
      <c r="C40" s="84">
        <v>4637</v>
      </c>
      <c r="D40" s="97" t="s">
        <v>30</v>
      </c>
      <c r="E40" s="84"/>
      <c r="F40" s="97" t="s">
        <v>1148</v>
      </c>
      <c r="G40" s="97" t="s">
        <v>185</v>
      </c>
      <c r="H40" s="94">
        <v>10641724</v>
      </c>
      <c r="I40" s="94">
        <v>51.076500000000003</v>
      </c>
      <c r="J40" s="94">
        <v>24576.79579</v>
      </c>
      <c r="K40" s="95">
        <v>8.3339258415954326E-2</v>
      </c>
      <c r="L40" s="95">
        <v>2.1725770438723389E-2</v>
      </c>
      <c r="M40" s="95">
        <f>J40/'סכום נכסי הקרן'!$C$42</f>
        <v>3.4021390280357627E-4</v>
      </c>
    </row>
    <row r="41" spans="2:13" s="142" customFormat="1">
      <c r="B41" s="87" t="s">
        <v>2316</v>
      </c>
      <c r="C41" s="84" t="s">
        <v>2317</v>
      </c>
      <c r="D41" s="97" t="s">
        <v>30</v>
      </c>
      <c r="E41" s="84"/>
      <c r="F41" s="97" t="s">
        <v>1148</v>
      </c>
      <c r="G41" s="97" t="s">
        <v>182</v>
      </c>
      <c r="H41" s="94">
        <v>126925.97</v>
      </c>
      <c r="I41" s="94">
        <v>10623.663500000001</v>
      </c>
      <c r="J41" s="94">
        <v>48084.614880000001</v>
      </c>
      <c r="K41" s="95">
        <v>0.15237212016192656</v>
      </c>
      <c r="L41" s="95">
        <v>4.2506570565328479E-2</v>
      </c>
      <c r="M41" s="95">
        <f>J41/'סכום נכסי הקרן'!$C$42</f>
        <v>6.6563007777393091E-4</v>
      </c>
    </row>
    <row r="42" spans="2:13" s="142" customFormat="1">
      <c r="B42" s="87" t="s">
        <v>2318</v>
      </c>
      <c r="C42" s="84" t="s">
        <v>2319</v>
      </c>
      <c r="D42" s="97" t="s">
        <v>30</v>
      </c>
      <c r="E42" s="84"/>
      <c r="F42" s="97" t="s">
        <v>1148</v>
      </c>
      <c r="G42" s="97" t="s">
        <v>184</v>
      </c>
      <c r="H42" s="94">
        <v>18198263.740000002</v>
      </c>
      <c r="I42" s="94">
        <v>104.9843</v>
      </c>
      <c r="J42" s="94">
        <v>77598.166910000014</v>
      </c>
      <c r="K42" s="95">
        <v>0.32622285152829772</v>
      </c>
      <c r="L42" s="95">
        <v>6.8596410010387354E-2</v>
      </c>
      <c r="M42" s="95">
        <f>J42/'סכום נכסי הקרן'!$C$42</f>
        <v>1.0741829586099366E-3</v>
      </c>
    </row>
    <row r="43" spans="2:13" s="142" customFormat="1">
      <c r="B43" s="87" t="s">
        <v>2320</v>
      </c>
      <c r="C43" s="84">
        <v>5691</v>
      </c>
      <c r="D43" s="97" t="s">
        <v>30</v>
      </c>
      <c r="E43" s="84"/>
      <c r="F43" s="97" t="s">
        <v>1148</v>
      </c>
      <c r="G43" s="97" t="s">
        <v>182</v>
      </c>
      <c r="H43" s="94">
        <v>15141360.220000001</v>
      </c>
      <c r="I43" s="94">
        <v>102.3364</v>
      </c>
      <c r="J43" s="94">
        <v>55255.608510000013</v>
      </c>
      <c r="K43" s="95">
        <v>0.17236275969971204</v>
      </c>
      <c r="L43" s="95">
        <v>4.8845694784536875E-2</v>
      </c>
      <c r="M43" s="95">
        <f>J43/'סכום נכסי הקרן'!$C$42</f>
        <v>7.6489736024183349E-4</v>
      </c>
    </row>
    <row r="44" spans="2:13" s="142" customFormat="1">
      <c r="B44" s="87" t="s">
        <v>2321</v>
      </c>
      <c r="C44" s="84">
        <v>6629</v>
      </c>
      <c r="D44" s="97" t="s">
        <v>30</v>
      </c>
      <c r="E44" s="84"/>
      <c r="F44" s="97" t="s">
        <v>1148</v>
      </c>
      <c r="G44" s="97" t="s">
        <v>185</v>
      </c>
      <c r="H44" s="94">
        <v>222113.01</v>
      </c>
      <c r="I44" s="94">
        <v>9696.1769000000004</v>
      </c>
      <c r="J44" s="94">
        <v>97379.304869999978</v>
      </c>
      <c r="K44" s="95">
        <v>0.32760030973451326</v>
      </c>
      <c r="L44" s="95">
        <v>8.608284176527628E-2</v>
      </c>
      <c r="M44" s="95">
        <f>J44/'סכום נכסי הקרן'!$C$42</f>
        <v>1.3480110932769399E-3</v>
      </c>
    </row>
    <row r="45" spans="2:13" s="142" customFormat="1">
      <c r="B45" s="87" t="s">
        <v>2322</v>
      </c>
      <c r="C45" s="84">
        <v>3865</v>
      </c>
      <c r="D45" s="97" t="s">
        <v>30</v>
      </c>
      <c r="E45" s="84"/>
      <c r="F45" s="97" t="s">
        <v>1148</v>
      </c>
      <c r="G45" s="97" t="s">
        <v>182</v>
      </c>
      <c r="H45" s="94">
        <v>342654</v>
      </c>
      <c r="I45" s="94">
        <v>438.62169999999998</v>
      </c>
      <c r="J45" s="94">
        <v>5359.5368200000003</v>
      </c>
      <c r="K45" s="95">
        <v>7.9229139736482351E-2</v>
      </c>
      <c r="L45" s="95">
        <v>4.7378050256894604E-3</v>
      </c>
      <c r="M45" s="95">
        <f>J45/'סכום נכסי הקרן'!$C$42</f>
        <v>7.419148347619763E-5</v>
      </c>
    </row>
    <row r="46" spans="2:13" s="142" customFormat="1">
      <c r="B46" s="87" t="s">
        <v>2323</v>
      </c>
      <c r="C46" s="84">
        <v>7024</v>
      </c>
      <c r="D46" s="97" t="s">
        <v>30</v>
      </c>
      <c r="E46" s="84"/>
      <c r="F46" s="97" t="s">
        <v>1148</v>
      </c>
      <c r="G46" s="97" t="s">
        <v>182</v>
      </c>
      <c r="H46" s="94">
        <v>170000</v>
      </c>
      <c r="I46" s="94">
        <v>142.51750000000001</v>
      </c>
      <c r="J46" s="94">
        <v>863.96958999999993</v>
      </c>
      <c r="K46" s="95">
        <v>0.02</v>
      </c>
      <c r="L46" s="95">
        <v>7.6374500316332597E-4</v>
      </c>
      <c r="M46" s="95">
        <f>J46/'סכום נכסי הקרן'!$C$42</f>
        <v>1.195983677567537E-5</v>
      </c>
    </row>
    <row r="47" spans="2:13" s="142" customFormat="1">
      <c r="B47" s="87" t="s">
        <v>2324</v>
      </c>
      <c r="C47" s="84" t="s">
        <v>2325</v>
      </c>
      <c r="D47" s="97" t="s">
        <v>30</v>
      </c>
      <c r="E47" s="84"/>
      <c r="F47" s="97" t="s">
        <v>1148</v>
      </c>
      <c r="G47" s="97" t="s">
        <v>182</v>
      </c>
      <c r="H47" s="94">
        <v>1214.26</v>
      </c>
      <c r="I47" s="94">
        <v>132573.6067</v>
      </c>
      <c r="J47" s="94">
        <v>5740.4880999999996</v>
      </c>
      <c r="K47" s="95">
        <v>9.8000222753458738E-2</v>
      </c>
      <c r="L47" s="95">
        <v>5.0745641430429691E-3</v>
      </c>
      <c r="M47" s="95">
        <f>J47/'סכום נכסי הקרן'!$C$42</f>
        <v>7.9464950483623892E-5</v>
      </c>
    </row>
    <row r="48" spans="2:13" s="142" customFormat="1">
      <c r="B48" s="87" t="s">
        <v>2326</v>
      </c>
      <c r="C48" s="84">
        <v>4811</v>
      </c>
      <c r="D48" s="97" t="s">
        <v>30</v>
      </c>
      <c r="E48" s="84"/>
      <c r="F48" s="97" t="s">
        <v>1148</v>
      </c>
      <c r="G48" s="97" t="s">
        <v>182</v>
      </c>
      <c r="H48" s="94">
        <v>3122675</v>
      </c>
      <c r="I48" s="94">
        <v>168.63839999999999</v>
      </c>
      <c r="J48" s="94">
        <v>18778.659970000004</v>
      </c>
      <c r="K48" s="95">
        <v>0.16121001876925656</v>
      </c>
      <c r="L48" s="95">
        <v>1.6600245985730445E-2</v>
      </c>
      <c r="M48" s="95">
        <f>J48/'סכום נכסי הקרן'!$C$42</f>
        <v>2.5995094122133281E-4</v>
      </c>
    </row>
    <row r="49" spans="2:13" s="142" customFormat="1">
      <c r="B49" s="87" t="s">
        <v>2327</v>
      </c>
      <c r="C49" s="84">
        <v>5356</v>
      </c>
      <c r="D49" s="97" t="s">
        <v>30</v>
      </c>
      <c r="E49" s="84"/>
      <c r="F49" s="97" t="s">
        <v>1148</v>
      </c>
      <c r="G49" s="97" t="s">
        <v>182</v>
      </c>
      <c r="H49" s="94">
        <v>4336504</v>
      </c>
      <c r="I49" s="94">
        <v>309.34559999999999</v>
      </c>
      <c r="J49" s="94">
        <v>47837.120880000009</v>
      </c>
      <c r="K49" s="95">
        <v>0.18299065699980757</v>
      </c>
      <c r="L49" s="95">
        <v>4.2287787047944614E-2</v>
      </c>
      <c r="M49" s="95">
        <f>J49/'סכום נכסי הקרן'!$C$42</f>
        <v>6.6220404533341541E-4</v>
      </c>
    </row>
    <row r="50" spans="2:13" s="142" customFormat="1">
      <c r="B50" s="87" t="s">
        <v>2328</v>
      </c>
      <c r="C50" s="84" t="s">
        <v>2329</v>
      </c>
      <c r="D50" s="97" t="s">
        <v>30</v>
      </c>
      <c r="E50" s="84"/>
      <c r="F50" s="97" t="s">
        <v>1148</v>
      </c>
      <c r="G50" s="97" t="s">
        <v>182</v>
      </c>
      <c r="H50" s="94">
        <v>14140466.050000001</v>
      </c>
      <c r="I50" s="94">
        <v>101.1123</v>
      </c>
      <c r="J50" s="94">
        <v>50985.778149999998</v>
      </c>
      <c r="K50" s="95">
        <v>0.16577286581339851</v>
      </c>
      <c r="L50" s="95">
        <v>4.5071185080086423E-2</v>
      </c>
      <c r="M50" s="95">
        <f>J50/'סכום נכסי הקרן'!$C$42</f>
        <v>7.0579056440492978E-4</v>
      </c>
    </row>
    <row r="51" spans="2:13" s="142" customFormat="1">
      <c r="B51" s="87" t="s">
        <v>2330</v>
      </c>
      <c r="C51" s="84">
        <v>5511</v>
      </c>
      <c r="D51" s="97" t="s">
        <v>30</v>
      </c>
      <c r="E51" s="84"/>
      <c r="F51" s="97" t="s">
        <v>1115</v>
      </c>
      <c r="G51" s="97" t="s">
        <v>185</v>
      </c>
      <c r="H51" s="94">
        <v>4009.44</v>
      </c>
      <c r="I51" s="94">
        <v>0</v>
      </c>
      <c r="J51" s="94">
        <v>0</v>
      </c>
      <c r="K51" s="95">
        <v>4.1632660181448219E-2</v>
      </c>
      <c r="L51" s="95">
        <v>0</v>
      </c>
      <c r="M51" s="95">
        <f>J51/'סכום נכסי הקרן'!$C$42</f>
        <v>0</v>
      </c>
    </row>
    <row r="52" spans="2:13" s="142" customFormat="1">
      <c r="B52" s="144"/>
    </row>
    <row r="53" spans="2:13" s="142" customFormat="1">
      <c r="B53" s="144"/>
    </row>
    <row r="54" spans="2:13" s="142" customFormat="1">
      <c r="B54" s="144"/>
    </row>
    <row r="55" spans="2:13" s="142" customFormat="1">
      <c r="B55" s="145" t="s">
        <v>278</v>
      </c>
    </row>
    <row r="56" spans="2:13" s="142" customFormat="1">
      <c r="B56" s="145" t="s">
        <v>131</v>
      </c>
    </row>
    <row r="57" spans="2:13" s="142" customFormat="1">
      <c r="B57" s="145" t="s">
        <v>260</v>
      </c>
    </row>
    <row r="58" spans="2:13">
      <c r="B58" s="99" t="s">
        <v>268</v>
      </c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A21:XFD24 C5:C1048576 A1:B1048576 D1:N1048576 O25:XFD1048576 O1:XFD20 O21:Y24" xr:uid="{00000000-0002-0000-10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גיליון17">
    <tabColor indexed="43"/>
    <pageSetUpPr fitToPage="1"/>
  </sheetPr>
  <dimension ref="B1:X637"/>
  <sheetViews>
    <sheetView rightToLeft="1" zoomScale="90" zoomScaleNormal="90" workbookViewId="0">
      <selection activeCell="F18" sqref="F18"/>
    </sheetView>
  </sheetViews>
  <sheetFormatPr baseColWidth="10" defaultColWidth="9.1640625" defaultRowHeight="18"/>
  <cols>
    <col min="1" max="1" width="6.33203125" style="1" customWidth="1"/>
    <col min="2" max="2" width="53.5" style="2" bestFit="1" customWidth="1"/>
    <col min="3" max="3" width="41.6640625" style="2" bestFit="1" customWidth="1"/>
    <col min="4" max="4" width="12.33203125" style="1" bestFit="1" customWidth="1"/>
    <col min="5" max="5" width="11.33203125" style="1" bestFit="1" customWidth="1"/>
    <col min="6" max="6" width="14.33203125" style="1" bestFit="1" customWidth="1"/>
    <col min="7" max="7" width="11.83203125" style="1" bestFit="1" customWidth="1"/>
    <col min="8" max="8" width="13.1640625" style="1" bestFit="1" customWidth="1"/>
    <col min="9" max="9" width="16.1640625" style="1" bestFit="1" customWidth="1"/>
    <col min="10" max="10" width="9.1640625" style="1" bestFit="1" customWidth="1"/>
    <col min="11" max="11" width="9" style="1" bestFit="1" customWidth="1"/>
    <col min="12" max="12" width="7.5" style="3" customWidth="1"/>
    <col min="13" max="16384" width="9.1640625" style="1"/>
  </cols>
  <sheetData>
    <row r="1" spans="2:24">
      <c r="B1" s="57" t="s">
        <v>198</v>
      </c>
      <c r="C1" s="78" t="s" vm="1">
        <v>279</v>
      </c>
    </row>
    <row r="2" spans="2:24">
      <c r="B2" s="57" t="s">
        <v>197</v>
      </c>
      <c r="C2" s="78" t="s">
        <v>280</v>
      </c>
    </row>
    <row r="3" spans="2:24">
      <c r="B3" s="57" t="s">
        <v>199</v>
      </c>
      <c r="C3" s="78" t="s">
        <v>281</v>
      </c>
    </row>
    <row r="4" spans="2:24">
      <c r="B4" s="57" t="s">
        <v>200</v>
      </c>
      <c r="C4" s="78" t="s">
        <v>282</v>
      </c>
    </row>
    <row r="6" spans="2:24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24" ht="26.25" customHeight="1">
      <c r="B7" s="190" t="s">
        <v>115</v>
      </c>
      <c r="C7" s="191"/>
      <c r="D7" s="191"/>
      <c r="E7" s="191"/>
      <c r="F7" s="191"/>
      <c r="G7" s="191"/>
      <c r="H7" s="191"/>
      <c r="I7" s="191"/>
      <c r="J7" s="191"/>
      <c r="K7" s="192"/>
    </row>
    <row r="8" spans="2:24" s="3" customFormat="1" ht="68">
      <c r="B8" s="23" t="s">
        <v>135</v>
      </c>
      <c r="C8" s="31" t="s">
        <v>51</v>
      </c>
      <c r="D8" s="31" t="s">
        <v>120</v>
      </c>
      <c r="E8" s="31" t="s">
        <v>121</v>
      </c>
      <c r="F8" s="31" t="s">
        <v>262</v>
      </c>
      <c r="G8" s="31" t="s">
        <v>261</v>
      </c>
      <c r="H8" s="31" t="s">
        <v>129</v>
      </c>
      <c r="I8" s="31" t="s">
        <v>67</v>
      </c>
      <c r="J8" s="31" t="s">
        <v>201</v>
      </c>
      <c r="K8" s="32" t="s">
        <v>203</v>
      </c>
      <c r="X8" s="1"/>
    </row>
    <row r="9" spans="2:24" s="3" customFormat="1" ht="21" customHeight="1">
      <c r="B9" s="16"/>
      <c r="C9" s="17"/>
      <c r="D9" s="17"/>
      <c r="E9" s="33" t="s">
        <v>22</v>
      </c>
      <c r="F9" s="33" t="s">
        <v>269</v>
      </c>
      <c r="G9" s="33"/>
      <c r="H9" s="33" t="s">
        <v>265</v>
      </c>
      <c r="I9" s="33" t="s">
        <v>20</v>
      </c>
      <c r="J9" s="33" t="s">
        <v>20</v>
      </c>
      <c r="K9" s="34" t="s">
        <v>20</v>
      </c>
      <c r="X9" s="1"/>
    </row>
    <row r="10" spans="2:24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X10" s="1"/>
    </row>
    <row r="11" spans="2:24" s="141" customFormat="1" ht="18" customHeight="1">
      <c r="B11" s="79" t="s">
        <v>2331</v>
      </c>
      <c r="C11" s="80"/>
      <c r="D11" s="80"/>
      <c r="E11" s="80"/>
      <c r="F11" s="88"/>
      <c r="G11" s="90"/>
      <c r="H11" s="88">
        <v>2710181.5712499986</v>
      </c>
      <c r="I11" s="80"/>
      <c r="J11" s="89">
        <v>1</v>
      </c>
      <c r="K11" s="89">
        <f>H11/'סכום נכסי הקרן'!$C$42</f>
        <v>3.7516747811220295E-2</v>
      </c>
      <c r="L11" s="148"/>
      <c r="X11" s="142"/>
    </row>
    <row r="12" spans="2:24" s="142" customFormat="1" ht="21" customHeight="1">
      <c r="B12" s="81" t="s">
        <v>2332</v>
      </c>
      <c r="C12" s="82"/>
      <c r="D12" s="82"/>
      <c r="E12" s="82"/>
      <c r="F12" s="91"/>
      <c r="G12" s="93"/>
      <c r="H12" s="91">
        <v>370276.90346</v>
      </c>
      <c r="I12" s="82"/>
      <c r="J12" s="92">
        <v>0.13662438981504096</v>
      </c>
      <c r="K12" s="92">
        <f>H12/'סכום נכסי הקרן'!$C$42</f>
        <v>5.1257027775527464E-3</v>
      </c>
      <c r="L12" s="148"/>
    </row>
    <row r="13" spans="2:24" s="142" customFormat="1">
      <c r="B13" s="102" t="s">
        <v>250</v>
      </c>
      <c r="C13" s="82"/>
      <c r="D13" s="82"/>
      <c r="E13" s="82"/>
      <c r="F13" s="91"/>
      <c r="G13" s="93"/>
      <c r="H13" s="91">
        <v>87199.322020000021</v>
      </c>
      <c r="I13" s="82"/>
      <c r="J13" s="92">
        <v>3.2174715873291716E-2</v>
      </c>
      <c r="K13" s="92">
        <f>H13/'סכום נכסי הקרן'!$C$42</f>
        <v>1.207090701315952E-3</v>
      </c>
      <c r="L13" s="148"/>
    </row>
    <row r="14" spans="2:24" s="142" customFormat="1">
      <c r="B14" s="87" t="s">
        <v>2333</v>
      </c>
      <c r="C14" s="84">
        <v>5224</v>
      </c>
      <c r="D14" s="97" t="s">
        <v>182</v>
      </c>
      <c r="E14" s="107">
        <v>40802</v>
      </c>
      <c r="F14" s="94">
        <v>6526960.0499999998</v>
      </c>
      <c r="G14" s="96">
        <v>166.31530000000001</v>
      </c>
      <c r="H14" s="94">
        <v>38710.118150000002</v>
      </c>
      <c r="I14" s="95">
        <v>0.10290296354158364</v>
      </c>
      <c r="J14" s="95">
        <v>1.4283219456822592E-2</v>
      </c>
      <c r="K14" s="95">
        <f>H14/'סכום נכסי הקרן'!$C$42</f>
        <v>5.3585994229392807E-4</v>
      </c>
      <c r="L14" s="148"/>
    </row>
    <row r="15" spans="2:24" s="142" customFormat="1">
      <c r="B15" s="87" t="s">
        <v>2334</v>
      </c>
      <c r="C15" s="84">
        <v>5039</v>
      </c>
      <c r="D15" s="97" t="s">
        <v>182</v>
      </c>
      <c r="E15" s="107">
        <v>39182</v>
      </c>
      <c r="F15" s="94">
        <v>3512431</v>
      </c>
      <c r="G15" s="96">
        <v>132.8083</v>
      </c>
      <c r="H15" s="94">
        <v>16634.676439999999</v>
      </c>
      <c r="I15" s="95">
        <v>2.0100502512562814E-2</v>
      </c>
      <c r="J15" s="95">
        <v>6.1378457504335038E-3</v>
      </c>
      <c r="K15" s="95">
        <f>H15/'סכום נכסי הקרן'!$C$42</f>
        <v>2.3027201112318392E-4</v>
      </c>
      <c r="L15" s="148"/>
    </row>
    <row r="16" spans="2:24" s="142" customFormat="1">
      <c r="B16" s="87" t="s">
        <v>2335</v>
      </c>
      <c r="C16" s="84">
        <v>5028</v>
      </c>
      <c r="D16" s="97" t="s">
        <v>182</v>
      </c>
      <c r="E16" s="107">
        <v>39349</v>
      </c>
      <c r="F16" s="94">
        <v>1669667.85</v>
      </c>
      <c r="G16" s="96">
        <v>147.44739999999999</v>
      </c>
      <c r="H16" s="94">
        <v>8779.0705999999991</v>
      </c>
      <c r="I16" s="95">
        <v>0.1</v>
      </c>
      <c r="J16" s="95">
        <v>3.2392924124086961E-3</v>
      </c>
      <c r="K16" s="95">
        <f>H16/'סכום נכסי הקרן'!$C$42</f>
        <v>1.2152771652313647E-4</v>
      </c>
      <c r="L16" s="148"/>
    </row>
    <row r="17" spans="2:12" s="142" customFormat="1">
      <c r="B17" s="87" t="s">
        <v>2336</v>
      </c>
      <c r="C17" s="84">
        <v>5074</v>
      </c>
      <c r="D17" s="97" t="s">
        <v>182</v>
      </c>
      <c r="E17" s="107">
        <v>38925</v>
      </c>
      <c r="F17" s="94">
        <v>1220443</v>
      </c>
      <c r="G17" s="96">
        <v>38.592599999999997</v>
      </c>
      <c r="H17" s="94">
        <v>1679.5884599999999</v>
      </c>
      <c r="I17" s="95">
        <v>1.7623785060317403E-2</v>
      </c>
      <c r="J17" s="95">
        <v>6.1973281709879488E-4</v>
      </c>
      <c r="K17" s="95">
        <f>H17/'סכום נכסי הקרן'!$C$42</f>
        <v>2.32503598094326E-5</v>
      </c>
      <c r="L17" s="148"/>
    </row>
    <row r="18" spans="2:12" s="142" customFormat="1">
      <c r="B18" s="87" t="s">
        <v>2337</v>
      </c>
      <c r="C18" s="84">
        <v>5277</v>
      </c>
      <c r="D18" s="97" t="s">
        <v>182</v>
      </c>
      <c r="E18" s="107">
        <v>42545</v>
      </c>
      <c r="F18" s="94">
        <v>3260878.08</v>
      </c>
      <c r="G18" s="96">
        <v>98.302199999999999</v>
      </c>
      <c r="H18" s="94">
        <v>11430.86609</v>
      </c>
      <c r="I18" s="95">
        <v>3.3833333333333326E-2</v>
      </c>
      <c r="J18" s="95">
        <v>4.2177491763874028E-3</v>
      </c>
      <c r="K18" s="95">
        <f>H18/'סכום נכסי הקרן'!$C$42</f>
        <v>1.5823623218150831E-4</v>
      </c>
      <c r="L18" s="148"/>
    </row>
    <row r="19" spans="2:12" s="142" customFormat="1">
      <c r="B19" s="87" t="s">
        <v>2338</v>
      </c>
      <c r="C19" s="84">
        <v>5123</v>
      </c>
      <c r="D19" s="97" t="s">
        <v>182</v>
      </c>
      <c r="E19" s="107">
        <v>40668</v>
      </c>
      <c r="F19" s="94">
        <v>1918108.48</v>
      </c>
      <c r="G19" s="96">
        <v>89.922899999999998</v>
      </c>
      <c r="H19" s="94">
        <v>6150.7037399999999</v>
      </c>
      <c r="I19" s="95">
        <v>9.45945945945946E-3</v>
      </c>
      <c r="J19" s="95">
        <v>2.2694803201555062E-3</v>
      </c>
      <c r="K19" s="95">
        <f>H19/'סכום נכסי הקרן'!$C$42</f>
        <v>8.5143520833801619E-5</v>
      </c>
      <c r="L19" s="148"/>
    </row>
    <row r="20" spans="2:12" s="142" customFormat="1">
      <c r="B20" s="87" t="s">
        <v>2339</v>
      </c>
      <c r="C20" s="84">
        <v>2162</v>
      </c>
      <c r="D20" s="97" t="s">
        <v>182</v>
      </c>
      <c r="E20" s="107">
        <v>38495</v>
      </c>
      <c r="F20" s="94">
        <v>895491</v>
      </c>
      <c r="G20" s="96">
        <v>4.1824000000000003</v>
      </c>
      <c r="H20" s="94">
        <v>133.55747</v>
      </c>
      <c r="I20" s="95">
        <v>5.7574501404817832E-3</v>
      </c>
      <c r="J20" s="95">
        <v>4.9279897486130492E-5</v>
      </c>
      <c r="K20" s="95">
        <f>H20/'סכום נכסי הקרן'!$C$42</f>
        <v>1.8488214861499466E-6</v>
      </c>
      <c r="L20" s="148"/>
    </row>
    <row r="21" spans="2:12" s="142" customFormat="1">
      <c r="B21" s="87" t="s">
        <v>2340</v>
      </c>
      <c r="C21" s="84">
        <v>5226</v>
      </c>
      <c r="D21" s="97" t="s">
        <v>183</v>
      </c>
      <c r="E21" s="107">
        <v>40941</v>
      </c>
      <c r="F21" s="94">
        <v>4002384.49</v>
      </c>
      <c r="G21" s="96">
        <v>79.177700000000002</v>
      </c>
      <c r="H21" s="94">
        <v>3168.9959800000001</v>
      </c>
      <c r="I21" s="95">
        <v>6.4444439999999992E-2</v>
      </c>
      <c r="J21" s="95">
        <v>1.1692928671706618E-3</v>
      </c>
      <c r="K21" s="95">
        <f>H21/'סכום נכסי הקרן'!$C$42</f>
        <v>4.3868065615100431E-5</v>
      </c>
      <c r="L21" s="148"/>
    </row>
    <row r="22" spans="2:12" s="142" customFormat="1" ht="16.5" customHeight="1">
      <c r="B22" s="87" t="s">
        <v>2341</v>
      </c>
      <c r="C22" s="84">
        <v>5260</v>
      </c>
      <c r="D22" s="97" t="s">
        <v>183</v>
      </c>
      <c r="E22" s="107">
        <v>42295</v>
      </c>
      <c r="F22" s="94">
        <v>616937.93999999994</v>
      </c>
      <c r="G22" s="96">
        <v>82.949200000000005</v>
      </c>
      <c r="H22" s="94">
        <v>511.74509</v>
      </c>
      <c r="I22" s="95">
        <v>6.4444439999999992E-2</v>
      </c>
      <c r="J22" s="95">
        <v>1.8882317532842321E-4</v>
      </c>
      <c r="K22" s="95">
        <f>H22/'סכום נכסי הקרן'!$C$42</f>
        <v>7.0840314497102874E-6</v>
      </c>
      <c r="L22" s="148"/>
    </row>
    <row r="23" spans="2:12" s="142" customFormat="1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  <c r="L23" s="148"/>
    </row>
    <row r="24" spans="2:12" s="143" customFormat="1" ht="16.5" customHeight="1">
      <c r="B24" s="124" t="s">
        <v>253</v>
      </c>
      <c r="C24" s="125"/>
      <c r="D24" s="125"/>
      <c r="E24" s="125"/>
      <c r="F24" s="126"/>
      <c r="G24" s="128"/>
      <c r="H24" s="126">
        <v>27891.817940000001</v>
      </c>
      <c r="I24" s="125"/>
      <c r="J24" s="127">
        <v>1.0291494206838565E-2</v>
      </c>
      <c r="K24" s="127">
        <f>H24/'סכום נכסי הקרן'!$C$42</f>
        <v>3.8610339275859708E-4</v>
      </c>
      <c r="L24" s="148"/>
    </row>
    <row r="25" spans="2:12" s="142" customFormat="1">
      <c r="B25" s="87" t="s">
        <v>2342</v>
      </c>
      <c r="C25" s="84">
        <v>5265</v>
      </c>
      <c r="D25" s="97" t="s">
        <v>183</v>
      </c>
      <c r="E25" s="107">
        <v>42185</v>
      </c>
      <c r="F25" s="94">
        <v>26288994.510000002</v>
      </c>
      <c r="G25" s="96">
        <v>103.02209999999999</v>
      </c>
      <c r="H25" s="94">
        <v>27083.47421</v>
      </c>
      <c r="I25" s="95">
        <v>5.1162790697674418E-2</v>
      </c>
      <c r="J25" s="95">
        <v>9.9932323713309273E-3</v>
      </c>
      <c r="K25" s="95">
        <f>H25/'סכום נכסי הקרן'!$C$42</f>
        <v>3.7491357869414533E-4</v>
      </c>
      <c r="L25" s="148"/>
    </row>
    <row r="26" spans="2:12" s="142" customFormat="1">
      <c r="B26" s="87" t="s">
        <v>2343</v>
      </c>
      <c r="C26" s="84">
        <v>7004</v>
      </c>
      <c r="D26" s="97" t="s">
        <v>183</v>
      </c>
      <c r="E26" s="107">
        <v>43614</v>
      </c>
      <c r="F26" s="94">
        <v>808343.72999999975</v>
      </c>
      <c r="G26" s="96">
        <v>100</v>
      </c>
      <c r="H26" s="94">
        <v>808.34372999999971</v>
      </c>
      <c r="I26" s="95">
        <v>9.5174827686666671E-2</v>
      </c>
      <c r="J26" s="95">
        <v>2.9826183550763825E-4</v>
      </c>
      <c r="K26" s="95">
        <f>H26/'סכום נכסי הקרן'!$C$42</f>
        <v>1.1189814064451736E-5</v>
      </c>
      <c r="L26" s="148"/>
    </row>
    <row r="27" spans="2:12" s="142" customFormat="1">
      <c r="B27" s="83"/>
      <c r="C27" s="84"/>
      <c r="D27" s="84"/>
      <c r="E27" s="84"/>
      <c r="F27" s="94"/>
      <c r="G27" s="96"/>
      <c r="H27" s="84"/>
      <c r="I27" s="84"/>
      <c r="J27" s="95"/>
      <c r="K27" s="84"/>
      <c r="L27" s="148"/>
    </row>
    <row r="28" spans="2:12" s="142" customFormat="1">
      <c r="B28" s="102" t="s">
        <v>254</v>
      </c>
      <c r="C28" s="82"/>
      <c r="D28" s="82"/>
      <c r="E28" s="82"/>
      <c r="F28" s="91"/>
      <c r="G28" s="93"/>
      <c r="H28" s="91">
        <v>255185.7635</v>
      </c>
      <c r="I28" s="82"/>
      <c r="J28" s="92">
        <v>9.4158179734910682E-2</v>
      </c>
      <c r="K28" s="92">
        <f>H28/'סכום נכסי הקרן'!$C$42</f>
        <v>3.5325086834781974E-3</v>
      </c>
      <c r="L28" s="148"/>
    </row>
    <row r="29" spans="2:12" s="142" customFormat="1">
      <c r="B29" s="87" t="s">
        <v>2344</v>
      </c>
      <c r="C29" s="84">
        <v>5271</v>
      </c>
      <c r="D29" s="97" t="s">
        <v>182</v>
      </c>
      <c r="E29" s="107">
        <v>42368</v>
      </c>
      <c r="F29" s="94">
        <v>7355259.7800000003</v>
      </c>
      <c r="G29" s="96">
        <v>96.757900000000006</v>
      </c>
      <c r="H29" s="94">
        <v>25378.49062</v>
      </c>
      <c r="I29" s="150">
        <v>9.7020626432391135E-2</v>
      </c>
      <c r="J29" s="95">
        <v>9.3641292853655009E-3</v>
      </c>
      <c r="K29" s="95">
        <f>H29/'סכום נכסי הקרן'!$C$42</f>
        <v>3.5131167687071999E-4</v>
      </c>
      <c r="L29" s="148"/>
    </row>
    <row r="30" spans="2:12" s="142" customFormat="1">
      <c r="B30" s="87" t="s">
        <v>2345</v>
      </c>
      <c r="C30" s="84">
        <v>5272</v>
      </c>
      <c r="D30" s="97" t="s">
        <v>182</v>
      </c>
      <c r="E30" s="107">
        <v>42572</v>
      </c>
      <c r="F30" s="94">
        <v>4953091.38</v>
      </c>
      <c r="G30" s="96">
        <v>101.2415</v>
      </c>
      <c r="H30" s="94">
        <v>17882.006579999997</v>
      </c>
      <c r="I30" s="150">
        <v>1.1681818181818182E-2</v>
      </c>
      <c r="J30" s="95">
        <v>6.5980843385900533E-3</v>
      </c>
      <c r="K30" s="95">
        <f>H30/'סכום נכסי הקרן'!$C$42</f>
        <v>2.4753866616804526E-4</v>
      </c>
      <c r="L30" s="148"/>
    </row>
    <row r="31" spans="2:12" s="142" customFormat="1">
      <c r="B31" s="87" t="s">
        <v>2346</v>
      </c>
      <c r="C31" s="84">
        <v>5072</v>
      </c>
      <c r="D31" s="97" t="s">
        <v>182</v>
      </c>
      <c r="E31" s="107">
        <v>38644</v>
      </c>
      <c r="F31" s="94">
        <v>1938383</v>
      </c>
      <c r="G31" s="96">
        <v>21.525200000000002</v>
      </c>
      <c r="H31" s="94">
        <v>1487.88077</v>
      </c>
      <c r="I31" s="150">
        <v>1.3644705513143262E-2</v>
      </c>
      <c r="J31" s="95">
        <v>5.4899671143205167E-4</v>
      </c>
      <c r="K31" s="95">
        <f>H31/'סכום נכסי הקרן'!$C$42</f>
        <v>2.0596571171985567E-5</v>
      </c>
      <c r="L31" s="148"/>
    </row>
    <row r="32" spans="2:12" s="142" customFormat="1">
      <c r="B32" s="87" t="s">
        <v>2347</v>
      </c>
      <c r="C32" s="84">
        <v>5084</v>
      </c>
      <c r="D32" s="97" t="s">
        <v>182</v>
      </c>
      <c r="E32" s="107">
        <v>39456</v>
      </c>
      <c r="F32" s="94">
        <v>2430946</v>
      </c>
      <c r="G32" s="96">
        <v>47.277099999999997</v>
      </c>
      <c r="H32" s="94">
        <v>4098.3352299999997</v>
      </c>
      <c r="I32" s="150">
        <v>5.8964002476488107E-3</v>
      </c>
      <c r="J32" s="95">
        <v>1.5121995048138978E-3</v>
      </c>
      <c r="K32" s="95">
        <f>H32/'סכום נכסי הקרן'!$C$42</f>
        <v>5.6732807462355217E-5</v>
      </c>
      <c r="L32" s="148"/>
    </row>
    <row r="33" spans="2:12" s="142" customFormat="1">
      <c r="B33" s="87" t="s">
        <v>2348</v>
      </c>
      <c r="C33" s="84">
        <v>5099</v>
      </c>
      <c r="D33" s="97" t="s">
        <v>182</v>
      </c>
      <c r="E33" s="107">
        <v>39762</v>
      </c>
      <c r="F33" s="94">
        <v>3720536.41</v>
      </c>
      <c r="G33" s="96">
        <v>80.142700000000005</v>
      </c>
      <c r="H33" s="94">
        <v>10632.87889</v>
      </c>
      <c r="I33" s="150">
        <v>4.5509570662710365E-2</v>
      </c>
      <c r="J33" s="95">
        <v>3.9233086826340824E-3</v>
      </c>
      <c r="K33" s="95">
        <f>H33/'סכום נכסי הקרן'!$C$42</f>
        <v>1.471897824319538E-4</v>
      </c>
      <c r="L33" s="148"/>
    </row>
    <row r="34" spans="2:12" s="142" customFormat="1">
      <c r="B34" s="87" t="s">
        <v>2349</v>
      </c>
      <c r="C34" s="84">
        <v>5228</v>
      </c>
      <c r="D34" s="97" t="s">
        <v>182</v>
      </c>
      <c r="E34" s="107">
        <v>41086</v>
      </c>
      <c r="F34" s="94">
        <v>2790000</v>
      </c>
      <c r="G34" s="96">
        <v>114.2949</v>
      </c>
      <c r="H34" s="94">
        <v>11371.35961</v>
      </c>
      <c r="I34" s="150">
        <v>1.1320754716981131E-2</v>
      </c>
      <c r="J34" s="95">
        <v>4.1957925367912766E-3</v>
      </c>
      <c r="K34" s="95">
        <f>H34/'סכום נכסי הקרן'!$C$42</f>
        <v>1.5741249047099856E-4</v>
      </c>
      <c r="L34" s="148"/>
    </row>
    <row r="35" spans="2:12" s="142" customFormat="1">
      <c r="B35" s="87" t="s">
        <v>2350</v>
      </c>
      <c r="C35" s="84">
        <v>50431</v>
      </c>
      <c r="D35" s="97" t="s">
        <v>182</v>
      </c>
      <c r="E35" s="107">
        <v>41508</v>
      </c>
      <c r="F35" s="94">
        <v>1925000</v>
      </c>
      <c r="G35" s="96">
        <v>38.960999999999999</v>
      </c>
      <c r="H35" s="94">
        <v>2674.4973300000001</v>
      </c>
      <c r="I35" s="150">
        <v>6.3969703948210124E-2</v>
      </c>
      <c r="J35" s="95">
        <v>9.8683326547986954E-4</v>
      </c>
      <c r="K35" s="95">
        <f>H35/'סכום נכסי הקרן'!$C$42</f>
        <v>3.7022774752731275E-5</v>
      </c>
      <c r="L35" s="148"/>
    </row>
    <row r="36" spans="2:12" s="142" customFormat="1">
      <c r="B36" s="87" t="s">
        <v>2351</v>
      </c>
      <c r="C36" s="84">
        <v>5323</v>
      </c>
      <c r="D36" s="97" t="s">
        <v>183</v>
      </c>
      <c r="E36" s="107">
        <v>43191</v>
      </c>
      <c r="F36" s="94">
        <v>616.26</v>
      </c>
      <c r="G36" s="96">
        <v>1535953.7494000001</v>
      </c>
      <c r="H36" s="94">
        <v>9465.4624299999996</v>
      </c>
      <c r="I36" s="150">
        <v>7.7928790624999994E-2</v>
      </c>
      <c r="J36" s="95">
        <v>3.4925565616750571E-3</v>
      </c>
      <c r="K36" s="95">
        <f>H36/'סכום נכסי הקרן'!$C$42</f>
        <v>1.3102936374078579E-4</v>
      </c>
      <c r="L36" s="148"/>
    </row>
    <row r="37" spans="2:12" s="142" customFormat="1">
      <c r="B37" s="87" t="s">
        <v>2352</v>
      </c>
      <c r="C37" s="84">
        <v>6662</v>
      </c>
      <c r="D37" s="97" t="s">
        <v>182</v>
      </c>
      <c r="E37" s="107">
        <v>40583</v>
      </c>
      <c r="F37" s="94">
        <v>142762.28</v>
      </c>
      <c r="G37" s="96">
        <v>100</v>
      </c>
      <c r="H37" s="94">
        <v>509.09030000000001</v>
      </c>
      <c r="I37" s="150">
        <v>6.2070534826086952E-2</v>
      </c>
      <c r="J37" s="95">
        <v>1.8784361365323422E-4</v>
      </c>
      <c r="K37" s="95">
        <f>H37/'סכום נכסי הקרן'!$C$42</f>
        <v>7.0472814813766852E-6</v>
      </c>
      <c r="L37" s="148"/>
    </row>
    <row r="38" spans="2:12" s="142" customFormat="1">
      <c r="B38" s="87" t="s">
        <v>2353</v>
      </c>
      <c r="C38" s="84">
        <v>5322</v>
      </c>
      <c r="D38" s="97" t="s">
        <v>184</v>
      </c>
      <c r="E38" s="107">
        <v>43191</v>
      </c>
      <c r="F38" s="94">
        <v>7006753.9299999997</v>
      </c>
      <c r="G38" s="96">
        <v>105.372</v>
      </c>
      <c r="H38" s="94">
        <v>29987.42942</v>
      </c>
      <c r="I38" s="150">
        <v>7.7923996239999987E-2</v>
      </c>
      <c r="J38" s="95">
        <v>1.1064730768635955E-2</v>
      </c>
      <c r="K38" s="95">
        <f>H38/'סכום נכסי הקרן'!$C$42</f>
        <v>4.1511271384596485E-4</v>
      </c>
      <c r="L38" s="148"/>
    </row>
    <row r="39" spans="2:12" s="142" customFormat="1">
      <c r="B39" s="87" t="s">
        <v>2354</v>
      </c>
      <c r="C39" s="84">
        <v>5259</v>
      </c>
      <c r="D39" s="97" t="s">
        <v>183</v>
      </c>
      <c r="E39" s="107">
        <v>42094</v>
      </c>
      <c r="F39" s="94">
        <v>17602586.68</v>
      </c>
      <c r="G39" s="96">
        <v>102.13679999999999</v>
      </c>
      <c r="H39" s="94">
        <v>17978.71875</v>
      </c>
      <c r="I39" s="150">
        <v>2.5336755999999998E-2</v>
      </c>
      <c r="J39" s="95">
        <v>6.6337690952963709E-3</v>
      </c>
      <c r="K39" s="95">
        <f>H39/'סכום נכסי הקרן'!$C$42</f>
        <v>2.4887744218610094E-4</v>
      </c>
      <c r="L39" s="148"/>
    </row>
    <row r="40" spans="2:12" s="142" customFormat="1">
      <c r="B40" s="87" t="s">
        <v>2355</v>
      </c>
      <c r="C40" s="84">
        <v>5279</v>
      </c>
      <c r="D40" s="97" t="s">
        <v>183</v>
      </c>
      <c r="E40" s="107">
        <v>42589</v>
      </c>
      <c r="F40" s="94">
        <v>14464532.439999999</v>
      </c>
      <c r="G40" s="96">
        <v>106.0913</v>
      </c>
      <c r="H40" s="94">
        <v>15345.61051</v>
      </c>
      <c r="I40" s="150">
        <v>3.2386492489951339E-2</v>
      </c>
      <c r="J40" s="95">
        <v>5.6622075335425771E-3</v>
      </c>
      <c r="K40" s="95">
        <f>H40/'סכום נכסי הקרן'!$C$42</f>
        <v>2.1242761209070853E-4</v>
      </c>
      <c r="L40" s="148"/>
    </row>
    <row r="41" spans="2:12" s="142" customFormat="1">
      <c r="B41" s="87" t="s">
        <v>2356</v>
      </c>
      <c r="C41" s="84">
        <v>5067</v>
      </c>
      <c r="D41" s="97" t="s">
        <v>182</v>
      </c>
      <c r="E41" s="107">
        <v>38727</v>
      </c>
      <c r="F41" s="94">
        <v>2149426.58</v>
      </c>
      <c r="G41" s="96">
        <v>36.9268</v>
      </c>
      <c r="H41" s="94">
        <v>2830.38573</v>
      </c>
      <c r="I41" s="150">
        <v>5.4199562790193494E-2</v>
      </c>
      <c r="J41" s="95">
        <v>1.0443528064780399E-3</v>
      </c>
      <c r="K41" s="95">
        <f>H41/'סכום נכסי הקרן'!$C$42</f>
        <v>3.9180720866576773E-5</v>
      </c>
      <c r="L41" s="148"/>
    </row>
    <row r="42" spans="2:12" s="142" customFormat="1">
      <c r="B42" s="87" t="s">
        <v>2357</v>
      </c>
      <c r="C42" s="84">
        <v>5081</v>
      </c>
      <c r="D42" s="97" t="s">
        <v>182</v>
      </c>
      <c r="E42" s="107">
        <v>39379</v>
      </c>
      <c r="F42" s="94">
        <v>3039184</v>
      </c>
      <c r="G42" s="96">
        <v>40.206200000000003</v>
      </c>
      <c r="H42" s="94">
        <v>4357.4394599999996</v>
      </c>
      <c r="I42" s="150">
        <v>2.5000000000000001E-2</v>
      </c>
      <c r="J42" s="95">
        <v>1.6078035162752019E-3</v>
      </c>
      <c r="K42" s="95">
        <f>H42/'סכום נכסי הקרן'!$C$42</f>
        <v>6.0319559050089977E-5</v>
      </c>
      <c r="L42" s="148"/>
    </row>
    <row r="43" spans="2:12" s="142" customFormat="1">
      <c r="B43" s="87" t="s">
        <v>2358</v>
      </c>
      <c r="C43" s="84">
        <v>5078</v>
      </c>
      <c r="D43" s="97" t="s">
        <v>182</v>
      </c>
      <c r="E43" s="107">
        <v>39080</v>
      </c>
      <c r="F43" s="94">
        <v>7462294.5599999996</v>
      </c>
      <c r="G43" s="96">
        <v>46.586500000000001</v>
      </c>
      <c r="H43" s="94">
        <v>12396.92035</v>
      </c>
      <c r="I43" s="150">
        <v>8.5387029288702926E-2</v>
      </c>
      <c r="J43" s="95">
        <v>4.5742028805406763E-3</v>
      </c>
      <c r="K43" s="95">
        <f>H43/'סכום נכסי הקרן'!$C$42</f>
        <v>1.7160921590660198E-4</v>
      </c>
      <c r="L43" s="148"/>
    </row>
    <row r="44" spans="2:12" s="142" customFormat="1">
      <c r="B44" s="87" t="s">
        <v>2359</v>
      </c>
      <c r="C44" s="84">
        <v>5289</v>
      </c>
      <c r="D44" s="97" t="s">
        <v>182</v>
      </c>
      <c r="E44" s="107">
        <v>42747</v>
      </c>
      <c r="F44" s="94">
        <v>1776267.74</v>
      </c>
      <c r="G44" s="96">
        <v>116.44289999999999</v>
      </c>
      <c r="H44" s="94">
        <v>7375.6921299999995</v>
      </c>
      <c r="I44" s="150">
        <v>4.8904761904761902E-2</v>
      </c>
      <c r="J44" s="95">
        <v>2.7214752724475798E-3</v>
      </c>
      <c r="K44" s="95">
        <f>H44/'סכום נכסי הקרן'!$C$42</f>
        <v>1.0210090147088789E-4</v>
      </c>
      <c r="L44" s="148"/>
    </row>
    <row r="45" spans="2:12" s="142" customFormat="1">
      <c r="B45" s="87" t="s">
        <v>2360</v>
      </c>
      <c r="C45" s="84">
        <v>5230</v>
      </c>
      <c r="D45" s="97" t="s">
        <v>182</v>
      </c>
      <c r="E45" s="107">
        <v>40372</v>
      </c>
      <c r="F45" s="94">
        <v>4230763.08</v>
      </c>
      <c r="G45" s="96">
        <v>93.366399999999999</v>
      </c>
      <c r="H45" s="94">
        <v>14086.096460000001</v>
      </c>
      <c r="I45" s="150">
        <v>4.573170731707317E-2</v>
      </c>
      <c r="J45" s="95">
        <v>5.1974733388446609E-3</v>
      </c>
      <c r="K45" s="95">
        <f>H45/'סכום נכסי הקרן'!$C$42</f>
        <v>1.9499229650897629E-4</v>
      </c>
      <c r="L45" s="148"/>
    </row>
    <row r="46" spans="2:12" s="142" customFormat="1">
      <c r="B46" s="87" t="s">
        <v>2361</v>
      </c>
      <c r="C46" s="84">
        <v>5049</v>
      </c>
      <c r="D46" s="97" t="s">
        <v>182</v>
      </c>
      <c r="E46" s="107">
        <v>38721</v>
      </c>
      <c r="F46" s="94">
        <v>1313941.82</v>
      </c>
      <c r="G46" s="96">
        <v>0.3528</v>
      </c>
      <c r="H46" s="94">
        <v>16.530519999999999</v>
      </c>
      <c r="I46" s="150">
        <v>2.2484587837064411E-2</v>
      </c>
      <c r="J46" s="95">
        <v>6.0994142146630198E-6</v>
      </c>
      <c r="K46" s="95">
        <f>H46/'סכום נכסי הקרן'!$C$42</f>
        <v>2.2883018488768478E-7</v>
      </c>
      <c r="L46" s="148"/>
    </row>
    <row r="47" spans="2:12" s="142" customFormat="1">
      <c r="B47" s="87" t="s">
        <v>2362</v>
      </c>
      <c r="C47" s="84">
        <v>5047</v>
      </c>
      <c r="D47" s="97" t="s">
        <v>182</v>
      </c>
      <c r="E47" s="107">
        <v>38176</v>
      </c>
      <c r="F47" s="94">
        <v>6341868.7599999998</v>
      </c>
      <c r="G47" s="96">
        <v>12.9033</v>
      </c>
      <c r="H47" s="94">
        <v>2918.0947099999998</v>
      </c>
      <c r="I47" s="150">
        <v>4.8000000000000001E-2</v>
      </c>
      <c r="J47" s="95">
        <v>1.0767155754269656E-3</v>
      </c>
      <c r="K47" s="95">
        <f>H47/'סכום נכסי הקרן'!$C$42</f>
        <v>4.0394866707706411E-5</v>
      </c>
      <c r="L47" s="148"/>
    </row>
    <row r="48" spans="2:12" s="142" customFormat="1">
      <c r="B48" s="87" t="s">
        <v>2363</v>
      </c>
      <c r="C48" s="84">
        <v>5256</v>
      </c>
      <c r="D48" s="97" t="s">
        <v>182</v>
      </c>
      <c r="E48" s="107">
        <v>41638</v>
      </c>
      <c r="F48" s="94">
        <v>6445228</v>
      </c>
      <c r="G48" s="96">
        <v>117.8717</v>
      </c>
      <c r="H48" s="94">
        <v>27091.25792</v>
      </c>
      <c r="I48" s="150">
        <v>2.7615053517973717E-2</v>
      </c>
      <c r="J48" s="95">
        <v>9.9961043966160842E-3</v>
      </c>
      <c r="K48" s="95">
        <f>H48/'סכום נכסי הקרן'!$C$42</f>
        <v>3.7502132774247608E-4</v>
      </c>
      <c r="L48" s="148"/>
    </row>
    <row r="49" spans="2:12" s="142" customFormat="1">
      <c r="B49" s="87" t="s">
        <v>2364</v>
      </c>
      <c r="C49" s="84">
        <v>5310</v>
      </c>
      <c r="D49" s="97" t="s">
        <v>182</v>
      </c>
      <c r="E49" s="107">
        <v>43116</v>
      </c>
      <c r="F49" s="94">
        <v>2433555.9300000002</v>
      </c>
      <c r="G49" s="96">
        <v>97.861699999999999</v>
      </c>
      <c r="H49" s="94">
        <v>8492.4975099999992</v>
      </c>
      <c r="I49" s="150">
        <v>3.5113725490196077E-2</v>
      </c>
      <c r="J49" s="95">
        <v>3.133552969324879E-3</v>
      </c>
      <c r="K49" s="95">
        <f>H49/'סכום נכסי הקרן'!$C$42</f>
        <v>1.17560716503262E-4</v>
      </c>
      <c r="L49" s="148"/>
    </row>
    <row r="50" spans="2:12" s="142" customFormat="1">
      <c r="B50" s="87" t="s">
        <v>2365</v>
      </c>
      <c r="C50" s="84">
        <v>5300</v>
      </c>
      <c r="D50" s="97" t="s">
        <v>182</v>
      </c>
      <c r="E50" s="107">
        <v>42936</v>
      </c>
      <c r="F50" s="94">
        <v>1349340.83</v>
      </c>
      <c r="G50" s="96">
        <v>109.7413</v>
      </c>
      <c r="H50" s="94">
        <v>5280.4763499999999</v>
      </c>
      <c r="I50" s="150">
        <v>1.1666666818181818E-3</v>
      </c>
      <c r="J50" s="95">
        <v>1.9483847156279354E-3</v>
      </c>
      <c r="K50" s="95">
        <f>H50/'סכום נכסי הקרן'!$C$42</f>
        <v>7.3097058015449427E-5</v>
      </c>
      <c r="L50" s="148"/>
    </row>
    <row r="51" spans="2:12" s="142" customFormat="1">
      <c r="B51" s="87" t="s">
        <v>2366</v>
      </c>
      <c r="C51" s="84">
        <v>5094</v>
      </c>
      <c r="D51" s="97" t="s">
        <v>182</v>
      </c>
      <c r="E51" s="107">
        <v>39717</v>
      </c>
      <c r="F51" s="94">
        <v>4491636</v>
      </c>
      <c r="G51" s="96">
        <v>16.869599999999998</v>
      </c>
      <c r="H51" s="94">
        <v>2702.0331900000001</v>
      </c>
      <c r="I51" s="150">
        <v>3.0500079300206182E-2</v>
      </c>
      <c r="J51" s="95">
        <v>9.9699341869325742E-4</v>
      </c>
      <c r="K51" s="95">
        <f>H51/'סכום נכסי הקרן'!$C$42</f>
        <v>3.7403950658561306E-5</v>
      </c>
      <c r="L51" s="148"/>
    </row>
    <row r="52" spans="2:12" s="142" customFormat="1">
      <c r="B52" s="87" t="s">
        <v>2367</v>
      </c>
      <c r="C52" s="84">
        <v>5221</v>
      </c>
      <c r="D52" s="97" t="s">
        <v>182</v>
      </c>
      <c r="E52" s="107">
        <v>41753</v>
      </c>
      <c r="F52" s="94">
        <v>1875000</v>
      </c>
      <c r="G52" s="96">
        <v>194.8117</v>
      </c>
      <c r="H52" s="94">
        <v>13025.597310000001</v>
      </c>
      <c r="I52" s="150">
        <v>2.6417380522993687E-2</v>
      </c>
      <c r="J52" s="95">
        <v>4.8061714566202639E-3</v>
      </c>
      <c r="K52" s="95">
        <f>H52/'סכום נכסי הקרן'!$C$42</f>
        <v>1.8031192247550774E-4</v>
      </c>
      <c r="L52" s="148"/>
    </row>
    <row r="53" spans="2:12" s="142" customFormat="1">
      <c r="B53" s="87" t="s">
        <v>2368</v>
      </c>
      <c r="C53" s="84">
        <v>5261</v>
      </c>
      <c r="D53" s="97" t="s">
        <v>182</v>
      </c>
      <c r="E53" s="107">
        <v>42037</v>
      </c>
      <c r="F53" s="94">
        <v>2786173</v>
      </c>
      <c r="G53" s="96">
        <v>78.516300000000001</v>
      </c>
      <c r="H53" s="94">
        <v>7800.9814200000001</v>
      </c>
      <c r="I53" s="150">
        <v>0.14000000000000001</v>
      </c>
      <c r="J53" s="95">
        <v>2.8783980758905411E-3</v>
      </c>
      <c r="K53" s="95">
        <f>H53/'סכום נכסי הקרן'!$C$42</f>
        <v>1.0798813471348717E-4</v>
      </c>
      <c r="L53" s="148"/>
    </row>
    <row r="54" spans="2:12" s="142" customFormat="1">
      <c r="B54" s="83"/>
      <c r="C54" s="84"/>
      <c r="D54" s="84"/>
      <c r="E54" s="84"/>
      <c r="F54" s="94"/>
      <c r="G54" s="96"/>
      <c r="H54" s="84"/>
      <c r="I54" s="84"/>
      <c r="J54" s="95"/>
      <c r="K54" s="84"/>
      <c r="L54" s="148"/>
    </row>
    <row r="55" spans="2:12" s="142" customFormat="1">
      <c r="B55" s="81" t="s">
        <v>2369</v>
      </c>
      <c r="C55" s="82"/>
      <c r="D55" s="82"/>
      <c r="E55" s="82"/>
      <c r="F55" s="91"/>
      <c r="G55" s="93"/>
      <c r="H55" s="91">
        <v>2339904.6677899994</v>
      </c>
      <c r="I55" s="82"/>
      <c r="J55" s="92">
        <v>0.86337561018495934</v>
      </c>
      <c r="K55" s="92">
        <f>H55/'סכום נכסי הקרן'!$C$42</f>
        <v>3.2391045033667562E-2</v>
      </c>
      <c r="L55" s="148"/>
    </row>
    <row r="56" spans="2:12" s="142" customFormat="1">
      <c r="B56" s="102" t="s">
        <v>250</v>
      </c>
      <c r="C56" s="82"/>
      <c r="D56" s="82"/>
      <c r="E56" s="82"/>
      <c r="F56" s="91"/>
      <c r="G56" s="93"/>
      <c r="H56" s="91">
        <v>112750.96807999999</v>
      </c>
      <c r="I56" s="82"/>
      <c r="J56" s="92">
        <v>4.1602735874259757E-2</v>
      </c>
      <c r="K56" s="92">
        <f>H56/'סכום נכסי הקרן'!$C$42</f>
        <v>1.5607993500514107E-3</v>
      </c>
      <c r="L56" s="148"/>
    </row>
    <row r="57" spans="2:12" s="142" customFormat="1">
      <c r="B57" s="87" t="s">
        <v>2370</v>
      </c>
      <c r="C57" s="84">
        <v>5295</v>
      </c>
      <c r="D57" s="97" t="s">
        <v>182</v>
      </c>
      <c r="E57" s="107">
        <v>43003</v>
      </c>
      <c r="F57" s="94">
        <v>4758409.8999999994</v>
      </c>
      <c r="G57" s="96">
        <v>99.682199999999995</v>
      </c>
      <c r="H57" s="94">
        <v>16914.563750000001</v>
      </c>
      <c r="I57" s="95">
        <v>1.0692190956265427E-2</v>
      </c>
      <c r="J57" s="95">
        <v>6.2411182813108023E-3</v>
      </c>
      <c r="K57" s="95">
        <f>H57/'סכום נכסי הקרן'!$C$42</f>
        <v>2.34146460619934E-4</v>
      </c>
      <c r="L57" s="148"/>
    </row>
    <row r="58" spans="2:12" s="142" customFormat="1">
      <c r="B58" s="87" t="s">
        <v>2371</v>
      </c>
      <c r="C58" s="84">
        <v>5086</v>
      </c>
      <c r="D58" s="97" t="s">
        <v>182</v>
      </c>
      <c r="E58" s="107">
        <v>39532</v>
      </c>
      <c r="F58" s="94">
        <v>979961</v>
      </c>
      <c r="G58" s="96">
        <v>44.487900000000003</v>
      </c>
      <c r="H58" s="94">
        <v>1554.64787</v>
      </c>
      <c r="I58" s="95">
        <v>1.3333333333333334E-2</v>
      </c>
      <c r="J58" s="95">
        <v>5.7363236710482107E-4</v>
      </c>
      <c r="K58" s="95">
        <f>H58/'סכום נכסי הקרן'!$C$42</f>
        <v>2.1520820853024913E-5</v>
      </c>
      <c r="L58" s="148"/>
    </row>
    <row r="59" spans="2:12" s="142" customFormat="1">
      <c r="B59" s="87" t="s">
        <v>2372</v>
      </c>
      <c r="C59" s="84">
        <v>5122</v>
      </c>
      <c r="D59" s="97" t="s">
        <v>182</v>
      </c>
      <c r="E59" s="107">
        <v>40653</v>
      </c>
      <c r="F59" s="94">
        <v>1487500</v>
      </c>
      <c r="G59" s="96">
        <v>120.5852</v>
      </c>
      <c r="H59" s="94">
        <v>6396.3514999999998</v>
      </c>
      <c r="I59" s="95">
        <v>2.2969868936630184E-2</v>
      </c>
      <c r="J59" s="95">
        <v>2.3601191771995757E-3</v>
      </c>
      <c r="K59" s="95">
        <f>H59/'סכום נכסי הקרן'!$C$42</f>
        <v>8.8543995975421218E-5</v>
      </c>
      <c r="L59" s="148"/>
    </row>
    <row r="60" spans="2:12" s="142" customFormat="1">
      <c r="B60" s="87" t="s">
        <v>2373</v>
      </c>
      <c r="C60" s="84">
        <v>5077</v>
      </c>
      <c r="D60" s="97" t="s">
        <v>182</v>
      </c>
      <c r="E60" s="107">
        <v>39041</v>
      </c>
      <c r="F60" s="94">
        <v>1938820</v>
      </c>
      <c r="G60" s="96">
        <v>112.7777</v>
      </c>
      <c r="H60" s="94">
        <v>7797.2608300000002</v>
      </c>
      <c r="I60" s="95">
        <v>1.8097909691430641E-2</v>
      </c>
      <c r="J60" s="95">
        <v>2.8770252564309638E-3</v>
      </c>
      <c r="K60" s="95">
        <f>H60/'סכום נכסי הקרן'!$C$42</f>
        <v>1.0793663099203188E-4</v>
      </c>
      <c r="L60" s="148"/>
    </row>
    <row r="61" spans="2:12" s="142" customFormat="1">
      <c r="B61" s="87" t="s">
        <v>2374</v>
      </c>
      <c r="C61" s="84">
        <v>4024</v>
      </c>
      <c r="D61" s="97" t="s">
        <v>184</v>
      </c>
      <c r="E61" s="107">
        <v>39223</v>
      </c>
      <c r="F61" s="94">
        <v>400683.15</v>
      </c>
      <c r="G61" s="96">
        <v>12.6107</v>
      </c>
      <c r="H61" s="94">
        <v>205.22838000000002</v>
      </c>
      <c r="I61" s="95">
        <v>7.5668790088457951E-3</v>
      </c>
      <c r="J61" s="95">
        <v>7.5724955913320568E-5</v>
      </c>
      <c r="K61" s="95">
        <f>H61/'סכום נכסי הקרן'!$C$42</f>
        <v>2.8409540740158226E-6</v>
      </c>
      <c r="L61" s="148"/>
    </row>
    <row r="62" spans="2:12" s="142" customFormat="1">
      <c r="B62" s="87" t="s">
        <v>2375</v>
      </c>
      <c r="C62" s="84">
        <v>5327</v>
      </c>
      <c r="D62" s="97" t="s">
        <v>182</v>
      </c>
      <c r="E62" s="107">
        <v>43348</v>
      </c>
      <c r="F62" s="94">
        <v>1695259.47</v>
      </c>
      <c r="G62" s="96">
        <v>93.321899999999999</v>
      </c>
      <c r="H62" s="94">
        <v>5641.5844899999984</v>
      </c>
      <c r="I62" s="95">
        <v>2.2016349811726975E-2</v>
      </c>
      <c r="J62" s="95">
        <v>2.0816260245611401E-3</v>
      </c>
      <c r="K62" s="95">
        <f>H62/'סכום נכסי הקרן'!$C$42</f>
        <v>7.8095838600733346E-5</v>
      </c>
      <c r="L62" s="148"/>
    </row>
    <row r="63" spans="2:12" s="142" customFormat="1">
      <c r="B63" s="87" t="s">
        <v>2376</v>
      </c>
      <c r="C63" s="84">
        <v>5288</v>
      </c>
      <c r="D63" s="97" t="s">
        <v>182</v>
      </c>
      <c r="E63" s="107">
        <v>42768</v>
      </c>
      <c r="F63" s="94">
        <v>7559438.7400000002</v>
      </c>
      <c r="G63" s="96">
        <v>117.5939</v>
      </c>
      <c r="H63" s="94">
        <v>31699.738809999999</v>
      </c>
      <c r="I63" s="95">
        <v>2.7636363636363636E-2</v>
      </c>
      <c r="J63" s="95">
        <v>1.1696536920727175E-2</v>
      </c>
      <c r="K63" s="95">
        <f>H63/'סכום נכסי הקרן'!$C$42</f>
        <v>4.3881602591954865E-4</v>
      </c>
      <c r="L63" s="148"/>
    </row>
    <row r="64" spans="2:12" s="142" customFormat="1">
      <c r="B64" s="87" t="s">
        <v>2377</v>
      </c>
      <c r="C64" s="84">
        <v>6645</v>
      </c>
      <c r="D64" s="97" t="s">
        <v>182</v>
      </c>
      <c r="E64" s="107">
        <v>43578</v>
      </c>
      <c r="F64" s="94">
        <v>89182.140000000014</v>
      </c>
      <c r="G64" s="96">
        <v>100</v>
      </c>
      <c r="H64" s="94">
        <v>318.02352000000002</v>
      </c>
      <c r="I64" s="95">
        <v>0.15398888374303149</v>
      </c>
      <c r="J64" s="95">
        <v>1.1734399029704869E-4</v>
      </c>
      <c r="K64" s="95">
        <f>H64/'סכום נכסי הקרן'!$C$42</f>
        <v>4.4023648911366571E-6</v>
      </c>
      <c r="L64" s="148"/>
    </row>
    <row r="65" spans="2:12" s="142" customFormat="1">
      <c r="B65" s="87" t="s">
        <v>2378</v>
      </c>
      <c r="C65" s="84">
        <v>5275</v>
      </c>
      <c r="D65" s="97" t="s">
        <v>182</v>
      </c>
      <c r="E65" s="107">
        <v>42507</v>
      </c>
      <c r="F65" s="94">
        <v>9255400.1099999994</v>
      </c>
      <c r="G65" s="96">
        <v>106.0603</v>
      </c>
      <c r="H65" s="94">
        <v>35004.944060000002</v>
      </c>
      <c r="I65" s="95">
        <v>6.1600000000000002E-2</v>
      </c>
      <c r="J65" s="95">
        <v>1.2916088143812043E-2</v>
      </c>
      <c r="K65" s="95">
        <f>H65/'סכום נכסי הקרן'!$C$42</f>
        <v>4.8456962159888886E-4</v>
      </c>
      <c r="L65" s="148"/>
    </row>
    <row r="66" spans="2:12" s="142" customFormat="1">
      <c r="B66" s="87" t="s">
        <v>2379</v>
      </c>
      <c r="C66" s="84">
        <v>5333</v>
      </c>
      <c r="D66" s="97" t="s">
        <v>182</v>
      </c>
      <c r="E66" s="107">
        <v>43340</v>
      </c>
      <c r="F66" s="94">
        <v>2081653.95</v>
      </c>
      <c r="G66" s="96">
        <v>97.244399999999999</v>
      </c>
      <c r="H66" s="94">
        <v>7218.6248699999987</v>
      </c>
      <c r="I66" s="95">
        <v>9.4762389993731669E-2</v>
      </c>
      <c r="J66" s="95">
        <v>2.6635207569028672E-3</v>
      </c>
      <c r="K66" s="95">
        <f>H66/'סכום נכסי הקרן'!$C$42</f>
        <v>9.9926636526675476E-5</v>
      </c>
      <c r="L66" s="148"/>
    </row>
    <row r="67" spans="2:12" s="142" customFormat="1">
      <c r="B67" s="83"/>
      <c r="C67" s="84"/>
      <c r="D67" s="84"/>
      <c r="E67" s="84"/>
      <c r="F67" s="94"/>
      <c r="G67" s="96"/>
      <c r="H67" s="84"/>
      <c r="I67" s="84"/>
      <c r="J67" s="95"/>
      <c r="K67" s="84"/>
      <c r="L67" s="148"/>
    </row>
    <row r="68" spans="2:12" s="143" customFormat="1">
      <c r="B68" s="124" t="s">
        <v>2380</v>
      </c>
      <c r="C68" s="125"/>
      <c r="D68" s="125"/>
      <c r="E68" s="125"/>
      <c r="F68" s="126"/>
      <c r="G68" s="128"/>
      <c r="H68" s="126">
        <v>32642.092920000003</v>
      </c>
      <c r="I68" s="125"/>
      <c r="J68" s="127">
        <v>1.2044245767985469E-2</v>
      </c>
      <c r="K68" s="127">
        <f>H68/'סכום נכסי הקרן'!$C$42</f>
        <v>4.5186093105386812E-4</v>
      </c>
      <c r="L68" s="148"/>
    </row>
    <row r="69" spans="2:12" s="142" customFormat="1">
      <c r="B69" s="87" t="s">
        <v>2381</v>
      </c>
      <c r="C69" s="84" t="s">
        <v>2382</v>
      </c>
      <c r="D69" s="97" t="s">
        <v>185</v>
      </c>
      <c r="E69" s="107">
        <v>42268</v>
      </c>
      <c r="F69" s="94">
        <v>53152.37</v>
      </c>
      <c r="G69" s="96">
        <v>13567.33</v>
      </c>
      <c r="H69" s="94">
        <v>32606.872579999999</v>
      </c>
      <c r="I69" s="95">
        <v>1.8224289180986817E-2</v>
      </c>
      <c r="J69" s="95">
        <v>1.2031250203269943E-2</v>
      </c>
      <c r="K69" s="95">
        <f>H69/'סכום נכסי הקרן'!$C$42</f>
        <v>4.5137337972977137E-4</v>
      </c>
      <c r="L69" s="148"/>
    </row>
    <row r="70" spans="2:12" s="142" customFormat="1">
      <c r="B70" s="87" t="s">
        <v>2383</v>
      </c>
      <c r="C70" s="84" t="s">
        <v>2384</v>
      </c>
      <c r="D70" s="97" t="s">
        <v>182</v>
      </c>
      <c r="E70" s="107">
        <v>38757</v>
      </c>
      <c r="F70" s="94">
        <v>20660.14</v>
      </c>
      <c r="G70" s="96">
        <v>1E-4</v>
      </c>
      <c r="H70" s="94">
        <v>7.0000000000000007E-5</v>
      </c>
      <c r="I70" s="95">
        <v>7.8114728471168398E-12</v>
      </c>
      <c r="J70" s="95">
        <v>2.5828527779308299E-11</v>
      </c>
      <c r="K70" s="95">
        <f>H70/'סכום נכסי הקרן'!$C$42</f>
        <v>9.6900236303140716E-13</v>
      </c>
      <c r="L70" s="148"/>
    </row>
    <row r="71" spans="2:12" s="142" customFormat="1">
      <c r="B71" s="87" t="s">
        <v>2385</v>
      </c>
      <c r="C71" s="84" t="s">
        <v>2386</v>
      </c>
      <c r="D71" s="97" t="s">
        <v>182</v>
      </c>
      <c r="E71" s="107">
        <v>39496</v>
      </c>
      <c r="F71" s="94">
        <v>14.98</v>
      </c>
      <c r="G71" s="96">
        <v>65950</v>
      </c>
      <c r="H71" s="94">
        <v>35.220269999999999</v>
      </c>
      <c r="I71" s="95">
        <v>8.2056451237127808E-4</v>
      </c>
      <c r="J71" s="95">
        <v>1.2995538886996267E-5</v>
      </c>
      <c r="K71" s="95">
        <f>H71/'סכום נכסי הקרן'!$C$42</f>
        <v>4.875503550943454E-7</v>
      </c>
      <c r="L71" s="148"/>
    </row>
    <row r="72" spans="2:12" s="142" customFormat="1">
      <c r="B72" s="83"/>
      <c r="C72" s="84"/>
      <c r="D72" s="84"/>
      <c r="E72" s="84"/>
      <c r="F72" s="94"/>
      <c r="G72" s="96"/>
      <c r="H72" s="84"/>
      <c r="I72" s="84"/>
      <c r="J72" s="95"/>
      <c r="K72" s="84"/>
      <c r="L72" s="148"/>
    </row>
    <row r="73" spans="2:12" s="142" customFormat="1">
      <c r="B73" s="102" t="s">
        <v>253</v>
      </c>
      <c r="C73" s="82"/>
      <c r="D73" s="82"/>
      <c r="E73" s="82"/>
      <c r="F73" s="91"/>
      <c r="G73" s="93"/>
      <c r="H73" s="91">
        <v>271274.00951</v>
      </c>
      <c r="I73" s="82"/>
      <c r="J73" s="92">
        <v>0.10009440414904826</v>
      </c>
      <c r="K73" s="92">
        <f>H73/'סכום נכסי הקרן'!$C$42</f>
        <v>3.7552165177742059E-3</v>
      </c>
      <c r="L73" s="148"/>
    </row>
    <row r="74" spans="2:12" s="142" customFormat="1">
      <c r="B74" s="87" t="s">
        <v>2387</v>
      </c>
      <c r="C74" s="84">
        <v>5328</v>
      </c>
      <c r="D74" s="97" t="s">
        <v>182</v>
      </c>
      <c r="E74" s="107">
        <v>43264</v>
      </c>
      <c r="F74" s="94">
        <v>6989041.71</v>
      </c>
      <c r="G74" s="96">
        <v>92.795199999999994</v>
      </c>
      <c r="H74" s="94">
        <v>23127.275960000003</v>
      </c>
      <c r="I74" s="95">
        <v>3.1476275862138327E-3</v>
      </c>
      <c r="J74" s="95">
        <v>8.5334784227512721E-3</v>
      </c>
      <c r="K74" s="95">
        <f>H74/'סכום נכסי הקרן'!$C$42</f>
        <v>3.2014835793884938E-4</v>
      </c>
      <c r="L74" s="148"/>
    </row>
    <row r="75" spans="2:12" s="142" customFormat="1">
      <c r="B75" s="87" t="s">
        <v>2388</v>
      </c>
      <c r="C75" s="84">
        <v>5264</v>
      </c>
      <c r="D75" s="97" t="s">
        <v>182</v>
      </c>
      <c r="E75" s="107">
        <v>42234</v>
      </c>
      <c r="F75" s="94">
        <v>15040052.93</v>
      </c>
      <c r="G75" s="96">
        <v>92.851600000000005</v>
      </c>
      <c r="H75" s="94">
        <v>49798.939630000001</v>
      </c>
      <c r="I75" s="95">
        <v>1.0462025316455696E-3</v>
      </c>
      <c r="J75" s="95">
        <v>1.8374761365907884E-2</v>
      </c>
      <c r="K75" s="95">
        <f>H75/'סכום נכסי הקרן'!$C$42</f>
        <v>6.8936128825611981E-4</v>
      </c>
      <c r="L75" s="148"/>
    </row>
    <row r="76" spans="2:12" s="142" customFormat="1">
      <c r="B76" s="87" t="s">
        <v>2389</v>
      </c>
      <c r="C76" s="84">
        <v>5274</v>
      </c>
      <c r="D76" s="97" t="s">
        <v>182</v>
      </c>
      <c r="E76" s="107">
        <v>42472</v>
      </c>
      <c r="F76" s="94">
        <v>14963266.029999999</v>
      </c>
      <c r="G76" s="96">
        <v>98.912499999999994</v>
      </c>
      <c r="H76" s="94">
        <v>52778.727460000002</v>
      </c>
      <c r="I76" s="95">
        <v>1.8934666666666666E-3</v>
      </c>
      <c r="J76" s="95">
        <v>1.9474240405102167E-2</v>
      </c>
      <c r="K76" s="95">
        <f>H76/'סכום נכסי הקרן'!$C$42</f>
        <v>7.3061016609329453E-4</v>
      </c>
      <c r="L76" s="148"/>
    </row>
    <row r="77" spans="2:12" s="142" customFormat="1">
      <c r="B77" s="87" t="s">
        <v>2390</v>
      </c>
      <c r="C77" s="84">
        <v>7002</v>
      </c>
      <c r="D77" s="97" t="s">
        <v>182</v>
      </c>
      <c r="E77" s="107">
        <v>43616</v>
      </c>
      <c r="F77" s="94">
        <v>23614769.899999995</v>
      </c>
      <c r="G77" s="96">
        <v>95.392799999999994</v>
      </c>
      <c r="H77" s="94">
        <v>80330.533930000005</v>
      </c>
      <c r="I77" s="95">
        <v>6.7470771142857143E-3</v>
      </c>
      <c r="J77" s="95">
        <v>2.9640277530538182E-2</v>
      </c>
      <c r="K77" s="95">
        <f>H77/'סכום נכסי הקרן'!$C$42</f>
        <v>1.1120068171677805E-3</v>
      </c>
      <c r="L77" s="148"/>
    </row>
    <row r="78" spans="2:12" s="142" customFormat="1">
      <c r="B78" s="87" t="s">
        <v>2391</v>
      </c>
      <c r="C78" s="84">
        <v>5079</v>
      </c>
      <c r="D78" s="97" t="s">
        <v>184</v>
      </c>
      <c r="E78" s="107">
        <v>39065</v>
      </c>
      <c r="F78" s="94">
        <v>9100000</v>
      </c>
      <c r="G78" s="96">
        <v>36.104700000000001</v>
      </c>
      <c r="H78" s="94">
        <v>13344.499300000001</v>
      </c>
      <c r="I78" s="95">
        <v>4.9968519832505519E-2</v>
      </c>
      <c r="J78" s="95">
        <v>4.9238395838715737E-3</v>
      </c>
      <c r="K78" s="95">
        <f>H78/'סכום נכסי הקרן'!$C$42</f>
        <v>1.847264479310137E-4</v>
      </c>
      <c r="L78" s="148"/>
    </row>
    <row r="79" spans="2:12" s="142" customFormat="1">
      <c r="B79" s="87" t="s">
        <v>2392</v>
      </c>
      <c r="C79" s="84">
        <v>5048</v>
      </c>
      <c r="D79" s="97" t="s">
        <v>184</v>
      </c>
      <c r="E79" s="107">
        <v>38200</v>
      </c>
      <c r="F79" s="94">
        <v>4692574</v>
      </c>
      <c r="G79" s="96">
        <v>0.49349999999999999</v>
      </c>
      <c r="H79" s="94">
        <v>94.057919999999996</v>
      </c>
      <c r="I79" s="95">
        <v>2.5773195876288658E-2</v>
      </c>
      <c r="J79" s="95">
        <v>3.470539427977082E-5</v>
      </c>
      <c r="K79" s="95">
        <f>H79/'סכום נכסי הקרן'!$C$42</f>
        <v>1.3020335248831293E-6</v>
      </c>
      <c r="L79" s="148"/>
    </row>
    <row r="80" spans="2:12" s="142" customFormat="1">
      <c r="B80" s="87" t="s">
        <v>2393</v>
      </c>
      <c r="C80" s="84">
        <v>5343</v>
      </c>
      <c r="D80" s="97" t="s">
        <v>182</v>
      </c>
      <c r="E80" s="107">
        <v>43437</v>
      </c>
      <c r="F80" s="94">
        <v>6285556.5800000001</v>
      </c>
      <c r="G80" s="96">
        <v>105.3823</v>
      </c>
      <c r="H80" s="94">
        <v>23620.699370000002</v>
      </c>
      <c r="I80" s="95">
        <v>5.8237261749111987E-5</v>
      </c>
      <c r="J80" s="95">
        <v>8.7155412834962146E-3</v>
      </c>
      <c r="K80" s="95">
        <f>H80/'סכום נכסי הקרן'!$C$42</f>
        <v>3.2697876437120675E-4</v>
      </c>
      <c r="L80" s="148"/>
    </row>
    <row r="81" spans="2:12" s="142" customFormat="1">
      <c r="B81" s="87" t="s">
        <v>2394</v>
      </c>
      <c r="C81" s="84">
        <v>5299</v>
      </c>
      <c r="D81" s="97" t="s">
        <v>182</v>
      </c>
      <c r="E81" s="107">
        <v>43002</v>
      </c>
      <c r="F81" s="94">
        <v>7904896.29</v>
      </c>
      <c r="G81" s="96">
        <v>99.965999999999994</v>
      </c>
      <c r="H81" s="94">
        <v>28179.27594</v>
      </c>
      <c r="I81" s="95">
        <v>2.5219889333333332E-2</v>
      </c>
      <c r="J81" s="95">
        <v>1.0397560163101199E-2</v>
      </c>
      <c r="K81" s="95">
        <f>H81/'סכום נכסי הקרן'!$C$42</f>
        <v>3.9008264249105822E-4</v>
      </c>
      <c r="L81" s="148"/>
    </row>
    <row r="82" spans="2:12" s="142" customFormat="1">
      <c r="B82" s="83"/>
      <c r="C82" s="84"/>
      <c r="D82" s="84"/>
      <c r="E82" s="84"/>
      <c r="F82" s="94"/>
      <c r="G82" s="96"/>
      <c r="H82" s="84"/>
      <c r="I82" s="84"/>
      <c r="J82" s="95"/>
      <c r="K82" s="84"/>
      <c r="L82" s="148"/>
    </row>
    <row r="83" spans="2:12" s="142" customFormat="1">
      <c r="B83" s="102" t="s">
        <v>254</v>
      </c>
      <c r="C83" s="82"/>
      <c r="D83" s="82"/>
      <c r="E83" s="82"/>
      <c r="F83" s="91"/>
      <c r="G83" s="93"/>
      <c r="H83" s="91">
        <v>1923237.5972799996</v>
      </c>
      <c r="I83" s="82"/>
      <c r="J83" s="92">
        <v>0.70963422439366597</v>
      </c>
      <c r="K83" s="92">
        <f>H83/'סכום נכסי הקרן'!$C$42</f>
        <v>2.6623168234788077E-2</v>
      </c>
      <c r="L83" s="148"/>
    </row>
    <row r="84" spans="2:12" s="142" customFormat="1">
      <c r="B84" s="87" t="s">
        <v>2395</v>
      </c>
      <c r="C84" s="84">
        <v>5238</v>
      </c>
      <c r="D84" s="97" t="s">
        <v>184</v>
      </c>
      <c r="E84" s="107">
        <v>43325</v>
      </c>
      <c r="F84" s="94">
        <v>10748015.050000001</v>
      </c>
      <c r="G84" s="96">
        <v>101.95820000000001</v>
      </c>
      <c r="H84" s="94">
        <v>44508.973149999998</v>
      </c>
      <c r="I84" s="95">
        <v>5.6274896787025883E-3</v>
      </c>
      <c r="J84" s="95">
        <v>1.6422874991903744E-2</v>
      </c>
      <c r="K84" s="95">
        <f>H84/'סכום נכסי הקרן'!$C$42</f>
        <v>6.1613285940644925E-4</v>
      </c>
      <c r="L84" s="148"/>
    </row>
    <row r="85" spans="2:12" s="142" customFormat="1">
      <c r="B85" s="87" t="s">
        <v>2396</v>
      </c>
      <c r="C85" s="84">
        <v>5339</v>
      </c>
      <c r="D85" s="97" t="s">
        <v>182</v>
      </c>
      <c r="E85" s="107">
        <v>43399</v>
      </c>
      <c r="F85" s="94">
        <v>5628013.3799999999</v>
      </c>
      <c r="G85" s="96">
        <v>100.54259999999999</v>
      </c>
      <c r="H85" s="94">
        <v>20178.392829999997</v>
      </c>
      <c r="I85" s="95">
        <v>2.6302777333333329E-2</v>
      </c>
      <c r="J85" s="95">
        <v>7.4454025678778613E-3</v>
      </c>
      <c r="K85" s="95">
        <f>H85/'סכום נכסי הקרן'!$C$42</f>
        <v>2.7932729049208574E-4</v>
      </c>
      <c r="L85" s="148"/>
    </row>
    <row r="86" spans="2:12" s="142" customFormat="1">
      <c r="B86" s="87" t="s">
        <v>2397</v>
      </c>
      <c r="C86" s="84">
        <v>5273</v>
      </c>
      <c r="D86" s="97" t="s">
        <v>184</v>
      </c>
      <c r="E86" s="107">
        <v>42639</v>
      </c>
      <c r="F86" s="94">
        <v>7537500.8300000001</v>
      </c>
      <c r="G86" s="96">
        <v>117.4226</v>
      </c>
      <c r="H86" s="94">
        <v>35948.122739999999</v>
      </c>
      <c r="I86" s="95">
        <v>6.9230769230769226E-4</v>
      </c>
      <c r="J86" s="95">
        <v>1.3264101240058205E-2</v>
      </c>
      <c r="K86" s="95">
        <f>H86/'סכום נכסי הקרן'!$C$42</f>
        <v>4.9762594116575798E-4</v>
      </c>
      <c r="L86" s="148"/>
    </row>
    <row r="87" spans="2:12" s="142" customFormat="1">
      <c r="B87" s="87" t="s">
        <v>2398</v>
      </c>
      <c r="C87" s="84">
        <v>4020</v>
      </c>
      <c r="D87" s="97" t="s">
        <v>184</v>
      </c>
      <c r="E87" s="107">
        <v>39105</v>
      </c>
      <c r="F87" s="94">
        <v>799098.32</v>
      </c>
      <c r="G87" s="96">
        <v>14.991899999999999</v>
      </c>
      <c r="H87" s="94">
        <v>486.57976000000002</v>
      </c>
      <c r="I87" s="95">
        <v>5.4421768707482989E-3</v>
      </c>
      <c r="J87" s="95">
        <v>1.7953769782870236E-4</v>
      </c>
      <c r="K87" s="95">
        <f>H87/'סכום נכסי הקרן'!$C$42</f>
        <v>6.7356705320464996E-6</v>
      </c>
      <c r="L87" s="148"/>
    </row>
    <row r="88" spans="2:12" s="142" customFormat="1">
      <c r="B88" s="87" t="s">
        <v>2399</v>
      </c>
      <c r="C88" s="84">
        <v>5291</v>
      </c>
      <c r="D88" s="97" t="s">
        <v>182</v>
      </c>
      <c r="E88" s="107">
        <v>42908</v>
      </c>
      <c r="F88" s="94">
        <v>12344356.789999997</v>
      </c>
      <c r="G88" s="96">
        <v>100.48139999999999</v>
      </c>
      <c r="H88" s="94">
        <v>44231.888459999995</v>
      </c>
      <c r="I88" s="95">
        <v>1.3493490190063035E-2</v>
      </c>
      <c r="J88" s="95">
        <v>1.6320636568862516E-2</v>
      </c>
      <c r="K88" s="95">
        <f>H88/'סכום נכסי הקרן'!$C$42</f>
        <v>6.1229720627259464E-4</v>
      </c>
      <c r="L88" s="148"/>
    </row>
    <row r="89" spans="2:12" s="142" customFormat="1">
      <c r="B89" s="87" t="s">
        <v>2400</v>
      </c>
      <c r="C89" s="84">
        <v>5302</v>
      </c>
      <c r="D89" s="97" t="s">
        <v>182</v>
      </c>
      <c r="E89" s="107">
        <v>43003</v>
      </c>
      <c r="F89" s="94">
        <v>2573297.7000000002</v>
      </c>
      <c r="G89" s="96">
        <v>82.978700000000003</v>
      </c>
      <c r="H89" s="94">
        <v>7614.4405399999996</v>
      </c>
      <c r="I89" s="95">
        <v>1.1440455823854695E-3</v>
      </c>
      <c r="J89" s="95">
        <v>2.8095684144468754E-3</v>
      </c>
      <c r="K89" s="95">
        <f>H89/'סכום נכסי הקרן'!$C$42</f>
        <v>1.0540586966317348E-4</v>
      </c>
      <c r="L89" s="148"/>
    </row>
    <row r="90" spans="2:12" s="142" customFormat="1">
      <c r="B90" s="87" t="s">
        <v>2401</v>
      </c>
      <c r="C90" s="84">
        <v>5281</v>
      </c>
      <c r="D90" s="97" t="s">
        <v>182</v>
      </c>
      <c r="E90" s="107">
        <v>42642</v>
      </c>
      <c r="F90" s="94">
        <v>18261015.520000003</v>
      </c>
      <c r="G90" s="96">
        <v>78.490700000000004</v>
      </c>
      <c r="H90" s="94">
        <v>51112.187320000005</v>
      </c>
      <c r="I90" s="95">
        <v>7.5294117647058834E-3</v>
      </c>
      <c r="J90" s="95">
        <v>1.8859322143654707E-2</v>
      </c>
      <c r="K90" s="95">
        <f>H90/'סכום נכסי הקרן'!$C$42</f>
        <v>7.0754043275405611E-4</v>
      </c>
      <c r="L90" s="148"/>
    </row>
    <row r="91" spans="2:12" s="142" customFormat="1">
      <c r="B91" s="87" t="s">
        <v>2402</v>
      </c>
      <c r="C91" s="84">
        <v>5044</v>
      </c>
      <c r="D91" s="97" t="s">
        <v>182</v>
      </c>
      <c r="E91" s="107">
        <v>38168</v>
      </c>
      <c r="F91" s="94">
        <v>2788169.39</v>
      </c>
      <c r="G91" s="96">
        <v>1E-4</v>
      </c>
      <c r="H91" s="94">
        <v>9.9499999999999988E-3</v>
      </c>
      <c r="I91" s="95">
        <v>6.2500000000000003E-3</v>
      </c>
      <c r="J91" s="95">
        <v>3.6713407343445362E-9</v>
      </c>
      <c r="K91" s="95">
        <f>H91/'סכום נכסי הקרן'!$C$42</f>
        <v>1.377367644594643E-10</v>
      </c>
      <c r="L91" s="148"/>
    </row>
    <row r="92" spans="2:12" s="142" customFormat="1">
      <c r="B92" s="87" t="s">
        <v>2403</v>
      </c>
      <c r="C92" s="84">
        <v>5263</v>
      </c>
      <c r="D92" s="97" t="s">
        <v>182</v>
      </c>
      <c r="E92" s="107">
        <v>42082</v>
      </c>
      <c r="F92" s="94">
        <v>9296328.4499999993</v>
      </c>
      <c r="G92" s="96">
        <v>81.745000000000005</v>
      </c>
      <c r="H92" s="94">
        <v>27099.045630000001</v>
      </c>
      <c r="I92" s="95">
        <v>5.9405940594059407E-3</v>
      </c>
      <c r="J92" s="95">
        <v>9.9989778978171167E-3</v>
      </c>
      <c r="K92" s="95">
        <f>H92/'סכום נכסי הקרן'!$C$42</f>
        <v>3.7512913216237038E-4</v>
      </c>
      <c r="L92" s="148"/>
    </row>
    <row r="93" spans="2:12" s="142" customFormat="1">
      <c r="B93" s="87" t="s">
        <v>2404</v>
      </c>
      <c r="C93" s="84">
        <v>4021</v>
      </c>
      <c r="D93" s="97" t="s">
        <v>184</v>
      </c>
      <c r="E93" s="107">
        <v>39126</v>
      </c>
      <c r="F93" s="94">
        <v>330048.71000000002</v>
      </c>
      <c r="G93" s="96">
        <v>19.398700000000002</v>
      </c>
      <c r="H93" s="94">
        <v>260.04458999999997</v>
      </c>
      <c r="I93" s="95">
        <v>1E-3</v>
      </c>
      <c r="J93" s="95">
        <v>9.5950984523911941E-5</v>
      </c>
      <c r="K93" s="95">
        <f>H93/'סכום נכסי הקרן'!$C$42</f>
        <v>3.5997688886219056E-6</v>
      </c>
      <c r="L93" s="148"/>
    </row>
    <row r="94" spans="2:12" s="142" customFormat="1">
      <c r="B94" s="87" t="s">
        <v>2405</v>
      </c>
      <c r="C94" s="84">
        <v>6650</v>
      </c>
      <c r="D94" s="97" t="s">
        <v>184</v>
      </c>
      <c r="E94" s="107">
        <v>43637</v>
      </c>
      <c r="F94" s="94">
        <v>1679000.01</v>
      </c>
      <c r="G94" s="96">
        <v>100</v>
      </c>
      <c r="H94" s="94">
        <v>6819.4264400000002</v>
      </c>
      <c r="I94" s="95">
        <v>7.4260362416541893E-3</v>
      </c>
      <c r="J94" s="95">
        <v>2.5162249320641356E-3</v>
      </c>
      <c r="K94" s="95">
        <f>H94/'סכום נכסי הקרן'!$C$42</f>
        <v>9.4400576212555091E-5</v>
      </c>
      <c r="L94" s="148"/>
    </row>
    <row r="95" spans="2:12" s="142" customFormat="1">
      <c r="B95" s="87" t="s">
        <v>2406</v>
      </c>
      <c r="C95" s="84">
        <v>4025</v>
      </c>
      <c r="D95" s="97" t="s">
        <v>182</v>
      </c>
      <c r="E95" s="107">
        <v>39247</v>
      </c>
      <c r="F95" s="94">
        <v>703382.2</v>
      </c>
      <c r="G95" s="96">
        <v>3.6211000000000002</v>
      </c>
      <c r="H95" s="94">
        <v>90.826619999999991</v>
      </c>
      <c r="I95" s="95">
        <v>2.0127731060541891E-3</v>
      </c>
      <c r="J95" s="95">
        <v>3.3513112539581118E-5</v>
      </c>
      <c r="K95" s="95">
        <f>H95/'סכום נכסי הקרן'!$C$42</f>
        <v>1.2573029915165094E-6</v>
      </c>
      <c r="L95" s="148"/>
    </row>
    <row r="96" spans="2:12" s="142" customFormat="1">
      <c r="B96" s="87" t="s">
        <v>2407</v>
      </c>
      <c r="C96" s="84">
        <v>5266</v>
      </c>
      <c r="D96" s="97" t="s">
        <v>182</v>
      </c>
      <c r="E96" s="107">
        <v>42228</v>
      </c>
      <c r="F96" s="94">
        <v>11288169.65</v>
      </c>
      <c r="G96" s="96">
        <v>115.2771</v>
      </c>
      <c r="H96" s="94">
        <v>46403.197659999998</v>
      </c>
      <c r="I96" s="95">
        <v>3.3999999999999998E-3</v>
      </c>
      <c r="J96" s="95">
        <v>1.7121803997286338E-2</v>
      </c>
      <c r="K96" s="95">
        <f>H96/'סכום נכסי הקרן'!$C$42</f>
        <v>6.423544026393351E-4</v>
      </c>
      <c r="L96" s="148"/>
    </row>
    <row r="97" spans="2:12" s="142" customFormat="1">
      <c r="B97" s="87" t="s">
        <v>2408</v>
      </c>
      <c r="C97" s="84">
        <v>6665</v>
      </c>
      <c r="D97" s="97" t="s">
        <v>182</v>
      </c>
      <c r="E97" s="107">
        <v>40597</v>
      </c>
      <c r="F97" s="94">
        <v>6093936.919999999</v>
      </c>
      <c r="G97" s="96">
        <v>100</v>
      </c>
      <c r="H97" s="94">
        <v>21730.979079999997</v>
      </c>
      <c r="I97" s="95">
        <v>1.5502250474383302E-2</v>
      </c>
      <c r="J97" s="95">
        <v>8.0182742405621055E-3</v>
      </c>
      <c r="K97" s="95">
        <f>H97/'סכום נכסי הקרן'!$C$42</f>
        <v>3.0081957256437245E-4</v>
      </c>
      <c r="L97" s="148"/>
    </row>
    <row r="98" spans="2:12" s="142" customFormat="1">
      <c r="B98" s="87" t="s">
        <v>2409</v>
      </c>
      <c r="C98" s="84">
        <v>5237</v>
      </c>
      <c r="D98" s="97" t="s">
        <v>182</v>
      </c>
      <c r="E98" s="107">
        <v>43273</v>
      </c>
      <c r="F98" s="94">
        <v>18917491.25</v>
      </c>
      <c r="G98" s="96">
        <v>103.5659</v>
      </c>
      <c r="H98" s="94">
        <v>69865.321910000013</v>
      </c>
      <c r="I98" s="95">
        <v>2.8416082500000005E-2</v>
      </c>
      <c r="J98" s="95">
        <v>2.5778834396610741E-2</v>
      </c>
      <c r="K98" s="95">
        <f>H98/'סכום נכסי הקרן'!$C$42</f>
        <v>9.6713802892485652E-4</v>
      </c>
      <c r="L98" s="148"/>
    </row>
    <row r="99" spans="2:12" s="142" customFormat="1">
      <c r="B99" s="87" t="s">
        <v>2410</v>
      </c>
      <c r="C99" s="84">
        <v>5222</v>
      </c>
      <c r="D99" s="97" t="s">
        <v>182</v>
      </c>
      <c r="E99" s="107">
        <v>40675</v>
      </c>
      <c r="F99" s="94">
        <v>3229065.08</v>
      </c>
      <c r="G99" s="96">
        <v>34.5747</v>
      </c>
      <c r="H99" s="94">
        <v>3981.2235099999998</v>
      </c>
      <c r="I99" s="95">
        <v>6.147555971896956E-3</v>
      </c>
      <c r="J99" s="95">
        <v>1.4689877431952898E-3</v>
      </c>
      <c r="K99" s="95">
        <f>H99/'סכום נכסי הקרן'!$C$42</f>
        <v>5.5111642699231327E-5</v>
      </c>
      <c r="L99" s="148"/>
    </row>
    <row r="100" spans="2:12" s="142" customFormat="1">
      <c r="B100" s="87" t="s">
        <v>2411</v>
      </c>
      <c r="C100" s="84">
        <v>4027</v>
      </c>
      <c r="D100" s="97" t="s">
        <v>182</v>
      </c>
      <c r="E100" s="107">
        <v>39294</v>
      </c>
      <c r="F100" s="94">
        <v>202346.58000019996</v>
      </c>
      <c r="G100" s="96">
        <v>5.1200000000000002E-2</v>
      </c>
      <c r="H100" s="94">
        <v>0.3694400001</v>
      </c>
      <c r="I100" s="95">
        <v>3.9904226666666667E-3</v>
      </c>
      <c r="J100" s="95">
        <v>1.3631559007672158E-7</v>
      </c>
      <c r="K100" s="95">
        <f>H100/'סכום נכסי הקרן'!$C$42</f>
        <v>5.1141176156460466E-9</v>
      </c>
      <c r="L100" s="148"/>
    </row>
    <row r="101" spans="2:12" s="142" customFormat="1">
      <c r="B101" s="87" t="s">
        <v>2412</v>
      </c>
      <c r="C101" s="84">
        <v>5290</v>
      </c>
      <c r="D101" s="97" t="s">
        <v>182</v>
      </c>
      <c r="E101" s="107">
        <v>42779</v>
      </c>
      <c r="F101" s="94">
        <v>12437114.389999997</v>
      </c>
      <c r="G101" s="96">
        <v>86.587699999999998</v>
      </c>
      <c r="H101" s="94">
        <v>38402.294329999997</v>
      </c>
      <c r="I101" s="95">
        <v>5.7117673913043478E-3</v>
      </c>
      <c r="J101" s="95">
        <v>1.4169638941308264E-2</v>
      </c>
      <c r="K101" s="95">
        <f>H101/'סכום נכסי הקרן'!$C$42</f>
        <v>5.3159877073710867E-4</v>
      </c>
      <c r="L101" s="148"/>
    </row>
    <row r="102" spans="2:12" s="142" customFormat="1">
      <c r="B102" s="87" t="s">
        <v>2413</v>
      </c>
      <c r="C102" s="84">
        <v>5307</v>
      </c>
      <c r="D102" s="97" t="s">
        <v>182</v>
      </c>
      <c r="E102" s="107">
        <v>43068</v>
      </c>
      <c r="F102" s="94">
        <v>676667</v>
      </c>
      <c r="G102" s="96">
        <v>79.255499999999998</v>
      </c>
      <c r="H102" s="94">
        <v>1912.4308500000002</v>
      </c>
      <c r="I102" s="95">
        <v>4.6031746380439829E-3</v>
      </c>
      <c r="J102" s="95">
        <v>7.0564676193187402E-4</v>
      </c>
      <c r="K102" s="95">
        <f>H102/'סכום נכסי הקרן'!$C$42</f>
        <v>2.6473571611202326E-5</v>
      </c>
      <c r="L102" s="148"/>
    </row>
    <row r="103" spans="2:12" s="142" customFormat="1">
      <c r="B103" s="87" t="s">
        <v>2414</v>
      </c>
      <c r="C103" s="84">
        <v>5315</v>
      </c>
      <c r="D103" s="97" t="s">
        <v>190</v>
      </c>
      <c r="E103" s="107">
        <v>43129</v>
      </c>
      <c r="F103" s="94">
        <v>54695744.229999997</v>
      </c>
      <c r="G103" s="96">
        <v>100.0172</v>
      </c>
      <c r="H103" s="94">
        <v>29770.54365</v>
      </c>
      <c r="I103" s="95">
        <v>1.7108391332460955E-2</v>
      </c>
      <c r="J103" s="95">
        <v>1.0984704480987647E-2</v>
      </c>
      <c r="K103" s="95">
        <f>H103/'סכום נכסי הקרן'!$C$42</f>
        <v>4.1211038779399503E-4</v>
      </c>
      <c r="L103" s="148"/>
    </row>
    <row r="104" spans="2:12" s="142" customFormat="1">
      <c r="B104" s="87" t="s">
        <v>2415</v>
      </c>
      <c r="C104" s="84">
        <v>5255</v>
      </c>
      <c r="D104" s="97" t="s">
        <v>182</v>
      </c>
      <c r="E104" s="107">
        <v>41407</v>
      </c>
      <c r="F104" s="94">
        <v>1611141.01</v>
      </c>
      <c r="G104" s="96">
        <v>87.37</v>
      </c>
      <c r="H104" s="94">
        <v>5019.6938099999998</v>
      </c>
      <c r="I104" s="95">
        <v>2.8089887640449437E-2</v>
      </c>
      <c r="J104" s="95">
        <v>1.8521614430743842E-3</v>
      </c>
      <c r="K104" s="95">
        <f>H104/'סכום נכסי הקרן'!$C$42</f>
        <v>6.9487073765487527E-5</v>
      </c>
      <c r="L104" s="148"/>
    </row>
    <row r="105" spans="2:12" s="142" customFormat="1">
      <c r="B105" s="87" t="s">
        <v>2416</v>
      </c>
      <c r="C105" s="84">
        <v>5294</v>
      </c>
      <c r="D105" s="97" t="s">
        <v>185</v>
      </c>
      <c r="E105" s="107">
        <v>43002</v>
      </c>
      <c r="F105" s="94">
        <v>22919115.379999999</v>
      </c>
      <c r="G105" s="96">
        <v>104.58459999999999</v>
      </c>
      <c r="H105" s="94">
        <v>108382.14226000001</v>
      </c>
      <c r="I105" s="95">
        <v>7.0520353846153808E-2</v>
      </c>
      <c r="J105" s="95">
        <v>3.9990731030619342E-2</v>
      </c>
      <c r="K105" s="95">
        <f>H105/'סכום נכסי הקרן'!$C$42</f>
        <v>1.5003221708620878E-3</v>
      </c>
      <c r="L105" s="148"/>
    </row>
    <row r="106" spans="2:12" s="142" customFormat="1">
      <c r="B106" s="87" t="s">
        <v>2417</v>
      </c>
      <c r="C106" s="84">
        <v>5285</v>
      </c>
      <c r="D106" s="97" t="s">
        <v>182</v>
      </c>
      <c r="E106" s="107">
        <v>42718</v>
      </c>
      <c r="F106" s="94">
        <v>11915561.550000001</v>
      </c>
      <c r="G106" s="96">
        <v>93.990799999999993</v>
      </c>
      <c r="H106" s="94">
        <v>39937.529750000002</v>
      </c>
      <c r="I106" s="95">
        <v>3.9887719298245606E-3</v>
      </c>
      <c r="J106" s="95">
        <v>1.473610852264038E-2</v>
      </c>
      <c r="K106" s="95">
        <f>H106/'סכום נכסי הקרן'!$C$42</f>
        <v>5.5285086716267318E-4</v>
      </c>
      <c r="L106" s="148"/>
    </row>
    <row r="107" spans="2:12" s="142" customFormat="1">
      <c r="B107" s="87" t="s">
        <v>2418</v>
      </c>
      <c r="C107" s="84">
        <v>6657</v>
      </c>
      <c r="D107" s="97" t="s">
        <v>182</v>
      </c>
      <c r="E107" s="107">
        <v>43558</v>
      </c>
      <c r="F107" s="94">
        <v>1305711.5900000001</v>
      </c>
      <c r="G107" s="96">
        <v>100</v>
      </c>
      <c r="H107" s="94">
        <v>4656.1675400000004</v>
      </c>
      <c r="I107" s="95">
        <v>0.15466156677525156</v>
      </c>
      <c r="J107" s="95">
        <v>1.7180278950286226E-3</v>
      </c>
      <c r="K107" s="95">
        <f>H107/'סכום נכסי הקרן'!$C$42</f>
        <v>6.4454819270430485E-5</v>
      </c>
      <c r="L107" s="148"/>
    </row>
    <row r="108" spans="2:12" s="142" customFormat="1">
      <c r="B108" s="87" t="s">
        <v>2419</v>
      </c>
      <c r="C108" s="84">
        <v>4028</v>
      </c>
      <c r="D108" s="97" t="s">
        <v>182</v>
      </c>
      <c r="E108" s="107">
        <v>39321</v>
      </c>
      <c r="F108" s="94">
        <v>394776.73</v>
      </c>
      <c r="G108" s="96">
        <v>11.8912</v>
      </c>
      <c r="H108" s="94">
        <v>167.40120000000002</v>
      </c>
      <c r="I108" s="95">
        <v>1.8721967687484928E-3</v>
      </c>
      <c r="J108" s="95">
        <v>6.1767522064136354E-5</v>
      </c>
      <c r="K108" s="95">
        <f>H108/'סכום נכסי הקרן'!$C$42</f>
        <v>2.3173165482041889E-6</v>
      </c>
      <c r="L108" s="148"/>
    </row>
    <row r="109" spans="2:12" s="142" customFormat="1">
      <c r="B109" s="87" t="s">
        <v>2420</v>
      </c>
      <c r="C109" s="84">
        <v>5087</v>
      </c>
      <c r="D109" s="97" t="s">
        <v>182</v>
      </c>
      <c r="E109" s="107">
        <v>39713</v>
      </c>
      <c r="F109" s="94">
        <v>4800000</v>
      </c>
      <c r="G109" s="96">
        <v>0.75860000000000005</v>
      </c>
      <c r="H109" s="94">
        <v>129.84805</v>
      </c>
      <c r="I109" s="95">
        <v>4.577497024626934E-3</v>
      </c>
      <c r="J109" s="95">
        <v>4.7911199521628754E-5</v>
      </c>
      <c r="K109" s="95">
        <f>H109/'סכום נכסי הקרן'!$C$42</f>
        <v>1.7974723897860043E-6</v>
      </c>
      <c r="L109" s="148"/>
    </row>
    <row r="110" spans="2:12" s="142" customFormat="1">
      <c r="B110" s="87" t="s">
        <v>2421</v>
      </c>
      <c r="C110" s="84">
        <v>5223</v>
      </c>
      <c r="D110" s="97" t="s">
        <v>182</v>
      </c>
      <c r="E110" s="107">
        <v>40749</v>
      </c>
      <c r="F110" s="94">
        <v>5093397.0599999996</v>
      </c>
      <c r="G110" s="96">
        <v>5.0743999999999998</v>
      </c>
      <c r="H110" s="94">
        <v>921.66601000000003</v>
      </c>
      <c r="I110" s="95">
        <v>1.1223917147084332E-2</v>
      </c>
      <c r="J110" s="95">
        <v>3.400753734647034E-4</v>
      </c>
      <c r="K110" s="95">
        <f>H110/'סכום נכסי הקרן'!$C$42</f>
        <v>1.2758522023081836E-5</v>
      </c>
      <c r="L110" s="148"/>
    </row>
    <row r="111" spans="2:12" s="142" customFormat="1">
      <c r="B111" s="87" t="s">
        <v>2422</v>
      </c>
      <c r="C111" s="84">
        <v>5270</v>
      </c>
      <c r="D111" s="97" t="s">
        <v>182</v>
      </c>
      <c r="E111" s="107">
        <v>42338</v>
      </c>
      <c r="F111" s="94">
        <v>4549523.5</v>
      </c>
      <c r="G111" s="96">
        <v>303.71140000000003</v>
      </c>
      <c r="H111" s="94">
        <v>49272.925139999999</v>
      </c>
      <c r="I111" s="95">
        <v>3.404529021669217E-2</v>
      </c>
      <c r="J111" s="95">
        <v>1.8180673082089545E-2</v>
      </c>
      <c r="K111" s="95">
        <f>H111/'סכום נכסי הקרן'!$C$42</f>
        <v>6.8207972705899465E-4</v>
      </c>
      <c r="L111" s="148"/>
    </row>
    <row r="112" spans="2:12" s="142" customFormat="1">
      <c r="B112" s="87" t="s">
        <v>2423</v>
      </c>
      <c r="C112" s="84">
        <v>5239</v>
      </c>
      <c r="D112" s="97" t="s">
        <v>182</v>
      </c>
      <c r="E112" s="107">
        <v>43223</v>
      </c>
      <c r="F112" s="94">
        <v>376413.89</v>
      </c>
      <c r="G112" s="96">
        <v>79.045299999999997</v>
      </c>
      <c r="H112" s="94">
        <v>1061.0187200000003</v>
      </c>
      <c r="I112" s="95">
        <v>2.8152777777777779E-4</v>
      </c>
      <c r="J112" s="95">
        <v>3.9149359262694483E-4</v>
      </c>
      <c r="K112" s="95">
        <f>H112/'סכום נכסי הקרן'!$C$42</f>
        <v>1.4687566384293702E-5</v>
      </c>
      <c r="L112" s="148"/>
    </row>
    <row r="113" spans="2:12" s="142" customFormat="1">
      <c r="B113" s="87" t="s">
        <v>2424</v>
      </c>
      <c r="C113" s="84">
        <v>7000</v>
      </c>
      <c r="D113" s="97" t="s">
        <v>182</v>
      </c>
      <c r="E113" s="107">
        <v>43137</v>
      </c>
      <c r="F113" s="94">
        <v>2108.2700000000004</v>
      </c>
      <c r="G113" s="96">
        <v>100</v>
      </c>
      <c r="H113" s="94">
        <v>7.5180899999999999</v>
      </c>
      <c r="I113" s="95">
        <v>6.8110922360061655E-3</v>
      </c>
      <c r="J113" s="95">
        <v>2.7740170916048559E-6</v>
      </c>
      <c r="K113" s="95">
        <f>H113/'סכום נכסי הקרן'!$C$42</f>
        <v>1.0407209964975417E-7</v>
      </c>
      <c r="L113" s="148"/>
    </row>
    <row r="114" spans="2:12" s="142" customFormat="1">
      <c r="B114" s="87" t="s">
        <v>2425</v>
      </c>
      <c r="C114" s="84">
        <v>6640</v>
      </c>
      <c r="D114" s="97" t="s">
        <v>182</v>
      </c>
      <c r="E114" s="107">
        <v>43563</v>
      </c>
      <c r="F114" s="94">
        <v>126450.39</v>
      </c>
      <c r="G114" s="96">
        <v>98.174899999999994</v>
      </c>
      <c r="H114" s="94">
        <v>442.69229999999999</v>
      </c>
      <c r="I114" s="95">
        <v>1.2438725367647061E-3</v>
      </c>
      <c r="J114" s="95">
        <v>1.6334414811765546E-4</v>
      </c>
      <c r="K114" s="95">
        <f>H114/'סכום נכסי הקרן'!$C$42</f>
        <v>6.1281412113686943E-6</v>
      </c>
      <c r="L114" s="148"/>
    </row>
    <row r="115" spans="2:12" s="142" customFormat="1">
      <c r="B115" s="87" t="s">
        <v>2426</v>
      </c>
      <c r="C115" s="84">
        <v>5292</v>
      </c>
      <c r="D115" s="97" t="s">
        <v>184</v>
      </c>
      <c r="E115" s="107">
        <v>42814</v>
      </c>
      <c r="F115" s="94">
        <v>538965.01</v>
      </c>
      <c r="G115" s="96">
        <v>1E-4</v>
      </c>
      <c r="H115" s="94">
        <v>2.1900000000000001E-3</v>
      </c>
      <c r="I115" s="95">
        <v>2.6600580413989158E-3</v>
      </c>
      <c r="J115" s="95">
        <v>8.080639405240739E-10</v>
      </c>
      <c r="K115" s="95">
        <f>H115/'סכום נכסי הקרן'!$C$42</f>
        <v>3.0315931071982596E-11</v>
      </c>
      <c r="L115" s="148"/>
    </row>
    <row r="116" spans="2:12" s="142" customFormat="1">
      <c r="B116" s="87" t="s">
        <v>2427</v>
      </c>
      <c r="C116" s="84">
        <v>5329</v>
      </c>
      <c r="D116" s="97" t="s">
        <v>182</v>
      </c>
      <c r="E116" s="107">
        <v>43261</v>
      </c>
      <c r="F116" s="94">
        <v>883049.99000000011</v>
      </c>
      <c r="G116" s="96">
        <v>99.665199999999999</v>
      </c>
      <c r="H116" s="94">
        <v>3138.4135699999997</v>
      </c>
      <c r="I116" s="95">
        <v>9.65081956284153E-4</v>
      </c>
      <c r="J116" s="95">
        <v>1.1580086010814731E-3</v>
      </c>
      <c r="K116" s="95">
        <f>H116/'סכום נכסי הקרן'!$C$42</f>
        <v>4.3444716649997632E-5</v>
      </c>
      <c r="L116" s="148"/>
    </row>
    <row r="117" spans="2:12" s="142" customFormat="1">
      <c r="B117" s="87" t="s">
        <v>2428</v>
      </c>
      <c r="C117" s="84">
        <v>5296</v>
      </c>
      <c r="D117" s="97" t="s">
        <v>182</v>
      </c>
      <c r="E117" s="107">
        <v>42912</v>
      </c>
      <c r="F117" s="94">
        <v>881133.00999999989</v>
      </c>
      <c r="G117" s="96">
        <v>119.8865</v>
      </c>
      <c r="H117" s="94">
        <v>3766.97804</v>
      </c>
      <c r="I117" s="95">
        <v>9.8871811971140755E-2</v>
      </c>
      <c r="J117" s="95">
        <v>1.389935670716919E-3</v>
      </c>
      <c r="K117" s="95">
        <f>H117/'סכום נכסי הקרן'!$C$42</f>
        <v>5.2145866032105976E-5</v>
      </c>
      <c r="L117" s="148"/>
    </row>
    <row r="118" spans="2:12" s="142" customFormat="1">
      <c r="B118" s="87" t="s">
        <v>2429</v>
      </c>
      <c r="C118" s="84">
        <v>5059</v>
      </c>
      <c r="D118" s="97" t="s">
        <v>184</v>
      </c>
      <c r="E118" s="107">
        <v>39255</v>
      </c>
      <c r="F118" s="94">
        <v>2882100</v>
      </c>
      <c r="G118" s="96">
        <v>5.2739000000000003</v>
      </c>
      <c r="H118" s="94">
        <v>617.35942</v>
      </c>
      <c r="I118" s="95">
        <v>6.2630480167014616E-3</v>
      </c>
      <c r="J118" s="95">
        <v>2.2779264184696654E-4</v>
      </c>
      <c r="K118" s="95">
        <f>H118/'סכום נכסי הקרן'!$C$42</f>
        <v>8.5460390974242702E-6</v>
      </c>
      <c r="L118" s="148"/>
    </row>
    <row r="119" spans="2:12" s="142" customFormat="1">
      <c r="B119" s="87" t="s">
        <v>2430</v>
      </c>
      <c r="C119" s="84">
        <v>5297</v>
      </c>
      <c r="D119" s="97" t="s">
        <v>182</v>
      </c>
      <c r="E119" s="107">
        <v>42916</v>
      </c>
      <c r="F119" s="94">
        <v>10781995.66</v>
      </c>
      <c r="G119" s="96">
        <v>108.41200000000001</v>
      </c>
      <c r="H119" s="94">
        <v>41682.892449999999</v>
      </c>
      <c r="I119" s="95">
        <v>7.8184285714285717E-3</v>
      </c>
      <c r="J119" s="95">
        <v>1.5380110650953502E-2</v>
      </c>
      <c r="K119" s="95">
        <f>H119/'סכום נכסי הקרן'!$C$42</f>
        <v>5.770117326004857E-4</v>
      </c>
      <c r="L119" s="148"/>
    </row>
    <row r="120" spans="2:12" s="142" customFormat="1">
      <c r="B120" s="87" t="s">
        <v>2431</v>
      </c>
      <c r="C120" s="84">
        <v>6659</v>
      </c>
      <c r="D120" s="97" t="s">
        <v>182</v>
      </c>
      <c r="E120" s="107">
        <v>43570</v>
      </c>
      <c r="F120" s="94">
        <v>1209684.4600000002</v>
      </c>
      <c r="G120" s="96">
        <v>100</v>
      </c>
      <c r="H120" s="94">
        <v>4313.7347900000004</v>
      </c>
      <c r="I120" s="95">
        <v>8.8421263849229031E-3</v>
      </c>
      <c r="J120" s="95">
        <v>1.5916774122297665E-3</v>
      </c>
      <c r="K120" s="95">
        <f>H120/'סכום נכסי הקרן'!$C$42</f>
        <v>5.9714560071439873E-5</v>
      </c>
      <c r="L120" s="148"/>
    </row>
    <row r="121" spans="2:12" s="142" customFormat="1">
      <c r="B121" s="87" t="s">
        <v>2432</v>
      </c>
      <c r="C121" s="84">
        <v>5293</v>
      </c>
      <c r="D121" s="97" t="s">
        <v>182</v>
      </c>
      <c r="E121" s="107">
        <v>42859</v>
      </c>
      <c r="F121" s="94">
        <v>510123.1</v>
      </c>
      <c r="G121" s="96">
        <v>108.7486</v>
      </c>
      <c r="H121" s="94">
        <v>1978.2446800000005</v>
      </c>
      <c r="I121" s="95">
        <v>5.9013265370370385E-4</v>
      </c>
      <c r="J121" s="95">
        <v>7.299306810235552E-4</v>
      </c>
      <c r="K121" s="95">
        <f>H121/'סכום נכסי הקרן'!$C$42</f>
        <v>2.7384625279633003E-5</v>
      </c>
      <c r="L121" s="148"/>
    </row>
    <row r="122" spans="2:12" s="142" customFormat="1">
      <c r="B122" s="87" t="s">
        <v>2433</v>
      </c>
      <c r="C122" s="84">
        <v>4023</v>
      </c>
      <c r="D122" s="97" t="s">
        <v>184</v>
      </c>
      <c r="E122" s="107">
        <v>39205</v>
      </c>
      <c r="F122" s="94">
        <v>2534941</v>
      </c>
      <c r="G122" s="96">
        <v>7.7443</v>
      </c>
      <c r="H122" s="94">
        <v>797.34667000010006</v>
      </c>
      <c r="I122" s="95">
        <v>3.9999999999999994E-2</v>
      </c>
      <c r="J122" s="95">
        <v>2.9420415165480786E-4</v>
      </c>
      <c r="K122" s="95">
        <f>H122/'סכום נכסי הקרן'!$C$42</f>
        <v>1.1037582962647437E-5</v>
      </c>
      <c r="L122" s="148"/>
    </row>
    <row r="123" spans="2:12" s="142" customFormat="1">
      <c r="B123" s="87" t="s">
        <v>2434</v>
      </c>
      <c r="C123" s="84">
        <v>5313</v>
      </c>
      <c r="D123" s="97" t="s">
        <v>182</v>
      </c>
      <c r="E123" s="107">
        <v>43098</v>
      </c>
      <c r="F123" s="94">
        <v>406975.05999999994</v>
      </c>
      <c r="G123" s="96">
        <v>80.093800000000002</v>
      </c>
      <c r="H123" s="94">
        <v>1162.3797499999998</v>
      </c>
      <c r="I123" s="95">
        <v>2.0270000000000002E-3</v>
      </c>
      <c r="J123" s="95">
        <v>4.2889368089972041E-4</v>
      </c>
      <c r="K123" s="95">
        <f>H123/'סכום נכסי הקרן'!$C$42</f>
        <v>1.6090696064140802E-5</v>
      </c>
      <c r="L123" s="148"/>
    </row>
    <row r="124" spans="2:12" s="142" customFormat="1">
      <c r="B124" s="87" t="s">
        <v>2435</v>
      </c>
      <c r="C124" s="84">
        <v>4030</v>
      </c>
      <c r="D124" s="97" t="s">
        <v>182</v>
      </c>
      <c r="E124" s="107">
        <v>39377</v>
      </c>
      <c r="F124" s="94">
        <v>600000</v>
      </c>
      <c r="G124" s="96">
        <v>1E-4</v>
      </c>
      <c r="H124" s="94">
        <v>2.1399999999999995E-3</v>
      </c>
      <c r="I124" s="95">
        <v>1.0499999999999999E-3</v>
      </c>
      <c r="J124" s="95">
        <v>7.8961499211028211E-10</v>
      </c>
      <c r="K124" s="95">
        <f>H124/'סכום נכסי הקרן'!$C$42</f>
        <v>2.9623786526960157E-11</v>
      </c>
      <c r="L124" s="148"/>
    </row>
    <row r="125" spans="2:12" s="142" customFormat="1">
      <c r="B125" s="87" t="s">
        <v>2436</v>
      </c>
      <c r="C125" s="84">
        <v>5326</v>
      </c>
      <c r="D125" s="97" t="s">
        <v>185</v>
      </c>
      <c r="E125" s="107">
        <v>43234</v>
      </c>
      <c r="F125" s="94">
        <v>7903311.3000000007</v>
      </c>
      <c r="G125" s="96">
        <v>99.990300000000005</v>
      </c>
      <c r="H125" s="94">
        <v>35732.14604</v>
      </c>
      <c r="I125" s="95">
        <v>2.4317861453995386E-2</v>
      </c>
      <c r="J125" s="95">
        <v>1.3184410380120585E-2</v>
      </c>
      <c r="K125" s="95">
        <f>H125/'סכום נכסי הקרן'!$C$42</f>
        <v>4.9463619927061912E-4</v>
      </c>
      <c r="L125" s="148"/>
    </row>
    <row r="126" spans="2:12" s="142" customFormat="1">
      <c r="B126" s="87" t="s">
        <v>2437</v>
      </c>
      <c r="C126" s="84">
        <v>5336</v>
      </c>
      <c r="D126" s="97" t="s">
        <v>184</v>
      </c>
      <c r="E126" s="107">
        <v>43363</v>
      </c>
      <c r="F126" s="94">
        <v>774244.39</v>
      </c>
      <c r="G126" s="96">
        <v>93.779399999999995</v>
      </c>
      <c r="H126" s="94">
        <v>2949.0536200000001</v>
      </c>
      <c r="I126" s="95">
        <v>4.6989545454545461E-3</v>
      </c>
      <c r="J126" s="95">
        <v>1.08813876209771E-3</v>
      </c>
      <c r="K126" s="95">
        <f>H126/'סכום נכסי הקרן'!$C$42</f>
        <v>4.0823427521233223E-5</v>
      </c>
      <c r="L126" s="148"/>
    </row>
    <row r="127" spans="2:12" s="142" customFormat="1">
      <c r="B127" s="87" t="s">
        <v>2438</v>
      </c>
      <c r="C127" s="84">
        <v>5308</v>
      </c>
      <c r="D127" s="97" t="s">
        <v>182</v>
      </c>
      <c r="E127" s="107">
        <v>43072</v>
      </c>
      <c r="F127" s="94">
        <v>609763.42000000004</v>
      </c>
      <c r="G127" s="96">
        <v>104.72</v>
      </c>
      <c r="H127" s="94">
        <v>2277.0488000000005</v>
      </c>
      <c r="I127" s="95">
        <v>2.2518025683609501E-3</v>
      </c>
      <c r="J127" s="95">
        <v>8.4018311693772338E-4</v>
      </c>
      <c r="K127" s="95">
        <f>H127/'סכום נכסי הקרן'!$C$42</f>
        <v>3.1520938113397575E-5</v>
      </c>
      <c r="L127" s="148"/>
    </row>
    <row r="128" spans="2:12" s="142" customFormat="1">
      <c r="B128" s="87" t="s">
        <v>2439</v>
      </c>
      <c r="C128" s="84">
        <v>5309</v>
      </c>
      <c r="D128" s="97" t="s">
        <v>182</v>
      </c>
      <c r="E128" s="107">
        <v>43125</v>
      </c>
      <c r="F128" s="94">
        <v>10366582.409999998</v>
      </c>
      <c r="G128" s="96">
        <v>94.937100000000001</v>
      </c>
      <c r="H128" s="94">
        <v>35095.618799999997</v>
      </c>
      <c r="I128" s="95">
        <v>3.1010294808241634E-2</v>
      </c>
      <c r="J128" s="95">
        <v>1.2949545215825921E-2</v>
      </c>
      <c r="K128" s="95">
        <f>H128/'סכום נכסי הקרן'!$C$42</f>
        <v>4.8582482213213536E-4</v>
      </c>
      <c r="L128" s="148"/>
    </row>
    <row r="129" spans="2:12" s="142" customFormat="1">
      <c r="B129" s="87" t="s">
        <v>2440</v>
      </c>
      <c r="C129" s="84">
        <v>5321</v>
      </c>
      <c r="D129" s="97" t="s">
        <v>182</v>
      </c>
      <c r="E129" s="107">
        <v>43201</v>
      </c>
      <c r="F129" s="94">
        <v>3238132.4999999995</v>
      </c>
      <c r="G129" s="96">
        <v>100.2093</v>
      </c>
      <c r="H129" s="94">
        <v>11571.348729999996</v>
      </c>
      <c r="I129" s="95">
        <v>8.7706730769230776E-4</v>
      </c>
      <c r="J129" s="95">
        <v>4.269584315955267E-3</v>
      </c>
      <c r="K129" s="95">
        <f>H129/'סכום נכסי הקרן'!$C$42</f>
        <v>1.6018091804043526E-4</v>
      </c>
      <c r="L129" s="148"/>
    </row>
    <row r="130" spans="2:12" s="142" customFormat="1">
      <c r="B130" s="87" t="s">
        <v>2441</v>
      </c>
      <c r="C130" s="84">
        <v>6653</v>
      </c>
      <c r="D130" s="97" t="s">
        <v>182</v>
      </c>
      <c r="E130" s="107">
        <v>43516</v>
      </c>
      <c r="F130" s="94">
        <v>69964380.129999995</v>
      </c>
      <c r="G130" s="96">
        <v>97.6203</v>
      </c>
      <c r="H130" s="94">
        <v>243555.79505000002</v>
      </c>
      <c r="I130" s="95">
        <v>7.8269922352941172E-3</v>
      </c>
      <c r="J130" s="95">
        <v>8.9866965975149191E-2</v>
      </c>
      <c r="K130" s="95">
        <f>H130/'סכום נכסי הקרן'!$C$42</f>
        <v>3.3715162990491871E-3</v>
      </c>
      <c r="L130" s="148"/>
    </row>
    <row r="131" spans="2:12" s="142" customFormat="1">
      <c r="B131" s="87" t="s">
        <v>2442</v>
      </c>
      <c r="C131" s="84">
        <v>7001</v>
      </c>
      <c r="D131" s="97" t="s">
        <v>184</v>
      </c>
      <c r="E131" s="107">
        <v>43612</v>
      </c>
      <c r="F131" s="94">
        <v>730371.22</v>
      </c>
      <c r="G131" s="96">
        <v>100</v>
      </c>
      <c r="H131" s="94">
        <v>2966.4757500000001</v>
      </c>
      <c r="I131" s="95">
        <v>1.9955497783333331E-2</v>
      </c>
      <c r="J131" s="95">
        <v>1.0945671616502774E-3</v>
      </c>
      <c r="K131" s="95">
        <f>H131/'סכום נכסי הקרן'!$C$42</f>
        <v>4.1064600166076652E-5</v>
      </c>
      <c r="L131" s="148"/>
    </row>
    <row r="132" spans="2:12" s="142" customFormat="1">
      <c r="B132" s="87" t="s">
        <v>2443</v>
      </c>
      <c r="C132" s="84">
        <v>5303</v>
      </c>
      <c r="D132" s="97" t="s">
        <v>184</v>
      </c>
      <c r="E132" s="107">
        <v>43034</v>
      </c>
      <c r="F132" s="94">
        <v>12423138.939999999</v>
      </c>
      <c r="G132" s="96">
        <v>103.7551</v>
      </c>
      <c r="H132" s="94">
        <v>52352.562759999986</v>
      </c>
      <c r="I132" s="95">
        <v>3.0233194219653182E-2</v>
      </c>
      <c r="J132" s="95">
        <v>1.9316994593780581E-2</v>
      </c>
      <c r="K132" s="95">
        <f>H132/'סכום נכסי הקרן'!$C$42</f>
        <v>7.2471081464557186E-4</v>
      </c>
      <c r="L132" s="148"/>
    </row>
    <row r="133" spans="2:12" s="142" customFormat="1">
      <c r="B133" s="87" t="s">
        <v>2444</v>
      </c>
      <c r="C133" s="84">
        <v>6644</v>
      </c>
      <c r="D133" s="97" t="s">
        <v>182</v>
      </c>
      <c r="E133" s="107">
        <v>43444</v>
      </c>
      <c r="F133" s="94">
        <v>384256.25999999995</v>
      </c>
      <c r="G133" s="96">
        <v>98.442099999999996</v>
      </c>
      <c r="H133" s="94">
        <v>1348.9106100000001</v>
      </c>
      <c r="I133" s="95">
        <v>2.6827941176470593E-3</v>
      </c>
      <c r="J133" s="95">
        <v>4.9771964517412439E-4</v>
      </c>
      <c r="K133" s="95">
        <f>H133/'סכום נכסי הקרן'!$C$42</f>
        <v>1.867282240868767E-5</v>
      </c>
      <c r="L133" s="148"/>
    </row>
    <row r="134" spans="2:12" s="142" customFormat="1">
      <c r="B134" s="87" t="s">
        <v>2445</v>
      </c>
      <c r="C134" s="84">
        <v>5258</v>
      </c>
      <c r="D134" s="97" t="s">
        <v>183</v>
      </c>
      <c r="E134" s="107">
        <v>42036</v>
      </c>
      <c r="F134" s="94">
        <v>46506797.32</v>
      </c>
      <c r="G134" s="96">
        <v>48.364800000000002</v>
      </c>
      <c r="H134" s="94">
        <v>22492.919510000003</v>
      </c>
      <c r="I134" s="95">
        <v>5.6495050356632381E-2</v>
      </c>
      <c r="J134" s="95">
        <v>8.2994142343111518E-3</v>
      </c>
      <c r="K134" s="95">
        <f>H134/'סכום נכסי הקרן'!$C$42</f>
        <v>3.113670308095035E-4</v>
      </c>
      <c r="L134" s="148"/>
    </row>
    <row r="135" spans="2:12" s="142" customFormat="1">
      <c r="B135" s="87" t="s">
        <v>2446</v>
      </c>
      <c r="C135" s="84">
        <v>5121</v>
      </c>
      <c r="D135" s="97" t="s">
        <v>183</v>
      </c>
      <c r="E135" s="107">
        <v>39988</v>
      </c>
      <c r="F135" s="94">
        <v>38610484.789999999</v>
      </c>
      <c r="G135" s="96">
        <v>3.1377000000000002</v>
      </c>
      <c r="H135" s="94">
        <v>1211.48118</v>
      </c>
      <c r="I135" s="95">
        <v>0.10322448979591836</v>
      </c>
      <c r="J135" s="95">
        <v>4.470110758819885E-4</v>
      </c>
      <c r="K135" s="95">
        <f>H135/'סכום נכסי הקרן'!$C$42</f>
        <v>1.6770401802686823E-5</v>
      </c>
      <c r="L135" s="148"/>
    </row>
    <row r="136" spans="2:12" s="142" customFormat="1">
      <c r="B136" s="87" t="s">
        <v>2447</v>
      </c>
      <c r="C136" s="84">
        <v>6885</v>
      </c>
      <c r="D136" s="97" t="s">
        <v>184</v>
      </c>
      <c r="E136" s="107">
        <v>43608</v>
      </c>
      <c r="F136" s="94">
        <v>897997.39999999991</v>
      </c>
      <c r="G136" s="96">
        <v>100</v>
      </c>
      <c r="H136" s="94">
        <v>3647.3062499999996</v>
      </c>
      <c r="I136" s="95">
        <v>2.9933246666666673E-2</v>
      </c>
      <c r="J136" s="95">
        <v>1.3457792971109967E-3</v>
      </c>
      <c r="K136" s="95">
        <f>H136/'סכום נכסי הקרן'!$C$42</f>
        <v>5.0489262499274573E-5</v>
      </c>
      <c r="L136" s="148"/>
    </row>
    <row r="137" spans="2:12" s="142" customFormat="1">
      <c r="B137" s="87" t="s">
        <v>2448</v>
      </c>
      <c r="C137" s="84">
        <v>5317</v>
      </c>
      <c r="D137" s="97" t="s">
        <v>182</v>
      </c>
      <c r="E137" s="107">
        <v>43264</v>
      </c>
      <c r="F137" s="94">
        <v>2323023.9399999995</v>
      </c>
      <c r="G137" s="96">
        <v>80.656999999999996</v>
      </c>
      <c r="H137" s="94">
        <v>6681.5479200000009</v>
      </c>
      <c r="I137" s="95">
        <v>1.5743179931305099E-2</v>
      </c>
      <c r="J137" s="95">
        <v>2.4653506580071369E-3</v>
      </c>
      <c r="K137" s="95">
        <f>H137/'סכום נכסי הקרן'!$C$42</f>
        <v>9.2491938902679771E-5</v>
      </c>
      <c r="L137" s="148"/>
    </row>
    <row r="138" spans="2:12" s="142" customFormat="1">
      <c r="B138" s="87" t="s">
        <v>2449</v>
      </c>
      <c r="C138" s="84">
        <v>5340</v>
      </c>
      <c r="D138" s="97" t="s">
        <v>185</v>
      </c>
      <c r="E138" s="107">
        <v>43375</v>
      </c>
      <c r="F138" s="94">
        <v>743552.99</v>
      </c>
      <c r="G138" s="96">
        <v>123.6122</v>
      </c>
      <c r="H138" s="94">
        <v>4155.9030400000001</v>
      </c>
      <c r="I138" s="95">
        <v>3.3472978695652171E-3</v>
      </c>
      <c r="J138" s="95">
        <v>1.5334408159535973E-3</v>
      </c>
      <c r="K138" s="95">
        <f>H138/'סכום נכסי הקרן'!$C$42</f>
        <v>5.7529712375562983E-5</v>
      </c>
      <c r="L138" s="148"/>
    </row>
    <row r="139" spans="2:12" s="142" customFormat="1">
      <c r="B139" s="87" t="s">
        <v>2450</v>
      </c>
      <c r="C139" s="84">
        <v>5278</v>
      </c>
      <c r="D139" s="97" t="s">
        <v>184</v>
      </c>
      <c r="E139" s="107">
        <v>42562</v>
      </c>
      <c r="F139" s="94">
        <v>4183106.71</v>
      </c>
      <c r="G139" s="96">
        <v>78.717200000000005</v>
      </c>
      <c r="H139" s="94">
        <v>13374.135910000001</v>
      </c>
      <c r="I139" s="95">
        <v>1.8980667838312829E-2</v>
      </c>
      <c r="J139" s="95">
        <v>4.9347748696525673E-3</v>
      </c>
      <c r="K139" s="95">
        <f>H139/'סכום נכסי הקרן'!$C$42</f>
        <v>1.8513670428990284E-4</v>
      </c>
      <c r="L139" s="148"/>
    </row>
    <row r="140" spans="2:12" s="142" customFormat="1">
      <c r="B140" s="87" t="s">
        <v>2451</v>
      </c>
      <c r="C140" s="84">
        <v>5280</v>
      </c>
      <c r="D140" s="97" t="s">
        <v>185</v>
      </c>
      <c r="E140" s="107">
        <v>42604</v>
      </c>
      <c r="F140" s="94">
        <v>444693.16</v>
      </c>
      <c r="G140" s="96">
        <v>80.120599999999996</v>
      </c>
      <c r="H140" s="94">
        <v>1611.0045799999996</v>
      </c>
      <c r="I140" s="95">
        <v>1.1733328759894459E-2</v>
      </c>
      <c r="J140" s="95">
        <v>5.9442680781604128E-4</v>
      </c>
      <c r="K140" s="95">
        <f>H140/'סכום נכסי הקרן'!$C$42</f>
        <v>2.230096064106313E-5</v>
      </c>
      <c r="L140" s="148"/>
    </row>
    <row r="141" spans="2:12" s="142" customFormat="1">
      <c r="B141" s="87" t="s">
        <v>2452</v>
      </c>
      <c r="C141" s="84">
        <v>5318</v>
      </c>
      <c r="D141" s="97" t="s">
        <v>184</v>
      </c>
      <c r="E141" s="107">
        <v>43165</v>
      </c>
      <c r="F141" s="94">
        <v>453828.16999999993</v>
      </c>
      <c r="G141" s="96">
        <v>120.4984</v>
      </c>
      <c r="H141" s="94">
        <v>2221.1090399999998</v>
      </c>
      <c r="I141" s="95">
        <v>3.6896599186991867E-3</v>
      </c>
      <c r="J141" s="95">
        <v>8.1954252200732542E-4</v>
      </c>
      <c r="K141" s="95">
        <f>H141/'סכום נכסי הקרן'!$C$42</f>
        <v>3.0746570118720286E-5</v>
      </c>
      <c r="L141" s="148"/>
    </row>
    <row r="142" spans="2:12" s="142" customFormat="1">
      <c r="B142" s="87" t="s">
        <v>2453</v>
      </c>
      <c r="C142" s="84">
        <v>5319</v>
      </c>
      <c r="D142" s="97" t="s">
        <v>182</v>
      </c>
      <c r="E142" s="107">
        <v>43165</v>
      </c>
      <c r="F142" s="94">
        <v>604080.98</v>
      </c>
      <c r="G142" s="96">
        <v>127.2805</v>
      </c>
      <c r="H142" s="94">
        <v>2741.8164100000004</v>
      </c>
      <c r="I142" s="95">
        <v>1.546951863994912E-2</v>
      </c>
      <c r="J142" s="95">
        <v>1.0116725901635479E-3</v>
      </c>
      <c r="K142" s="95">
        <f>H142/'סכום נכסי הקרן'!$C$42</f>
        <v>3.7954665432689856E-5</v>
      </c>
      <c r="L142" s="148"/>
    </row>
    <row r="143" spans="2:12" s="142" customFormat="1">
      <c r="B143" s="87" t="s">
        <v>2454</v>
      </c>
      <c r="C143" s="84">
        <v>5324</v>
      </c>
      <c r="D143" s="97" t="s">
        <v>184</v>
      </c>
      <c r="E143" s="107">
        <v>43192</v>
      </c>
      <c r="F143" s="94">
        <v>598369.12000000011</v>
      </c>
      <c r="G143" s="96">
        <v>112.0993</v>
      </c>
      <c r="H143" s="94">
        <v>2724.3896400000003</v>
      </c>
      <c r="I143" s="95">
        <v>6.6377777380952387E-3</v>
      </c>
      <c r="J143" s="95">
        <v>1.0052424785485677E-3</v>
      </c>
      <c r="K143" s="95">
        <f>H143/'סכום נכסי הקרן'!$C$42</f>
        <v>3.7713428556832643E-5</v>
      </c>
      <c r="L143" s="148"/>
    </row>
    <row r="144" spans="2:12" s="142" customFormat="1">
      <c r="B144" s="87" t="s">
        <v>2455</v>
      </c>
      <c r="C144" s="84">
        <v>5325</v>
      </c>
      <c r="D144" s="97" t="s">
        <v>182</v>
      </c>
      <c r="E144" s="107">
        <v>43201</v>
      </c>
      <c r="F144" s="94">
        <v>1165799.21</v>
      </c>
      <c r="G144" s="96">
        <v>129.27590000000001</v>
      </c>
      <c r="H144" s="94">
        <v>5374.3094499999988</v>
      </c>
      <c r="I144" s="95">
        <v>6.8612009212921563E-4</v>
      </c>
      <c r="J144" s="95">
        <v>1.983007156056058E-3</v>
      </c>
      <c r="K144" s="95">
        <f>H144/'סכום נכסי הקרן'!$C$42</f>
        <v>7.4395979381600296E-5</v>
      </c>
      <c r="L144" s="148"/>
    </row>
    <row r="145" spans="2:12" s="142" customFormat="1">
      <c r="B145" s="87" t="s">
        <v>2456</v>
      </c>
      <c r="C145" s="84">
        <v>5330</v>
      </c>
      <c r="D145" s="97" t="s">
        <v>182</v>
      </c>
      <c r="E145" s="107">
        <v>43272</v>
      </c>
      <c r="F145" s="94">
        <v>1174466.67</v>
      </c>
      <c r="G145" s="96">
        <v>90.292000000000002</v>
      </c>
      <c r="H145" s="94">
        <v>3781.5627500000001</v>
      </c>
      <c r="I145" s="95">
        <v>6.1901029796131732E-4</v>
      </c>
      <c r="J145" s="95">
        <v>1.3953171219653212E-3</v>
      </c>
      <c r="K145" s="95">
        <f>H145/'סכום נכסי הקרן'!$C$42</f>
        <v>5.2347760581450664E-5</v>
      </c>
      <c r="L145" s="148"/>
    </row>
    <row r="146" spans="2:12" s="142" customFormat="1">
      <c r="B146" s="87" t="s">
        <v>2457</v>
      </c>
      <c r="C146" s="84">
        <v>5298</v>
      </c>
      <c r="D146" s="97" t="s">
        <v>182</v>
      </c>
      <c r="E146" s="107">
        <v>43188</v>
      </c>
      <c r="F146" s="94">
        <v>1755.08</v>
      </c>
      <c r="G146" s="96">
        <v>100</v>
      </c>
      <c r="H146" s="94">
        <v>6.2586199999999996</v>
      </c>
      <c r="I146" s="95">
        <v>3.7103494223636367E-2</v>
      </c>
      <c r="J146" s="95">
        <v>2.3092991504304928E-6</v>
      </c>
      <c r="K146" s="95">
        <f>H146/'סכום נכסי הקרן'!$C$42</f>
        <v>8.6637393847366076E-8</v>
      </c>
      <c r="L146" s="148"/>
    </row>
    <row r="147" spans="2:12" s="142" customFormat="1">
      <c r="B147" s="87" t="s">
        <v>2458</v>
      </c>
      <c r="C147" s="84">
        <v>6651</v>
      </c>
      <c r="D147" s="97" t="s">
        <v>184</v>
      </c>
      <c r="E147" s="107">
        <v>43503</v>
      </c>
      <c r="F147" s="94">
        <v>5049599.9999999991</v>
      </c>
      <c r="G147" s="96">
        <v>100.2062</v>
      </c>
      <c r="H147" s="94">
        <v>20551.745879999999</v>
      </c>
      <c r="I147" s="95">
        <v>0.15395121951219515</v>
      </c>
      <c r="J147" s="95">
        <v>7.583161991069497E-3</v>
      </c>
      <c r="K147" s="95">
        <f>H147/'סכום נכסי הקרן'!$C$42</f>
        <v>2.8449557603058549E-4</v>
      </c>
      <c r="L147" s="148"/>
    </row>
    <row r="148" spans="2:12" s="142" customFormat="1">
      <c r="B148" s="87" t="s">
        <v>2459</v>
      </c>
      <c r="C148" s="84">
        <v>4029</v>
      </c>
      <c r="D148" s="97" t="s">
        <v>182</v>
      </c>
      <c r="E148" s="107">
        <v>39321</v>
      </c>
      <c r="F148" s="94">
        <v>929488.22</v>
      </c>
      <c r="G148" s="96">
        <v>45.446599999999997</v>
      </c>
      <c r="H148" s="94">
        <v>1506.3525400000001</v>
      </c>
      <c r="I148" s="95">
        <v>4.9041518102948146E-3</v>
      </c>
      <c r="J148" s="95">
        <v>5.5581240606888027E-4</v>
      </c>
      <c r="K148" s="95">
        <f>H148/'סכום נכסי הקרן'!$C$42</f>
        <v>2.0852273868833749E-5</v>
      </c>
      <c r="L148" s="148"/>
    </row>
    <row r="149" spans="2:12" s="142" customFormat="1">
      <c r="B149" s="87" t="s">
        <v>2460</v>
      </c>
      <c r="C149" s="84">
        <v>5316</v>
      </c>
      <c r="D149" s="97" t="s">
        <v>182</v>
      </c>
      <c r="E149" s="107">
        <v>43175</v>
      </c>
      <c r="F149" s="94">
        <v>33174871.289999999</v>
      </c>
      <c r="G149" s="96">
        <v>99.508899999999997</v>
      </c>
      <c r="H149" s="94">
        <v>117720.61193000001</v>
      </c>
      <c r="I149" s="95">
        <v>5.8308074074074076E-3</v>
      </c>
      <c r="J149" s="95">
        <v>4.3436429934731104E-2</v>
      </c>
      <c r="K149" s="95">
        <f>H149/'סכום נכסי הקרן'!$C$42</f>
        <v>1.6295935876810468E-3</v>
      </c>
      <c r="L149" s="148"/>
    </row>
    <row r="150" spans="2:12" s="142" customFormat="1">
      <c r="B150" s="87" t="s">
        <v>2461</v>
      </c>
      <c r="C150" s="84">
        <v>5311</v>
      </c>
      <c r="D150" s="97" t="s">
        <v>182</v>
      </c>
      <c r="E150" s="107">
        <v>43089</v>
      </c>
      <c r="F150" s="94">
        <v>1218906.32</v>
      </c>
      <c r="G150" s="96">
        <v>97.513300000000001</v>
      </c>
      <c r="H150" s="94">
        <v>4238.5325700000003</v>
      </c>
      <c r="I150" s="95">
        <v>2.2307692087912092E-3</v>
      </c>
      <c r="J150" s="95">
        <v>1.5639293746821143E-3</v>
      </c>
      <c r="K150" s="95">
        <f>H150/'סכום נכסי הקרן'!$C$42</f>
        <v>5.8673543944508331E-5</v>
      </c>
      <c r="L150" s="148"/>
    </row>
    <row r="151" spans="2:12" s="142" customFormat="1">
      <c r="B151" s="87" t="s">
        <v>2462</v>
      </c>
      <c r="C151" s="84">
        <v>5331</v>
      </c>
      <c r="D151" s="97" t="s">
        <v>182</v>
      </c>
      <c r="E151" s="107">
        <v>43455</v>
      </c>
      <c r="F151" s="94">
        <v>5124608.3</v>
      </c>
      <c r="G151" s="96">
        <v>94.285700000000006</v>
      </c>
      <c r="H151" s="94">
        <v>17230.10181</v>
      </c>
      <c r="I151" s="95">
        <v>3.9015985042857144E-2</v>
      </c>
      <c r="J151" s="95">
        <v>6.3575451891413597E-3</v>
      </c>
      <c r="K151" s="95">
        <f>H151/'סכום נכסי הקרן'!$C$42</f>
        <v>2.3851441955945321E-4</v>
      </c>
      <c r="L151" s="148"/>
    </row>
    <row r="152" spans="2:12" s="142" customFormat="1">
      <c r="B152" s="87" t="s">
        <v>2463</v>
      </c>
      <c r="C152" s="84">
        <v>5320</v>
      </c>
      <c r="D152" s="97" t="s">
        <v>182</v>
      </c>
      <c r="E152" s="107">
        <v>43448</v>
      </c>
      <c r="F152" s="94">
        <v>119937.34</v>
      </c>
      <c r="G152" s="96">
        <v>62.466099999999997</v>
      </c>
      <c r="H152" s="94">
        <v>267.16535999999996</v>
      </c>
      <c r="I152" s="95">
        <v>9.4459079587830581E-3</v>
      </c>
      <c r="J152" s="95">
        <v>9.8578398891841437E-5</v>
      </c>
      <c r="K152" s="95">
        <f>H152/'סכום נכסי הקרן'!$C$42</f>
        <v>3.6983409308590937E-6</v>
      </c>
      <c r="L152" s="148"/>
    </row>
    <row r="153" spans="2:12" s="142" customFormat="1">
      <c r="B153" s="87" t="s">
        <v>2464</v>
      </c>
      <c r="C153" s="84">
        <v>5287</v>
      </c>
      <c r="D153" s="97" t="s">
        <v>184</v>
      </c>
      <c r="E153" s="107">
        <v>42809</v>
      </c>
      <c r="F153" s="94">
        <v>18526927.959999997</v>
      </c>
      <c r="G153" s="96">
        <v>98.524500000000003</v>
      </c>
      <c r="H153" s="94">
        <v>74138.67200000002</v>
      </c>
      <c r="I153" s="95">
        <v>1.2085478026791441E-2</v>
      </c>
      <c r="J153" s="95">
        <v>2.7355610703900381E-2</v>
      </c>
      <c r="K153" s="95">
        <f>H153/'סכום נכסי הקרן'!$C$42</f>
        <v>1.0262935480001491E-3</v>
      </c>
      <c r="L153" s="148"/>
    </row>
    <row r="154" spans="2:12" s="142" customFormat="1">
      <c r="B154" s="87" t="s">
        <v>3676</v>
      </c>
      <c r="C154" s="84">
        <v>5335</v>
      </c>
      <c r="D154" s="97" t="s">
        <v>182</v>
      </c>
      <c r="E154" s="107">
        <v>43355</v>
      </c>
      <c r="F154" s="94">
        <v>7169580.120000001</v>
      </c>
      <c r="G154" s="96">
        <v>98.352099999999993</v>
      </c>
      <c r="H154" s="94">
        <v>25145.408610000002</v>
      </c>
      <c r="I154" s="95">
        <v>2.023051E-2</v>
      </c>
      <c r="J154" s="95">
        <v>9.2781269257920448E-3</v>
      </c>
      <c r="K154" s="95">
        <f>H154/'סכום נכסי הקרן'!$C$42</f>
        <v>3.4808514803543275E-4</v>
      </c>
      <c r="L154" s="148"/>
    </row>
    <row r="155" spans="2:12" s="142" customFormat="1">
      <c r="B155" s="87" t="s">
        <v>2465</v>
      </c>
      <c r="C155" s="84">
        <v>5306</v>
      </c>
      <c r="D155" s="97" t="s">
        <v>184</v>
      </c>
      <c r="E155" s="107">
        <v>43068</v>
      </c>
      <c r="F155" s="94">
        <v>343938.8</v>
      </c>
      <c r="G155" s="96">
        <v>69.165899999999993</v>
      </c>
      <c r="H155" s="94">
        <v>966.20735999999999</v>
      </c>
      <c r="I155" s="95">
        <v>1.4189347691397512E-3</v>
      </c>
      <c r="J155" s="95">
        <v>3.5651019483331619E-4</v>
      </c>
      <c r="K155" s="95">
        <f>H155/'סכום נכסי הקרן'!$C$42</f>
        <v>1.3375103071690536E-5</v>
      </c>
      <c r="L155" s="148"/>
    </row>
    <row r="156" spans="2:12" s="142" customFormat="1">
      <c r="B156" s="87" t="s">
        <v>2466</v>
      </c>
      <c r="C156" s="84">
        <v>5268</v>
      </c>
      <c r="D156" s="97" t="s">
        <v>184</v>
      </c>
      <c r="E156" s="107">
        <v>42206</v>
      </c>
      <c r="F156" s="94">
        <v>5760209.8099999996</v>
      </c>
      <c r="G156" s="96">
        <v>113.039</v>
      </c>
      <c r="H156" s="94">
        <v>26446.229350000001</v>
      </c>
      <c r="I156" s="95">
        <v>3.9035591274397246E-3</v>
      </c>
      <c r="J156" s="95">
        <v>9.7581024203490501E-3</v>
      </c>
      <c r="K156" s="95">
        <f>H156/'סכום נכסי הקרן'!$C$42</f>
        <v>3.6609226762029365E-4</v>
      </c>
      <c r="L156" s="148"/>
    </row>
    <row r="157" spans="2:12" s="142" customFormat="1">
      <c r="B157" s="87" t="s">
        <v>2467</v>
      </c>
      <c r="C157" s="84">
        <v>4022</v>
      </c>
      <c r="D157" s="97" t="s">
        <v>182</v>
      </c>
      <c r="E157" s="107">
        <v>39134</v>
      </c>
      <c r="F157" s="94">
        <v>338203.28</v>
      </c>
      <c r="G157" s="96">
        <v>1E-4</v>
      </c>
      <c r="H157" s="94">
        <v>1.2099999999999999E-3</v>
      </c>
      <c r="I157" s="95">
        <v>4.2000000000000006E-3</v>
      </c>
      <c r="J157" s="95">
        <v>4.464645516137577E-10</v>
      </c>
      <c r="K157" s="95">
        <f>H157/'סכום נכסי הקרן'!$C$42</f>
        <v>1.6749897989542892E-11</v>
      </c>
      <c r="L157" s="148"/>
    </row>
    <row r="158" spans="2:12" s="142" customFormat="1">
      <c r="B158" s="87" t="s">
        <v>2468</v>
      </c>
      <c r="C158" s="84">
        <v>5304</v>
      </c>
      <c r="D158" s="97" t="s">
        <v>184</v>
      </c>
      <c r="E158" s="107">
        <v>43080</v>
      </c>
      <c r="F158" s="94">
        <v>10723586.619999999</v>
      </c>
      <c r="G158" s="96">
        <v>105.51130000000001</v>
      </c>
      <c r="H158" s="94">
        <v>45955.361770000003</v>
      </c>
      <c r="I158" s="95">
        <v>5.2303426E-3</v>
      </c>
      <c r="J158" s="95">
        <v>1.695656197263725E-2</v>
      </c>
      <c r="K158" s="95">
        <f>H158/'סכום נכסי הקרן'!$C$42</f>
        <v>6.3615505927275989E-4</v>
      </c>
      <c r="L158" s="148"/>
    </row>
    <row r="159" spans="2:12" s="142" customFormat="1">
      <c r="B159" s="87" t="s">
        <v>2469</v>
      </c>
      <c r="C159" s="84">
        <v>5233</v>
      </c>
      <c r="D159" s="97" t="s">
        <v>182</v>
      </c>
      <c r="E159" s="107">
        <v>41269</v>
      </c>
      <c r="F159" s="94">
        <v>7414011.75</v>
      </c>
      <c r="G159" s="96">
        <v>17.577500000000001</v>
      </c>
      <c r="H159" s="94">
        <v>4647.2037799999998</v>
      </c>
      <c r="I159" s="95">
        <v>8.5047385835919521E-3</v>
      </c>
      <c r="J159" s="95">
        <v>1.7147204561119504E-3</v>
      </c>
      <c r="K159" s="95">
        <f>H159/'סכום נכסי הקרן'!$C$42</f>
        <v>6.4330734918692677E-5</v>
      </c>
      <c r="L159" s="148"/>
    </row>
    <row r="160" spans="2:12" s="142" customFormat="1">
      <c r="B160" s="87" t="s">
        <v>2470</v>
      </c>
      <c r="C160" s="84">
        <v>5284</v>
      </c>
      <c r="D160" s="97" t="s">
        <v>184</v>
      </c>
      <c r="E160" s="107">
        <v>42662</v>
      </c>
      <c r="F160" s="94">
        <v>12127330.689999999</v>
      </c>
      <c r="G160" s="96">
        <v>89.374399999999994</v>
      </c>
      <c r="H160" s="94">
        <v>44022.581859999998</v>
      </c>
      <c r="I160" s="95">
        <v>1.9910528333333333E-2</v>
      </c>
      <c r="J160" s="95">
        <v>1.6243406835541194E-2</v>
      </c>
      <c r="K160" s="95">
        <f>H160/'סכום נכסי הקרן'!$C$42</f>
        <v>6.0939979784405086E-4</v>
      </c>
      <c r="L160" s="148"/>
    </row>
    <row r="161" spans="2:12" s="142" customFormat="1">
      <c r="B161" s="87" t="s">
        <v>2471</v>
      </c>
      <c r="C161" s="84">
        <v>5267</v>
      </c>
      <c r="D161" s="97" t="s">
        <v>184</v>
      </c>
      <c r="E161" s="107">
        <v>42446</v>
      </c>
      <c r="F161" s="94">
        <v>6369878.54</v>
      </c>
      <c r="G161" s="96">
        <v>96.418400000000005</v>
      </c>
      <c r="H161" s="94">
        <v>24945.27075</v>
      </c>
      <c r="I161" s="95">
        <v>1.0688340629370871E-2</v>
      </c>
      <c r="J161" s="95">
        <v>9.2042802646963105E-3</v>
      </c>
      <c r="K161" s="95">
        <f>H161/'סכום נכסי הקרן'!$C$42</f>
        <v>3.4531466147440346E-4</v>
      </c>
      <c r="L161" s="148"/>
    </row>
    <row r="162" spans="2:12" s="142" customFormat="1">
      <c r="B162" s="87" t="s">
        <v>2472</v>
      </c>
      <c r="C162" s="84">
        <v>6646</v>
      </c>
      <c r="D162" s="97" t="s">
        <v>184</v>
      </c>
      <c r="E162" s="107">
        <v>43460</v>
      </c>
      <c r="F162" s="94">
        <v>15447785.550000001</v>
      </c>
      <c r="G162" s="96">
        <v>98.691699999999997</v>
      </c>
      <c r="H162" s="94">
        <v>61921.862689999994</v>
      </c>
      <c r="I162" s="95">
        <v>2.104E-2</v>
      </c>
      <c r="J162" s="95">
        <v>2.2847865009073983E-2</v>
      </c>
      <c r="K162" s="95">
        <f>H162/'סכום נכסי הקרן'!$C$42</f>
        <v>8.5717758957023311E-4</v>
      </c>
      <c r="L162" s="148"/>
    </row>
    <row r="163" spans="2:12" s="142" customFormat="1">
      <c r="B163" s="87" t="s">
        <v>2473</v>
      </c>
      <c r="C163" s="84">
        <v>5083</v>
      </c>
      <c r="D163" s="97" t="s">
        <v>182</v>
      </c>
      <c r="E163" s="107">
        <v>39415</v>
      </c>
      <c r="F163" s="94">
        <v>3693864</v>
      </c>
      <c r="G163" s="96">
        <v>70.679199999999994</v>
      </c>
      <c r="H163" s="94">
        <v>9310.0896899999989</v>
      </c>
      <c r="I163" s="95">
        <v>2.9136892404740572E-2</v>
      </c>
      <c r="J163" s="95">
        <v>3.435227288371668E-3</v>
      </c>
      <c r="K163" s="95">
        <f>H163/'סכום נכסי הקרן'!$C$42</f>
        <v>1.2887855585206199E-4</v>
      </c>
      <c r="L163" s="148"/>
    </row>
    <row r="164" spans="2:12" s="142" customFormat="1">
      <c r="B164" s="87" t="s">
        <v>2474</v>
      </c>
      <c r="C164" s="84">
        <v>5276</v>
      </c>
      <c r="D164" s="97" t="s">
        <v>182</v>
      </c>
      <c r="E164" s="107">
        <v>42521</v>
      </c>
      <c r="F164" s="94">
        <v>16166115.34</v>
      </c>
      <c r="G164" s="96">
        <v>119.5074</v>
      </c>
      <c r="H164" s="94">
        <v>68894.064899999998</v>
      </c>
      <c r="I164" s="95">
        <v>2.2520000000000001E-3</v>
      </c>
      <c r="J164" s="95">
        <v>2.5420460987130265E-2</v>
      </c>
      <c r="K164" s="95">
        <f>H164/'סכום נכסי הקרן'!$C$42</f>
        <v>9.5369302409913028E-4</v>
      </c>
      <c r="L164" s="148"/>
    </row>
    <row r="165" spans="2:12" s="142" customFormat="1">
      <c r="B165" s="87" t="s">
        <v>2475</v>
      </c>
      <c r="C165" s="84">
        <v>6647</v>
      </c>
      <c r="D165" s="97" t="s">
        <v>182</v>
      </c>
      <c r="E165" s="107">
        <v>43510</v>
      </c>
      <c r="F165" s="94">
        <v>12343767.01</v>
      </c>
      <c r="G165" s="96">
        <v>98.237799999999993</v>
      </c>
      <c r="H165" s="94">
        <v>43242.190169999987</v>
      </c>
      <c r="I165" s="95">
        <v>3.1569622669834225E-3</v>
      </c>
      <c r="J165" s="95">
        <v>1.5955458714913957E-2</v>
      </c>
      <c r="K165" s="95">
        <f>H165/'סכום נכסי הקרן'!$C$42</f>
        <v>5.9859692081976393E-4</v>
      </c>
      <c r="L165" s="148"/>
    </row>
    <row r="166" spans="2:12" s="142" customFormat="1">
      <c r="B166" s="87" t="s">
        <v>2476</v>
      </c>
      <c r="C166" s="84">
        <v>6642</v>
      </c>
      <c r="D166" s="97" t="s">
        <v>182</v>
      </c>
      <c r="E166" s="107">
        <v>43465</v>
      </c>
      <c r="F166" s="94">
        <v>879947.7699999999</v>
      </c>
      <c r="G166" s="96">
        <v>96.101799999999997</v>
      </c>
      <c r="H166" s="94">
        <v>3015.572369999999</v>
      </c>
      <c r="I166" s="95">
        <v>1.5709250000000001E-3</v>
      </c>
      <c r="J166" s="95">
        <v>1.1126827818437077E-3</v>
      </c>
      <c r="K166" s="95">
        <f>H166/'סכום נכסי הקרן'!$C$42</f>
        <v>4.1744239320317428E-5</v>
      </c>
      <c r="L166" s="148"/>
    </row>
    <row r="167" spans="2:12" s="142" customFormat="1">
      <c r="B167" s="87" t="s">
        <v>2477</v>
      </c>
      <c r="C167" s="84">
        <v>5337</v>
      </c>
      <c r="D167" s="97" t="s">
        <v>182</v>
      </c>
      <c r="E167" s="107">
        <v>43490</v>
      </c>
      <c r="F167" s="94">
        <v>6228452.3899999997</v>
      </c>
      <c r="G167" s="96">
        <v>93.751000000000005</v>
      </c>
      <c r="H167" s="94">
        <v>20822.716929999999</v>
      </c>
      <c r="I167" s="95">
        <v>5.0574246266666652E-3</v>
      </c>
      <c r="J167" s="95">
        <v>7.6831446095311168E-3</v>
      </c>
      <c r="K167" s="95">
        <f>H167/'סכום נכסי הקרן'!$C$42</f>
        <v>2.8824659871291554E-4</v>
      </c>
      <c r="L167" s="148"/>
    </row>
    <row r="168" spans="2:12" s="142" customFormat="1">
      <c r="B168" s="87" t="s">
        <v>2478</v>
      </c>
      <c r="C168" s="84">
        <v>5269</v>
      </c>
      <c r="D168" s="97" t="s">
        <v>184</v>
      </c>
      <c r="E168" s="107">
        <v>42271</v>
      </c>
      <c r="F168" s="94">
        <v>8747015.6899999995</v>
      </c>
      <c r="G168" s="96">
        <v>113.7149</v>
      </c>
      <c r="H168" s="94">
        <v>40399.35482</v>
      </c>
      <c r="I168" s="95">
        <v>2.2184807368525305E-2</v>
      </c>
      <c r="J168" s="95">
        <v>1.4906512260492895E-2</v>
      </c>
      <c r="K168" s="95">
        <f>H168/'סכום נכסי הקרן'!$C$42</f>
        <v>5.5924386122177528E-4</v>
      </c>
      <c r="L168" s="148"/>
    </row>
    <row r="169" spans="2:12" s="142" customFormat="1">
      <c r="B169" s="87" t="s">
        <v>2479</v>
      </c>
      <c r="C169" s="84">
        <v>5312</v>
      </c>
      <c r="D169" s="97" t="s">
        <v>182</v>
      </c>
      <c r="E169" s="107">
        <v>43095</v>
      </c>
      <c r="F169" s="94">
        <v>422916.66</v>
      </c>
      <c r="G169" s="96">
        <v>90.156199999999998</v>
      </c>
      <c r="H169" s="94">
        <v>1359.6643999999999</v>
      </c>
      <c r="I169" s="95">
        <v>1.6141210371340083E-2</v>
      </c>
      <c r="J169" s="95">
        <v>5.0168756751337918E-4</v>
      </c>
      <c r="K169" s="95">
        <f>H169/'סכום נכסי הקרן'!$C$42</f>
        <v>1.8821685950424003E-5</v>
      </c>
      <c r="L169" s="148"/>
    </row>
    <row r="170" spans="2:12" s="142" customFormat="1">
      <c r="B170" s="87" t="s">
        <v>2480</v>
      </c>
      <c r="C170" s="84">
        <v>5227</v>
      </c>
      <c r="D170" s="97" t="s">
        <v>182</v>
      </c>
      <c r="E170" s="107">
        <v>40997</v>
      </c>
      <c r="F170" s="94">
        <v>2244915.27</v>
      </c>
      <c r="G170" s="96">
        <v>86.576800000000006</v>
      </c>
      <c r="H170" s="94">
        <v>6930.7913099999996</v>
      </c>
      <c r="I170" s="95">
        <v>3.0303030303030303E-3</v>
      </c>
      <c r="J170" s="95">
        <v>2.5573162268989077E-3</v>
      </c>
      <c r="K170" s="95">
        <f>H170/'סכום נכסי הקרן'!$C$42</f>
        <v>9.5942187958107734E-5</v>
      </c>
      <c r="L170" s="148"/>
    </row>
    <row r="171" spans="2:12" s="142" customFormat="1">
      <c r="B171" s="87" t="s">
        <v>2481</v>
      </c>
      <c r="C171" s="84">
        <v>5257</v>
      </c>
      <c r="D171" s="97" t="s">
        <v>182</v>
      </c>
      <c r="E171" s="107">
        <v>42033</v>
      </c>
      <c r="F171" s="94">
        <v>6079349.3200000003</v>
      </c>
      <c r="G171" s="96">
        <v>115.92870000000001</v>
      </c>
      <c r="H171" s="94">
        <v>25132.136140000002</v>
      </c>
      <c r="I171" s="95">
        <v>2.4990949283073514E-2</v>
      </c>
      <c r="J171" s="95">
        <v>9.2732296635049723E-3</v>
      </c>
      <c r="K171" s="95">
        <f>H171/'סכום נכסי הקרן'!$C$42</f>
        <v>3.4790141868124328E-4</v>
      </c>
      <c r="L171" s="148"/>
    </row>
    <row r="172" spans="2:12" s="142" customFormat="1">
      <c r="B172" s="87" t="s">
        <v>2482</v>
      </c>
      <c r="C172" s="84">
        <v>7005</v>
      </c>
      <c r="D172" s="97" t="s">
        <v>182</v>
      </c>
      <c r="E172" s="107">
        <v>43636</v>
      </c>
      <c r="F172" s="94">
        <v>775145.01</v>
      </c>
      <c r="G172" s="96">
        <v>100</v>
      </c>
      <c r="H172" s="94">
        <v>2764.1671000000001</v>
      </c>
      <c r="I172" s="95">
        <v>5.211058825882354E-3</v>
      </c>
      <c r="J172" s="95">
        <v>1.0199195247000009E-3</v>
      </c>
      <c r="K172" s="95">
        <f>H172/'סכום נכסי הקרן'!$C$42</f>
        <v>3.8264063595909597E-5</v>
      </c>
      <c r="L172" s="148"/>
    </row>
    <row r="173" spans="2:12" s="142" customFormat="1">
      <c r="B173" s="87" t="s">
        <v>2483</v>
      </c>
      <c r="C173" s="84">
        <v>5286</v>
      </c>
      <c r="D173" s="97" t="s">
        <v>182</v>
      </c>
      <c r="E173" s="107">
        <v>42727</v>
      </c>
      <c r="F173" s="94">
        <v>11537400.25</v>
      </c>
      <c r="G173" s="96">
        <v>112.4875</v>
      </c>
      <c r="H173" s="94">
        <v>46280.022630000007</v>
      </c>
      <c r="I173" s="95">
        <v>6.8333333333333354E-3</v>
      </c>
      <c r="J173" s="95">
        <v>1.7076355001799597E-2</v>
      </c>
      <c r="K173" s="95">
        <f>H173/'סכום נכסי הקרן'!$C$42</f>
        <v>6.4064930413738582E-4</v>
      </c>
      <c r="L173" s="148"/>
    </row>
    <row r="174" spans="2:12" s="142" customFormat="1">
      <c r="B174" s="87" t="s">
        <v>2484</v>
      </c>
      <c r="C174" s="84">
        <v>5338</v>
      </c>
      <c r="D174" s="97" t="s">
        <v>182</v>
      </c>
      <c r="E174" s="107">
        <v>43375</v>
      </c>
      <c r="F174" s="94">
        <v>267283.33999999997</v>
      </c>
      <c r="G174" s="96">
        <v>98.747</v>
      </c>
      <c r="H174" s="94">
        <v>941.18963000000008</v>
      </c>
      <c r="I174" s="95">
        <v>1.9333333714285715E-3</v>
      </c>
      <c r="J174" s="95">
        <v>3.4727917862931287E-4</v>
      </c>
      <c r="K174" s="95">
        <f>H174/'סכום נכסי הקרן'!$C$42</f>
        <v>1.3028785364723654E-5</v>
      </c>
      <c r="L174" s="148"/>
    </row>
    <row r="175" spans="2:12" s="142" customFormat="1">
      <c r="B175" s="87" t="s">
        <v>2485</v>
      </c>
      <c r="C175" s="84">
        <v>6641</v>
      </c>
      <c r="D175" s="97" t="s">
        <v>182</v>
      </c>
      <c r="E175" s="107">
        <v>43461</v>
      </c>
      <c r="F175" s="94">
        <v>62383.93</v>
      </c>
      <c r="G175" s="96">
        <v>46.404499999999999</v>
      </c>
      <c r="H175" s="94">
        <v>103.23196</v>
      </c>
      <c r="I175" s="95">
        <v>1.9444444252873564E-3</v>
      </c>
      <c r="J175" s="95">
        <v>3.8090422093892041E-5</v>
      </c>
      <c r="K175" s="95">
        <f>H175/'סכום נכסי הקרן'!$C$42</f>
        <v>1.4290287597194815E-6</v>
      </c>
      <c r="L175" s="148"/>
    </row>
    <row r="176" spans="2:12" s="142" customFormat="1">
      <c r="B176" s="87" t="s">
        <v>2486</v>
      </c>
      <c r="C176" s="84">
        <v>6658</v>
      </c>
      <c r="D176" s="97" t="s">
        <v>182</v>
      </c>
      <c r="E176" s="107">
        <v>43633</v>
      </c>
      <c r="F176" s="94">
        <v>2410021.39</v>
      </c>
      <c r="G176" s="96">
        <v>100</v>
      </c>
      <c r="H176" s="94">
        <v>8594.1362699999991</v>
      </c>
      <c r="I176" s="95">
        <v>3.8560343199999993E-2</v>
      </c>
      <c r="J176" s="95">
        <v>3.1710555341265137E-3</v>
      </c>
      <c r="K176" s="95">
        <f>H176/'סכום נכסי הקרן'!$C$42</f>
        <v>1.189676907691989E-4</v>
      </c>
      <c r="L176" s="148"/>
    </row>
    <row r="177" spans="2:12" s="142" customFormat="1">
      <c r="B177" s="144"/>
      <c r="L177" s="148"/>
    </row>
    <row r="178" spans="2:12" s="142" customFormat="1">
      <c r="B178" s="144"/>
      <c r="L178" s="148"/>
    </row>
    <row r="179" spans="2:12" s="142" customFormat="1">
      <c r="B179" s="144"/>
      <c r="L179" s="148"/>
    </row>
    <row r="180" spans="2:12" s="142" customFormat="1">
      <c r="B180" s="145" t="s">
        <v>131</v>
      </c>
      <c r="L180" s="148"/>
    </row>
    <row r="181" spans="2:12" s="142" customFormat="1">
      <c r="B181" s="145" t="s">
        <v>260</v>
      </c>
      <c r="L181" s="148"/>
    </row>
    <row r="182" spans="2:12" s="142" customFormat="1">
      <c r="B182" s="145" t="s">
        <v>268</v>
      </c>
      <c r="L182" s="148"/>
    </row>
    <row r="183" spans="2:12" s="142" customFormat="1">
      <c r="B183" s="144"/>
      <c r="L183" s="148"/>
    </row>
    <row r="184" spans="2:12" s="142" customFormat="1">
      <c r="B184" s="144"/>
      <c r="L184" s="148"/>
    </row>
    <row r="185" spans="2:12" s="142" customFormat="1">
      <c r="B185" s="144"/>
      <c r="L185" s="148"/>
    </row>
    <row r="186" spans="2:12" s="142" customFormat="1">
      <c r="B186" s="144"/>
      <c r="L186" s="148"/>
    </row>
    <row r="187" spans="2:12" s="142" customFormat="1">
      <c r="B187" s="144"/>
      <c r="L187" s="148"/>
    </row>
    <row r="188" spans="2:12" s="142" customFormat="1">
      <c r="B188" s="144"/>
      <c r="L188" s="148"/>
    </row>
    <row r="189" spans="2:12" s="142" customFormat="1">
      <c r="B189" s="144"/>
      <c r="L189" s="148"/>
    </row>
    <row r="190" spans="2:12" s="142" customFormat="1">
      <c r="B190" s="144"/>
      <c r="L190" s="148"/>
    </row>
    <row r="191" spans="2:12" s="142" customFormat="1">
      <c r="B191" s="144"/>
      <c r="L191" s="148"/>
    </row>
    <row r="192" spans="2:12" s="142" customFormat="1">
      <c r="B192" s="144"/>
      <c r="L192" s="148"/>
    </row>
    <row r="193" spans="2:12" s="142" customFormat="1">
      <c r="B193" s="144"/>
      <c r="L193" s="148"/>
    </row>
    <row r="194" spans="2:12" s="142" customFormat="1">
      <c r="B194" s="144"/>
      <c r="L194" s="148"/>
    </row>
    <row r="195" spans="2:12" s="142" customFormat="1">
      <c r="B195" s="144"/>
      <c r="L195" s="148"/>
    </row>
    <row r="196" spans="2:12">
      <c r="C196" s="1"/>
    </row>
    <row r="197" spans="2:12">
      <c r="C197" s="1"/>
    </row>
    <row r="198" spans="2:12">
      <c r="C198" s="1"/>
    </row>
    <row r="199" spans="2:12">
      <c r="C199" s="1"/>
    </row>
    <row r="200" spans="2:12">
      <c r="C200" s="1"/>
    </row>
    <row r="201" spans="2:12">
      <c r="C201" s="1"/>
    </row>
    <row r="202" spans="2:12">
      <c r="C202" s="1"/>
    </row>
    <row r="203" spans="2:12">
      <c r="C203" s="1"/>
    </row>
    <row r="204" spans="2:12">
      <c r="C204" s="1"/>
    </row>
    <row r="205" spans="2:12">
      <c r="C205" s="1"/>
    </row>
    <row r="206" spans="2:12">
      <c r="C206" s="1"/>
    </row>
    <row r="207" spans="2:12">
      <c r="C207" s="1"/>
    </row>
    <row r="208" spans="2:12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1:A1048576 D1:K83 B84:K1048576 B1:B83 C5:C83 L1:XFD1048576" xr:uid="{00000000-0002-0000-11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גיליון18">
    <tabColor indexed="43"/>
    <pageSetUpPr fitToPage="1"/>
  </sheetPr>
  <dimension ref="B1:BG574"/>
  <sheetViews>
    <sheetView rightToLeft="1" workbookViewId="0">
      <selection activeCell="D20" sqref="D20"/>
    </sheetView>
  </sheetViews>
  <sheetFormatPr baseColWidth="10" defaultColWidth="9.1640625" defaultRowHeight="18"/>
  <cols>
    <col min="1" max="1" width="6.33203125" style="1" customWidth="1"/>
    <col min="2" max="2" width="36.6640625" style="2" bestFit="1" customWidth="1"/>
    <col min="3" max="3" width="41.6640625" style="2" bestFit="1" customWidth="1"/>
    <col min="4" max="4" width="10.5" style="2" bestFit="1" customWidth="1"/>
    <col min="5" max="5" width="12" style="1" bestFit="1" customWidth="1"/>
    <col min="6" max="6" width="11.33203125" style="1" bestFit="1" customWidth="1"/>
    <col min="7" max="7" width="10.1640625" style="1" bestFit="1" customWidth="1"/>
    <col min="8" max="8" width="6.5" style="1" bestFit="1" customWidth="1"/>
    <col min="9" max="9" width="8" style="1" bestFit="1" customWidth="1"/>
    <col min="10" max="10" width="10" style="1" customWidth="1"/>
    <col min="11" max="11" width="9.1640625" style="1" bestFit="1" customWidth="1"/>
    <col min="12" max="12" width="9" style="1" bestFit="1" customWidth="1"/>
    <col min="13" max="13" width="7.5" style="1" customWidth="1"/>
    <col min="14" max="14" width="6.6640625" style="1" customWidth="1"/>
    <col min="15" max="15" width="7.6640625" style="1" customWidth="1"/>
    <col min="16" max="16" width="7.1640625" style="1" customWidth="1"/>
    <col min="17" max="17" width="6" style="1" customWidth="1"/>
    <col min="18" max="18" width="7.83203125" style="1" customWidth="1"/>
    <col min="19" max="19" width="8.1640625" style="1" customWidth="1"/>
    <col min="20" max="20" width="6.33203125" style="1" customWidth="1"/>
    <col min="21" max="21" width="8" style="1" customWidth="1"/>
    <col min="22" max="22" width="8.6640625" style="1" customWidth="1"/>
    <col min="23" max="23" width="10" style="1" customWidth="1"/>
    <col min="24" max="24" width="9.5" style="1" customWidth="1"/>
    <col min="25" max="25" width="6.1640625" style="1" customWidth="1"/>
    <col min="26" max="27" width="5.6640625" style="1" customWidth="1"/>
    <col min="28" max="28" width="6.83203125" style="1" customWidth="1"/>
    <col min="29" max="29" width="6.5" style="1" customWidth="1"/>
    <col min="30" max="30" width="6.6640625" style="1" customWidth="1"/>
    <col min="31" max="31" width="7.33203125" style="1" customWidth="1"/>
    <col min="32" max="43" width="5.6640625" style="1" customWidth="1"/>
    <col min="44" max="16384" width="9.1640625" style="1"/>
  </cols>
  <sheetData>
    <row r="1" spans="2:59">
      <c r="B1" s="57" t="s">
        <v>198</v>
      </c>
      <c r="C1" s="78" t="s" vm="1">
        <v>279</v>
      </c>
    </row>
    <row r="2" spans="2:59">
      <c r="B2" s="57" t="s">
        <v>197</v>
      </c>
      <c r="C2" s="78" t="s">
        <v>280</v>
      </c>
    </row>
    <row r="3" spans="2:59">
      <c r="B3" s="57" t="s">
        <v>199</v>
      </c>
      <c r="C3" s="78" t="s">
        <v>281</v>
      </c>
    </row>
    <row r="4" spans="2:59">
      <c r="B4" s="57" t="s">
        <v>200</v>
      </c>
      <c r="C4" s="78" t="s">
        <v>282</v>
      </c>
    </row>
    <row r="6" spans="2:59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59" ht="26.25" customHeight="1">
      <c r="B7" s="190" t="s">
        <v>116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</row>
    <row r="8" spans="2:59" s="3" customFormat="1" ht="68">
      <c r="B8" s="23" t="s">
        <v>135</v>
      </c>
      <c r="C8" s="31" t="s">
        <v>51</v>
      </c>
      <c r="D8" s="31" t="s">
        <v>75</v>
      </c>
      <c r="E8" s="31" t="s">
        <v>120</v>
      </c>
      <c r="F8" s="31" t="s">
        <v>121</v>
      </c>
      <c r="G8" s="31" t="s">
        <v>262</v>
      </c>
      <c r="H8" s="31" t="s">
        <v>261</v>
      </c>
      <c r="I8" s="31" t="s">
        <v>129</v>
      </c>
      <c r="J8" s="31" t="s">
        <v>67</v>
      </c>
      <c r="K8" s="31" t="s">
        <v>201</v>
      </c>
      <c r="L8" s="32" t="s">
        <v>203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269</v>
      </c>
      <c r="H9" s="17"/>
      <c r="I9" s="17" t="s">
        <v>265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9" t="s">
        <v>54</v>
      </c>
      <c r="C11" s="125"/>
      <c r="D11" s="125"/>
      <c r="E11" s="125"/>
      <c r="F11" s="125"/>
      <c r="G11" s="126"/>
      <c r="H11" s="128"/>
      <c r="I11" s="126">
        <v>21.358279999999993</v>
      </c>
      <c r="J11" s="125"/>
      <c r="K11" s="127">
        <v>1</v>
      </c>
      <c r="L11" s="127">
        <f>I11/'סכום נכסי הקרן'!$C$42</f>
        <v>2.9566033986123478E-7</v>
      </c>
      <c r="M11" s="143"/>
      <c r="N11" s="143"/>
      <c r="O11" s="143"/>
      <c r="P11" s="143"/>
      <c r="BG11" s="100"/>
    </row>
    <row r="12" spans="2:59" s="100" customFormat="1" ht="21" customHeight="1">
      <c r="B12" s="130" t="s">
        <v>257</v>
      </c>
      <c r="C12" s="125"/>
      <c r="D12" s="125"/>
      <c r="E12" s="125"/>
      <c r="F12" s="125"/>
      <c r="G12" s="126"/>
      <c r="H12" s="128"/>
      <c r="I12" s="126">
        <v>21.358279999999993</v>
      </c>
      <c r="J12" s="125"/>
      <c r="K12" s="127">
        <v>1</v>
      </c>
      <c r="L12" s="127">
        <f>I12/'סכום נכסי הקרן'!$C$42</f>
        <v>2.9566033986123478E-7</v>
      </c>
      <c r="M12" s="143"/>
      <c r="N12" s="143"/>
      <c r="O12" s="143"/>
      <c r="P12" s="143"/>
    </row>
    <row r="13" spans="2:59">
      <c r="B13" s="83" t="s">
        <v>2487</v>
      </c>
      <c r="C13" s="84" t="s">
        <v>2488</v>
      </c>
      <c r="D13" s="97" t="s">
        <v>1043</v>
      </c>
      <c r="E13" s="97" t="s">
        <v>182</v>
      </c>
      <c r="F13" s="107">
        <v>43375</v>
      </c>
      <c r="G13" s="94">
        <v>250</v>
      </c>
      <c r="H13" s="96">
        <v>1E-4</v>
      </c>
      <c r="I13" s="94">
        <v>2.9999999999999994E-5</v>
      </c>
      <c r="J13" s="95">
        <v>0</v>
      </c>
      <c r="K13" s="95">
        <v>0</v>
      </c>
      <c r="L13" s="95">
        <f>I13/'סכום נכסי הקרן'!$C$42</f>
        <v>4.1528672701346012E-13</v>
      </c>
      <c r="M13" s="142"/>
      <c r="N13" s="142"/>
      <c r="O13" s="142"/>
      <c r="P13" s="142"/>
    </row>
    <row r="14" spans="2:59">
      <c r="B14" s="83" t="s">
        <v>2489</v>
      </c>
      <c r="C14" s="84" t="s">
        <v>2490</v>
      </c>
      <c r="D14" s="97" t="s">
        <v>1357</v>
      </c>
      <c r="E14" s="97" t="s">
        <v>182</v>
      </c>
      <c r="F14" s="107">
        <v>42731</v>
      </c>
      <c r="G14" s="94">
        <v>76641</v>
      </c>
      <c r="H14" s="96">
        <v>7.8148999999999997</v>
      </c>
      <c r="I14" s="94">
        <v>21.358279999999993</v>
      </c>
      <c r="J14" s="95">
        <v>3.7838849287420424E-3</v>
      </c>
      <c r="K14" s="95">
        <v>1</v>
      </c>
      <c r="L14" s="95">
        <f>I14/'סכום נכסי הקרן'!$C$42</f>
        <v>2.9566033986123478E-7</v>
      </c>
      <c r="M14" s="142"/>
      <c r="N14" s="142"/>
      <c r="O14" s="142"/>
      <c r="P14" s="142"/>
    </row>
    <row r="15" spans="2:59">
      <c r="B15" s="101"/>
      <c r="C15" s="84"/>
      <c r="D15" s="84"/>
      <c r="E15" s="84"/>
      <c r="F15" s="84"/>
      <c r="G15" s="94"/>
      <c r="H15" s="96"/>
      <c r="I15" s="84"/>
      <c r="J15" s="84"/>
      <c r="K15" s="95"/>
      <c r="L15" s="84"/>
      <c r="M15" s="142"/>
      <c r="N15" s="142"/>
      <c r="O15" s="142"/>
      <c r="P15" s="142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42"/>
      <c r="N16" s="142"/>
      <c r="O16" s="142"/>
      <c r="P16" s="142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42"/>
      <c r="N17" s="142"/>
      <c r="O17" s="142"/>
      <c r="P17" s="142"/>
    </row>
    <row r="18" spans="2:16">
      <c r="B18" s="114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42"/>
      <c r="N18" s="142"/>
      <c r="O18" s="142"/>
      <c r="P18" s="142"/>
    </row>
    <row r="19" spans="2:16">
      <c r="B19" s="114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6">
      <c r="B20" s="114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 xr:uid="{00000000-0002-0000-12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>
    <pageSetUpPr fitToPage="1"/>
  </sheetPr>
  <dimension ref="B5:Y32"/>
  <sheetViews>
    <sheetView rightToLeft="1" workbookViewId="0"/>
  </sheetViews>
  <sheetFormatPr baseColWidth="10" defaultColWidth="8.83203125" defaultRowHeight="13"/>
  <cols>
    <col min="1" max="1" width="2" customWidth="1"/>
    <col min="2" max="2" width="31" customWidth="1"/>
    <col min="4" max="4" width="10.6640625" customWidth="1"/>
    <col min="5" max="5" width="9.33203125" customWidth="1"/>
    <col min="9" max="9" width="10.33203125" customWidth="1"/>
    <col min="11" max="11" width="12.1640625" customWidth="1"/>
    <col min="17" max="17" width="12.5" customWidth="1"/>
    <col min="18" max="18" width="14.6640625" customWidth="1"/>
    <col min="21" max="21" width="11.1640625" customWidth="1"/>
    <col min="22" max="22" width="22.33203125" customWidth="1"/>
    <col min="23" max="23" width="19.6640625" customWidth="1"/>
    <col min="24" max="24" width="11.6640625" customWidth="1"/>
    <col min="25" max="25" width="10.664062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4">
      <c r="B6" s="53" t="s">
        <v>100</v>
      </c>
      <c r="C6" s="14" t="s">
        <v>51</v>
      </c>
      <c r="E6" s="14" t="s">
        <v>136</v>
      </c>
      <c r="I6" s="14" t="s">
        <v>15</v>
      </c>
      <c r="J6" s="14" t="s">
        <v>76</v>
      </c>
      <c r="M6" s="14" t="s">
        <v>120</v>
      </c>
      <c r="Q6" s="14" t="s">
        <v>17</v>
      </c>
      <c r="R6" s="14" t="s">
        <v>19</v>
      </c>
      <c r="U6" s="14" t="s">
        <v>72</v>
      </c>
      <c r="W6" s="15" t="s">
        <v>66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8">
      <c r="B8" s="48" t="s">
        <v>105</v>
      </c>
      <c r="C8" s="31" t="s">
        <v>51</v>
      </c>
      <c r="D8" s="31" t="s">
        <v>138</v>
      </c>
      <c r="I8" s="31" t="s">
        <v>15</v>
      </c>
      <c r="J8" s="31" t="s">
        <v>76</v>
      </c>
      <c r="K8" s="31" t="s">
        <v>121</v>
      </c>
      <c r="L8" s="31" t="s">
        <v>18</v>
      </c>
      <c r="M8" s="31" t="s">
        <v>120</v>
      </c>
      <c r="Q8" s="31" t="s">
        <v>17</v>
      </c>
      <c r="R8" s="31" t="s">
        <v>19</v>
      </c>
      <c r="S8" s="31" t="s">
        <v>0</v>
      </c>
      <c r="T8" s="31" t="s">
        <v>124</v>
      </c>
      <c r="U8" s="31" t="s">
        <v>72</v>
      </c>
      <c r="V8" s="31" t="s">
        <v>67</v>
      </c>
      <c r="W8" s="32" t="s">
        <v>130</v>
      </c>
    </row>
    <row r="9" spans="2:25" ht="34">
      <c r="B9" s="49" t="str">
        <f>'תעודות חוב מסחריות '!B7:T7</f>
        <v>2. תעודות חוב מסחריות</v>
      </c>
      <c r="C9" s="14" t="s">
        <v>51</v>
      </c>
      <c r="D9" s="14" t="s">
        <v>138</v>
      </c>
      <c r="E9" s="42" t="s">
        <v>136</v>
      </c>
      <c r="G9" s="14" t="s">
        <v>75</v>
      </c>
      <c r="I9" s="14" t="s">
        <v>15</v>
      </c>
      <c r="J9" s="14" t="s">
        <v>76</v>
      </c>
      <c r="K9" s="14" t="s">
        <v>121</v>
      </c>
      <c r="L9" s="14" t="s">
        <v>18</v>
      </c>
      <c r="M9" s="14" t="s">
        <v>120</v>
      </c>
      <c r="Q9" s="14" t="s">
        <v>17</v>
      </c>
      <c r="R9" s="14" t="s">
        <v>19</v>
      </c>
      <c r="S9" s="14" t="s">
        <v>0</v>
      </c>
      <c r="T9" s="14" t="s">
        <v>124</v>
      </c>
      <c r="U9" s="14" t="s">
        <v>72</v>
      </c>
      <c r="V9" s="14" t="s">
        <v>67</v>
      </c>
      <c r="W9" s="39" t="s">
        <v>130</v>
      </c>
    </row>
    <row r="10" spans="2:25" ht="34">
      <c r="B10" s="49" t="str">
        <f>'אג"ח קונצרני'!B7:U7</f>
        <v>3. אג"ח קונצרני</v>
      </c>
      <c r="C10" s="31" t="s">
        <v>51</v>
      </c>
      <c r="D10" s="14" t="s">
        <v>138</v>
      </c>
      <c r="E10" s="42" t="s">
        <v>136</v>
      </c>
      <c r="G10" s="31" t="s">
        <v>75</v>
      </c>
      <c r="I10" s="31" t="s">
        <v>15</v>
      </c>
      <c r="J10" s="31" t="s">
        <v>76</v>
      </c>
      <c r="K10" s="31" t="s">
        <v>121</v>
      </c>
      <c r="L10" s="31" t="s">
        <v>18</v>
      </c>
      <c r="M10" s="31" t="s">
        <v>120</v>
      </c>
      <c r="Q10" s="31" t="s">
        <v>17</v>
      </c>
      <c r="R10" s="31" t="s">
        <v>19</v>
      </c>
      <c r="S10" s="31" t="s">
        <v>0</v>
      </c>
      <c r="T10" s="31" t="s">
        <v>124</v>
      </c>
      <c r="U10" s="31" t="s">
        <v>72</v>
      </c>
      <c r="V10" s="14" t="s">
        <v>67</v>
      </c>
      <c r="W10" s="32" t="s">
        <v>130</v>
      </c>
    </row>
    <row r="11" spans="2:25" ht="34">
      <c r="B11" s="49" t="str">
        <f>מניות!B7</f>
        <v>4. מניות</v>
      </c>
      <c r="C11" s="31" t="s">
        <v>51</v>
      </c>
      <c r="D11" s="14" t="s">
        <v>138</v>
      </c>
      <c r="E11" s="42" t="s">
        <v>136</v>
      </c>
      <c r="H11" s="31" t="s">
        <v>120</v>
      </c>
      <c r="S11" s="31" t="s">
        <v>0</v>
      </c>
      <c r="T11" s="14" t="s">
        <v>124</v>
      </c>
      <c r="U11" s="14" t="s">
        <v>72</v>
      </c>
      <c r="V11" s="14" t="s">
        <v>67</v>
      </c>
      <c r="W11" s="15" t="s">
        <v>130</v>
      </c>
    </row>
    <row r="12" spans="2:25" ht="34">
      <c r="B12" s="49" t="str">
        <f>'תעודות סל'!B7:N7</f>
        <v>5. תעודות סל</v>
      </c>
      <c r="C12" s="31" t="s">
        <v>51</v>
      </c>
      <c r="D12" s="14" t="s">
        <v>138</v>
      </c>
      <c r="E12" s="42" t="s">
        <v>136</v>
      </c>
      <c r="H12" s="31" t="s">
        <v>120</v>
      </c>
      <c r="S12" s="31" t="s">
        <v>0</v>
      </c>
      <c r="T12" s="31" t="s">
        <v>124</v>
      </c>
      <c r="U12" s="31" t="s">
        <v>72</v>
      </c>
      <c r="V12" s="31" t="s">
        <v>67</v>
      </c>
      <c r="W12" s="32" t="s">
        <v>130</v>
      </c>
    </row>
    <row r="13" spans="2:25" ht="34">
      <c r="B13" s="49" t="str">
        <f>'קרנות נאמנות'!B7:O7</f>
        <v>6. קרנות נאמנות</v>
      </c>
      <c r="C13" s="31" t="s">
        <v>51</v>
      </c>
      <c r="D13" s="31" t="s">
        <v>138</v>
      </c>
      <c r="G13" s="31" t="s">
        <v>75</v>
      </c>
      <c r="H13" s="31" t="s">
        <v>120</v>
      </c>
      <c r="S13" s="31" t="s">
        <v>0</v>
      </c>
      <c r="T13" s="31" t="s">
        <v>124</v>
      </c>
      <c r="U13" s="31" t="s">
        <v>72</v>
      </c>
      <c r="V13" s="31" t="s">
        <v>67</v>
      </c>
      <c r="W13" s="32" t="s">
        <v>130</v>
      </c>
    </row>
    <row r="14" spans="2:25" ht="34">
      <c r="B14" s="49" t="str">
        <f>'כתבי אופציה'!B7:L7</f>
        <v>7. כתבי אופציה</v>
      </c>
      <c r="C14" s="31" t="s">
        <v>51</v>
      </c>
      <c r="D14" s="31" t="s">
        <v>138</v>
      </c>
      <c r="G14" s="31" t="s">
        <v>75</v>
      </c>
      <c r="H14" s="31" t="s">
        <v>120</v>
      </c>
      <c r="S14" s="31" t="s">
        <v>0</v>
      </c>
      <c r="T14" s="31" t="s">
        <v>124</v>
      </c>
      <c r="U14" s="31" t="s">
        <v>72</v>
      </c>
      <c r="V14" s="31" t="s">
        <v>67</v>
      </c>
      <c r="W14" s="32" t="s">
        <v>130</v>
      </c>
    </row>
    <row r="15" spans="2:25" ht="34">
      <c r="B15" s="49" t="str">
        <f>אופציות!B7</f>
        <v>8. אופציות</v>
      </c>
      <c r="C15" s="31" t="s">
        <v>51</v>
      </c>
      <c r="D15" s="31" t="s">
        <v>138</v>
      </c>
      <c r="G15" s="31" t="s">
        <v>75</v>
      </c>
      <c r="H15" s="31" t="s">
        <v>120</v>
      </c>
      <c r="S15" s="31" t="s">
        <v>0</v>
      </c>
      <c r="T15" s="31" t="s">
        <v>124</v>
      </c>
      <c r="U15" s="31" t="s">
        <v>72</v>
      </c>
      <c r="V15" s="31" t="s">
        <v>67</v>
      </c>
      <c r="W15" s="32" t="s">
        <v>130</v>
      </c>
    </row>
    <row r="16" spans="2:25" ht="34">
      <c r="B16" s="49" t="str">
        <f>'חוזים עתידיים'!B7:I7</f>
        <v>9. חוזים עתידיים</v>
      </c>
      <c r="C16" s="31" t="s">
        <v>51</v>
      </c>
      <c r="D16" s="31" t="s">
        <v>138</v>
      </c>
      <c r="G16" s="31" t="s">
        <v>75</v>
      </c>
      <c r="H16" s="31" t="s">
        <v>120</v>
      </c>
      <c r="S16" s="31" t="s">
        <v>0</v>
      </c>
      <c r="T16" s="32" t="s">
        <v>124</v>
      </c>
    </row>
    <row r="17" spans="2:25" ht="34">
      <c r="B17" s="49" t="str">
        <f>'מוצרים מובנים'!B7:Q7</f>
        <v>10. מוצרים מובנים</v>
      </c>
      <c r="C17" s="31" t="s">
        <v>51</v>
      </c>
      <c r="F17" s="14" t="s">
        <v>58</v>
      </c>
      <c r="I17" s="31" t="s">
        <v>15</v>
      </c>
      <c r="J17" s="31" t="s">
        <v>76</v>
      </c>
      <c r="K17" s="31" t="s">
        <v>121</v>
      </c>
      <c r="L17" s="31" t="s">
        <v>18</v>
      </c>
      <c r="M17" s="31" t="s">
        <v>120</v>
      </c>
      <c r="Q17" s="31" t="s">
        <v>17</v>
      </c>
      <c r="R17" s="31" t="s">
        <v>19</v>
      </c>
      <c r="S17" s="31" t="s">
        <v>0</v>
      </c>
      <c r="T17" s="31" t="s">
        <v>124</v>
      </c>
      <c r="U17" s="31" t="s">
        <v>72</v>
      </c>
      <c r="V17" s="31" t="s">
        <v>67</v>
      </c>
      <c r="W17" s="32" t="s">
        <v>130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4">
      <c r="B19" s="49" t="str">
        <f>'לא סחיר- תעודות התחייבות ממשלתי'!B7:P7</f>
        <v>1. תעודות התחייבות ממשלתיות</v>
      </c>
      <c r="C19" s="31" t="s">
        <v>51</v>
      </c>
      <c r="I19" s="31" t="s">
        <v>15</v>
      </c>
      <c r="J19" s="31" t="s">
        <v>76</v>
      </c>
      <c r="K19" s="31" t="s">
        <v>121</v>
      </c>
      <c r="L19" s="31" t="s">
        <v>18</v>
      </c>
      <c r="M19" s="31" t="s">
        <v>120</v>
      </c>
      <c r="Q19" s="31" t="s">
        <v>17</v>
      </c>
      <c r="R19" s="31" t="s">
        <v>19</v>
      </c>
      <c r="S19" s="31" t="s">
        <v>0</v>
      </c>
      <c r="T19" s="31" t="s">
        <v>124</v>
      </c>
      <c r="U19" s="31" t="s">
        <v>129</v>
      </c>
      <c r="V19" s="31" t="s">
        <v>67</v>
      </c>
      <c r="W19" s="32" t="s">
        <v>130</v>
      </c>
    </row>
    <row r="20" spans="2:25" ht="34">
      <c r="B20" s="49" t="str">
        <f>'לא סחיר - תעודות חוב מסחריות'!B7:S7</f>
        <v>2. תעודות חוב מסחריות</v>
      </c>
      <c r="C20" s="31" t="s">
        <v>51</v>
      </c>
      <c r="D20" s="42" t="s">
        <v>137</v>
      </c>
      <c r="E20" s="42" t="s">
        <v>136</v>
      </c>
      <c r="G20" s="31" t="s">
        <v>75</v>
      </c>
      <c r="I20" s="31" t="s">
        <v>15</v>
      </c>
      <c r="J20" s="31" t="s">
        <v>76</v>
      </c>
      <c r="K20" s="31" t="s">
        <v>121</v>
      </c>
      <c r="L20" s="31" t="s">
        <v>18</v>
      </c>
      <c r="M20" s="31" t="s">
        <v>120</v>
      </c>
      <c r="Q20" s="31" t="s">
        <v>17</v>
      </c>
      <c r="R20" s="31" t="s">
        <v>19</v>
      </c>
      <c r="S20" s="31" t="s">
        <v>0</v>
      </c>
      <c r="T20" s="31" t="s">
        <v>124</v>
      </c>
      <c r="U20" s="31" t="s">
        <v>129</v>
      </c>
      <c r="V20" s="31" t="s">
        <v>67</v>
      </c>
      <c r="W20" s="32" t="s">
        <v>130</v>
      </c>
    </row>
    <row r="21" spans="2:25" ht="34">
      <c r="B21" s="49" t="str">
        <f>'לא סחיר - אג"ח קונצרני'!B7:S7</f>
        <v>3. אג"ח קונצרני</v>
      </c>
      <c r="C21" s="31" t="s">
        <v>51</v>
      </c>
      <c r="D21" s="42" t="s">
        <v>137</v>
      </c>
      <c r="E21" s="42" t="s">
        <v>136</v>
      </c>
      <c r="G21" s="31" t="s">
        <v>75</v>
      </c>
      <c r="I21" s="31" t="s">
        <v>15</v>
      </c>
      <c r="J21" s="31" t="s">
        <v>76</v>
      </c>
      <c r="K21" s="31" t="s">
        <v>121</v>
      </c>
      <c r="L21" s="31" t="s">
        <v>18</v>
      </c>
      <c r="M21" s="31" t="s">
        <v>120</v>
      </c>
      <c r="Q21" s="31" t="s">
        <v>17</v>
      </c>
      <c r="R21" s="31" t="s">
        <v>19</v>
      </c>
      <c r="S21" s="31" t="s">
        <v>0</v>
      </c>
      <c r="T21" s="31" t="s">
        <v>124</v>
      </c>
      <c r="U21" s="31" t="s">
        <v>129</v>
      </c>
      <c r="V21" s="31" t="s">
        <v>67</v>
      </c>
      <c r="W21" s="32" t="s">
        <v>130</v>
      </c>
    </row>
    <row r="22" spans="2:25" ht="34">
      <c r="B22" s="49" t="str">
        <f>'לא סחיר - מניות'!B7:M7</f>
        <v>4. מניות</v>
      </c>
      <c r="C22" s="31" t="s">
        <v>51</v>
      </c>
      <c r="D22" s="42" t="s">
        <v>137</v>
      </c>
      <c r="E22" s="42" t="s">
        <v>136</v>
      </c>
      <c r="G22" s="31" t="s">
        <v>75</v>
      </c>
      <c r="H22" s="31" t="s">
        <v>120</v>
      </c>
      <c r="S22" s="31" t="s">
        <v>0</v>
      </c>
      <c r="T22" s="31" t="s">
        <v>124</v>
      </c>
      <c r="U22" s="31" t="s">
        <v>129</v>
      </c>
      <c r="V22" s="31" t="s">
        <v>67</v>
      </c>
      <c r="W22" s="32" t="s">
        <v>130</v>
      </c>
    </row>
    <row r="23" spans="2:25" ht="34">
      <c r="B23" s="49" t="str">
        <f>'לא סחיר - קרנות השקעה'!B7:K7</f>
        <v>5. קרנות השקעה</v>
      </c>
      <c r="C23" s="31" t="s">
        <v>51</v>
      </c>
      <c r="G23" s="31" t="s">
        <v>75</v>
      </c>
      <c r="H23" s="31" t="s">
        <v>120</v>
      </c>
      <c r="K23" s="31" t="s">
        <v>121</v>
      </c>
      <c r="S23" s="31" t="s">
        <v>0</v>
      </c>
      <c r="T23" s="31" t="s">
        <v>124</v>
      </c>
      <c r="U23" s="31" t="s">
        <v>129</v>
      </c>
      <c r="V23" s="31" t="s">
        <v>67</v>
      </c>
      <c r="W23" s="32" t="s">
        <v>130</v>
      </c>
    </row>
    <row r="24" spans="2:25" ht="34">
      <c r="B24" s="49" t="str">
        <f>'לא סחיר - כתבי אופציה'!B7:L7</f>
        <v>6. כתבי אופציה</v>
      </c>
      <c r="C24" s="31" t="s">
        <v>51</v>
      </c>
      <c r="G24" s="31" t="s">
        <v>75</v>
      </c>
      <c r="H24" s="31" t="s">
        <v>120</v>
      </c>
      <c r="K24" s="31" t="s">
        <v>121</v>
      </c>
      <c r="S24" s="31" t="s">
        <v>0</v>
      </c>
      <c r="T24" s="31" t="s">
        <v>124</v>
      </c>
      <c r="U24" s="31" t="s">
        <v>129</v>
      </c>
      <c r="V24" s="31" t="s">
        <v>67</v>
      </c>
      <c r="W24" s="32" t="s">
        <v>130</v>
      </c>
    </row>
    <row r="25" spans="2:25" ht="34">
      <c r="B25" s="49" t="str">
        <f>'לא סחיר - אופציות'!B7:L7</f>
        <v>7. אופציות</v>
      </c>
      <c r="C25" s="31" t="s">
        <v>51</v>
      </c>
      <c r="G25" s="31" t="s">
        <v>75</v>
      </c>
      <c r="H25" s="31" t="s">
        <v>120</v>
      </c>
      <c r="K25" s="31" t="s">
        <v>121</v>
      </c>
      <c r="S25" s="31" t="s">
        <v>0</v>
      </c>
      <c r="T25" s="31" t="s">
        <v>124</v>
      </c>
      <c r="U25" s="31" t="s">
        <v>129</v>
      </c>
      <c r="V25" s="31" t="s">
        <v>67</v>
      </c>
      <c r="W25" s="32" t="s">
        <v>130</v>
      </c>
    </row>
    <row r="26" spans="2:25" ht="34">
      <c r="B26" s="49" t="str">
        <f>'לא סחיר - חוזים עתידיים'!B7:K7</f>
        <v>8. חוזים עתידיים</v>
      </c>
      <c r="C26" s="31" t="s">
        <v>51</v>
      </c>
      <c r="G26" s="31" t="s">
        <v>75</v>
      </c>
      <c r="H26" s="31" t="s">
        <v>120</v>
      </c>
      <c r="K26" s="31" t="s">
        <v>121</v>
      </c>
      <c r="S26" s="31" t="s">
        <v>0</v>
      </c>
      <c r="T26" s="31" t="s">
        <v>124</v>
      </c>
      <c r="U26" s="31" t="s">
        <v>129</v>
      </c>
      <c r="V26" s="32" t="s">
        <v>130</v>
      </c>
    </row>
    <row r="27" spans="2:25" ht="34">
      <c r="B27" s="49" t="str">
        <f>'לא סחיר - מוצרים מובנים'!B7:Q7</f>
        <v>9. מוצרים מובנים</v>
      </c>
      <c r="C27" s="31" t="s">
        <v>51</v>
      </c>
      <c r="F27" s="31" t="s">
        <v>58</v>
      </c>
      <c r="I27" s="31" t="s">
        <v>15</v>
      </c>
      <c r="J27" s="31" t="s">
        <v>76</v>
      </c>
      <c r="K27" s="31" t="s">
        <v>121</v>
      </c>
      <c r="L27" s="31" t="s">
        <v>18</v>
      </c>
      <c r="M27" s="31" t="s">
        <v>120</v>
      </c>
      <c r="Q27" s="31" t="s">
        <v>17</v>
      </c>
      <c r="R27" s="31" t="s">
        <v>19</v>
      </c>
      <c r="S27" s="31" t="s">
        <v>0</v>
      </c>
      <c r="T27" s="31" t="s">
        <v>124</v>
      </c>
      <c r="U27" s="31" t="s">
        <v>129</v>
      </c>
      <c r="V27" s="31" t="s">
        <v>67</v>
      </c>
      <c r="W27" s="32" t="s">
        <v>130</v>
      </c>
    </row>
    <row r="28" spans="2:25" ht="34">
      <c r="B28" s="53" t="str">
        <f>הלוואות!B6</f>
        <v>1.ד. הלוואות:</v>
      </c>
      <c r="C28" s="31" t="s">
        <v>51</v>
      </c>
      <c r="I28" s="31" t="s">
        <v>15</v>
      </c>
      <c r="J28" s="31" t="s">
        <v>76</v>
      </c>
      <c r="L28" s="31" t="s">
        <v>18</v>
      </c>
      <c r="M28" s="31" t="s">
        <v>120</v>
      </c>
      <c r="Q28" s="14" t="s">
        <v>39</v>
      </c>
      <c r="R28" s="31" t="s">
        <v>19</v>
      </c>
      <c r="S28" s="31" t="s">
        <v>0</v>
      </c>
      <c r="T28" s="31" t="s">
        <v>124</v>
      </c>
      <c r="U28" s="31" t="s">
        <v>129</v>
      </c>
      <c r="V28" s="32" t="s">
        <v>130</v>
      </c>
    </row>
    <row r="29" spans="2:25" ht="51">
      <c r="B29" s="53" t="str">
        <f>'פקדונות מעל 3 חודשים'!B6:O6</f>
        <v>1.ה. פקדונות מעל 3 חודשים:</v>
      </c>
      <c r="C29" s="31" t="s">
        <v>51</v>
      </c>
      <c r="E29" s="31" t="s">
        <v>136</v>
      </c>
      <c r="I29" s="31" t="s">
        <v>15</v>
      </c>
      <c r="J29" s="31" t="s">
        <v>76</v>
      </c>
      <c r="L29" s="31" t="s">
        <v>18</v>
      </c>
      <c r="M29" s="31" t="s">
        <v>120</v>
      </c>
      <c r="O29" s="50" t="s">
        <v>60</v>
      </c>
      <c r="P29" s="51"/>
      <c r="R29" s="31" t="s">
        <v>19</v>
      </c>
      <c r="S29" s="31" t="s">
        <v>0</v>
      </c>
      <c r="T29" s="31" t="s">
        <v>124</v>
      </c>
      <c r="U29" s="31" t="s">
        <v>129</v>
      </c>
      <c r="V29" s="32" t="s">
        <v>130</v>
      </c>
    </row>
    <row r="30" spans="2:25" ht="68">
      <c r="B30" s="53" t="str">
        <f>'זכויות מקרקעין'!B6</f>
        <v>1. ו. זכויות במקרקעין:</v>
      </c>
      <c r="C30" s="14" t="s">
        <v>62</v>
      </c>
      <c r="N30" s="50" t="s">
        <v>102</v>
      </c>
      <c r="P30" s="51" t="s">
        <v>63</v>
      </c>
      <c r="U30" s="31" t="s">
        <v>129</v>
      </c>
      <c r="V30" s="15" t="s">
        <v>66</v>
      </c>
    </row>
    <row r="31" spans="2:25" ht="34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65</v>
      </c>
      <c r="R31" s="14" t="s">
        <v>61</v>
      </c>
      <c r="U31" s="31" t="s">
        <v>129</v>
      </c>
      <c r="V31" s="15" t="s">
        <v>66</v>
      </c>
    </row>
    <row r="32" spans="2:25" ht="34">
      <c r="B32" s="53" t="str">
        <f>'יתרת התחייבות להשקעה'!B6:D6</f>
        <v>1. ט. יתרות התחייבות להשקעה:</v>
      </c>
      <c r="X32" s="14" t="s">
        <v>126</v>
      </c>
      <c r="Y32" s="15" t="s">
        <v>125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גיליון19">
    <tabColor indexed="43"/>
    <pageSetUpPr fitToPage="1"/>
  </sheetPr>
  <dimension ref="B1:BB473"/>
  <sheetViews>
    <sheetView rightToLeft="1" workbookViewId="0">
      <selection activeCell="W30" sqref="W30"/>
    </sheetView>
  </sheetViews>
  <sheetFormatPr baseColWidth="10" defaultColWidth="9.1640625" defaultRowHeight="18"/>
  <cols>
    <col min="1" max="1" width="6.33203125" style="1" customWidth="1"/>
    <col min="2" max="2" width="22" style="2" bestFit="1" customWidth="1"/>
    <col min="3" max="3" width="41.6640625" style="2" bestFit="1" customWidth="1"/>
    <col min="4" max="4" width="8.5" style="2" bestFit="1" customWidth="1"/>
    <col min="5" max="5" width="8" style="1" bestFit="1" customWidth="1"/>
    <col min="6" max="6" width="7.1640625" style="1" bestFit="1" customWidth="1"/>
    <col min="7" max="7" width="7" style="1" bestFit="1" customWidth="1"/>
    <col min="8" max="8" width="6.5" style="1" bestFit="1" customWidth="1"/>
    <col min="9" max="9" width="8" style="1" bestFit="1" customWidth="1"/>
    <col min="10" max="10" width="9.5" style="1" bestFit="1" customWidth="1"/>
    <col min="11" max="11" width="7.6640625" style="1" bestFit="1" customWidth="1"/>
    <col min="12" max="12" width="11.5" style="1" customWidth="1"/>
    <col min="13" max="13" width="7.5" style="1" customWidth="1"/>
    <col min="14" max="14" width="6.6640625" style="1" customWidth="1"/>
    <col min="15" max="15" width="7.6640625" style="1" customWidth="1"/>
    <col min="16" max="16" width="7.1640625" style="1" customWidth="1"/>
    <col min="17" max="17" width="6" style="1" customWidth="1"/>
    <col min="18" max="18" width="7.83203125" style="1" customWidth="1"/>
    <col min="19" max="19" width="8.1640625" style="1" customWidth="1"/>
    <col min="20" max="20" width="6.33203125" style="1" customWidth="1"/>
    <col min="21" max="21" width="8" style="1" customWidth="1"/>
    <col min="22" max="22" width="8.6640625" style="1" customWidth="1"/>
    <col min="23" max="23" width="10" style="1" customWidth="1"/>
    <col min="24" max="24" width="9.5" style="1" customWidth="1"/>
    <col min="25" max="25" width="6.1640625" style="1" customWidth="1"/>
    <col min="26" max="27" width="5.6640625" style="1" customWidth="1"/>
    <col min="28" max="28" width="6.83203125" style="1" customWidth="1"/>
    <col min="29" max="29" width="6.5" style="1" customWidth="1"/>
    <col min="30" max="30" width="6.6640625" style="1" customWidth="1"/>
    <col min="31" max="31" width="7.33203125" style="1" customWidth="1"/>
    <col min="32" max="43" width="5.6640625" style="1" customWidth="1"/>
    <col min="44" max="16384" width="9.1640625" style="1"/>
  </cols>
  <sheetData>
    <row r="1" spans="2:54">
      <c r="B1" s="57" t="s">
        <v>198</v>
      </c>
      <c r="C1" s="78" t="s" vm="1">
        <v>279</v>
      </c>
    </row>
    <row r="2" spans="2:54">
      <c r="B2" s="57" t="s">
        <v>197</v>
      </c>
      <c r="C2" s="78" t="s">
        <v>280</v>
      </c>
    </row>
    <row r="3" spans="2:54">
      <c r="B3" s="57" t="s">
        <v>199</v>
      </c>
      <c r="C3" s="78" t="s">
        <v>281</v>
      </c>
    </row>
    <row r="4" spans="2:54">
      <c r="B4" s="57" t="s">
        <v>200</v>
      </c>
      <c r="C4" s="78" t="s">
        <v>282</v>
      </c>
    </row>
    <row r="6" spans="2:54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2"/>
    </row>
    <row r="7" spans="2:54" ht="26.25" customHeight="1">
      <c r="B7" s="190" t="s">
        <v>117</v>
      </c>
      <c r="C7" s="191"/>
      <c r="D7" s="191"/>
      <c r="E7" s="191"/>
      <c r="F7" s="191"/>
      <c r="G7" s="191"/>
      <c r="H7" s="191"/>
      <c r="I7" s="191"/>
      <c r="J7" s="191"/>
      <c r="K7" s="191"/>
      <c r="L7" s="192"/>
    </row>
    <row r="8" spans="2:54" s="3" customFormat="1" ht="85">
      <c r="B8" s="23" t="s">
        <v>135</v>
      </c>
      <c r="C8" s="31" t="s">
        <v>51</v>
      </c>
      <c r="D8" s="31" t="s">
        <v>75</v>
      </c>
      <c r="E8" s="31" t="s">
        <v>120</v>
      </c>
      <c r="F8" s="31" t="s">
        <v>121</v>
      </c>
      <c r="G8" s="31" t="s">
        <v>262</v>
      </c>
      <c r="H8" s="31" t="s">
        <v>261</v>
      </c>
      <c r="I8" s="31" t="s">
        <v>129</v>
      </c>
      <c r="J8" s="31" t="s">
        <v>67</v>
      </c>
      <c r="K8" s="31" t="s">
        <v>201</v>
      </c>
      <c r="L8" s="32" t="s">
        <v>203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269</v>
      </c>
      <c r="H9" s="17"/>
      <c r="I9" s="17" t="s">
        <v>265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 xr:uid="{00000000-0002-0000-1300-000000000000}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גיליון20">
    <tabColor indexed="43"/>
    <pageSetUpPr fitToPage="1"/>
  </sheetPr>
  <dimension ref="B1:AY731"/>
  <sheetViews>
    <sheetView rightToLeft="1" zoomScale="90" zoomScaleNormal="90" workbookViewId="0">
      <selection activeCell="C731" sqref="C731"/>
    </sheetView>
  </sheetViews>
  <sheetFormatPr baseColWidth="10" defaultColWidth="9.1640625" defaultRowHeight="18"/>
  <cols>
    <col min="1" max="1" width="6.33203125" style="1" customWidth="1"/>
    <col min="2" max="2" width="49.33203125" style="2" bestFit="1" customWidth="1"/>
    <col min="3" max="3" width="41.6640625" style="2" bestFit="1" customWidth="1"/>
    <col min="4" max="4" width="12.6640625" style="2" bestFit="1" customWidth="1"/>
    <col min="5" max="5" width="12.33203125" style="1" bestFit="1" customWidth="1"/>
    <col min="6" max="6" width="11.33203125" style="1" bestFit="1" customWidth="1"/>
    <col min="7" max="7" width="15.5" style="1" bestFit="1" customWidth="1"/>
    <col min="8" max="8" width="8.5" style="1" bestFit="1" customWidth="1"/>
    <col min="9" max="9" width="10.1640625" style="1" bestFit="1" customWidth="1"/>
    <col min="10" max="10" width="10" style="1" bestFit="1" customWidth="1"/>
    <col min="11" max="11" width="10.5" style="1" bestFit="1" customWidth="1"/>
    <col min="12" max="12" width="7.5" style="1" customWidth="1"/>
    <col min="13" max="13" width="6.6640625" style="1" customWidth="1"/>
    <col min="14" max="14" width="7.6640625" style="1" customWidth="1"/>
    <col min="15" max="15" width="7.1640625" style="1" customWidth="1"/>
    <col min="16" max="16" width="6" style="1" customWidth="1"/>
    <col min="17" max="17" width="7.83203125" style="1" customWidth="1"/>
    <col min="18" max="18" width="8.1640625" style="1" customWidth="1"/>
    <col min="19" max="19" width="6.33203125" style="1" customWidth="1"/>
    <col min="20" max="20" width="8" style="1" customWidth="1"/>
    <col min="21" max="21" width="8.6640625" style="1" customWidth="1"/>
    <col min="22" max="22" width="10" style="1" customWidth="1"/>
    <col min="23" max="23" width="9.5" style="1" customWidth="1"/>
    <col min="24" max="24" width="6.1640625" style="1" customWidth="1"/>
    <col min="25" max="26" width="5.6640625" style="1" customWidth="1"/>
    <col min="27" max="27" width="6.83203125" style="1" customWidth="1"/>
    <col min="28" max="28" width="6.5" style="1" customWidth="1"/>
    <col min="29" max="29" width="6.6640625" style="1" customWidth="1"/>
    <col min="30" max="30" width="7.33203125" style="1" customWidth="1"/>
    <col min="31" max="42" width="5.6640625" style="1" customWidth="1"/>
    <col min="43" max="16384" width="9.1640625" style="1"/>
  </cols>
  <sheetData>
    <row r="1" spans="2:51">
      <c r="B1" s="57" t="s">
        <v>198</v>
      </c>
      <c r="C1" s="78" t="s" vm="1">
        <v>279</v>
      </c>
    </row>
    <row r="2" spans="2:51">
      <c r="B2" s="57" t="s">
        <v>197</v>
      </c>
      <c r="C2" s="78" t="s">
        <v>280</v>
      </c>
    </row>
    <row r="3" spans="2:51">
      <c r="B3" s="57" t="s">
        <v>199</v>
      </c>
      <c r="C3" s="78" t="s">
        <v>281</v>
      </c>
    </row>
    <row r="4" spans="2:51">
      <c r="B4" s="57" t="s">
        <v>200</v>
      </c>
      <c r="C4" s="78" t="s">
        <v>282</v>
      </c>
    </row>
    <row r="6" spans="2:51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51" ht="26.25" customHeight="1">
      <c r="B7" s="190" t="s">
        <v>118</v>
      </c>
      <c r="C7" s="191"/>
      <c r="D7" s="191"/>
      <c r="E7" s="191"/>
      <c r="F7" s="191"/>
      <c r="G7" s="191"/>
      <c r="H7" s="191"/>
      <c r="I7" s="191"/>
      <c r="J7" s="191"/>
      <c r="K7" s="192"/>
    </row>
    <row r="8" spans="2:51" s="3" customFormat="1" ht="68">
      <c r="B8" s="23" t="s">
        <v>135</v>
      </c>
      <c r="C8" s="31" t="s">
        <v>51</v>
      </c>
      <c r="D8" s="31" t="s">
        <v>75</v>
      </c>
      <c r="E8" s="31" t="s">
        <v>120</v>
      </c>
      <c r="F8" s="31" t="s">
        <v>121</v>
      </c>
      <c r="G8" s="31" t="s">
        <v>262</v>
      </c>
      <c r="H8" s="31" t="s">
        <v>261</v>
      </c>
      <c r="I8" s="31" t="s">
        <v>129</v>
      </c>
      <c r="J8" s="31" t="s">
        <v>201</v>
      </c>
      <c r="K8" s="32" t="s">
        <v>203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269</v>
      </c>
      <c r="H9" s="17"/>
      <c r="I9" s="17" t="s">
        <v>265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1" customFormat="1" ht="18" customHeight="1">
      <c r="B11" s="79" t="s">
        <v>55</v>
      </c>
      <c r="C11" s="80"/>
      <c r="D11" s="80"/>
      <c r="E11" s="80"/>
      <c r="F11" s="80"/>
      <c r="G11" s="88"/>
      <c r="H11" s="90"/>
      <c r="I11" s="88">
        <v>35179.611552902999</v>
      </c>
      <c r="J11" s="89">
        <v>1</v>
      </c>
      <c r="K11" s="89">
        <f>I11/'סכום נכסי הקרן'!$C$42</f>
        <v>4.8698752464699998E-4</v>
      </c>
      <c r="AW11" s="142"/>
    </row>
    <row r="12" spans="2:51" s="142" customFormat="1" ht="19.5" customHeight="1">
      <c r="B12" s="81" t="s">
        <v>38</v>
      </c>
      <c r="C12" s="82"/>
      <c r="D12" s="82"/>
      <c r="E12" s="82"/>
      <c r="F12" s="82"/>
      <c r="G12" s="91"/>
      <c r="H12" s="93"/>
      <c r="I12" s="91">
        <v>35179.611552903028</v>
      </c>
      <c r="J12" s="92">
        <v>1.0000000000000009</v>
      </c>
      <c r="K12" s="92">
        <f>I12/'סכום נכסי הקרן'!$C$42</f>
        <v>4.8698752464700035E-4</v>
      </c>
    </row>
    <row r="13" spans="2:51" s="142" customFormat="1">
      <c r="B13" s="102" t="s">
        <v>2491</v>
      </c>
      <c r="C13" s="82"/>
      <c r="D13" s="82"/>
      <c r="E13" s="82"/>
      <c r="F13" s="82"/>
      <c r="G13" s="91"/>
      <c r="H13" s="93"/>
      <c r="I13" s="91">
        <v>38121.192040000031</v>
      </c>
      <c r="J13" s="92">
        <v>1.0836160593380484</v>
      </c>
      <c r="K13" s="92">
        <f>I13/'סכום נכסי הקרן'!$C$42</f>
        <v>5.2770750240477282E-4</v>
      </c>
    </row>
    <row r="14" spans="2:51" s="142" customFormat="1">
      <c r="B14" s="87" t="s">
        <v>2492</v>
      </c>
      <c r="C14" s="84" t="s">
        <v>2493</v>
      </c>
      <c r="D14" s="97" t="s">
        <v>1934</v>
      </c>
      <c r="E14" s="97" t="s">
        <v>182</v>
      </c>
      <c r="F14" s="107">
        <v>43643</v>
      </c>
      <c r="G14" s="94">
        <v>24455.9</v>
      </c>
      <c r="H14" s="96">
        <v>0.3009</v>
      </c>
      <c r="I14" s="94">
        <v>7.3599999999999999E-2</v>
      </c>
      <c r="J14" s="95">
        <v>2.0921208834077243E-6</v>
      </c>
      <c r="K14" s="95">
        <f>I14/'סכום נכסי הקרן'!$C$42</f>
        <v>1.0188367702730224E-9</v>
      </c>
    </row>
    <row r="15" spans="2:51" s="142" customFormat="1">
      <c r="B15" s="87" t="s">
        <v>2494</v>
      </c>
      <c r="C15" s="84" t="s">
        <v>2495</v>
      </c>
      <c r="D15" s="97" t="s">
        <v>1934</v>
      </c>
      <c r="E15" s="97" t="s">
        <v>182</v>
      </c>
      <c r="F15" s="107">
        <v>43307</v>
      </c>
      <c r="G15" s="94">
        <v>21271.8</v>
      </c>
      <c r="H15" s="96">
        <v>-0.47639999999999999</v>
      </c>
      <c r="I15" s="94">
        <v>-0.10133</v>
      </c>
      <c r="J15" s="95">
        <v>-2.8803615368981618E-6</v>
      </c>
      <c r="K15" s="95">
        <f>I15/'סכום נכסי הקרן'!$C$42</f>
        <v>-1.4027001349424642E-9</v>
      </c>
    </row>
    <row r="16" spans="2:51" s="151" customFormat="1">
      <c r="B16" s="87" t="s">
        <v>2496</v>
      </c>
      <c r="C16" s="84" t="s">
        <v>2497</v>
      </c>
      <c r="D16" s="97" t="s">
        <v>1934</v>
      </c>
      <c r="E16" s="97" t="s">
        <v>182</v>
      </c>
      <c r="F16" s="107">
        <v>43598</v>
      </c>
      <c r="G16" s="94">
        <v>181356</v>
      </c>
      <c r="H16" s="96">
        <v>-0.19209999999999999</v>
      </c>
      <c r="I16" s="94">
        <v>-0.3483</v>
      </c>
      <c r="J16" s="95">
        <v>-9.9006209740612818E-6</v>
      </c>
      <c r="K16" s="95">
        <f>I16/'סכום נכסי הקרן'!$C$42</f>
        <v>-4.8214789006262728E-9</v>
      </c>
      <c r="AW16" s="142"/>
      <c r="AY16" s="142"/>
    </row>
    <row r="17" spans="2:51" s="151" customFormat="1">
      <c r="B17" s="87" t="s">
        <v>2498</v>
      </c>
      <c r="C17" s="84" t="s">
        <v>2499</v>
      </c>
      <c r="D17" s="97" t="s">
        <v>1934</v>
      </c>
      <c r="E17" s="97" t="s">
        <v>182</v>
      </c>
      <c r="F17" s="107">
        <v>43606</v>
      </c>
      <c r="G17" s="94">
        <v>564650.4</v>
      </c>
      <c r="H17" s="96">
        <v>0.7046</v>
      </c>
      <c r="I17" s="94">
        <v>3.9784800000000002</v>
      </c>
      <c r="J17" s="95">
        <v>1.1309050397037993E-4</v>
      </c>
      <c r="K17" s="95">
        <f>I17/'סכום נכסי הקרן'!$C$42</f>
        <v>5.507366458961704E-8</v>
      </c>
      <c r="AW17" s="142"/>
      <c r="AY17" s="142"/>
    </row>
    <row r="18" spans="2:51" s="151" customFormat="1">
      <c r="B18" s="87" t="s">
        <v>2500</v>
      </c>
      <c r="C18" s="84" t="s">
        <v>2501</v>
      </c>
      <c r="D18" s="97" t="s">
        <v>1934</v>
      </c>
      <c r="E18" s="97" t="s">
        <v>182</v>
      </c>
      <c r="F18" s="107">
        <v>43524</v>
      </c>
      <c r="G18" s="94">
        <v>89437.5</v>
      </c>
      <c r="H18" s="96">
        <v>0.41</v>
      </c>
      <c r="I18" s="94">
        <v>0.36670999999999998</v>
      </c>
      <c r="J18" s="95">
        <v>1.0423935450468023E-5</v>
      </c>
      <c r="K18" s="95">
        <f>I18/'סכום נכסי הקרן'!$C$42</f>
        <v>5.0763265221035325E-9</v>
      </c>
      <c r="AW18" s="142"/>
      <c r="AY18" s="142"/>
    </row>
    <row r="19" spans="2:51" s="142" customFormat="1">
      <c r="B19" s="87" t="s">
        <v>2502</v>
      </c>
      <c r="C19" s="84" t="s">
        <v>2503</v>
      </c>
      <c r="D19" s="97" t="s">
        <v>1934</v>
      </c>
      <c r="E19" s="97" t="s">
        <v>182</v>
      </c>
      <c r="F19" s="107">
        <v>43517</v>
      </c>
      <c r="G19" s="94">
        <v>509925.85</v>
      </c>
      <c r="H19" s="96">
        <v>0.71530000000000005</v>
      </c>
      <c r="I19" s="94">
        <v>3.6473100000000001</v>
      </c>
      <c r="J19" s="95">
        <v>1.0367681276170959E-4</v>
      </c>
      <c r="K19" s="95">
        <f>I19/'סכום נכסי הקרן'!$C$42</f>
        <v>5.048931441011545E-8</v>
      </c>
    </row>
    <row r="20" spans="2:51" s="142" customFormat="1">
      <c r="B20" s="87" t="s">
        <v>2504</v>
      </c>
      <c r="C20" s="84" t="s">
        <v>2505</v>
      </c>
      <c r="D20" s="97" t="s">
        <v>1934</v>
      </c>
      <c r="E20" s="97" t="s">
        <v>182</v>
      </c>
      <c r="F20" s="107">
        <v>43528</v>
      </c>
      <c r="G20" s="94">
        <v>190354.8</v>
      </c>
      <c r="H20" s="96">
        <v>0.80089999999999995</v>
      </c>
      <c r="I20" s="94">
        <v>1.52464</v>
      </c>
      <c r="J20" s="95">
        <v>4.33387389086787E-5</v>
      </c>
      <c r="K20" s="95">
        <f>I20/'סכום נכסי הקרן'!$C$42</f>
        <v>2.1105425182460065E-8</v>
      </c>
    </row>
    <row r="21" spans="2:51" s="142" customFormat="1">
      <c r="B21" s="87" t="s">
        <v>2506</v>
      </c>
      <c r="C21" s="84" t="s">
        <v>2507</v>
      </c>
      <c r="D21" s="97" t="s">
        <v>1934</v>
      </c>
      <c r="E21" s="97" t="s">
        <v>182</v>
      </c>
      <c r="F21" s="107">
        <v>43528</v>
      </c>
      <c r="G21" s="94">
        <v>28764.799999999999</v>
      </c>
      <c r="H21" s="96">
        <v>0.9113</v>
      </c>
      <c r="I21" s="94">
        <v>0.26212999999999997</v>
      </c>
      <c r="J21" s="95">
        <v>7.4511908582563405E-6</v>
      </c>
      <c r="K21" s="95">
        <f>I21/'סכום נכסי הקרן'!$C$42</f>
        <v>3.6286369917346106E-9</v>
      </c>
    </row>
    <row r="22" spans="2:51" s="142" customFormat="1">
      <c r="B22" s="87" t="s">
        <v>2508</v>
      </c>
      <c r="C22" s="84" t="s">
        <v>2509</v>
      </c>
      <c r="D22" s="97" t="s">
        <v>1934</v>
      </c>
      <c r="E22" s="97" t="s">
        <v>182</v>
      </c>
      <c r="F22" s="107">
        <v>43556</v>
      </c>
      <c r="G22" s="94">
        <v>215862</v>
      </c>
      <c r="H22" s="96">
        <v>0.96909999999999996</v>
      </c>
      <c r="I22" s="94">
        <v>2.0919699999999999</v>
      </c>
      <c r="J22" s="95">
        <v>5.9465409299761632E-5</v>
      </c>
      <c r="K22" s="95">
        <f>I22/'סכום נכסי הקרן'!$C$42</f>
        <v>2.895891247701161E-8</v>
      </c>
    </row>
    <row r="23" spans="2:51" s="142" customFormat="1">
      <c r="B23" s="87" t="s">
        <v>2510</v>
      </c>
      <c r="C23" s="84" t="s">
        <v>2511</v>
      </c>
      <c r="D23" s="97" t="s">
        <v>1934</v>
      </c>
      <c r="E23" s="97" t="s">
        <v>182</v>
      </c>
      <c r="F23" s="107">
        <v>43572</v>
      </c>
      <c r="G23" s="94">
        <v>89150</v>
      </c>
      <c r="H23" s="96">
        <v>0.33169999999999999</v>
      </c>
      <c r="I23" s="94">
        <v>0.29572000000000004</v>
      </c>
      <c r="J23" s="95">
        <v>8.4060052668659268E-6</v>
      </c>
      <c r="K23" s="95">
        <f>I23/'סכום נכסי הקרן'!$C$42</f>
        <v>4.0936196970806824E-9</v>
      </c>
    </row>
    <row r="24" spans="2:51" s="142" customFormat="1">
      <c r="B24" s="87" t="s">
        <v>2512</v>
      </c>
      <c r="C24" s="84" t="s">
        <v>2513</v>
      </c>
      <c r="D24" s="97" t="s">
        <v>1934</v>
      </c>
      <c r="E24" s="97" t="s">
        <v>182</v>
      </c>
      <c r="F24" s="107">
        <v>43620</v>
      </c>
      <c r="G24" s="94">
        <v>24962</v>
      </c>
      <c r="H24" s="96">
        <v>-1.1326000000000001</v>
      </c>
      <c r="I24" s="94">
        <v>-0.28272000000000003</v>
      </c>
      <c r="J24" s="95">
        <v>-8.0364730456118445E-6</v>
      </c>
      <c r="K24" s="95">
        <f>I24/'סכום נכסי הקרן'!$C$42</f>
        <v>-3.9136621153748492E-9</v>
      </c>
    </row>
    <row r="25" spans="2:51" s="142" customFormat="1">
      <c r="B25" s="87" t="s">
        <v>2514</v>
      </c>
      <c r="C25" s="84" t="s">
        <v>2515</v>
      </c>
      <c r="D25" s="97" t="s">
        <v>1934</v>
      </c>
      <c r="E25" s="97" t="s">
        <v>182</v>
      </c>
      <c r="F25" s="107">
        <v>43615</v>
      </c>
      <c r="G25" s="94">
        <v>1120080.6000000001</v>
      </c>
      <c r="H25" s="96">
        <v>-1.4683999999999999</v>
      </c>
      <c r="I25" s="94">
        <v>-16.447669999999999</v>
      </c>
      <c r="J25" s="95">
        <v>-4.6753415611954782E-4</v>
      </c>
      <c r="K25" s="95">
        <f>I25/'סכום נכסי הקרן'!$C$42</f>
        <v>-2.2768330137658261E-7</v>
      </c>
    </row>
    <row r="26" spans="2:51" s="142" customFormat="1">
      <c r="B26" s="87" t="s">
        <v>2516</v>
      </c>
      <c r="C26" s="84" t="s">
        <v>2517</v>
      </c>
      <c r="D26" s="97" t="s">
        <v>1934</v>
      </c>
      <c r="E26" s="97" t="s">
        <v>182</v>
      </c>
      <c r="F26" s="107">
        <v>43643</v>
      </c>
      <c r="G26" s="94">
        <v>13972800</v>
      </c>
      <c r="H26" s="96">
        <v>0.2228</v>
      </c>
      <c r="I26" s="94">
        <v>31.136080000000003</v>
      </c>
      <c r="J26" s="95">
        <v>8.8506036950344532E-4</v>
      </c>
      <c r="K26" s="95">
        <f>I26/'סכום נכסי הקרן'!$C$42</f>
        <v>4.3101335850764198E-7</v>
      </c>
    </row>
    <row r="27" spans="2:51" s="142" customFormat="1">
      <c r="B27" s="87" t="s">
        <v>2516</v>
      </c>
      <c r="C27" s="84" t="s">
        <v>2518</v>
      </c>
      <c r="D27" s="97" t="s">
        <v>1934</v>
      </c>
      <c r="E27" s="97" t="s">
        <v>182</v>
      </c>
      <c r="F27" s="107">
        <v>43643</v>
      </c>
      <c r="G27" s="94">
        <v>244524</v>
      </c>
      <c r="H27" s="96">
        <v>0.2228</v>
      </c>
      <c r="I27" s="94">
        <v>0.54488000000000003</v>
      </c>
      <c r="J27" s="95">
        <v>1.5488516670532619E-5</v>
      </c>
      <c r="K27" s="95">
        <f>I27/'סכום נכסי הקרן'!$C$42</f>
        <v>7.5427143938364738E-9</v>
      </c>
    </row>
    <row r="28" spans="2:51" s="142" customFormat="1">
      <c r="B28" s="87" t="s">
        <v>2516</v>
      </c>
      <c r="C28" s="84" t="s">
        <v>2519</v>
      </c>
      <c r="D28" s="97" t="s">
        <v>1934</v>
      </c>
      <c r="E28" s="97" t="s">
        <v>182</v>
      </c>
      <c r="F28" s="107">
        <v>43643</v>
      </c>
      <c r="G28" s="94">
        <v>2095920</v>
      </c>
      <c r="H28" s="96">
        <v>0.2228</v>
      </c>
      <c r="I28" s="94">
        <v>4.6704099999999995</v>
      </c>
      <c r="J28" s="95">
        <v>1.327589985744058E-4</v>
      </c>
      <c r="K28" s="95">
        <f>I28/'סכום נכסי הקרן'!$C$42</f>
        <v>6.4651976090364487E-8</v>
      </c>
    </row>
    <row r="29" spans="2:51" s="142" customFormat="1">
      <c r="B29" s="87" t="s">
        <v>2516</v>
      </c>
      <c r="C29" s="84" t="s">
        <v>2520</v>
      </c>
      <c r="D29" s="97" t="s">
        <v>1934</v>
      </c>
      <c r="E29" s="97" t="s">
        <v>182</v>
      </c>
      <c r="F29" s="107">
        <v>43643</v>
      </c>
      <c r="G29" s="94">
        <v>3039084</v>
      </c>
      <c r="H29" s="96">
        <v>0.2228</v>
      </c>
      <c r="I29" s="94">
        <v>6.7721</v>
      </c>
      <c r="J29" s="95">
        <v>1.9250070427344359E-4</v>
      </c>
      <c r="K29" s="95">
        <f>I29/'סכום נכסי הקרן'!$C$42</f>
        <v>9.3745441466928456E-8</v>
      </c>
    </row>
    <row r="30" spans="2:51" s="142" customFormat="1">
      <c r="B30" s="87" t="s">
        <v>2516</v>
      </c>
      <c r="C30" s="84" t="s">
        <v>2521</v>
      </c>
      <c r="D30" s="97" t="s">
        <v>1934</v>
      </c>
      <c r="E30" s="97" t="s">
        <v>182</v>
      </c>
      <c r="F30" s="107">
        <v>43643</v>
      </c>
      <c r="G30" s="94">
        <v>2375376</v>
      </c>
      <c r="H30" s="96">
        <v>0.2228</v>
      </c>
      <c r="I30" s="94">
        <v>5.2931299999999997</v>
      </c>
      <c r="J30" s="95">
        <v>1.5046016048358594E-4</v>
      </c>
      <c r="K30" s="95">
        <f>I30/'סכום נכסי הקרן'!$C$42</f>
        <v>7.3272221111891878E-8</v>
      </c>
    </row>
    <row r="31" spans="2:51" s="142" customFormat="1">
      <c r="B31" s="87" t="s">
        <v>2492</v>
      </c>
      <c r="C31" s="84" t="s">
        <v>2522</v>
      </c>
      <c r="D31" s="97" t="s">
        <v>1934</v>
      </c>
      <c r="E31" s="97" t="s">
        <v>182</v>
      </c>
      <c r="F31" s="107">
        <v>43643</v>
      </c>
      <c r="G31" s="94">
        <v>90836.2</v>
      </c>
      <c r="H31" s="96">
        <v>0.30099999999999999</v>
      </c>
      <c r="I31" s="94">
        <v>0.27338000000000001</v>
      </c>
      <c r="J31" s="95">
        <v>7.7709783574185274E-6</v>
      </c>
      <c r="K31" s="95">
        <f>I31/'סכום נכסי הקרן'!$C$42</f>
        <v>3.7843695143646585E-9</v>
      </c>
    </row>
    <row r="32" spans="2:51" s="142" customFormat="1">
      <c r="B32" s="87" t="s">
        <v>2492</v>
      </c>
      <c r="C32" s="84" t="s">
        <v>2523</v>
      </c>
      <c r="D32" s="97" t="s">
        <v>1934</v>
      </c>
      <c r="E32" s="97" t="s">
        <v>182</v>
      </c>
      <c r="F32" s="107">
        <v>43643</v>
      </c>
      <c r="G32" s="94">
        <v>660309.30000000005</v>
      </c>
      <c r="H32" s="96">
        <v>0.30099999999999999</v>
      </c>
      <c r="I32" s="94">
        <v>1.9872300000000001</v>
      </c>
      <c r="J32" s="95">
        <v>5.6488116618672982E-5</v>
      </c>
      <c r="K32" s="95">
        <f>I32/'סכום נכסי הקרן'!$C$42</f>
        <v>2.7509008084098617E-8</v>
      </c>
    </row>
    <row r="33" spans="2:11" s="142" customFormat="1">
      <c r="B33" s="87" t="s">
        <v>2492</v>
      </c>
      <c r="C33" s="84" t="s">
        <v>2524</v>
      </c>
      <c r="D33" s="97" t="s">
        <v>1934</v>
      </c>
      <c r="E33" s="97" t="s">
        <v>182</v>
      </c>
      <c r="F33" s="107">
        <v>43643</v>
      </c>
      <c r="G33" s="94">
        <v>3493.7</v>
      </c>
      <c r="H33" s="96">
        <v>0.30080000000000001</v>
      </c>
      <c r="I33" s="94">
        <v>1.051E-2</v>
      </c>
      <c r="J33" s="95">
        <v>2.9875258810618454E-7</v>
      </c>
      <c r="K33" s="95">
        <f>I33/'סכום נכסי הקרן'!$C$42</f>
        <v>1.4548878336371556E-10</v>
      </c>
    </row>
    <row r="34" spans="2:11" s="142" customFormat="1">
      <c r="B34" s="87" t="s">
        <v>2492</v>
      </c>
      <c r="C34" s="84" t="s">
        <v>2525</v>
      </c>
      <c r="D34" s="97" t="s">
        <v>1934</v>
      </c>
      <c r="E34" s="97" t="s">
        <v>182</v>
      </c>
      <c r="F34" s="107">
        <v>43643</v>
      </c>
      <c r="G34" s="94">
        <v>38430.699999999997</v>
      </c>
      <c r="H34" s="96">
        <v>0.30099999999999999</v>
      </c>
      <c r="I34" s="94">
        <v>0.11566</v>
      </c>
      <c r="J34" s="95">
        <v>3.2876997469420836E-6</v>
      </c>
      <c r="K34" s="95">
        <f>I34/'סכום נכסי הקרן'!$C$42</f>
        <v>1.6010687615458936E-9</v>
      </c>
    </row>
    <row r="35" spans="2:11" s="142" customFormat="1">
      <c r="B35" s="87" t="s">
        <v>2492</v>
      </c>
      <c r="C35" s="84" t="s">
        <v>2526</v>
      </c>
      <c r="D35" s="97" t="s">
        <v>1934</v>
      </c>
      <c r="E35" s="97" t="s">
        <v>182</v>
      </c>
      <c r="F35" s="107">
        <v>43643</v>
      </c>
      <c r="G35" s="94">
        <v>62886.6</v>
      </c>
      <c r="H35" s="96">
        <v>0.30099999999999999</v>
      </c>
      <c r="I35" s="94">
        <v>0.18925999999999998</v>
      </c>
      <c r="J35" s="95">
        <v>5.3798206303498079E-6</v>
      </c>
      <c r="K35" s="95">
        <f>I35/'סכום נכסי הקרן'!$C$42</f>
        <v>2.6199055318189156E-9</v>
      </c>
    </row>
    <row r="36" spans="2:11" s="142" customFormat="1">
      <c r="B36" s="87" t="s">
        <v>2492</v>
      </c>
      <c r="C36" s="84" t="s">
        <v>2527</v>
      </c>
      <c r="D36" s="97" t="s">
        <v>1934</v>
      </c>
      <c r="E36" s="97" t="s">
        <v>182</v>
      </c>
      <c r="F36" s="107">
        <v>43643</v>
      </c>
      <c r="G36" s="94">
        <v>3388889</v>
      </c>
      <c r="H36" s="96">
        <v>0.30099999999999999</v>
      </c>
      <c r="I36" s="94">
        <v>10.199020000000001</v>
      </c>
      <c r="J36" s="95">
        <v>2.8991280886267728E-4</v>
      </c>
      <c r="K36" s="95">
        <f>I36/'סכום נכסי הקרן'!$C$42</f>
        <v>1.4118392115149405E-7</v>
      </c>
    </row>
    <row r="37" spans="2:11" s="142" customFormat="1">
      <c r="B37" s="87" t="s">
        <v>2492</v>
      </c>
      <c r="C37" s="84" t="s">
        <v>2528</v>
      </c>
      <c r="D37" s="97" t="s">
        <v>1934</v>
      </c>
      <c r="E37" s="97" t="s">
        <v>182</v>
      </c>
      <c r="F37" s="107">
        <v>43643</v>
      </c>
      <c r="G37" s="94">
        <v>97823.6</v>
      </c>
      <c r="H37" s="96">
        <v>0.3009</v>
      </c>
      <c r="I37" s="94">
        <v>0.2944</v>
      </c>
      <c r="J37" s="95">
        <v>8.3684835336308971E-6</v>
      </c>
      <c r="K37" s="95">
        <f>I37/'סכום נכסי הקרן'!$C$42</f>
        <v>4.0753470810920896E-9</v>
      </c>
    </row>
    <row r="38" spans="2:11" s="142" customFormat="1">
      <c r="B38" s="87" t="s">
        <v>2529</v>
      </c>
      <c r="C38" s="84" t="s">
        <v>2530</v>
      </c>
      <c r="D38" s="97" t="s">
        <v>1934</v>
      </c>
      <c r="E38" s="97" t="s">
        <v>182</v>
      </c>
      <c r="F38" s="107">
        <v>43643</v>
      </c>
      <c r="G38" s="94">
        <v>55899200</v>
      </c>
      <c r="H38" s="96">
        <v>0.25869999999999999</v>
      </c>
      <c r="I38" s="94">
        <v>144.60909000000001</v>
      </c>
      <c r="J38" s="95">
        <v>4.1105937108639554E-3</v>
      </c>
      <c r="K38" s="95">
        <f>I38/'סכום נכסי הקרן'!$C$42</f>
        <v>2.0018078560831636E-6</v>
      </c>
    </row>
    <row r="39" spans="2:11" s="142" customFormat="1">
      <c r="B39" s="87" t="s">
        <v>2531</v>
      </c>
      <c r="C39" s="84" t="s">
        <v>2532</v>
      </c>
      <c r="D39" s="97" t="s">
        <v>1934</v>
      </c>
      <c r="E39" s="97" t="s">
        <v>182</v>
      </c>
      <c r="F39" s="107">
        <v>43643</v>
      </c>
      <c r="G39" s="94">
        <v>73376100</v>
      </c>
      <c r="H39" s="96">
        <v>0.24840000000000001</v>
      </c>
      <c r="I39" s="94">
        <v>182.28307000000001</v>
      </c>
      <c r="J39" s="95">
        <v>5.1814975195471746E-3</v>
      </c>
      <c r="K39" s="95">
        <f>I39/'סכום נכסי הקרן'!$C$42</f>
        <v>2.5233246510088487E-6</v>
      </c>
    </row>
    <row r="40" spans="2:11" s="142" customFormat="1">
      <c r="B40" s="87" t="s">
        <v>2533</v>
      </c>
      <c r="C40" s="84" t="s">
        <v>2534</v>
      </c>
      <c r="D40" s="97" t="s">
        <v>1934</v>
      </c>
      <c r="E40" s="97" t="s">
        <v>182</v>
      </c>
      <c r="F40" s="107">
        <v>43642</v>
      </c>
      <c r="G40" s="94">
        <v>10506.3</v>
      </c>
      <c r="H40" s="96">
        <v>0.53900000000000003</v>
      </c>
      <c r="I40" s="94">
        <v>5.663E-2</v>
      </c>
      <c r="J40" s="95">
        <v>1.6097392068937421E-6</v>
      </c>
      <c r="K40" s="95">
        <f>I40/'סכום נכסי הקרן'!$C$42</f>
        <v>7.8392291169240838E-10</v>
      </c>
    </row>
    <row r="41" spans="2:11" s="142" customFormat="1">
      <c r="B41" s="87" t="s">
        <v>2533</v>
      </c>
      <c r="C41" s="84" t="s">
        <v>2535</v>
      </c>
      <c r="D41" s="97" t="s">
        <v>1934</v>
      </c>
      <c r="E41" s="97" t="s">
        <v>182</v>
      </c>
      <c r="F41" s="107">
        <v>43642</v>
      </c>
      <c r="G41" s="94">
        <v>70042</v>
      </c>
      <c r="H41" s="96">
        <v>0.53900000000000003</v>
      </c>
      <c r="I41" s="94">
        <v>0.37751999999999997</v>
      </c>
      <c r="J41" s="95">
        <v>1.0731215705218531E-5</v>
      </c>
      <c r="K41" s="95">
        <f>I41/'סכום נכסי הקרן'!$C$42</f>
        <v>5.2259681727373824E-9</v>
      </c>
    </row>
    <row r="42" spans="2:11" s="142" customFormat="1">
      <c r="B42" s="87" t="s">
        <v>2533</v>
      </c>
      <c r="C42" s="84" t="s">
        <v>2536</v>
      </c>
      <c r="D42" s="97" t="s">
        <v>1934</v>
      </c>
      <c r="E42" s="97" t="s">
        <v>182</v>
      </c>
      <c r="F42" s="107">
        <v>43642</v>
      </c>
      <c r="G42" s="94">
        <v>7004.2</v>
      </c>
      <c r="H42" s="96">
        <v>0.53900000000000003</v>
      </c>
      <c r="I42" s="94">
        <v>3.7749999999999999E-2</v>
      </c>
      <c r="J42" s="95">
        <v>1.073064719410891E-6</v>
      </c>
      <c r="K42" s="95">
        <f>I42/'סכום נכסי הקרן'!$C$42</f>
        <v>5.2256913149193742E-10</v>
      </c>
    </row>
    <row r="43" spans="2:11" s="142" customFormat="1">
      <c r="B43" s="87" t="s">
        <v>2533</v>
      </c>
      <c r="C43" s="84" t="s">
        <v>2537</v>
      </c>
      <c r="D43" s="97" t="s">
        <v>1934</v>
      </c>
      <c r="E43" s="97" t="s">
        <v>182</v>
      </c>
      <c r="F43" s="107">
        <v>43642</v>
      </c>
      <c r="G43" s="94">
        <v>700420</v>
      </c>
      <c r="H43" s="96">
        <v>0.53900000000000003</v>
      </c>
      <c r="I43" s="94">
        <v>3.7752399999999997</v>
      </c>
      <c r="J43" s="95">
        <v>1.0731329407440456E-4</v>
      </c>
      <c r="K43" s="95">
        <f>I43/'סכום נכסי הקרן'!$C$42</f>
        <v>5.2260235443009843E-8</v>
      </c>
    </row>
    <row r="44" spans="2:11" s="142" customFormat="1">
      <c r="B44" s="87" t="s">
        <v>2533</v>
      </c>
      <c r="C44" s="84" t="s">
        <v>2538</v>
      </c>
      <c r="D44" s="97" t="s">
        <v>1934</v>
      </c>
      <c r="E44" s="97" t="s">
        <v>182</v>
      </c>
      <c r="F44" s="107">
        <v>43642</v>
      </c>
      <c r="G44" s="94">
        <v>45527.3</v>
      </c>
      <c r="H44" s="96">
        <v>0.53900000000000003</v>
      </c>
      <c r="I44" s="94">
        <v>0.24539</v>
      </c>
      <c r="J44" s="95">
        <v>6.9753470595030085E-6</v>
      </c>
      <c r="K44" s="95">
        <f>I44/'סכום נכסי הקרן'!$C$42</f>
        <v>3.3969069980611001E-9</v>
      </c>
    </row>
    <row r="45" spans="2:11" s="142" customFormat="1">
      <c r="B45" s="87" t="s">
        <v>2533</v>
      </c>
      <c r="C45" s="84" t="s">
        <v>2539</v>
      </c>
      <c r="D45" s="97" t="s">
        <v>1934</v>
      </c>
      <c r="E45" s="97" t="s">
        <v>182</v>
      </c>
      <c r="F45" s="107">
        <v>43642</v>
      </c>
      <c r="G45" s="94">
        <v>2801680</v>
      </c>
      <c r="H45" s="96">
        <v>0.53900000000000003</v>
      </c>
      <c r="I45" s="94">
        <v>15.100940000000001</v>
      </c>
      <c r="J45" s="95">
        <v>4.2925260778650871E-4</v>
      </c>
      <c r="K45" s="95">
        <f>I45/'סכום נכסי הקרן'!$C$42</f>
        <v>2.090406649142214E-7</v>
      </c>
    </row>
    <row r="46" spans="2:11" s="142" customFormat="1">
      <c r="B46" s="87" t="s">
        <v>2533</v>
      </c>
      <c r="C46" s="84" t="s">
        <v>2540</v>
      </c>
      <c r="D46" s="97" t="s">
        <v>1934</v>
      </c>
      <c r="E46" s="97" t="s">
        <v>182</v>
      </c>
      <c r="F46" s="107">
        <v>43642</v>
      </c>
      <c r="G46" s="94">
        <v>192615.5</v>
      </c>
      <c r="H46" s="96">
        <v>0.53900000000000003</v>
      </c>
      <c r="I46" s="94">
        <v>1.0381899999999999</v>
      </c>
      <c r="J46" s="95">
        <v>2.9511127444905773E-5</v>
      </c>
      <c r="K46" s="95">
        <f>I46/'סכום נכסי הקרן'!$C$42</f>
        <v>1.4371550903936808E-8</v>
      </c>
    </row>
    <row r="47" spans="2:11" s="142" customFormat="1">
      <c r="B47" s="87" t="s">
        <v>2533</v>
      </c>
      <c r="C47" s="84" t="s">
        <v>2541</v>
      </c>
      <c r="D47" s="97" t="s">
        <v>1934</v>
      </c>
      <c r="E47" s="97" t="s">
        <v>182</v>
      </c>
      <c r="F47" s="107">
        <v>43642</v>
      </c>
      <c r="G47" s="94">
        <v>420252</v>
      </c>
      <c r="H47" s="96">
        <v>0.53900000000000003</v>
      </c>
      <c r="I47" s="94">
        <v>2.2651399999999997</v>
      </c>
      <c r="J47" s="95">
        <v>6.4387862742420804E-5</v>
      </c>
      <c r="K47" s="95">
        <f>I47/'סכום נכסי הקרן'!$C$42</f>
        <v>3.1356085894242306E-8</v>
      </c>
    </row>
    <row r="48" spans="2:11" s="142" customFormat="1">
      <c r="B48" s="87" t="s">
        <v>2533</v>
      </c>
      <c r="C48" s="84" t="s">
        <v>2536</v>
      </c>
      <c r="D48" s="97" t="s">
        <v>1934</v>
      </c>
      <c r="E48" s="97" t="s">
        <v>182</v>
      </c>
      <c r="F48" s="107">
        <v>43642</v>
      </c>
      <c r="G48" s="94">
        <v>10506.3</v>
      </c>
      <c r="H48" s="96">
        <v>0.53900000000000003</v>
      </c>
      <c r="I48" s="94">
        <v>5.663E-2</v>
      </c>
      <c r="J48" s="95">
        <v>1.6097392068937421E-6</v>
      </c>
      <c r="K48" s="95">
        <f>I48/'סכום נכסי הקרן'!$C$42</f>
        <v>7.8392291169240838E-10</v>
      </c>
    </row>
    <row r="49" spans="2:11" s="142" customFormat="1">
      <c r="B49" s="87" t="s">
        <v>2533</v>
      </c>
      <c r="C49" s="84" t="s">
        <v>2542</v>
      </c>
      <c r="D49" s="97" t="s">
        <v>1934</v>
      </c>
      <c r="E49" s="97" t="s">
        <v>182</v>
      </c>
      <c r="F49" s="107">
        <v>43642</v>
      </c>
      <c r="G49" s="94">
        <v>140084</v>
      </c>
      <c r="H49" s="96">
        <v>0.53900000000000003</v>
      </c>
      <c r="I49" s="94">
        <v>0.75505</v>
      </c>
      <c r="J49" s="95">
        <v>2.1462715665991877E-5</v>
      </c>
      <c r="K49" s="95">
        <f>I49/'סכום נכסי הקרן'!$C$42</f>
        <v>1.045207477438377E-8</v>
      </c>
    </row>
    <row r="50" spans="2:11" s="142" customFormat="1">
      <c r="B50" s="87" t="s">
        <v>2533</v>
      </c>
      <c r="C50" s="84" t="s">
        <v>2543</v>
      </c>
      <c r="D50" s="97" t="s">
        <v>1934</v>
      </c>
      <c r="E50" s="97" t="s">
        <v>182</v>
      </c>
      <c r="F50" s="107">
        <v>43642</v>
      </c>
      <c r="G50" s="94">
        <v>12257.35</v>
      </c>
      <c r="H50" s="96">
        <v>0.53900000000000003</v>
      </c>
      <c r="I50" s="94">
        <v>6.606999999999999E-2</v>
      </c>
      <c r="J50" s="95">
        <v>1.8780764506351673E-6</v>
      </c>
      <c r="K50" s="95">
        <f>I50/'סכום נכסי הקרן'!$C$42</f>
        <v>9.1459980179264376E-10</v>
      </c>
    </row>
    <row r="51" spans="2:11" s="142" customFormat="1">
      <c r="B51" s="87" t="s">
        <v>2544</v>
      </c>
      <c r="C51" s="84" t="s">
        <v>2545</v>
      </c>
      <c r="D51" s="97" t="s">
        <v>1934</v>
      </c>
      <c r="E51" s="97" t="s">
        <v>182</v>
      </c>
      <c r="F51" s="107">
        <v>43642</v>
      </c>
      <c r="G51" s="94">
        <v>70084000</v>
      </c>
      <c r="H51" s="96">
        <v>0.53469999999999995</v>
      </c>
      <c r="I51" s="94">
        <v>374.73340999999999</v>
      </c>
      <c r="J51" s="95">
        <v>1.0652005336570501E-2</v>
      </c>
      <c r="K51" s="95">
        <f>I51/'סכום נכסי הקרן'!$C$42</f>
        <v>5.1873937113831014E-6</v>
      </c>
    </row>
    <row r="52" spans="2:11" s="142" customFormat="1">
      <c r="B52" s="87" t="s">
        <v>2546</v>
      </c>
      <c r="C52" s="84" t="s">
        <v>2547</v>
      </c>
      <c r="D52" s="97" t="s">
        <v>1934</v>
      </c>
      <c r="E52" s="97" t="s">
        <v>182</v>
      </c>
      <c r="F52" s="107">
        <v>43642</v>
      </c>
      <c r="G52" s="94">
        <v>105150000</v>
      </c>
      <c r="H52" s="96">
        <v>0.53859999999999997</v>
      </c>
      <c r="I52" s="94">
        <v>566.28886999999997</v>
      </c>
      <c r="J52" s="95">
        <v>1.6097075692504917E-2</v>
      </c>
      <c r="K52" s="95">
        <f>I52/'סכום נכסי הקרן'!$C$42</f>
        <v>7.8390750455483607E-6</v>
      </c>
    </row>
    <row r="53" spans="2:11" s="142" customFormat="1">
      <c r="B53" s="87" t="s">
        <v>2548</v>
      </c>
      <c r="C53" s="84" t="s">
        <v>2549</v>
      </c>
      <c r="D53" s="97" t="s">
        <v>1934</v>
      </c>
      <c r="E53" s="97" t="s">
        <v>182</v>
      </c>
      <c r="F53" s="107">
        <v>43627</v>
      </c>
      <c r="G53" s="94">
        <v>118836.45</v>
      </c>
      <c r="H53" s="96">
        <v>8.8700000000000001E-2</v>
      </c>
      <c r="I53" s="94">
        <v>0.10542</v>
      </c>
      <c r="J53" s="95">
        <v>2.9966220588157918E-6</v>
      </c>
      <c r="K53" s="95">
        <f>I53/'סכום נכסי הקרן'!$C$42</f>
        <v>1.4593175587252991E-9</v>
      </c>
    </row>
    <row r="54" spans="2:11" s="142" customFormat="1">
      <c r="B54" s="87" t="s">
        <v>2548</v>
      </c>
      <c r="C54" s="84" t="s">
        <v>2550</v>
      </c>
      <c r="D54" s="97" t="s">
        <v>1934</v>
      </c>
      <c r="E54" s="97" t="s">
        <v>182</v>
      </c>
      <c r="F54" s="107">
        <v>43627</v>
      </c>
      <c r="G54" s="94">
        <v>78873.75</v>
      </c>
      <c r="H54" s="96">
        <v>8.8700000000000001E-2</v>
      </c>
      <c r="I54" s="94">
        <v>6.9970000000000004E-2</v>
      </c>
      <c r="J54" s="95">
        <v>1.9889361170113923E-6</v>
      </c>
      <c r="K54" s="95">
        <f>I54/'סכום נכסי הקרן'!$C$42</f>
        <v>9.6858707630439368E-10</v>
      </c>
    </row>
    <row r="55" spans="2:11" s="142" customFormat="1">
      <c r="B55" s="87" t="s">
        <v>2548</v>
      </c>
      <c r="C55" s="84" t="s">
        <v>2551</v>
      </c>
      <c r="D55" s="97" t="s">
        <v>1934</v>
      </c>
      <c r="E55" s="97" t="s">
        <v>182</v>
      </c>
      <c r="F55" s="107">
        <v>43627</v>
      </c>
      <c r="G55" s="94">
        <v>55386.9</v>
      </c>
      <c r="H55" s="96">
        <v>8.8700000000000001E-2</v>
      </c>
      <c r="I55" s="94">
        <v>4.913E-2</v>
      </c>
      <c r="J55" s="95">
        <v>1.3965475407856179E-6</v>
      </c>
      <c r="K55" s="95">
        <f>I55/'סכום נכסי הקרן'!$C$42</f>
        <v>6.8010122993904336E-10</v>
      </c>
    </row>
    <row r="56" spans="2:11" s="142" customFormat="1">
      <c r="B56" s="87" t="s">
        <v>2548</v>
      </c>
      <c r="C56" s="84" t="s">
        <v>2552</v>
      </c>
      <c r="D56" s="97" t="s">
        <v>1934</v>
      </c>
      <c r="E56" s="97" t="s">
        <v>182</v>
      </c>
      <c r="F56" s="107">
        <v>43627</v>
      </c>
      <c r="G56" s="94">
        <v>7789221</v>
      </c>
      <c r="H56" s="96">
        <v>8.8700000000000001E-2</v>
      </c>
      <c r="I56" s="94">
        <v>6.9097700000000009</v>
      </c>
      <c r="J56" s="95">
        <v>1.9641405049652434E-4</v>
      </c>
      <c r="K56" s="95">
        <f>I56/'סכום נכסי הקרן'!$C$42</f>
        <v>9.5651192257193239E-8</v>
      </c>
    </row>
    <row r="57" spans="2:11" s="142" customFormat="1">
      <c r="B57" s="87" t="s">
        <v>2548</v>
      </c>
      <c r="C57" s="84" t="s">
        <v>2553</v>
      </c>
      <c r="D57" s="97" t="s">
        <v>1934</v>
      </c>
      <c r="E57" s="97" t="s">
        <v>182</v>
      </c>
      <c r="F57" s="107">
        <v>43627</v>
      </c>
      <c r="G57" s="94">
        <v>140220</v>
      </c>
      <c r="H57" s="96">
        <v>8.8700000000000001E-2</v>
      </c>
      <c r="I57" s="94">
        <v>0.12439</v>
      </c>
      <c r="J57" s="95">
        <v>3.5358548462919403E-6</v>
      </c>
      <c r="K57" s="95">
        <f>I57/'סכום נכסי הקרן'!$C$42</f>
        <v>1.7219171991068105E-9</v>
      </c>
    </row>
    <row r="58" spans="2:11" s="142" customFormat="1">
      <c r="B58" s="87" t="s">
        <v>2548</v>
      </c>
      <c r="C58" s="84" t="s">
        <v>2554</v>
      </c>
      <c r="D58" s="97" t="s">
        <v>1934</v>
      </c>
      <c r="E58" s="97" t="s">
        <v>182</v>
      </c>
      <c r="F58" s="107">
        <v>43627</v>
      </c>
      <c r="G58" s="94">
        <v>1840387.5</v>
      </c>
      <c r="H58" s="96">
        <v>8.8700000000000001E-2</v>
      </c>
      <c r="I58" s="94">
        <v>1.6325999999999998</v>
      </c>
      <c r="J58" s="95">
        <v>4.6407561878416439E-5</v>
      </c>
      <c r="K58" s="95">
        <f>I58/'סכום נכסי הקרן'!$C$42</f>
        <v>2.2599903684072503E-8</v>
      </c>
    </row>
    <row r="59" spans="2:11" s="142" customFormat="1">
      <c r="B59" s="87" t="s">
        <v>2548</v>
      </c>
      <c r="C59" s="84" t="s">
        <v>2555</v>
      </c>
      <c r="D59" s="97" t="s">
        <v>1934</v>
      </c>
      <c r="E59" s="97" t="s">
        <v>182</v>
      </c>
      <c r="F59" s="107">
        <v>43627</v>
      </c>
      <c r="G59" s="94">
        <v>1297035</v>
      </c>
      <c r="H59" s="96">
        <v>8.8700000000000001E-2</v>
      </c>
      <c r="I59" s="94">
        <v>1.15059</v>
      </c>
      <c r="J59" s="95">
        <v>3.2706159880979531E-5</v>
      </c>
      <c r="K59" s="95">
        <f>I59/'סכום נכסי הקרן'!$C$42</f>
        <v>1.5927491841147238E-8</v>
      </c>
    </row>
    <row r="60" spans="2:11" s="142" customFormat="1">
      <c r="B60" s="87" t="s">
        <v>2548</v>
      </c>
      <c r="C60" s="84" t="s">
        <v>2556</v>
      </c>
      <c r="D60" s="97" t="s">
        <v>1934</v>
      </c>
      <c r="E60" s="97" t="s">
        <v>182</v>
      </c>
      <c r="F60" s="107">
        <v>43627</v>
      </c>
      <c r="G60" s="94">
        <v>95700.15</v>
      </c>
      <c r="H60" s="96">
        <v>8.8700000000000001E-2</v>
      </c>
      <c r="I60" s="94">
        <v>8.4890000000000007E-2</v>
      </c>
      <c r="J60" s="95">
        <v>2.4130454047891539E-6</v>
      </c>
      <c r="K60" s="95">
        <f>I60/'סכום נכסי הקרן'!$C$42</f>
        <v>1.1751230085390879E-9</v>
      </c>
    </row>
    <row r="61" spans="2:11" s="142" customFormat="1">
      <c r="B61" s="87" t="s">
        <v>2557</v>
      </c>
      <c r="C61" s="84" t="s">
        <v>2558</v>
      </c>
      <c r="D61" s="97" t="s">
        <v>1934</v>
      </c>
      <c r="E61" s="97" t="s">
        <v>182</v>
      </c>
      <c r="F61" s="107">
        <v>43628</v>
      </c>
      <c r="G61" s="94">
        <v>2453990</v>
      </c>
      <c r="H61" s="96">
        <v>9.4399999999999998E-2</v>
      </c>
      <c r="I61" s="94">
        <v>2.3163899999999997</v>
      </c>
      <c r="J61" s="95">
        <v>6.5844672460826323E-5</v>
      </c>
      <c r="K61" s="95">
        <f>I61/'סכום נכסי הקרן'!$C$42</f>
        <v>3.20655340528903E-8</v>
      </c>
    </row>
    <row r="62" spans="2:11" s="142" customFormat="1">
      <c r="B62" s="87" t="s">
        <v>2559</v>
      </c>
      <c r="C62" s="84" t="s">
        <v>2560</v>
      </c>
      <c r="D62" s="97" t="s">
        <v>1934</v>
      </c>
      <c r="E62" s="97" t="s">
        <v>182</v>
      </c>
      <c r="F62" s="107">
        <v>43642</v>
      </c>
      <c r="G62" s="94">
        <v>4208280</v>
      </c>
      <c r="H62" s="96">
        <v>0.59219999999999995</v>
      </c>
      <c r="I62" s="94">
        <v>24.921900000000001</v>
      </c>
      <c r="J62" s="95">
        <v>7.0841885114400764E-4</v>
      </c>
      <c r="K62" s="95">
        <f>I62/'סכום נכסי הקרן'!$C$42</f>
        <v>3.4499114273189182E-7</v>
      </c>
    </row>
    <row r="63" spans="2:11" s="142" customFormat="1">
      <c r="B63" s="87" t="s">
        <v>2561</v>
      </c>
      <c r="C63" s="84" t="s">
        <v>2562</v>
      </c>
      <c r="D63" s="97" t="s">
        <v>1934</v>
      </c>
      <c r="E63" s="97" t="s">
        <v>182</v>
      </c>
      <c r="F63" s="107">
        <v>43642</v>
      </c>
      <c r="G63" s="94">
        <v>10521.6</v>
      </c>
      <c r="H63" s="96">
        <v>0.61939999999999995</v>
      </c>
      <c r="I63" s="94">
        <v>6.5170000000000006E-2</v>
      </c>
      <c r="J63" s="95">
        <v>1.8524934507021929E-6</v>
      </c>
      <c r="K63" s="95">
        <f>I63/'סכום נכסי הקרן'!$C$42</f>
        <v>9.0214119998224014E-10</v>
      </c>
    </row>
    <row r="64" spans="2:11" s="142" customFormat="1">
      <c r="B64" s="87" t="s">
        <v>2561</v>
      </c>
      <c r="C64" s="84" t="s">
        <v>2563</v>
      </c>
      <c r="D64" s="97" t="s">
        <v>1934</v>
      </c>
      <c r="E64" s="97" t="s">
        <v>182</v>
      </c>
      <c r="F64" s="107">
        <v>43642</v>
      </c>
      <c r="G64" s="94">
        <v>2805760</v>
      </c>
      <c r="H64" s="96">
        <v>0.61939999999999995</v>
      </c>
      <c r="I64" s="94">
        <v>17.379009999999997</v>
      </c>
      <c r="J64" s="95">
        <v>4.9400801296129978E-4</v>
      </c>
      <c r="K64" s="95">
        <f>I64/'סכום נכסי הקרן'!$C$42</f>
        <v>2.4057573938780647E-7</v>
      </c>
    </row>
    <row r="65" spans="2:11" s="142" customFormat="1">
      <c r="B65" s="87" t="s">
        <v>2561</v>
      </c>
      <c r="C65" s="84" t="s">
        <v>2564</v>
      </c>
      <c r="D65" s="97" t="s">
        <v>1934</v>
      </c>
      <c r="E65" s="97" t="s">
        <v>182</v>
      </c>
      <c r="F65" s="107">
        <v>43642</v>
      </c>
      <c r="G65" s="94">
        <v>1402880</v>
      </c>
      <c r="H65" s="96">
        <v>0.61939999999999995</v>
      </c>
      <c r="I65" s="94">
        <v>8.6895000000000007</v>
      </c>
      <c r="J65" s="95">
        <v>2.4700386435287257E-4</v>
      </c>
      <c r="K65" s="95">
        <f>I65/'סכום נכסי הקרן'!$C$42</f>
        <v>1.2028780047944875E-7</v>
      </c>
    </row>
    <row r="66" spans="2:11" s="142" customFormat="1">
      <c r="B66" s="87" t="s">
        <v>2561</v>
      </c>
      <c r="C66" s="84" t="s">
        <v>2565</v>
      </c>
      <c r="D66" s="97" t="s">
        <v>1934</v>
      </c>
      <c r="E66" s="97" t="s">
        <v>182</v>
      </c>
      <c r="F66" s="107">
        <v>43642</v>
      </c>
      <c r="G66" s="94">
        <v>21043200</v>
      </c>
      <c r="H66" s="96">
        <v>0.61939999999999995</v>
      </c>
      <c r="I66" s="94">
        <v>130.34253999999999</v>
      </c>
      <c r="J66" s="95">
        <v>3.705059102315307E-3</v>
      </c>
      <c r="K66" s="95">
        <f>I66/'סכום נכסי הקרן'!$C$42</f>
        <v>1.8043175609073671E-6</v>
      </c>
    </row>
    <row r="67" spans="2:11" s="142" customFormat="1">
      <c r="B67" s="87" t="s">
        <v>2561</v>
      </c>
      <c r="C67" s="84" t="s">
        <v>2566</v>
      </c>
      <c r="D67" s="97" t="s">
        <v>1934</v>
      </c>
      <c r="E67" s="97" t="s">
        <v>182</v>
      </c>
      <c r="F67" s="107">
        <v>43642</v>
      </c>
      <c r="G67" s="94">
        <v>3507200</v>
      </c>
      <c r="H67" s="96">
        <v>0.61939999999999995</v>
      </c>
      <c r="I67" s="94">
        <v>21.723759999999999</v>
      </c>
      <c r="J67" s="95">
        <v>6.1750994513773611E-4</v>
      </c>
      <c r="K67" s="95">
        <f>I67/'סכום נכסי הקרן'!$C$42</f>
        <v>3.0071963962753084E-7</v>
      </c>
    </row>
    <row r="68" spans="2:11" s="142" customFormat="1">
      <c r="B68" s="87" t="s">
        <v>2567</v>
      </c>
      <c r="C68" s="84" t="s">
        <v>2568</v>
      </c>
      <c r="D68" s="97" t="s">
        <v>1934</v>
      </c>
      <c r="E68" s="97" t="s">
        <v>182</v>
      </c>
      <c r="F68" s="107">
        <v>43626</v>
      </c>
      <c r="G68" s="94">
        <v>24561.599999999999</v>
      </c>
      <c r="H68" s="96">
        <v>0.18240000000000001</v>
      </c>
      <c r="I68" s="94">
        <v>4.48E-2</v>
      </c>
      <c r="J68" s="95">
        <v>1.2734648855525278E-6</v>
      </c>
      <c r="K68" s="95">
        <f>I68/'סכום נכסי הקרן'!$C$42</f>
        <v>6.2016151234010053E-10</v>
      </c>
    </row>
    <row r="69" spans="2:11" s="142" customFormat="1">
      <c r="B69" s="87" t="s">
        <v>2567</v>
      </c>
      <c r="C69" s="84" t="s">
        <v>2569</v>
      </c>
      <c r="D69" s="97" t="s">
        <v>1934</v>
      </c>
      <c r="E69" s="97" t="s">
        <v>182</v>
      </c>
      <c r="F69" s="107">
        <v>43626</v>
      </c>
      <c r="G69" s="94">
        <v>10526.4</v>
      </c>
      <c r="H69" s="96">
        <v>0.18240000000000001</v>
      </c>
      <c r="I69" s="94">
        <v>1.9199999999999998E-2</v>
      </c>
      <c r="J69" s="95">
        <v>5.4577066523679751E-7</v>
      </c>
      <c r="K69" s="95">
        <f>I69/'סכום נכסי הקרן'!$C$42</f>
        <v>2.6578350528861452E-10</v>
      </c>
    </row>
    <row r="70" spans="2:11" s="142" customFormat="1">
      <c r="B70" s="87" t="s">
        <v>2567</v>
      </c>
      <c r="C70" s="84" t="s">
        <v>2570</v>
      </c>
      <c r="D70" s="97" t="s">
        <v>1934</v>
      </c>
      <c r="E70" s="97" t="s">
        <v>182</v>
      </c>
      <c r="F70" s="107">
        <v>43626</v>
      </c>
      <c r="G70" s="94">
        <v>3508800</v>
      </c>
      <c r="H70" s="96">
        <v>0.18240000000000001</v>
      </c>
      <c r="I70" s="94">
        <v>6.4002600000000003</v>
      </c>
      <c r="J70" s="95">
        <v>1.8193094572335763E-4</v>
      </c>
      <c r="K70" s="95">
        <f>I70/'סכום נכסי הקרן'!$C$42</f>
        <v>8.8598100914505635E-8</v>
      </c>
    </row>
    <row r="71" spans="2:11" s="142" customFormat="1">
      <c r="B71" s="87" t="s">
        <v>2571</v>
      </c>
      <c r="C71" s="84" t="s">
        <v>2572</v>
      </c>
      <c r="D71" s="97" t="s">
        <v>1934</v>
      </c>
      <c r="E71" s="97" t="s">
        <v>182</v>
      </c>
      <c r="F71" s="107">
        <v>43626</v>
      </c>
      <c r="G71" s="94">
        <v>35095</v>
      </c>
      <c r="H71" s="96">
        <v>0.20230000000000001</v>
      </c>
      <c r="I71" s="94">
        <v>7.0980000000000001E-2</v>
      </c>
      <c r="J71" s="95">
        <v>2.0176459280472862E-6</v>
      </c>
      <c r="K71" s="95">
        <f>I71/'סכום נכסי הקרן'!$C$42</f>
        <v>9.8256839611384691E-10</v>
      </c>
    </row>
    <row r="72" spans="2:11" s="142" customFormat="1">
      <c r="B72" s="87" t="s">
        <v>2571</v>
      </c>
      <c r="C72" s="84" t="s">
        <v>2573</v>
      </c>
      <c r="D72" s="97" t="s">
        <v>1934</v>
      </c>
      <c r="E72" s="97" t="s">
        <v>182</v>
      </c>
      <c r="F72" s="107">
        <v>43626</v>
      </c>
      <c r="G72" s="94">
        <v>175475</v>
      </c>
      <c r="H72" s="96">
        <v>0.20230000000000001</v>
      </c>
      <c r="I72" s="94">
        <v>0.35491</v>
      </c>
      <c r="J72" s="95">
        <v>1.0088513895791241E-5</v>
      </c>
      <c r="K72" s="95">
        <f>I72/'סכום נכסי הקרן'!$C$42</f>
        <v>4.9129804094782386E-9</v>
      </c>
    </row>
    <row r="73" spans="2:11" s="142" customFormat="1">
      <c r="B73" s="87" t="s">
        <v>2574</v>
      </c>
      <c r="C73" s="84" t="s">
        <v>2575</v>
      </c>
      <c r="D73" s="97" t="s">
        <v>1934</v>
      </c>
      <c r="E73" s="97" t="s">
        <v>182</v>
      </c>
      <c r="F73" s="107">
        <v>43628</v>
      </c>
      <c r="G73" s="94">
        <v>70200000</v>
      </c>
      <c r="H73" s="96">
        <v>7.1499999999999994E-2</v>
      </c>
      <c r="I73" s="94">
        <v>50.195860000000003</v>
      </c>
      <c r="J73" s="95">
        <v>1.4268452033506854E-3</v>
      </c>
      <c r="K73" s="95">
        <f>I73/'סכום נכסי הקרן'!$C$42</f>
        <v>6.9485581363419561E-7</v>
      </c>
    </row>
    <row r="74" spans="2:11" s="142" customFormat="1">
      <c r="B74" s="87" t="s">
        <v>2574</v>
      </c>
      <c r="C74" s="84" t="s">
        <v>2576</v>
      </c>
      <c r="D74" s="97" t="s">
        <v>1934</v>
      </c>
      <c r="E74" s="97" t="s">
        <v>182</v>
      </c>
      <c r="F74" s="107">
        <v>43628</v>
      </c>
      <c r="G74" s="94">
        <v>6142500</v>
      </c>
      <c r="H74" s="96">
        <v>7.1499999999999994E-2</v>
      </c>
      <c r="I74" s="94">
        <v>4.3921400000000004</v>
      </c>
      <c r="J74" s="95">
        <v>1.2484901925068482E-4</v>
      </c>
      <c r="K74" s="95">
        <f>I74/'סכום נכסי הקרן'!$C$42</f>
        <v>6.0799914839496638E-8</v>
      </c>
    </row>
    <row r="75" spans="2:11" s="142" customFormat="1">
      <c r="B75" s="87" t="s">
        <v>2574</v>
      </c>
      <c r="C75" s="84" t="s">
        <v>2577</v>
      </c>
      <c r="D75" s="97" t="s">
        <v>1934</v>
      </c>
      <c r="E75" s="97" t="s">
        <v>182</v>
      </c>
      <c r="F75" s="107">
        <v>43628</v>
      </c>
      <c r="G75" s="94">
        <v>4914000</v>
      </c>
      <c r="H75" s="96">
        <v>7.1499999999999994E-2</v>
      </c>
      <c r="I75" s="94">
        <v>3.5137100000000001</v>
      </c>
      <c r="J75" s="95">
        <v>9.9879158549436882E-5</v>
      </c>
      <c r="K75" s="95">
        <f>I75/'סכום נכסי הקרן'!$C$42</f>
        <v>4.863990418581551E-8</v>
      </c>
    </row>
    <row r="76" spans="2:11" s="142" customFormat="1">
      <c r="B76" s="87" t="s">
        <v>2574</v>
      </c>
      <c r="C76" s="84" t="s">
        <v>2578</v>
      </c>
      <c r="D76" s="97" t="s">
        <v>1934</v>
      </c>
      <c r="E76" s="97" t="s">
        <v>182</v>
      </c>
      <c r="F76" s="107">
        <v>43628</v>
      </c>
      <c r="G76" s="94">
        <v>1404000</v>
      </c>
      <c r="H76" s="96">
        <v>7.1499999999999994E-2</v>
      </c>
      <c r="I76" s="94">
        <v>1.0039199999999999</v>
      </c>
      <c r="J76" s="95">
        <v>2.8536983658569053E-5</v>
      </c>
      <c r="K76" s="95">
        <f>I76/'סכום נכסי הקרן'!$C$42</f>
        <v>1.3897155032778431E-8</v>
      </c>
    </row>
    <row r="77" spans="2:11" s="142" customFormat="1">
      <c r="B77" s="87" t="s">
        <v>2574</v>
      </c>
      <c r="C77" s="84" t="s">
        <v>2579</v>
      </c>
      <c r="D77" s="97" t="s">
        <v>1934</v>
      </c>
      <c r="E77" s="97" t="s">
        <v>182</v>
      </c>
      <c r="F77" s="107">
        <v>43628</v>
      </c>
      <c r="G77" s="94">
        <v>22815000</v>
      </c>
      <c r="H77" s="96">
        <v>7.1499999999999994E-2</v>
      </c>
      <c r="I77" s="94">
        <v>16.313649999999999</v>
      </c>
      <c r="J77" s="95">
        <v>4.6372456317397305E-4</v>
      </c>
      <c r="K77" s="95">
        <f>I77/'סכום נכסי הקרן'!$C$42</f>
        <v>2.2582807713810448E-7</v>
      </c>
    </row>
    <row r="78" spans="2:11" s="142" customFormat="1">
      <c r="B78" s="87" t="s">
        <v>2574</v>
      </c>
      <c r="C78" s="84" t="s">
        <v>2580</v>
      </c>
      <c r="D78" s="97" t="s">
        <v>1934</v>
      </c>
      <c r="E78" s="97" t="s">
        <v>182</v>
      </c>
      <c r="F78" s="107">
        <v>43628</v>
      </c>
      <c r="G78" s="94">
        <v>1755000</v>
      </c>
      <c r="H78" s="96">
        <v>7.1499999999999994E-2</v>
      </c>
      <c r="I78" s="94">
        <v>1.2549000000000001</v>
      </c>
      <c r="J78" s="95">
        <v>3.5671229573211323E-5</v>
      </c>
      <c r="K78" s="95">
        <f>I78/'סכום נכסי הקרן'!$C$42</f>
        <v>1.7371443790973041E-8</v>
      </c>
    </row>
    <row r="79" spans="2:11" s="142" customFormat="1">
      <c r="B79" s="87" t="s">
        <v>2581</v>
      </c>
      <c r="C79" s="84" t="s">
        <v>2582</v>
      </c>
      <c r="D79" s="97" t="s">
        <v>1934</v>
      </c>
      <c r="E79" s="97" t="s">
        <v>182</v>
      </c>
      <c r="F79" s="107">
        <v>43628</v>
      </c>
      <c r="G79" s="94">
        <v>70206000</v>
      </c>
      <c r="H79" s="96">
        <v>0.08</v>
      </c>
      <c r="I79" s="94">
        <v>56.180430000000001</v>
      </c>
      <c r="J79" s="95">
        <v>1.5969599299161116E-3</v>
      </c>
      <c r="K79" s="95">
        <f>I79/'סכום נכסי הקרן'!$C$42</f>
        <v>7.7769956323029363E-7</v>
      </c>
    </row>
    <row r="80" spans="2:11" s="142" customFormat="1">
      <c r="B80" s="87" t="s">
        <v>2583</v>
      </c>
      <c r="C80" s="84" t="s">
        <v>2584</v>
      </c>
      <c r="D80" s="97" t="s">
        <v>1934</v>
      </c>
      <c r="E80" s="97" t="s">
        <v>182</v>
      </c>
      <c r="F80" s="107">
        <v>43626</v>
      </c>
      <c r="G80" s="94">
        <v>3513600</v>
      </c>
      <c r="H80" s="96">
        <v>0.20760000000000001</v>
      </c>
      <c r="I80" s="94">
        <v>7.2940800000000001</v>
      </c>
      <c r="J80" s="95">
        <v>2.0733827572345942E-4</v>
      </c>
      <c r="K80" s="95">
        <f>I80/'סכום נכסי הקרן'!$C$42</f>
        <v>1.0097115365914467E-7</v>
      </c>
    </row>
    <row r="81" spans="2:11" s="142" customFormat="1">
      <c r="B81" s="87" t="s">
        <v>2583</v>
      </c>
      <c r="C81" s="84" t="s">
        <v>2585</v>
      </c>
      <c r="D81" s="97" t="s">
        <v>1934</v>
      </c>
      <c r="E81" s="97" t="s">
        <v>182</v>
      </c>
      <c r="F81" s="107">
        <v>43626</v>
      </c>
      <c r="G81" s="94">
        <v>1405440</v>
      </c>
      <c r="H81" s="96">
        <v>0.20760000000000001</v>
      </c>
      <c r="I81" s="94">
        <v>2.9176299999999999</v>
      </c>
      <c r="J81" s="95">
        <v>8.2935253438272801E-5</v>
      </c>
      <c r="K81" s="95">
        <f>I81/'סכום נכסי הקרן'!$C$42</f>
        <v>4.0388433777876062E-8</v>
      </c>
    </row>
    <row r="82" spans="2:11" s="142" customFormat="1">
      <c r="B82" s="87" t="s">
        <v>2583</v>
      </c>
      <c r="C82" s="84" t="s">
        <v>2586</v>
      </c>
      <c r="D82" s="97" t="s">
        <v>1934</v>
      </c>
      <c r="E82" s="97" t="s">
        <v>182</v>
      </c>
      <c r="F82" s="107">
        <v>43626</v>
      </c>
      <c r="G82" s="94">
        <v>3513600</v>
      </c>
      <c r="H82" s="96">
        <v>0.20760000000000001</v>
      </c>
      <c r="I82" s="94">
        <v>7.2940800000000001</v>
      </c>
      <c r="J82" s="95">
        <v>2.0733827572345942E-4</v>
      </c>
      <c r="K82" s="95">
        <f>I82/'סכום נכסי הקרן'!$C$42</f>
        <v>1.0097115365914467E-7</v>
      </c>
    </row>
    <row r="83" spans="2:11" s="142" customFormat="1">
      <c r="B83" s="87" t="s">
        <v>2587</v>
      </c>
      <c r="C83" s="84" t="s">
        <v>2588</v>
      </c>
      <c r="D83" s="97" t="s">
        <v>1934</v>
      </c>
      <c r="E83" s="97" t="s">
        <v>182</v>
      </c>
      <c r="F83" s="107">
        <v>43626</v>
      </c>
      <c r="G83" s="94">
        <v>119578000</v>
      </c>
      <c r="H83" s="96">
        <v>0.30380000000000001</v>
      </c>
      <c r="I83" s="94">
        <v>363.29376999999999</v>
      </c>
      <c r="J83" s="95">
        <v>1.0326827215066883E-2</v>
      </c>
      <c r="K83" s="95">
        <f>I83/'סכום נכסי הקרן'!$C$42</f>
        <v>5.0290360229226934E-6</v>
      </c>
    </row>
    <row r="84" spans="2:11" s="142" customFormat="1">
      <c r="B84" s="87" t="s">
        <v>2589</v>
      </c>
      <c r="C84" s="84" t="s">
        <v>2590</v>
      </c>
      <c r="D84" s="97" t="s">
        <v>1934</v>
      </c>
      <c r="E84" s="97" t="s">
        <v>182</v>
      </c>
      <c r="F84" s="107">
        <v>43290</v>
      </c>
      <c r="G84" s="94">
        <v>45760000</v>
      </c>
      <c r="H84" s="96">
        <v>-1.2407999999999999</v>
      </c>
      <c r="I84" s="94">
        <v>-567.80229000000008</v>
      </c>
      <c r="J84" s="95">
        <v>-1.6140095496681099E-2</v>
      </c>
      <c r="K84" s="95">
        <f>I84/'סכום נכסי הקרן'!$C$42</f>
        <v>-7.8600251534949207E-6</v>
      </c>
    </row>
    <row r="85" spans="2:11" s="142" customFormat="1">
      <c r="B85" s="87" t="s">
        <v>2591</v>
      </c>
      <c r="C85" s="84" t="s">
        <v>2592</v>
      </c>
      <c r="D85" s="97" t="s">
        <v>1934</v>
      </c>
      <c r="E85" s="97" t="s">
        <v>182</v>
      </c>
      <c r="F85" s="107">
        <v>43621</v>
      </c>
      <c r="G85" s="94">
        <v>5285100</v>
      </c>
      <c r="H85" s="96">
        <v>0.61870000000000003</v>
      </c>
      <c r="I85" s="94">
        <v>32.697409999999998</v>
      </c>
      <c r="J85" s="95">
        <v>9.2944204204272482E-4</v>
      </c>
      <c r="K85" s="95">
        <f>I85/'סכום נכסי הקרן'!$C$42</f>
        <v>4.5262667935723945E-7</v>
      </c>
    </row>
    <row r="86" spans="2:11" s="142" customFormat="1">
      <c r="B86" s="87" t="s">
        <v>2593</v>
      </c>
      <c r="C86" s="84" t="s">
        <v>2594</v>
      </c>
      <c r="D86" s="97" t="s">
        <v>1934</v>
      </c>
      <c r="E86" s="97" t="s">
        <v>182</v>
      </c>
      <c r="F86" s="107">
        <v>43621</v>
      </c>
      <c r="G86" s="94">
        <v>3523400</v>
      </c>
      <c r="H86" s="96">
        <v>0.61870000000000003</v>
      </c>
      <c r="I86" s="94">
        <v>21.798269999999999</v>
      </c>
      <c r="J86" s="95">
        <v>6.1962793327663163E-4</v>
      </c>
      <c r="K86" s="95">
        <f>I86/'סכום נכסי הקרן'!$C$42</f>
        <v>3.0175107342852327E-7</v>
      </c>
    </row>
    <row r="87" spans="2:11" s="142" customFormat="1">
      <c r="B87" s="87" t="s">
        <v>2593</v>
      </c>
      <c r="C87" s="84" t="s">
        <v>2595</v>
      </c>
      <c r="D87" s="97" t="s">
        <v>1934</v>
      </c>
      <c r="E87" s="97" t="s">
        <v>182</v>
      </c>
      <c r="F87" s="107">
        <v>43621</v>
      </c>
      <c r="G87" s="94">
        <v>9513180</v>
      </c>
      <c r="H87" s="96">
        <v>0.61870000000000003</v>
      </c>
      <c r="I87" s="94">
        <v>58.855330000000002</v>
      </c>
      <c r="J87" s="95">
        <v>1.6729954482724611E-3</v>
      </c>
      <c r="K87" s="95">
        <f>I87/'סכום נכסי הקרן'!$C$42</f>
        <v>8.1472791209990387E-7</v>
      </c>
    </row>
    <row r="88" spans="2:11" s="142" customFormat="1">
      <c r="B88" s="87" t="s">
        <v>2593</v>
      </c>
      <c r="C88" s="84" t="s">
        <v>2596</v>
      </c>
      <c r="D88" s="97" t="s">
        <v>1934</v>
      </c>
      <c r="E88" s="97" t="s">
        <v>182</v>
      </c>
      <c r="F88" s="107">
        <v>43621</v>
      </c>
      <c r="G88" s="94">
        <v>11274880</v>
      </c>
      <c r="H88" s="96">
        <v>0.61870000000000003</v>
      </c>
      <c r="I88" s="94">
        <v>69.754460000000009</v>
      </c>
      <c r="J88" s="95">
        <v>1.9828092727829996E-3</v>
      </c>
      <c r="K88" s="95">
        <f>I88/'סכום נכסי הקרן'!$C$42</f>
        <v>9.6560337959971118E-7</v>
      </c>
    </row>
    <row r="89" spans="2:11" s="142" customFormat="1">
      <c r="B89" s="87" t="s">
        <v>2593</v>
      </c>
      <c r="C89" s="84" t="s">
        <v>2597</v>
      </c>
      <c r="D89" s="97" t="s">
        <v>1934</v>
      </c>
      <c r="E89" s="97" t="s">
        <v>182</v>
      </c>
      <c r="F89" s="107">
        <v>43621</v>
      </c>
      <c r="G89" s="94">
        <v>38757400</v>
      </c>
      <c r="H89" s="96">
        <v>0.61870000000000003</v>
      </c>
      <c r="I89" s="94">
        <v>239.78097</v>
      </c>
      <c r="J89" s="95">
        <v>6.8159072660429485E-3</v>
      </c>
      <c r="K89" s="95">
        <f>I89/'סכום נכסי הקרן'!$C$42</f>
        <v>3.3192618077137563E-6</v>
      </c>
    </row>
    <row r="90" spans="2:11" s="142" customFormat="1">
      <c r="B90" s="87" t="s">
        <v>2598</v>
      </c>
      <c r="C90" s="84" t="s">
        <v>2599</v>
      </c>
      <c r="D90" s="97" t="s">
        <v>1934</v>
      </c>
      <c r="E90" s="97" t="s">
        <v>182</v>
      </c>
      <c r="F90" s="107">
        <v>43621</v>
      </c>
      <c r="G90" s="94">
        <v>70512000</v>
      </c>
      <c r="H90" s="96">
        <v>0.68049999999999999</v>
      </c>
      <c r="I90" s="94">
        <v>479.83734000000004</v>
      </c>
      <c r="J90" s="95">
        <v>1.3639642930065388E-2</v>
      </c>
      <c r="K90" s="95">
        <f>I90/'סכום נכסי הקרן'!$C$42</f>
        <v>6.6423359475814966E-6</v>
      </c>
    </row>
    <row r="91" spans="2:11" s="142" customFormat="1">
      <c r="B91" s="87" t="s">
        <v>2600</v>
      </c>
      <c r="C91" s="84" t="s">
        <v>2601</v>
      </c>
      <c r="D91" s="97" t="s">
        <v>1934</v>
      </c>
      <c r="E91" s="97" t="s">
        <v>182</v>
      </c>
      <c r="F91" s="107">
        <v>43571</v>
      </c>
      <c r="G91" s="94">
        <v>70600000</v>
      </c>
      <c r="H91" s="96">
        <v>-0.746</v>
      </c>
      <c r="I91" s="94">
        <v>-526.6925500000001</v>
      </c>
      <c r="J91" s="95">
        <v>-1.4971528301498194E-2</v>
      </c>
      <c r="K91" s="95">
        <f>I91/'סכום נכסי הקרן'!$C$42</f>
        <v>-7.2909475077291094E-6</v>
      </c>
    </row>
    <row r="92" spans="2:11" s="142" customFormat="1">
      <c r="B92" s="87" t="s">
        <v>2602</v>
      </c>
      <c r="C92" s="84" t="s">
        <v>2603</v>
      </c>
      <c r="D92" s="97" t="s">
        <v>1934</v>
      </c>
      <c r="E92" s="97" t="s">
        <v>182</v>
      </c>
      <c r="F92" s="107">
        <v>43641</v>
      </c>
      <c r="G92" s="94">
        <v>706000</v>
      </c>
      <c r="H92" s="96">
        <v>0.81340000000000001</v>
      </c>
      <c r="I92" s="94">
        <v>5.7428500000000007</v>
      </c>
      <c r="J92" s="95">
        <v>1.6324370129453873E-4</v>
      </c>
      <c r="K92" s="95">
        <f>I92/'סכום נכסי הקרן'!$C$42</f>
        <v>7.9497646007641668E-8</v>
      </c>
    </row>
    <row r="93" spans="2:11" s="142" customFormat="1">
      <c r="B93" s="87" t="s">
        <v>2602</v>
      </c>
      <c r="C93" s="84" t="s">
        <v>2604</v>
      </c>
      <c r="D93" s="97" t="s">
        <v>1934</v>
      </c>
      <c r="E93" s="97" t="s">
        <v>182</v>
      </c>
      <c r="F93" s="107">
        <v>43641</v>
      </c>
      <c r="G93" s="94">
        <v>56480000</v>
      </c>
      <c r="H93" s="96">
        <v>0.81340000000000001</v>
      </c>
      <c r="I93" s="94">
        <v>459.42806999999999</v>
      </c>
      <c r="J93" s="95">
        <v>1.305949809335198E-2</v>
      </c>
      <c r="K93" s="95">
        <f>I93/'סכום נכסי הקרן'!$C$42</f>
        <v>6.3598126496136958E-6</v>
      </c>
    </row>
    <row r="94" spans="2:11" s="142" customFormat="1">
      <c r="B94" s="87" t="s">
        <v>2602</v>
      </c>
      <c r="C94" s="84" t="s">
        <v>2605</v>
      </c>
      <c r="D94" s="97" t="s">
        <v>1934</v>
      </c>
      <c r="E94" s="97" t="s">
        <v>182</v>
      </c>
      <c r="F94" s="107">
        <v>43641</v>
      </c>
      <c r="G94" s="94">
        <v>1059000</v>
      </c>
      <c r="H94" s="96">
        <v>0.81340000000000001</v>
      </c>
      <c r="I94" s="94">
        <v>8.6142800000000008</v>
      </c>
      <c r="J94" s="95">
        <v>2.4486569406958548E-4</v>
      </c>
      <c r="K94" s="95">
        <f>I94/'סכום נכסי הקרן'!$C$42</f>
        <v>1.19246538225917E-7</v>
      </c>
    </row>
    <row r="95" spans="2:11" s="142" customFormat="1">
      <c r="B95" s="87" t="s">
        <v>2602</v>
      </c>
      <c r="C95" s="84" t="s">
        <v>2606</v>
      </c>
      <c r="D95" s="97" t="s">
        <v>1934</v>
      </c>
      <c r="E95" s="97" t="s">
        <v>182</v>
      </c>
      <c r="F95" s="107">
        <v>43641</v>
      </c>
      <c r="G95" s="94">
        <v>1412000</v>
      </c>
      <c r="H95" s="96">
        <v>0.81340000000000001</v>
      </c>
      <c r="I95" s="94">
        <v>11.485700000000001</v>
      </c>
      <c r="J95" s="95">
        <v>3.2648740258907745E-4</v>
      </c>
      <c r="K95" s="95">
        <f>I95/'סכום נכסי הקרן'!$C$42</f>
        <v>1.5899529201528334E-7</v>
      </c>
    </row>
    <row r="96" spans="2:11" s="142" customFormat="1">
      <c r="B96" s="87" t="s">
        <v>2602</v>
      </c>
      <c r="C96" s="84" t="s">
        <v>2607</v>
      </c>
      <c r="D96" s="97" t="s">
        <v>1934</v>
      </c>
      <c r="E96" s="97" t="s">
        <v>182</v>
      </c>
      <c r="F96" s="107">
        <v>43641</v>
      </c>
      <c r="G96" s="94">
        <v>7060000</v>
      </c>
      <c r="H96" s="96">
        <v>0.81340000000000001</v>
      </c>
      <c r="I96" s="94">
        <v>57.428510000000003</v>
      </c>
      <c r="J96" s="95">
        <v>1.6324372972009418E-3</v>
      </c>
      <c r="K96" s="95">
        <f>I96/'סכום נכסי הקרן'!$C$42</f>
        <v>7.949765985053257E-7</v>
      </c>
    </row>
    <row r="97" spans="2:11" s="142" customFormat="1">
      <c r="B97" s="87" t="s">
        <v>2602</v>
      </c>
      <c r="C97" s="84" t="s">
        <v>2608</v>
      </c>
      <c r="D97" s="97" t="s">
        <v>1934</v>
      </c>
      <c r="E97" s="97" t="s">
        <v>182</v>
      </c>
      <c r="F97" s="107">
        <v>43641</v>
      </c>
      <c r="G97" s="94">
        <v>1412000</v>
      </c>
      <c r="H97" s="96">
        <v>0.81340000000000001</v>
      </c>
      <c r="I97" s="94">
        <v>11.485700000000001</v>
      </c>
      <c r="J97" s="95">
        <v>3.2648740258907745E-4</v>
      </c>
      <c r="K97" s="95">
        <f>I97/'סכום נכסי הקרן'!$C$42</f>
        <v>1.5899529201528334E-7</v>
      </c>
    </row>
    <row r="98" spans="2:11" s="142" customFormat="1">
      <c r="B98" s="87" t="s">
        <v>2602</v>
      </c>
      <c r="C98" s="84" t="s">
        <v>2609</v>
      </c>
      <c r="D98" s="97" t="s">
        <v>1934</v>
      </c>
      <c r="E98" s="97" t="s">
        <v>182</v>
      </c>
      <c r="F98" s="107">
        <v>43641</v>
      </c>
      <c r="G98" s="94">
        <v>3530000</v>
      </c>
      <c r="H98" s="96">
        <v>0.81340000000000001</v>
      </c>
      <c r="I98" s="94">
        <v>28.71425</v>
      </c>
      <c r="J98" s="95">
        <v>8.1621850647269349E-4</v>
      </c>
      <c r="K98" s="95">
        <f>I98/'סכום נכסי הקרן'!$C$42</f>
        <v>3.9748823003820831E-7</v>
      </c>
    </row>
    <row r="99" spans="2:11" s="142" customFormat="1">
      <c r="B99" s="87" t="s">
        <v>2602</v>
      </c>
      <c r="C99" s="84" t="s">
        <v>2610</v>
      </c>
      <c r="D99" s="97" t="s">
        <v>1934</v>
      </c>
      <c r="E99" s="97" t="s">
        <v>182</v>
      </c>
      <c r="F99" s="107">
        <v>43641</v>
      </c>
      <c r="G99" s="94">
        <v>1059000</v>
      </c>
      <c r="H99" s="96">
        <v>0.81340000000000001</v>
      </c>
      <c r="I99" s="94">
        <v>8.6142800000000008</v>
      </c>
      <c r="J99" s="95">
        <v>2.4486569406958548E-4</v>
      </c>
      <c r="K99" s="95">
        <f>I99/'סכום נכסי הקרן'!$C$42</f>
        <v>1.19246538225917E-7</v>
      </c>
    </row>
    <row r="100" spans="2:11" s="142" customFormat="1">
      <c r="B100" s="87" t="s">
        <v>2611</v>
      </c>
      <c r="C100" s="84" t="s">
        <v>2612</v>
      </c>
      <c r="D100" s="97" t="s">
        <v>1934</v>
      </c>
      <c r="E100" s="97" t="s">
        <v>182</v>
      </c>
      <c r="F100" s="107">
        <v>43621</v>
      </c>
      <c r="G100" s="94">
        <v>2224089</v>
      </c>
      <c r="H100" s="96">
        <v>0.81230000000000002</v>
      </c>
      <c r="I100" s="94">
        <v>18.067259999999997</v>
      </c>
      <c r="J100" s="95">
        <v>5.1357190152115535E-4</v>
      </c>
      <c r="K100" s="95">
        <f>I100/'סכום נכסי הקרן'!$C$42</f>
        <v>2.5010310905004027E-7</v>
      </c>
    </row>
    <row r="101" spans="2:11" s="142" customFormat="1">
      <c r="B101" s="87" t="s">
        <v>2613</v>
      </c>
      <c r="C101" s="84" t="s">
        <v>2614</v>
      </c>
      <c r="D101" s="97" t="s">
        <v>1934</v>
      </c>
      <c r="E101" s="97" t="s">
        <v>182</v>
      </c>
      <c r="F101" s="107">
        <v>43621</v>
      </c>
      <c r="G101" s="94">
        <v>45901700</v>
      </c>
      <c r="H101" s="96">
        <v>0.82909999999999995</v>
      </c>
      <c r="I101" s="94">
        <v>380.59372999999999</v>
      </c>
      <c r="J101" s="95">
        <v>1.0818588187867403E-2</v>
      </c>
      <c r="K101" s="95">
        <f>I101/'סכום נכסי הקרן'!$C$42</f>
        <v>5.268517481784819E-6</v>
      </c>
    </row>
    <row r="102" spans="2:11" s="142" customFormat="1">
      <c r="B102" s="87" t="s">
        <v>2615</v>
      </c>
      <c r="C102" s="84" t="s">
        <v>2616</v>
      </c>
      <c r="D102" s="97" t="s">
        <v>1934</v>
      </c>
      <c r="E102" s="97" t="s">
        <v>182</v>
      </c>
      <c r="F102" s="107">
        <v>43621</v>
      </c>
      <c r="G102" s="94">
        <v>3531</v>
      </c>
      <c r="H102" s="96">
        <v>0.80830000000000002</v>
      </c>
      <c r="I102" s="94">
        <v>2.8539999999999999E-2</v>
      </c>
      <c r="J102" s="95">
        <v>8.1126535343011472E-7</v>
      </c>
      <c r="K102" s="95">
        <f>I102/'סכום נכסי הקרן'!$C$42</f>
        <v>3.9507610629880515E-10</v>
      </c>
    </row>
    <row r="103" spans="2:11" s="142" customFormat="1">
      <c r="B103" s="87" t="s">
        <v>2615</v>
      </c>
      <c r="C103" s="84" t="s">
        <v>2617</v>
      </c>
      <c r="D103" s="97" t="s">
        <v>1934</v>
      </c>
      <c r="E103" s="97" t="s">
        <v>182</v>
      </c>
      <c r="F103" s="107">
        <v>43621</v>
      </c>
      <c r="G103" s="94">
        <v>67089</v>
      </c>
      <c r="H103" s="96">
        <v>0.80820000000000003</v>
      </c>
      <c r="I103" s="94">
        <v>0.54220000000000002</v>
      </c>
      <c r="J103" s="95">
        <v>1.5412336181843317E-5</v>
      </c>
      <c r="K103" s="95">
        <f>I103/'סכום נכסי הקרן'!$C$42</f>
        <v>7.5056154462232705E-9</v>
      </c>
    </row>
    <row r="104" spans="2:11" s="142" customFormat="1">
      <c r="B104" s="87" t="s">
        <v>2615</v>
      </c>
      <c r="C104" s="84" t="s">
        <v>2618</v>
      </c>
      <c r="D104" s="97" t="s">
        <v>1934</v>
      </c>
      <c r="E104" s="97" t="s">
        <v>182</v>
      </c>
      <c r="F104" s="107">
        <v>43621</v>
      </c>
      <c r="G104" s="94">
        <v>582615</v>
      </c>
      <c r="H104" s="96">
        <v>0.80820000000000003</v>
      </c>
      <c r="I104" s="94">
        <v>4.7085600000000003</v>
      </c>
      <c r="J104" s="95">
        <v>1.3384343351600917E-4</v>
      </c>
      <c r="K104" s="95">
        <f>I104/'סכום נכסי הקרן'!$C$42</f>
        <v>6.5180082378216607E-8</v>
      </c>
    </row>
    <row r="105" spans="2:11" s="142" customFormat="1">
      <c r="B105" s="87" t="s">
        <v>2615</v>
      </c>
      <c r="C105" s="84" t="s">
        <v>2619</v>
      </c>
      <c r="D105" s="97" t="s">
        <v>1934</v>
      </c>
      <c r="E105" s="97" t="s">
        <v>182</v>
      </c>
      <c r="F105" s="107">
        <v>43621</v>
      </c>
      <c r="G105" s="94">
        <v>1532454</v>
      </c>
      <c r="H105" s="96">
        <v>0.80820000000000003</v>
      </c>
      <c r="I105" s="94">
        <v>12.38494</v>
      </c>
      <c r="J105" s="95">
        <v>3.5204879909988667E-4</v>
      </c>
      <c r="K105" s="95">
        <f>I105/'סכום נכסי הקרן'!$C$42</f>
        <v>1.714433732286028E-7</v>
      </c>
    </row>
    <row r="106" spans="2:11" s="142" customFormat="1">
      <c r="B106" s="87" t="s">
        <v>2615</v>
      </c>
      <c r="C106" s="84" t="s">
        <v>2620</v>
      </c>
      <c r="D106" s="97" t="s">
        <v>1934</v>
      </c>
      <c r="E106" s="97" t="s">
        <v>182</v>
      </c>
      <c r="F106" s="107">
        <v>43621</v>
      </c>
      <c r="G106" s="94">
        <v>218922</v>
      </c>
      <c r="H106" s="96">
        <v>0.80820000000000003</v>
      </c>
      <c r="I106" s="94">
        <v>1.76928</v>
      </c>
      <c r="J106" s="95">
        <v>5.0292766801570894E-5</v>
      </c>
      <c r="K106" s="95">
        <f>I106/'סכום נכסי הקרן'!$C$42</f>
        <v>2.4491950012345829E-8</v>
      </c>
    </row>
    <row r="107" spans="2:11" s="142" customFormat="1">
      <c r="B107" s="87" t="s">
        <v>2615</v>
      </c>
      <c r="C107" s="84" t="s">
        <v>2621</v>
      </c>
      <c r="D107" s="97" t="s">
        <v>1934</v>
      </c>
      <c r="E107" s="97" t="s">
        <v>182</v>
      </c>
      <c r="F107" s="107">
        <v>43621</v>
      </c>
      <c r="G107" s="94">
        <v>194205</v>
      </c>
      <c r="H107" s="96">
        <v>0.80820000000000003</v>
      </c>
      <c r="I107" s="94">
        <v>1.56952</v>
      </c>
      <c r="J107" s="95">
        <v>4.4614477838669718E-5</v>
      </c>
      <c r="K107" s="95">
        <f>I107/'סכום נכסי הקרן'!$C$42</f>
        <v>2.1726694126072204E-8</v>
      </c>
    </row>
    <row r="108" spans="2:11" s="142" customFormat="1">
      <c r="B108" s="87" t="s">
        <v>2615</v>
      </c>
      <c r="C108" s="84" t="s">
        <v>2550</v>
      </c>
      <c r="D108" s="97" t="s">
        <v>1934</v>
      </c>
      <c r="E108" s="97" t="s">
        <v>182</v>
      </c>
      <c r="F108" s="107">
        <v>43621</v>
      </c>
      <c r="G108" s="94">
        <v>10593</v>
      </c>
      <c r="H108" s="96">
        <v>0.80820000000000003</v>
      </c>
      <c r="I108" s="94">
        <v>8.5610000000000006E-2</v>
      </c>
      <c r="J108" s="95">
        <v>2.4335118047355335E-6</v>
      </c>
      <c r="K108" s="95">
        <f>I108/'סכום נכסי הקרן'!$C$42</f>
        <v>1.1850898899874109E-9</v>
      </c>
    </row>
    <row r="109" spans="2:11" s="142" customFormat="1">
      <c r="B109" s="87" t="s">
        <v>2622</v>
      </c>
      <c r="C109" s="84" t="s">
        <v>2623</v>
      </c>
      <c r="D109" s="97" t="s">
        <v>1934</v>
      </c>
      <c r="E109" s="97" t="s">
        <v>182</v>
      </c>
      <c r="F109" s="107">
        <v>43621</v>
      </c>
      <c r="G109" s="94">
        <v>7062.6</v>
      </c>
      <c r="H109" s="96">
        <v>0.81659999999999999</v>
      </c>
      <c r="I109" s="94">
        <v>5.7669999999999999E-2</v>
      </c>
      <c r="J109" s="95">
        <v>1.6393017845940685E-6</v>
      </c>
      <c r="K109" s="95">
        <f>I109/'סכום נכסי הקרן'!$C$42</f>
        <v>7.9831951822887502E-10</v>
      </c>
    </row>
    <row r="110" spans="2:11" s="142" customFormat="1">
      <c r="B110" s="87" t="s">
        <v>2624</v>
      </c>
      <c r="C110" s="84" t="s">
        <v>2625</v>
      </c>
      <c r="D110" s="97" t="s">
        <v>1934</v>
      </c>
      <c r="E110" s="97" t="s">
        <v>182</v>
      </c>
      <c r="F110" s="107">
        <v>43641</v>
      </c>
      <c r="G110" s="94">
        <v>63567</v>
      </c>
      <c r="H110" s="96">
        <v>0.82220000000000004</v>
      </c>
      <c r="I110" s="94">
        <v>0.52263999999999999</v>
      </c>
      <c r="J110" s="95">
        <v>1.4856332316633328E-5</v>
      </c>
      <c r="K110" s="95">
        <f>I110/'סכום נכסי הקרן'!$C$42</f>
        <v>7.2348485002104947E-9</v>
      </c>
    </row>
    <row r="111" spans="2:11" s="142" customFormat="1">
      <c r="B111" s="87" t="s">
        <v>2626</v>
      </c>
      <c r="C111" s="84" t="s">
        <v>2627</v>
      </c>
      <c r="D111" s="97" t="s">
        <v>1934</v>
      </c>
      <c r="E111" s="97" t="s">
        <v>182</v>
      </c>
      <c r="F111" s="107">
        <v>43621</v>
      </c>
      <c r="G111" s="94">
        <v>5297250</v>
      </c>
      <c r="H111" s="96">
        <v>0.84589999999999999</v>
      </c>
      <c r="I111" s="94">
        <v>44.812040000000003</v>
      </c>
      <c r="J111" s="95">
        <v>1.27380712924052E-3</v>
      </c>
      <c r="K111" s="95">
        <f>I111/'סכום נכסי הקרן'!$C$42</f>
        <v>6.2032818074654198E-7</v>
      </c>
    </row>
    <row r="112" spans="2:11" s="142" customFormat="1">
      <c r="B112" s="87" t="s">
        <v>2628</v>
      </c>
      <c r="C112" s="84" t="s">
        <v>2629</v>
      </c>
      <c r="D112" s="97" t="s">
        <v>1934</v>
      </c>
      <c r="E112" s="97" t="s">
        <v>182</v>
      </c>
      <c r="F112" s="107">
        <v>43635</v>
      </c>
      <c r="G112" s="94">
        <v>123620000</v>
      </c>
      <c r="H112" s="96">
        <v>0.76929999999999998</v>
      </c>
      <c r="I112" s="94">
        <v>951.03379000000007</v>
      </c>
      <c r="J112" s="95">
        <v>2.7033663762029838E-2</v>
      </c>
      <c r="K112" s="95">
        <f>I112/'סכום נכסי הקרן'!$C$42</f>
        <v>1.3165056997610216E-5</v>
      </c>
    </row>
    <row r="113" spans="2:11" s="142" customFormat="1">
      <c r="B113" s="87" t="s">
        <v>2630</v>
      </c>
      <c r="C113" s="84" t="s">
        <v>2631</v>
      </c>
      <c r="D113" s="97" t="s">
        <v>1934</v>
      </c>
      <c r="E113" s="97" t="s">
        <v>182</v>
      </c>
      <c r="F113" s="107">
        <v>43620</v>
      </c>
      <c r="G113" s="94">
        <v>35324000</v>
      </c>
      <c r="H113" s="96">
        <v>0.81399999999999995</v>
      </c>
      <c r="I113" s="94">
        <v>287.54091</v>
      </c>
      <c r="J113" s="95">
        <v>8.1735100902861537E-3</v>
      </c>
      <c r="K113" s="95">
        <f>I113/'סכום נכסי הקרן'!$C$42</f>
        <v>3.9803974465457309E-6</v>
      </c>
    </row>
    <row r="114" spans="2:11" s="142" customFormat="1">
      <c r="B114" s="87" t="s">
        <v>2632</v>
      </c>
      <c r="C114" s="84" t="s">
        <v>2633</v>
      </c>
      <c r="D114" s="97" t="s">
        <v>1934</v>
      </c>
      <c r="E114" s="97" t="s">
        <v>182</v>
      </c>
      <c r="F114" s="107">
        <v>43571</v>
      </c>
      <c r="G114" s="94">
        <v>2296645</v>
      </c>
      <c r="H114" s="96">
        <v>-0.73250000000000004</v>
      </c>
      <c r="I114" s="94">
        <v>-16.823160000000001</v>
      </c>
      <c r="J114" s="95">
        <v>-4.7820766794713984E-4</v>
      </c>
      <c r="K114" s="95">
        <f>I114/'סכום נכסי הקרן'!$C$42</f>
        <v>-2.3288116848079213E-7</v>
      </c>
    </row>
    <row r="115" spans="2:11" s="142" customFormat="1">
      <c r="B115" s="87" t="s">
        <v>2632</v>
      </c>
      <c r="C115" s="84" t="s">
        <v>2634</v>
      </c>
      <c r="D115" s="97" t="s">
        <v>1934</v>
      </c>
      <c r="E115" s="97" t="s">
        <v>182</v>
      </c>
      <c r="F115" s="107">
        <v>43571</v>
      </c>
      <c r="G115" s="94">
        <v>547661.5</v>
      </c>
      <c r="H115" s="96">
        <v>-0.73250000000000004</v>
      </c>
      <c r="I115" s="94">
        <v>-4.0116800000000001</v>
      </c>
      <c r="J115" s="95">
        <v>-1.1403423241235188E-4</v>
      </c>
      <c r="K115" s="95">
        <f>I115/'סכום נכסי הקרן'!$C$42</f>
        <v>-5.5533248567511934E-8</v>
      </c>
    </row>
    <row r="116" spans="2:11" s="142" customFormat="1">
      <c r="B116" s="87" t="s">
        <v>2632</v>
      </c>
      <c r="C116" s="84" t="s">
        <v>2635</v>
      </c>
      <c r="D116" s="97" t="s">
        <v>1934</v>
      </c>
      <c r="E116" s="97" t="s">
        <v>182</v>
      </c>
      <c r="F116" s="107">
        <v>43571</v>
      </c>
      <c r="G116" s="94">
        <v>1766650</v>
      </c>
      <c r="H116" s="96">
        <v>-0.73250000000000004</v>
      </c>
      <c r="I116" s="94">
        <v>-12.94089</v>
      </c>
      <c r="J116" s="95">
        <v>-3.6785198666959486E-4</v>
      </c>
      <c r="K116" s="95">
        <f>I116/'סכום נכסי הקרן'!$C$42</f>
        <v>-1.7913932842470722E-7</v>
      </c>
    </row>
    <row r="117" spans="2:11" s="142" customFormat="1">
      <c r="B117" s="87" t="s">
        <v>2632</v>
      </c>
      <c r="C117" s="84" t="s">
        <v>2636</v>
      </c>
      <c r="D117" s="97" t="s">
        <v>1934</v>
      </c>
      <c r="E117" s="97" t="s">
        <v>182</v>
      </c>
      <c r="F117" s="107">
        <v>43571</v>
      </c>
      <c r="G117" s="94">
        <v>3603966</v>
      </c>
      <c r="H117" s="96">
        <v>-0.73250000000000004</v>
      </c>
      <c r="I117" s="94">
        <v>-26.399419999999999</v>
      </c>
      <c r="J117" s="95">
        <v>-7.504181778784176E-4</v>
      </c>
      <c r="K117" s="95">
        <f>I117/'סכום נכסי הקרן'!$C$42</f>
        <v>-3.6544429089512273E-7</v>
      </c>
    </row>
    <row r="118" spans="2:11" s="142" customFormat="1">
      <c r="B118" s="87" t="s">
        <v>2632</v>
      </c>
      <c r="C118" s="84" t="s">
        <v>2637</v>
      </c>
      <c r="D118" s="97" t="s">
        <v>1934</v>
      </c>
      <c r="E118" s="97" t="s">
        <v>182</v>
      </c>
      <c r="F118" s="107">
        <v>43571</v>
      </c>
      <c r="G118" s="94">
        <v>2755974</v>
      </c>
      <c r="H118" s="96">
        <v>-0.73250000000000004</v>
      </c>
      <c r="I118" s="94">
        <v>-20.18779</v>
      </c>
      <c r="J118" s="95">
        <v>-5.7384914468545673E-4</v>
      </c>
      <c r="K118" s="95">
        <f>I118/'סכום נכסי הקרן'!$C$42</f>
        <v>-2.7945737449116872E-7</v>
      </c>
    </row>
    <row r="119" spans="2:11" s="142" customFormat="1">
      <c r="B119" s="87" t="s">
        <v>2638</v>
      </c>
      <c r="C119" s="84" t="s">
        <v>2639</v>
      </c>
      <c r="D119" s="97" t="s">
        <v>1934</v>
      </c>
      <c r="E119" s="97" t="s">
        <v>182</v>
      </c>
      <c r="F119" s="107">
        <v>43620</v>
      </c>
      <c r="G119" s="94">
        <v>100704750</v>
      </c>
      <c r="H119" s="96">
        <v>0.8448</v>
      </c>
      <c r="I119" s="94">
        <v>850.75401999999997</v>
      </c>
      <c r="J119" s="95">
        <v>2.4183155596264574E-2</v>
      </c>
      <c r="K119" s="95">
        <f>I119/'סכום נכסי הקרן'!$C$42</f>
        <v>1.1776895081978127E-5</v>
      </c>
    </row>
    <row r="120" spans="2:11" s="142" customFormat="1">
      <c r="B120" s="87" t="s">
        <v>2640</v>
      </c>
      <c r="C120" s="84" t="s">
        <v>2641</v>
      </c>
      <c r="D120" s="97" t="s">
        <v>1934</v>
      </c>
      <c r="E120" s="97" t="s">
        <v>182</v>
      </c>
      <c r="F120" s="107">
        <v>43620</v>
      </c>
      <c r="G120" s="94">
        <v>53002500</v>
      </c>
      <c r="H120" s="96">
        <v>0.8448</v>
      </c>
      <c r="I120" s="94">
        <v>447.76527000000004</v>
      </c>
      <c r="J120" s="95">
        <v>1.2727976524887203E-2</v>
      </c>
      <c r="K120" s="95">
        <f>I120/'סכום נכסי הקרן'!$C$42</f>
        <v>6.1983657816199444E-6</v>
      </c>
    </row>
    <row r="121" spans="2:11" s="142" customFormat="1">
      <c r="B121" s="87" t="s">
        <v>2640</v>
      </c>
      <c r="C121" s="84" t="s">
        <v>2642</v>
      </c>
      <c r="D121" s="97" t="s">
        <v>1934</v>
      </c>
      <c r="E121" s="97" t="s">
        <v>182</v>
      </c>
      <c r="F121" s="107">
        <v>43620</v>
      </c>
      <c r="G121" s="94">
        <v>5759605</v>
      </c>
      <c r="H121" s="96">
        <v>0.8448</v>
      </c>
      <c r="I121" s="94">
        <v>48.657160000000005</v>
      </c>
      <c r="J121" s="95">
        <v>1.3831068011319427E-3</v>
      </c>
      <c r="K121" s="95">
        <f>I121/'סכום נכסי הקרן'!$C$42</f>
        <v>6.7355575740567523E-7</v>
      </c>
    </row>
    <row r="122" spans="2:11" s="142" customFormat="1">
      <c r="B122" s="87" t="s">
        <v>2643</v>
      </c>
      <c r="C122" s="84" t="s">
        <v>2644</v>
      </c>
      <c r="D122" s="97" t="s">
        <v>1934</v>
      </c>
      <c r="E122" s="97" t="s">
        <v>182</v>
      </c>
      <c r="F122" s="107">
        <v>43635</v>
      </c>
      <c r="G122" s="94">
        <v>3250820</v>
      </c>
      <c r="H122" s="96">
        <v>0.81130000000000002</v>
      </c>
      <c r="I122" s="94">
        <v>26.374839999999999</v>
      </c>
      <c r="J122" s="95">
        <v>7.4971947772469263E-4</v>
      </c>
      <c r="K122" s="95">
        <f>I122/'סכום נכסי הקרן'!$C$42</f>
        <v>3.6510403263678965E-7</v>
      </c>
    </row>
    <row r="123" spans="2:11" s="142" customFormat="1">
      <c r="B123" s="87" t="s">
        <v>2643</v>
      </c>
      <c r="C123" s="84" t="s">
        <v>2645</v>
      </c>
      <c r="D123" s="97" t="s">
        <v>1934</v>
      </c>
      <c r="E123" s="97" t="s">
        <v>182</v>
      </c>
      <c r="F123" s="107">
        <v>43635</v>
      </c>
      <c r="G123" s="94">
        <v>4275535</v>
      </c>
      <c r="H123" s="96">
        <v>0.81130000000000002</v>
      </c>
      <c r="I123" s="94">
        <v>34.688650000000003</v>
      </c>
      <c r="J123" s="95">
        <v>9.860441451388772E-4</v>
      </c>
      <c r="K123" s="95">
        <f>I123/'סכום נכסי הקרן'!$C$42</f>
        <v>4.8019119743384891E-7</v>
      </c>
    </row>
    <row r="124" spans="2:11" s="142" customFormat="1">
      <c r="B124" s="87" t="s">
        <v>2643</v>
      </c>
      <c r="C124" s="84" t="s">
        <v>2646</v>
      </c>
      <c r="D124" s="97" t="s">
        <v>1934</v>
      </c>
      <c r="E124" s="97" t="s">
        <v>182</v>
      </c>
      <c r="F124" s="107">
        <v>43635</v>
      </c>
      <c r="G124" s="94">
        <v>3180150</v>
      </c>
      <c r="H124" s="96">
        <v>0.81130000000000002</v>
      </c>
      <c r="I124" s="94">
        <v>25.801479999999998</v>
      </c>
      <c r="J124" s="95">
        <v>7.3342140123405872E-4</v>
      </c>
      <c r="K124" s="95">
        <f>I124/'סכום נכסי הקרן'!$C$42</f>
        <v>3.5716707271010841E-7</v>
      </c>
    </row>
    <row r="125" spans="2:11" s="142" customFormat="1">
      <c r="B125" s="87" t="s">
        <v>2647</v>
      </c>
      <c r="C125" s="84" t="s">
        <v>2648</v>
      </c>
      <c r="D125" s="97" t="s">
        <v>1934</v>
      </c>
      <c r="E125" s="97" t="s">
        <v>182</v>
      </c>
      <c r="F125" s="107">
        <v>43635</v>
      </c>
      <c r="G125" s="94">
        <v>102573000</v>
      </c>
      <c r="H125" s="96">
        <v>0.87570000000000003</v>
      </c>
      <c r="I125" s="94">
        <v>898.19187999999997</v>
      </c>
      <c r="J125" s="95">
        <v>2.5531603117598431E-2</v>
      </c>
      <c r="K125" s="95">
        <f>I125/'סכום נכסי הקרן'!$C$42</f>
        <v>1.2433572202508887E-5</v>
      </c>
    </row>
    <row r="126" spans="2:11" s="142" customFormat="1">
      <c r="B126" s="87" t="s">
        <v>2649</v>
      </c>
      <c r="C126" s="84" t="s">
        <v>2650</v>
      </c>
      <c r="D126" s="97" t="s">
        <v>1934</v>
      </c>
      <c r="E126" s="97" t="s">
        <v>182</v>
      </c>
      <c r="F126" s="107">
        <v>43633</v>
      </c>
      <c r="G126" s="94">
        <v>318348</v>
      </c>
      <c r="H126" s="96">
        <v>0.98150000000000004</v>
      </c>
      <c r="I126" s="94">
        <v>3.1247099999999999</v>
      </c>
      <c r="J126" s="95">
        <v>8.882161746729551E-5</v>
      </c>
      <c r="K126" s="95">
        <f>I126/'סכום נכסי הקרן'!$C$42</f>
        <v>4.3255019625540974E-8</v>
      </c>
    </row>
    <row r="127" spans="2:11" s="142" customFormat="1">
      <c r="B127" s="87" t="s">
        <v>2651</v>
      </c>
      <c r="C127" s="84" t="s">
        <v>2652</v>
      </c>
      <c r="D127" s="97" t="s">
        <v>1934</v>
      </c>
      <c r="E127" s="97" t="s">
        <v>182</v>
      </c>
      <c r="F127" s="107">
        <v>43633</v>
      </c>
      <c r="G127" s="94">
        <v>24780000</v>
      </c>
      <c r="H127" s="96">
        <v>0.92579999999999996</v>
      </c>
      <c r="I127" s="94">
        <v>229.41495</v>
      </c>
      <c r="J127" s="95">
        <v>6.52124738941493E-3</v>
      </c>
      <c r="K127" s="95">
        <f>I127/'סכום נכסי הקרן'!$C$42</f>
        <v>3.1757661237818874E-6</v>
      </c>
    </row>
    <row r="128" spans="2:11" s="142" customFormat="1">
      <c r="B128" s="87" t="s">
        <v>2653</v>
      </c>
      <c r="C128" s="84" t="s">
        <v>2654</v>
      </c>
      <c r="D128" s="97" t="s">
        <v>1934</v>
      </c>
      <c r="E128" s="97" t="s">
        <v>182</v>
      </c>
      <c r="F128" s="107">
        <v>43634</v>
      </c>
      <c r="G128" s="94">
        <v>53103</v>
      </c>
      <c r="H128" s="96">
        <v>1.0651999999999999</v>
      </c>
      <c r="I128" s="94">
        <v>0.56565999999999994</v>
      </c>
      <c r="J128" s="95">
        <v>1.6079199713429526E-5</v>
      </c>
      <c r="K128" s="95">
        <f>I128/'סכום נכסי הקרן'!$C$42</f>
        <v>7.830369666747796E-9</v>
      </c>
    </row>
    <row r="129" spans="2:11" s="142" customFormat="1">
      <c r="B129" s="87" t="s">
        <v>2653</v>
      </c>
      <c r="C129" s="84" t="s">
        <v>2655</v>
      </c>
      <c r="D129" s="97" t="s">
        <v>1934</v>
      </c>
      <c r="E129" s="97" t="s">
        <v>182</v>
      </c>
      <c r="F129" s="107">
        <v>43634</v>
      </c>
      <c r="G129" s="94">
        <v>7788.44</v>
      </c>
      <c r="H129" s="96">
        <v>1.0651999999999999</v>
      </c>
      <c r="I129" s="94">
        <v>8.2959999999999992E-2</v>
      </c>
      <c r="J129" s="95">
        <v>2.3581840827106625E-6</v>
      </c>
      <c r="K129" s="95">
        <f>I129/'סכום נכסי הקרן'!$C$42</f>
        <v>1.1484062291012219E-9</v>
      </c>
    </row>
    <row r="130" spans="2:11" s="142" customFormat="1">
      <c r="B130" s="87" t="s">
        <v>2653</v>
      </c>
      <c r="C130" s="84" t="s">
        <v>2656</v>
      </c>
      <c r="D130" s="97" t="s">
        <v>1934</v>
      </c>
      <c r="E130" s="97" t="s">
        <v>182</v>
      </c>
      <c r="F130" s="107">
        <v>43634</v>
      </c>
      <c r="G130" s="94">
        <v>4956.28</v>
      </c>
      <c r="H130" s="96">
        <v>1.0650999999999999</v>
      </c>
      <c r="I130" s="94">
        <v>5.2789999999999997E-2</v>
      </c>
      <c r="J130" s="95">
        <v>1.5005850738463825E-6</v>
      </c>
      <c r="K130" s="95">
        <f>I130/'סכום נכסי הקרן'!$C$42</f>
        <v>7.3076621063468547E-10</v>
      </c>
    </row>
    <row r="131" spans="2:11" s="142" customFormat="1">
      <c r="B131" s="87" t="s">
        <v>2657</v>
      </c>
      <c r="C131" s="84" t="s">
        <v>2658</v>
      </c>
      <c r="D131" s="97" t="s">
        <v>1934</v>
      </c>
      <c r="E131" s="97" t="s">
        <v>182</v>
      </c>
      <c r="F131" s="107">
        <v>43633</v>
      </c>
      <c r="G131" s="94">
        <v>3541350</v>
      </c>
      <c r="H131" s="96">
        <v>0.96350000000000002</v>
      </c>
      <c r="I131" s="94">
        <v>34.120069999999998</v>
      </c>
      <c r="J131" s="95">
        <v>9.6988194280344265E-4</v>
      </c>
      <c r="K131" s="95">
        <f>I131/'סכום נכסי הקרן'!$C$42</f>
        <v>4.7232040652567174E-7</v>
      </c>
    </row>
    <row r="132" spans="2:11" s="142" customFormat="1">
      <c r="B132" s="87" t="s">
        <v>2657</v>
      </c>
      <c r="C132" s="84" t="s">
        <v>2659</v>
      </c>
      <c r="D132" s="97" t="s">
        <v>1934</v>
      </c>
      <c r="E132" s="97" t="s">
        <v>182</v>
      </c>
      <c r="F132" s="107">
        <v>43633</v>
      </c>
      <c r="G132" s="94">
        <v>31872150</v>
      </c>
      <c r="H132" s="96">
        <v>0.96350000000000002</v>
      </c>
      <c r="I132" s="94">
        <v>307.0806</v>
      </c>
      <c r="J132" s="95">
        <v>8.7289366324643201E-3</v>
      </c>
      <c r="K132" s="95">
        <f>I132/'סכום נכסי הקרן'!$C$42</f>
        <v>4.2508832434443193E-6</v>
      </c>
    </row>
    <row r="133" spans="2:11" s="142" customFormat="1">
      <c r="B133" s="87" t="s">
        <v>2660</v>
      </c>
      <c r="C133" s="84" t="s">
        <v>2661</v>
      </c>
      <c r="D133" s="97" t="s">
        <v>1934</v>
      </c>
      <c r="E133" s="97" t="s">
        <v>182</v>
      </c>
      <c r="F133" s="107">
        <v>43598</v>
      </c>
      <c r="G133" s="94">
        <v>141676000</v>
      </c>
      <c r="H133" s="96">
        <v>-0.29599999999999999</v>
      </c>
      <c r="I133" s="94">
        <v>-419.38396</v>
      </c>
      <c r="J133" s="95">
        <v>-1.192122202285638E-2</v>
      </c>
      <c r="K133" s="95">
        <f>I133/'סכום נכסי הקרן'!$C$42</f>
        <v>-5.8054864036781308E-6</v>
      </c>
    </row>
    <row r="134" spans="2:11" s="142" customFormat="1">
      <c r="B134" s="87" t="s">
        <v>2662</v>
      </c>
      <c r="C134" s="84" t="s">
        <v>2663</v>
      </c>
      <c r="D134" s="97" t="s">
        <v>1934</v>
      </c>
      <c r="E134" s="97" t="s">
        <v>182</v>
      </c>
      <c r="F134" s="107">
        <v>43640</v>
      </c>
      <c r="G134" s="94">
        <v>53130000</v>
      </c>
      <c r="H134" s="96">
        <v>0.94789999999999996</v>
      </c>
      <c r="I134" s="94">
        <v>503.60626000000002</v>
      </c>
      <c r="J134" s="95">
        <v>1.4315287684250815E-2</v>
      </c>
      <c r="K134" s="95">
        <f>I134/'סכום נכסי הקרן'!$C$42</f>
        <v>6.971366513962989E-6</v>
      </c>
    </row>
    <row r="135" spans="2:11" s="142" customFormat="1">
      <c r="B135" s="87" t="s">
        <v>2664</v>
      </c>
      <c r="C135" s="84" t="s">
        <v>2665</v>
      </c>
      <c r="D135" s="97" t="s">
        <v>1934</v>
      </c>
      <c r="E135" s="97" t="s">
        <v>182</v>
      </c>
      <c r="F135" s="107">
        <v>43633</v>
      </c>
      <c r="G135" s="94">
        <v>141680000</v>
      </c>
      <c r="H135" s="96">
        <v>0.98160000000000003</v>
      </c>
      <c r="I135" s="94">
        <v>1390.7353000000001</v>
      </c>
      <c r="J135" s="95">
        <v>3.9532423429650902E-2</v>
      </c>
      <c r="K135" s="95">
        <f>I135/'סכום נכסי הקרן'!$C$42</f>
        <v>1.9251797029302755E-5</v>
      </c>
    </row>
    <row r="136" spans="2:11" s="142" customFormat="1">
      <c r="B136" s="87" t="s">
        <v>2666</v>
      </c>
      <c r="C136" s="84" t="s">
        <v>2667</v>
      </c>
      <c r="D136" s="97" t="s">
        <v>1934</v>
      </c>
      <c r="E136" s="97" t="s">
        <v>182</v>
      </c>
      <c r="F136" s="107">
        <v>43307</v>
      </c>
      <c r="G136" s="94">
        <v>53149500</v>
      </c>
      <c r="H136" s="96">
        <v>-0.53310000000000002</v>
      </c>
      <c r="I136" s="94">
        <v>-283.31809999999996</v>
      </c>
      <c r="J136" s="95">
        <v>-8.053474370345079E-3</v>
      </c>
      <c r="K136" s="95">
        <f>I136/'סכום נכסי הקרן'!$C$42</f>
        <v>-3.9219415484224069E-6</v>
      </c>
    </row>
    <row r="137" spans="2:11" s="142" customFormat="1">
      <c r="B137" s="87" t="s">
        <v>2668</v>
      </c>
      <c r="C137" s="84" t="s">
        <v>2669</v>
      </c>
      <c r="D137" s="97" t="s">
        <v>1934</v>
      </c>
      <c r="E137" s="97" t="s">
        <v>182</v>
      </c>
      <c r="F137" s="107">
        <v>43598</v>
      </c>
      <c r="G137" s="94">
        <v>26580000</v>
      </c>
      <c r="H137" s="96">
        <v>-0.2366</v>
      </c>
      <c r="I137" s="94">
        <v>-62.891629999999999</v>
      </c>
      <c r="J137" s="95">
        <v>-1.7877295178607572E-3</v>
      </c>
      <c r="K137" s="95">
        <f>I137/'סכום נכסי הקרן'!$C$42</f>
        <v>-8.7060197264138482E-7</v>
      </c>
    </row>
    <row r="138" spans="2:11" s="142" customFormat="1">
      <c r="B138" s="87" t="s">
        <v>2494</v>
      </c>
      <c r="C138" s="84" t="s">
        <v>2670</v>
      </c>
      <c r="D138" s="97" t="s">
        <v>1934</v>
      </c>
      <c r="E138" s="97" t="s">
        <v>182</v>
      </c>
      <c r="F138" s="107">
        <v>43307</v>
      </c>
      <c r="G138" s="94">
        <v>1063590</v>
      </c>
      <c r="H138" s="96">
        <v>-0.47639999999999999</v>
      </c>
      <c r="I138" s="94">
        <v>-5.0664399999999992</v>
      </c>
      <c r="J138" s="95">
        <v>-1.4401637131157918E-4</v>
      </c>
      <c r="K138" s="95">
        <f>I138/'סכום נכסי הקרן'!$C$42</f>
        <v>-7.0134176173669165E-8</v>
      </c>
    </row>
    <row r="139" spans="2:11" s="142" customFormat="1">
      <c r="B139" s="87" t="s">
        <v>2671</v>
      </c>
      <c r="C139" s="84" t="s">
        <v>2672</v>
      </c>
      <c r="D139" s="97" t="s">
        <v>1934</v>
      </c>
      <c r="E139" s="97" t="s">
        <v>182</v>
      </c>
      <c r="F139" s="107">
        <v>43565</v>
      </c>
      <c r="G139" s="94">
        <v>43432375</v>
      </c>
      <c r="H139" s="96">
        <v>-0.31140000000000001</v>
      </c>
      <c r="I139" s="94">
        <v>-135.23972000000001</v>
      </c>
      <c r="J139" s="95">
        <v>-3.8442641641061584E-3</v>
      </c>
      <c r="K139" s="95">
        <f>I139/'סכום נכסי הקרן'!$C$42</f>
        <v>-1.8721086893672266E-6</v>
      </c>
    </row>
    <row r="140" spans="2:11" s="142" customFormat="1">
      <c r="B140" s="87" t="s">
        <v>2673</v>
      </c>
      <c r="C140" s="84" t="s">
        <v>2674</v>
      </c>
      <c r="D140" s="97" t="s">
        <v>1934</v>
      </c>
      <c r="E140" s="97" t="s">
        <v>182</v>
      </c>
      <c r="F140" s="107">
        <v>43598</v>
      </c>
      <c r="G140" s="94">
        <v>21541950</v>
      </c>
      <c r="H140" s="96">
        <v>-0.18010000000000001</v>
      </c>
      <c r="I140" s="94">
        <v>-38.797719999999998</v>
      </c>
      <c r="J140" s="95">
        <v>-1.1028467423995316E-3</v>
      </c>
      <c r="K140" s="95">
        <f>I140/'סכום נכסי הקרן'!$C$42</f>
        <v>-5.3707260514615549E-7</v>
      </c>
    </row>
    <row r="141" spans="2:11" s="142" customFormat="1">
      <c r="B141" s="87" t="s">
        <v>2675</v>
      </c>
      <c r="C141" s="84" t="s">
        <v>2676</v>
      </c>
      <c r="D141" s="97" t="s">
        <v>1934</v>
      </c>
      <c r="E141" s="97" t="s">
        <v>182</v>
      </c>
      <c r="F141" s="107">
        <v>43571</v>
      </c>
      <c r="G141" s="94">
        <v>177315</v>
      </c>
      <c r="H141" s="96">
        <v>-0.46610000000000001</v>
      </c>
      <c r="I141" s="94">
        <v>-0.82641999999999993</v>
      </c>
      <c r="J141" s="95">
        <v>-2.3491447560676782E-5</v>
      </c>
      <c r="K141" s="95">
        <f>I141/'סכום נכסי הקרן'!$C$42</f>
        <v>-1.1440041897948793E-8</v>
      </c>
    </row>
    <row r="142" spans="2:11" s="142" customFormat="1">
      <c r="B142" s="87" t="s">
        <v>2677</v>
      </c>
      <c r="C142" s="84" t="s">
        <v>2678</v>
      </c>
      <c r="D142" s="97" t="s">
        <v>1934</v>
      </c>
      <c r="E142" s="97" t="s">
        <v>182</v>
      </c>
      <c r="F142" s="107">
        <v>43299</v>
      </c>
      <c r="G142" s="94">
        <v>141852000</v>
      </c>
      <c r="H142" s="96">
        <v>-0.46010000000000001</v>
      </c>
      <c r="I142" s="94">
        <v>-652.61185999999998</v>
      </c>
      <c r="J142" s="95">
        <v>-1.8550854634042907E-2</v>
      </c>
      <c r="K142" s="95">
        <f>I142/'סכום נכסי הקרן'!$C$42</f>
        <v>-9.0340347783188833E-6</v>
      </c>
    </row>
    <row r="143" spans="2:11" s="142" customFormat="1">
      <c r="B143" s="87" t="s">
        <v>2677</v>
      </c>
      <c r="C143" s="84" t="s">
        <v>2679</v>
      </c>
      <c r="D143" s="97" t="s">
        <v>1934</v>
      </c>
      <c r="E143" s="97" t="s">
        <v>182</v>
      </c>
      <c r="F143" s="107">
        <v>43299</v>
      </c>
      <c r="G143" s="94">
        <v>1773150</v>
      </c>
      <c r="H143" s="96">
        <v>-0.46010000000000001</v>
      </c>
      <c r="I143" s="94">
        <v>-8.1576500000000003</v>
      </c>
      <c r="J143" s="95">
        <v>-2.3188573267025843E-4</v>
      </c>
      <c r="K143" s="95">
        <f>I143/'סכום נכסי הקרן'!$C$42</f>
        <v>-1.1292545895404513E-7</v>
      </c>
    </row>
    <row r="144" spans="2:11" s="142" customFormat="1">
      <c r="B144" s="87" t="s">
        <v>2677</v>
      </c>
      <c r="C144" s="84" t="s">
        <v>2680</v>
      </c>
      <c r="D144" s="97" t="s">
        <v>1934</v>
      </c>
      <c r="E144" s="97" t="s">
        <v>182</v>
      </c>
      <c r="F144" s="107">
        <v>43299</v>
      </c>
      <c r="G144" s="94">
        <v>3546300</v>
      </c>
      <c r="H144" s="96">
        <v>-0.46010000000000001</v>
      </c>
      <c r="I144" s="94">
        <v>-16.315300000000001</v>
      </c>
      <c r="J144" s="95">
        <v>-4.6377146534051685E-4</v>
      </c>
      <c r="K144" s="95">
        <f>I144/'סכום נכסי הקרן'!$C$42</f>
        <v>-2.2585091790809025E-7</v>
      </c>
    </row>
    <row r="145" spans="2:11" s="142" customFormat="1">
      <c r="B145" s="87" t="s">
        <v>2681</v>
      </c>
      <c r="C145" s="84" t="s">
        <v>2682</v>
      </c>
      <c r="D145" s="97" t="s">
        <v>1934</v>
      </c>
      <c r="E145" s="97" t="s">
        <v>182</v>
      </c>
      <c r="F145" s="107">
        <v>43640</v>
      </c>
      <c r="G145" s="94">
        <v>3723825</v>
      </c>
      <c r="H145" s="96">
        <v>1.0731999999999999</v>
      </c>
      <c r="I145" s="94">
        <v>39.965510000000002</v>
      </c>
      <c r="J145" s="95">
        <v>1.1360418218347857E-3</v>
      </c>
      <c r="K145" s="95">
        <f>I145/'סכום נכסי הקרן'!$C$42</f>
        <v>5.5323819471079046E-7</v>
      </c>
    </row>
    <row r="146" spans="2:11" s="142" customFormat="1">
      <c r="B146" s="87" t="s">
        <v>2683</v>
      </c>
      <c r="C146" s="84" t="s">
        <v>2684</v>
      </c>
      <c r="D146" s="97" t="s">
        <v>1934</v>
      </c>
      <c r="E146" s="97" t="s">
        <v>182</v>
      </c>
      <c r="F146" s="107">
        <v>43565</v>
      </c>
      <c r="G146" s="94">
        <v>5781610</v>
      </c>
      <c r="H146" s="96">
        <v>-0.26900000000000002</v>
      </c>
      <c r="I146" s="94">
        <v>-15.55092</v>
      </c>
      <c r="J146" s="95">
        <v>-4.4204353924188648E-4</v>
      </c>
      <c r="K146" s="95">
        <f>I146/'סכום נכסי הקרן'!$C$42</f>
        <v>-2.1526968896160527E-7</v>
      </c>
    </row>
    <row r="147" spans="2:11" s="142" customFormat="1">
      <c r="B147" s="87" t="s">
        <v>2685</v>
      </c>
      <c r="C147" s="84" t="s">
        <v>2686</v>
      </c>
      <c r="D147" s="97" t="s">
        <v>1934</v>
      </c>
      <c r="E147" s="97" t="s">
        <v>182</v>
      </c>
      <c r="F147" s="107">
        <v>43605</v>
      </c>
      <c r="G147" s="94">
        <v>88680000</v>
      </c>
      <c r="H147" s="96">
        <v>-0.10680000000000001</v>
      </c>
      <c r="I147" s="94">
        <v>-94.70778</v>
      </c>
      <c r="J147" s="95">
        <v>-2.6921212548802224E-3</v>
      </c>
      <c r="K147" s="95">
        <f>I147/'סכום נכסי הקרן'!$C$42</f>
        <v>-1.3110294659636949E-6</v>
      </c>
    </row>
    <row r="148" spans="2:11" s="142" customFormat="1">
      <c r="B148" s="87" t="s">
        <v>2687</v>
      </c>
      <c r="C148" s="84" t="s">
        <v>2688</v>
      </c>
      <c r="D148" s="97" t="s">
        <v>1934</v>
      </c>
      <c r="E148" s="97" t="s">
        <v>182</v>
      </c>
      <c r="F148" s="107">
        <v>43640</v>
      </c>
      <c r="G148" s="94">
        <v>53220000</v>
      </c>
      <c r="H148" s="96">
        <v>1.115</v>
      </c>
      <c r="I148" s="94">
        <v>593.37904000000003</v>
      </c>
      <c r="J148" s="95">
        <v>1.6867128822831891E-2</v>
      </c>
      <c r="K148" s="95">
        <f>I148/'סכום נכסי הקרן'!$C$42</f>
        <v>8.2140813133329705E-6</v>
      </c>
    </row>
    <row r="149" spans="2:11" s="142" customFormat="1">
      <c r="B149" s="87" t="s">
        <v>2689</v>
      </c>
      <c r="C149" s="84" t="s">
        <v>2690</v>
      </c>
      <c r="D149" s="97" t="s">
        <v>1934</v>
      </c>
      <c r="E149" s="97" t="s">
        <v>182</v>
      </c>
      <c r="F149" s="107">
        <v>43565</v>
      </c>
      <c r="G149" s="94">
        <v>1064400</v>
      </c>
      <c r="H149" s="96">
        <v>-0.2407</v>
      </c>
      <c r="I149" s="94">
        <v>-2.5622199999999999</v>
      </c>
      <c r="J149" s="95">
        <v>-7.2832526764741022E-5</v>
      </c>
      <c r="K149" s="95">
        <f>I149/'סכום נכסי הקרן'!$C$42</f>
        <v>-3.5468531922947598E-8</v>
      </c>
    </row>
    <row r="150" spans="2:11" s="142" customFormat="1">
      <c r="B150" s="87" t="s">
        <v>2689</v>
      </c>
      <c r="C150" s="84" t="s">
        <v>2691</v>
      </c>
      <c r="D150" s="97" t="s">
        <v>1934</v>
      </c>
      <c r="E150" s="97" t="s">
        <v>182</v>
      </c>
      <c r="F150" s="107">
        <v>43565</v>
      </c>
      <c r="G150" s="94">
        <v>354800</v>
      </c>
      <c r="H150" s="96">
        <v>-0.2407</v>
      </c>
      <c r="I150" s="94">
        <v>-0.85407</v>
      </c>
      <c r="J150" s="95">
        <v>-2.4277414169728734E-5</v>
      </c>
      <c r="K150" s="95">
        <f>I150/'סכום נכסי הקרן'!$C$42</f>
        <v>-1.1822797831346199E-8</v>
      </c>
    </row>
    <row r="151" spans="2:11" s="142" customFormat="1">
      <c r="B151" s="87" t="s">
        <v>2689</v>
      </c>
      <c r="C151" s="84" t="s">
        <v>2692</v>
      </c>
      <c r="D151" s="97" t="s">
        <v>1934</v>
      </c>
      <c r="E151" s="97" t="s">
        <v>182</v>
      </c>
      <c r="F151" s="107">
        <v>43565</v>
      </c>
      <c r="G151" s="94">
        <v>7096000</v>
      </c>
      <c r="H151" s="96">
        <v>-0.2407</v>
      </c>
      <c r="I151" s="94">
        <v>-17.081499999999998</v>
      </c>
      <c r="J151" s="95">
        <v>-4.8555112595012275E-4</v>
      </c>
      <c r="K151" s="95">
        <f>I151/'סכום נכסי הקרן'!$C$42</f>
        <v>-2.3645734091601399E-7</v>
      </c>
    </row>
    <row r="152" spans="2:11" s="142" customFormat="1">
      <c r="B152" s="87" t="s">
        <v>2689</v>
      </c>
      <c r="C152" s="84" t="s">
        <v>2693</v>
      </c>
      <c r="D152" s="97" t="s">
        <v>1934</v>
      </c>
      <c r="E152" s="97" t="s">
        <v>182</v>
      </c>
      <c r="F152" s="107">
        <v>43565</v>
      </c>
      <c r="G152" s="94">
        <v>1106976</v>
      </c>
      <c r="H152" s="96">
        <v>-0.2407</v>
      </c>
      <c r="I152" s="94">
        <v>-2.6647099999999999</v>
      </c>
      <c r="J152" s="95">
        <v>-7.574586194599723E-5</v>
      </c>
      <c r="K152" s="95">
        <f>I152/'סכום נכסי הקרן'!$C$42</f>
        <v>-3.6887289811334586E-8</v>
      </c>
    </row>
    <row r="153" spans="2:11" s="142" customFormat="1">
      <c r="B153" s="87" t="s">
        <v>2689</v>
      </c>
      <c r="C153" s="84" t="s">
        <v>2694</v>
      </c>
      <c r="D153" s="97" t="s">
        <v>1934</v>
      </c>
      <c r="E153" s="97" t="s">
        <v>182</v>
      </c>
      <c r="F153" s="107">
        <v>43565</v>
      </c>
      <c r="G153" s="94">
        <v>1774000</v>
      </c>
      <c r="H153" s="96">
        <v>-0.2407</v>
      </c>
      <c r="I153" s="94">
        <v>-4.2703699999999998</v>
      </c>
      <c r="J153" s="95">
        <v>-1.2138763935975329E-4</v>
      </c>
      <c r="K153" s="95">
        <f>I153/'סכום נכסי הקרן'!$C$42</f>
        <v>-5.9114266014548996E-8</v>
      </c>
    </row>
    <row r="154" spans="2:11" s="142" customFormat="1">
      <c r="B154" s="87" t="s">
        <v>2695</v>
      </c>
      <c r="C154" s="84" t="s">
        <v>2696</v>
      </c>
      <c r="D154" s="97" t="s">
        <v>1934</v>
      </c>
      <c r="E154" s="97" t="s">
        <v>182</v>
      </c>
      <c r="F154" s="107">
        <v>43299</v>
      </c>
      <c r="G154" s="94">
        <v>709660</v>
      </c>
      <c r="H154" s="96">
        <v>-0.40339999999999998</v>
      </c>
      <c r="I154" s="94">
        <v>-2.8630999999999998</v>
      </c>
      <c r="J154" s="95">
        <v>-8.1385207897889328E-5</v>
      </c>
      <c r="K154" s="95">
        <f>I154/'סכום נכסי הקרן'!$C$42</f>
        <v>-3.9633580937074596E-8</v>
      </c>
    </row>
    <row r="155" spans="2:11" s="142" customFormat="1">
      <c r="B155" s="87" t="s">
        <v>2695</v>
      </c>
      <c r="C155" s="84" t="s">
        <v>2697</v>
      </c>
      <c r="D155" s="97" t="s">
        <v>1934</v>
      </c>
      <c r="E155" s="97" t="s">
        <v>182</v>
      </c>
      <c r="F155" s="107">
        <v>43299</v>
      </c>
      <c r="G155" s="94">
        <v>177415</v>
      </c>
      <c r="H155" s="96">
        <v>-0.40339999999999998</v>
      </c>
      <c r="I155" s="94">
        <v>-0.71577999999999997</v>
      </c>
      <c r="J155" s="95">
        <v>-2.0346444102249737E-5</v>
      </c>
      <c r="K155" s="95">
        <f>I155/'סכום נכסי הקרן'!$C$42</f>
        <v>-9.9084644487231509E-9</v>
      </c>
    </row>
    <row r="156" spans="2:11" s="142" customFormat="1">
      <c r="B156" s="87" t="s">
        <v>2698</v>
      </c>
      <c r="C156" s="84" t="s">
        <v>2699</v>
      </c>
      <c r="D156" s="97" t="s">
        <v>1934</v>
      </c>
      <c r="E156" s="97" t="s">
        <v>182</v>
      </c>
      <c r="F156" s="107">
        <v>43565</v>
      </c>
      <c r="G156" s="94">
        <v>88715000</v>
      </c>
      <c r="H156" s="96">
        <v>-0.2238</v>
      </c>
      <c r="I156" s="94">
        <v>-198.52332999999999</v>
      </c>
      <c r="J156" s="95">
        <v>-5.6431359312043902E-3</v>
      </c>
      <c r="K156" s="95">
        <f>I156/'סכום נכסי הקרן'!$C$42</f>
        <v>-2.7481367983837689E-6</v>
      </c>
    </row>
    <row r="157" spans="2:11" s="142" customFormat="1">
      <c r="B157" s="87" t="s">
        <v>2700</v>
      </c>
      <c r="C157" s="84" t="s">
        <v>2701</v>
      </c>
      <c r="D157" s="97" t="s">
        <v>1934</v>
      </c>
      <c r="E157" s="97" t="s">
        <v>182</v>
      </c>
      <c r="F157" s="107">
        <v>43307</v>
      </c>
      <c r="G157" s="94">
        <v>53232000</v>
      </c>
      <c r="H157" s="96">
        <v>-0.37730000000000002</v>
      </c>
      <c r="I157" s="94">
        <v>-200.82827</v>
      </c>
      <c r="J157" s="95">
        <v>-5.7086551310549585E-3</v>
      </c>
      <c r="K157" s="95">
        <f>I157/'סכום נכסי הקרן'!$C$42</f>
        <v>-2.7800438313358493E-6</v>
      </c>
    </row>
    <row r="158" spans="2:11" s="142" customFormat="1">
      <c r="B158" s="87" t="s">
        <v>2702</v>
      </c>
      <c r="C158" s="84" t="s">
        <v>2703</v>
      </c>
      <c r="D158" s="97" t="s">
        <v>1934</v>
      </c>
      <c r="E158" s="97" t="s">
        <v>182</v>
      </c>
      <c r="F158" s="107">
        <v>43640</v>
      </c>
      <c r="G158" s="94">
        <v>106500000</v>
      </c>
      <c r="H158" s="96">
        <v>1.1705000000000001</v>
      </c>
      <c r="I158" s="94">
        <v>1246.60661</v>
      </c>
      <c r="J158" s="95">
        <v>3.5435485355640062E-2</v>
      </c>
      <c r="K158" s="95">
        <f>I158/'סכום נכסי הקרן'!$C$42</f>
        <v>1.725663929800817E-5</v>
      </c>
    </row>
    <row r="159" spans="2:11" s="142" customFormat="1">
      <c r="B159" s="87" t="s">
        <v>2702</v>
      </c>
      <c r="C159" s="84" t="s">
        <v>2704</v>
      </c>
      <c r="D159" s="97" t="s">
        <v>1934</v>
      </c>
      <c r="E159" s="97" t="s">
        <v>182</v>
      </c>
      <c r="F159" s="107">
        <v>43640</v>
      </c>
      <c r="G159" s="94">
        <v>7384000</v>
      </c>
      <c r="H159" s="96">
        <v>1.1705000000000001</v>
      </c>
      <c r="I159" s="94">
        <v>86.431389999999993</v>
      </c>
      <c r="J159" s="95">
        <v>2.4568602717521403E-3</v>
      </c>
      <c r="K159" s="95">
        <f>I159/'סכום נכסי הקרן'!$C$42</f>
        <v>1.1964603021441304E-6</v>
      </c>
    </row>
    <row r="160" spans="2:11" s="142" customFormat="1">
      <c r="B160" s="87" t="s">
        <v>2705</v>
      </c>
      <c r="C160" s="84" t="s">
        <v>2706</v>
      </c>
      <c r="D160" s="97" t="s">
        <v>1934</v>
      </c>
      <c r="E160" s="97" t="s">
        <v>182</v>
      </c>
      <c r="F160" s="107">
        <v>43598</v>
      </c>
      <c r="G160" s="94">
        <v>35500000</v>
      </c>
      <c r="H160" s="96">
        <v>-0.21840000000000001</v>
      </c>
      <c r="I160" s="94">
        <v>-77.528240000000011</v>
      </c>
      <c r="J160" s="95">
        <v>-2.2037832874707347E-3</v>
      </c>
      <c r="K160" s="95">
        <f>I160/'סכום נכסי הקרן'!$C$42</f>
        <v>-1.073214968023801E-6</v>
      </c>
    </row>
    <row r="161" spans="2:11" s="142" customFormat="1">
      <c r="B161" s="87" t="s">
        <v>2707</v>
      </c>
      <c r="C161" s="84" t="s">
        <v>2708</v>
      </c>
      <c r="D161" s="97" t="s">
        <v>1934</v>
      </c>
      <c r="E161" s="97" t="s">
        <v>182</v>
      </c>
      <c r="F161" s="107">
        <v>43600</v>
      </c>
      <c r="G161" s="94">
        <v>46150000</v>
      </c>
      <c r="H161" s="96">
        <v>-0.17860000000000001</v>
      </c>
      <c r="I161" s="94">
        <v>-82.432130000000001</v>
      </c>
      <c r="J161" s="95">
        <v>-2.3431790847388634E-3</v>
      </c>
      <c r="K161" s="95">
        <f>I161/'סכום נכסי הקרן'!$C$42</f>
        <v>-1.1410989822816021E-6</v>
      </c>
    </row>
    <row r="162" spans="2:11" s="142" customFormat="1">
      <c r="B162" s="87" t="s">
        <v>2709</v>
      </c>
      <c r="C162" s="84" t="s">
        <v>2710</v>
      </c>
      <c r="D162" s="97" t="s">
        <v>1934</v>
      </c>
      <c r="E162" s="97" t="s">
        <v>182</v>
      </c>
      <c r="F162" s="107">
        <v>43278</v>
      </c>
      <c r="G162" s="94">
        <v>67469000</v>
      </c>
      <c r="H162" s="96">
        <v>-0.41060000000000002</v>
      </c>
      <c r="I162" s="94">
        <v>-277.05068999999997</v>
      </c>
      <c r="J162" s="95">
        <v>-7.8753197596673832E-3</v>
      </c>
      <c r="K162" s="95">
        <f>I162/'סכום נכסי הקרן'!$C$42</f>
        <v>-3.8351824755640259E-6</v>
      </c>
    </row>
    <row r="163" spans="2:11" s="142" customFormat="1">
      <c r="B163" s="87" t="s">
        <v>2711</v>
      </c>
      <c r="C163" s="84" t="s">
        <v>2712</v>
      </c>
      <c r="D163" s="97" t="s">
        <v>1934</v>
      </c>
      <c r="E163" s="97" t="s">
        <v>182</v>
      </c>
      <c r="F163" s="107">
        <v>43619</v>
      </c>
      <c r="G163" s="94">
        <v>127836000</v>
      </c>
      <c r="H163" s="96">
        <v>1.3557999999999999</v>
      </c>
      <c r="I163" s="94">
        <v>1733.1672800000001</v>
      </c>
      <c r="J163" s="95">
        <v>4.9266242675638075E-2</v>
      </c>
      <c r="K163" s="95">
        <f>I163/'סכום נכסי הקרן'!$C$42</f>
        <v>2.3992045569267381E-5</v>
      </c>
    </row>
    <row r="164" spans="2:11" s="142" customFormat="1">
      <c r="B164" s="87" t="s">
        <v>2713</v>
      </c>
      <c r="C164" s="84" t="s">
        <v>2714</v>
      </c>
      <c r="D164" s="97" t="s">
        <v>1934</v>
      </c>
      <c r="E164" s="97" t="s">
        <v>182</v>
      </c>
      <c r="F164" s="107">
        <v>43619</v>
      </c>
      <c r="G164" s="94">
        <v>53280000</v>
      </c>
      <c r="H164" s="96">
        <v>1.3503000000000001</v>
      </c>
      <c r="I164" s="94">
        <v>719.43309999999997</v>
      </c>
      <c r="J164" s="95">
        <v>2.0450285498977684E-2</v>
      </c>
      <c r="K164" s="95">
        <f>I164/'סכום נכסי הקרן'!$C$42</f>
        <v>9.95903391347158E-6</v>
      </c>
    </row>
    <row r="165" spans="2:11" s="142" customFormat="1">
      <c r="B165" s="87" t="s">
        <v>2713</v>
      </c>
      <c r="C165" s="84" t="s">
        <v>2715</v>
      </c>
      <c r="D165" s="97" t="s">
        <v>1934</v>
      </c>
      <c r="E165" s="97" t="s">
        <v>182</v>
      </c>
      <c r="F165" s="107">
        <v>43619</v>
      </c>
      <c r="G165" s="94">
        <v>3552000</v>
      </c>
      <c r="H165" s="96">
        <v>1.3503000000000001</v>
      </c>
      <c r="I165" s="94">
        <v>47.962209999999999</v>
      </c>
      <c r="J165" s="95">
        <v>1.3633524613503639E-3</v>
      </c>
      <c r="K165" s="95">
        <f>I165/'סכום נכסי הקרן'!$C$42</f>
        <v>6.6393564037440838E-7</v>
      </c>
    </row>
    <row r="166" spans="2:11" s="142" customFormat="1">
      <c r="B166" s="87" t="s">
        <v>2716</v>
      </c>
      <c r="C166" s="84" t="s">
        <v>2717</v>
      </c>
      <c r="D166" s="97" t="s">
        <v>1934</v>
      </c>
      <c r="E166" s="97" t="s">
        <v>182</v>
      </c>
      <c r="F166" s="107">
        <v>43598</v>
      </c>
      <c r="G166" s="94">
        <v>7636800</v>
      </c>
      <c r="H166" s="96">
        <v>-0.16200000000000001</v>
      </c>
      <c r="I166" s="94">
        <v>-12.369719999999999</v>
      </c>
      <c r="J166" s="95">
        <v>-3.5161616214546455E-4</v>
      </c>
      <c r="K166" s="95">
        <f>I166/'סכום נכסי הקרן'!$C$42</f>
        <v>-1.7123268442909794E-7</v>
      </c>
    </row>
    <row r="167" spans="2:11" s="142" customFormat="1">
      <c r="B167" s="87" t="s">
        <v>2716</v>
      </c>
      <c r="C167" s="84" t="s">
        <v>2718</v>
      </c>
      <c r="D167" s="97" t="s">
        <v>1934</v>
      </c>
      <c r="E167" s="97" t="s">
        <v>182</v>
      </c>
      <c r="F167" s="107">
        <v>43598</v>
      </c>
      <c r="G167" s="94">
        <v>1989120</v>
      </c>
      <c r="H167" s="96">
        <v>-0.16200000000000001</v>
      </c>
      <c r="I167" s="94">
        <v>-3.2218800000000001</v>
      </c>
      <c r="J167" s="95">
        <v>-9.1583728693392364E-5</v>
      </c>
      <c r="K167" s="95">
        <f>I167/'סכום נכסי הקרן'!$C$42</f>
        <v>-4.4600133334337571E-8</v>
      </c>
    </row>
    <row r="168" spans="2:11" s="142" customFormat="1">
      <c r="B168" s="87" t="s">
        <v>2716</v>
      </c>
      <c r="C168" s="84" t="s">
        <v>2719</v>
      </c>
      <c r="D168" s="97" t="s">
        <v>1934</v>
      </c>
      <c r="E168" s="97" t="s">
        <v>182</v>
      </c>
      <c r="F168" s="107">
        <v>43598</v>
      </c>
      <c r="G168" s="94">
        <v>1065600</v>
      </c>
      <c r="H168" s="96">
        <v>-0.16200000000000001</v>
      </c>
      <c r="I168" s="94">
        <v>-1.72601</v>
      </c>
      <c r="J168" s="95">
        <v>-4.9062793015904427E-5</v>
      </c>
      <c r="K168" s="95">
        <f>I168/'סכום נכסי הקרן'!$C$42</f>
        <v>-2.3892968123083417E-8</v>
      </c>
    </row>
    <row r="169" spans="2:11" s="142" customFormat="1">
      <c r="B169" s="87" t="s">
        <v>2720</v>
      </c>
      <c r="C169" s="84" t="s">
        <v>2721</v>
      </c>
      <c r="D169" s="97" t="s">
        <v>1934</v>
      </c>
      <c r="E169" s="97" t="s">
        <v>182</v>
      </c>
      <c r="F169" s="107">
        <v>43598</v>
      </c>
      <c r="G169" s="94">
        <v>35530000</v>
      </c>
      <c r="H169" s="96">
        <v>-0.1338</v>
      </c>
      <c r="I169" s="94">
        <v>-47.536259999999999</v>
      </c>
      <c r="J169" s="95">
        <v>-1.3512445959931963E-3</v>
      </c>
      <c r="K169" s="95">
        <f>I169/'סכום נכסי הקרן'!$C$42</f>
        <v>-6.5803926099536228E-7</v>
      </c>
    </row>
    <row r="170" spans="2:11" s="142" customFormat="1">
      <c r="B170" s="87" t="s">
        <v>2722</v>
      </c>
      <c r="C170" s="84" t="s">
        <v>2723</v>
      </c>
      <c r="D170" s="97" t="s">
        <v>1934</v>
      </c>
      <c r="E170" s="97" t="s">
        <v>182</v>
      </c>
      <c r="F170" s="107">
        <v>43599</v>
      </c>
      <c r="G170" s="94">
        <v>53295000</v>
      </c>
      <c r="H170" s="96">
        <v>5.0900000000000001E-2</v>
      </c>
      <c r="I170" s="94">
        <v>27.14303</v>
      </c>
      <c r="J170" s="95">
        <v>7.7155570518970594E-4</v>
      </c>
      <c r="K170" s="95">
        <f>I170/'סכום נכסי הקרן'!$C$42</f>
        <v>3.7573800299760534E-7</v>
      </c>
    </row>
    <row r="171" spans="2:11" s="142" customFormat="1">
      <c r="B171" s="87" t="s">
        <v>2724</v>
      </c>
      <c r="C171" s="84" t="s">
        <v>2725</v>
      </c>
      <c r="D171" s="97" t="s">
        <v>1934</v>
      </c>
      <c r="E171" s="97" t="s">
        <v>182</v>
      </c>
      <c r="F171" s="107">
        <v>43598</v>
      </c>
      <c r="G171" s="94">
        <v>47440560</v>
      </c>
      <c r="H171" s="96">
        <v>-0.15720000000000001</v>
      </c>
      <c r="I171" s="94">
        <v>-74.576160000000002</v>
      </c>
      <c r="J171" s="95">
        <v>-2.1198687736461385E-3</v>
      </c>
      <c r="K171" s="95">
        <f>I171/'סכום נכסי הקרן'!$C$42</f>
        <v>-1.0323496466544045E-6</v>
      </c>
    </row>
    <row r="172" spans="2:11" s="142" customFormat="1">
      <c r="B172" s="87" t="s">
        <v>2726</v>
      </c>
      <c r="C172" s="84" t="s">
        <v>2727</v>
      </c>
      <c r="D172" s="97" t="s">
        <v>1934</v>
      </c>
      <c r="E172" s="97" t="s">
        <v>182</v>
      </c>
      <c r="F172" s="107">
        <v>43599</v>
      </c>
      <c r="G172" s="94">
        <v>4443750</v>
      </c>
      <c r="H172" s="96">
        <v>7.9000000000000001E-2</v>
      </c>
      <c r="I172" s="94">
        <v>3.5121899999999999</v>
      </c>
      <c r="J172" s="95">
        <v>9.9835951705105628E-5</v>
      </c>
      <c r="K172" s="95">
        <f>I172/'סכום נכסי הקרן'!$C$42</f>
        <v>4.8618862991646825E-8</v>
      </c>
    </row>
    <row r="173" spans="2:11" s="142" customFormat="1">
      <c r="B173" s="87" t="s">
        <v>2728</v>
      </c>
      <c r="C173" s="84" t="s">
        <v>2729</v>
      </c>
      <c r="D173" s="97" t="s">
        <v>1934</v>
      </c>
      <c r="E173" s="97" t="s">
        <v>182</v>
      </c>
      <c r="F173" s="107">
        <v>43601</v>
      </c>
      <c r="G173" s="94">
        <v>248850</v>
      </c>
      <c r="H173" s="96">
        <v>-0.22020000000000001</v>
      </c>
      <c r="I173" s="94">
        <v>-0.54805999999999999</v>
      </c>
      <c r="J173" s="95">
        <v>-1.5578909936962461E-5</v>
      </c>
      <c r="K173" s="95">
        <f>I173/'סכום נכסי הקרן'!$C$42</f>
        <v>-7.5867347868998995E-9</v>
      </c>
    </row>
    <row r="174" spans="2:11" s="142" customFormat="1">
      <c r="B174" s="87" t="s">
        <v>2496</v>
      </c>
      <c r="C174" s="84" t="s">
        <v>2730</v>
      </c>
      <c r="D174" s="97" t="s">
        <v>1934</v>
      </c>
      <c r="E174" s="97" t="s">
        <v>182</v>
      </c>
      <c r="F174" s="107">
        <v>43598</v>
      </c>
      <c r="G174" s="94">
        <v>16002</v>
      </c>
      <c r="H174" s="96">
        <v>-0.192</v>
      </c>
      <c r="I174" s="94">
        <v>-3.073E-2</v>
      </c>
      <c r="J174" s="95">
        <v>-8.7351731993368698E-7</v>
      </c>
      <c r="K174" s="95">
        <f>I174/'סכום נכסי הקרן'!$C$42</f>
        <v>-4.2539203737078777E-10</v>
      </c>
    </row>
    <row r="175" spans="2:11" s="142" customFormat="1">
      <c r="B175" s="87" t="s">
        <v>2496</v>
      </c>
      <c r="C175" s="84" t="s">
        <v>2731</v>
      </c>
      <c r="D175" s="97" t="s">
        <v>1934</v>
      </c>
      <c r="E175" s="97" t="s">
        <v>182</v>
      </c>
      <c r="F175" s="107">
        <v>43598</v>
      </c>
      <c r="G175" s="94">
        <v>96012</v>
      </c>
      <c r="H175" s="96">
        <v>-0.19209999999999999</v>
      </c>
      <c r="I175" s="94">
        <v>-0.18440000000000001</v>
      </c>
      <c r="J175" s="95">
        <v>-5.2416724307117434E-6</v>
      </c>
      <c r="K175" s="95">
        <f>I175/'סכום נכסי הקרן'!$C$42</f>
        <v>-2.5526290820427355E-9</v>
      </c>
    </row>
    <row r="176" spans="2:11" s="142" customFormat="1">
      <c r="B176" s="87" t="s">
        <v>2732</v>
      </c>
      <c r="C176" s="84" t="s">
        <v>2733</v>
      </c>
      <c r="D176" s="97" t="s">
        <v>1934</v>
      </c>
      <c r="E176" s="97" t="s">
        <v>182</v>
      </c>
      <c r="F176" s="107">
        <v>43600</v>
      </c>
      <c r="G176" s="94">
        <v>24896.2</v>
      </c>
      <c r="H176" s="96">
        <v>-0.17519999999999999</v>
      </c>
      <c r="I176" s="94">
        <v>-4.3609999999999996E-2</v>
      </c>
      <c r="J176" s="95">
        <v>-1.2396384745300387E-6</v>
      </c>
      <c r="K176" s="95">
        <f>I176/'סכום נכסי הקרן'!$C$42</f>
        <v>-6.036884721685666E-10</v>
      </c>
    </row>
    <row r="177" spans="2:11" s="142" customFormat="1">
      <c r="B177" s="87" t="s">
        <v>2732</v>
      </c>
      <c r="C177" s="84" t="s">
        <v>2734</v>
      </c>
      <c r="D177" s="97" t="s">
        <v>1934</v>
      </c>
      <c r="E177" s="97" t="s">
        <v>182</v>
      </c>
      <c r="F177" s="107">
        <v>43600</v>
      </c>
      <c r="G177" s="94">
        <v>248962</v>
      </c>
      <c r="H177" s="96">
        <v>-0.17519999999999999</v>
      </c>
      <c r="I177" s="94">
        <v>-0.43607000000000001</v>
      </c>
      <c r="J177" s="95">
        <v>-1.2395531978635955E-5</v>
      </c>
      <c r="K177" s="95">
        <f>I177/'סכום נכסי הקרן'!$C$42</f>
        <v>-6.036469434958653E-9</v>
      </c>
    </row>
    <row r="178" spans="2:11" s="142" customFormat="1">
      <c r="B178" s="87" t="s">
        <v>2732</v>
      </c>
      <c r="C178" s="84" t="s">
        <v>2735</v>
      </c>
      <c r="D178" s="97" t="s">
        <v>1934</v>
      </c>
      <c r="E178" s="97" t="s">
        <v>182</v>
      </c>
      <c r="F178" s="107">
        <v>43600</v>
      </c>
      <c r="G178" s="94">
        <v>88915</v>
      </c>
      <c r="H178" s="96">
        <v>-0.17519999999999999</v>
      </c>
      <c r="I178" s="94">
        <v>-0.15574000000000002</v>
      </c>
      <c r="J178" s="95">
        <v>-4.4269960106238989E-6</v>
      </c>
      <c r="K178" s="95">
        <f>I178/'סכום נכסי הקרן'!$C$42</f>
        <v>-2.1558918288358766E-9</v>
      </c>
    </row>
    <row r="179" spans="2:11" s="142" customFormat="1">
      <c r="B179" s="87" t="s">
        <v>2732</v>
      </c>
      <c r="C179" s="84" t="s">
        <v>2736</v>
      </c>
      <c r="D179" s="97" t="s">
        <v>1934</v>
      </c>
      <c r="E179" s="97" t="s">
        <v>182</v>
      </c>
      <c r="F179" s="107">
        <v>43600</v>
      </c>
      <c r="G179" s="94">
        <v>71132</v>
      </c>
      <c r="H179" s="96">
        <v>-0.17519999999999999</v>
      </c>
      <c r="I179" s="94">
        <v>-0.12459000000000001</v>
      </c>
      <c r="J179" s="95">
        <v>-3.541539957388157E-6</v>
      </c>
      <c r="K179" s="95">
        <f>I179/'סכום נכסי הקרן'!$C$42</f>
        <v>-1.7246857772869003E-9</v>
      </c>
    </row>
    <row r="180" spans="2:11" s="142" customFormat="1">
      <c r="B180" s="87" t="s">
        <v>2732</v>
      </c>
      <c r="C180" s="84" t="s">
        <v>2737</v>
      </c>
      <c r="D180" s="97" t="s">
        <v>1934</v>
      </c>
      <c r="E180" s="97" t="s">
        <v>182</v>
      </c>
      <c r="F180" s="107">
        <v>43600</v>
      </c>
      <c r="G180" s="94">
        <v>1493772</v>
      </c>
      <c r="H180" s="96">
        <v>-0.17519999999999999</v>
      </c>
      <c r="I180" s="94">
        <v>-2.6164099999999997</v>
      </c>
      <c r="J180" s="95">
        <v>-7.4372907616260901E-5</v>
      </c>
      <c r="K180" s="95">
        <f>I180/'סכום נכסי הקרן'!$C$42</f>
        <v>-3.6218678180842909E-8</v>
      </c>
    </row>
    <row r="181" spans="2:11" s="142" customFormat="1">
      <c r="B181" s="87" t="s">
        <v>2732</v>
      </c>
      <c r="C181" s="84" t="s">
        <v>2738</v>
      </c>
      <c r="D181" s="97" t="s">
        <v>1934</v>
      </c>
      <c r="E181" s="97" t="s">
        <v>182</v>
      </c>
      <c r="F181" s="107">
        <v>43600</v>
      </c>
      <c r="G181" s="94">
        <v>355660</v>
      </c>
      <c r="H181" s="96">
        <v>-0.17519999999999999</v>
      </c>
      <c r="I181" s="94">
        <v>-0.62296000000000007</v>
      </c>
      <c r="J181" s="95">
        <v>-1.7707984042495596E-5</v>
      </c>
      <c r="K181" s="95">
        <f>I181/'סכום נכסי הקרן'!$C$42</f>
        <v>-8.6235673153435066E-9</v>
      </c>
    </row>
    <row r="182" spans="2:11" s="142" customFormat="1">
      <c r="B182" s="87" t="s">
        <v>2732</v>
      </c>
      <c r="C182" s="84" t="s">
        <v>2739</v>
      </c>
      <c r="D182" s="97" t="s">
        <v>1934</v>
      </c>
      <c r="E182" s="97" t="s">
        <v>182</v>
      </c>
      <c r="F182" s="107">
        <v>43600</v>
      </c>
      <c r="G182" s="94">
        <v>60462.2</v>
      </c>
      <c r="H182" s="96">
        <v>-0.17519999999999999</v>
      </c>
      <c r="I182" s="94">
        <v>-0.10590000000000001</v>
      </c>
      <c r="J182" s="95">
        <v>-3.010266325446712E-6</v>
      </c>
      <c r="K182" s="95">
        <f>I182/'סכום נכסי הקרן'!$C$42</f>
        <v>-1.4659621463575146E-9</v>
      </c>
    </row>
    <row r="183" spans="2:11" s="142" customFormat="1">
      <c r="B183" s="87" t="s">
        <v>2732</v>
      </c>
      <c r="C183" s="84" t="s">
        <v>2740</v>
      </c>
      <c r="D183" s="97" t="s">
        <v>1934</v>
      </c>
      <c r="E183" s="97" t="s">
        <v>182</v>
      </c>
      <c r="F183" s="107">
        <v>43600</v>
      </c>
      <c r="G183" s="94">
        <v>213396</v>
      </c>
      <c r="H183" s="96">
        <v>-0.17519999999999999</v>
      </c>
      <c r="I183" s="94">
        <v>-0.37376999999999999</v>
      </c>
      <c r="J183" s="95">
        <v>-1.0624619872164471E-5</v>
      </c>
      <c r="K183" s="95">
        <f>I183/'סכום נכסי הקרן'!$C$42</f>
        <v>-5.1740573318607007E-9</v>
      </c>
    </row>
    <row r="184" spans="2:11" s="142" customFormat="1">
      <c r="B184" s="87" t="s">
        <v>2732</v>
      </c>
      <c r="C184" s="84" t="s">
        <v>2562</v>
      </c>
      <c r="D184" s="97" t="s">
        <v>1934</v>
      </c>
      <c r="E184" s="97" t="s">
        <v>182</v>
      </c>
      <c r="F184" s="107">
        <v>43600</v>
      </c>
      <c r="G184" s="94">
        <v>3378.77</v>
      </c>
      <c r="H184" s="96">
        <v>-0.17519999999999999</v>
      </c>
      <c r="I184" s="94">
        <v>-5.9199999999999999E-3</v>
      </c>
      <c r="J184" s="95">
        <v>-1.6827928844801259E-7</v>
      </c>
      <c r="K184" s="95">
        <f>I184/'סכום נכסי הקרן'!$C$42</f>
        <v>-8.1949914130656151E-11</v>
      </c>
    </row>
    <row r="185" spans="2:11" s="142" customFormat="1">
      <c r="B185" s="87" t="s">
        <v>2741</v>
      </c>
      <c r="C185" s="84" t="s">
        <v>2742</v>
      </c>
      <c r="D185" s="97" t="s">
        <v>1934</v>
      </c>
      <c r="E185" s="97" t="s">
        <v>182</v>
      </c>
      <c r="F185" s="107">
        <v>43600</v>
      </c>
      <c r="G185" s="94">
        <v>2668125</v>
      </c>
      <c r="H185" s="96">
        <v>-0.17369999999999999</v>
      </c>
      <c r="I185" s="94">
        <v>-4.6349399999999994</v>
      </c>
      <c r="J185" s="95">
        <v>-1.3175074412149178E-4</v>
      </c>
      <c r="K185" s="95">
        <f>I185/'סכום נכסי הקרן'!$C$42</f>
        <v>-6.4160968750125566E-8</v>
      </c>
    </row>
    <row r="186" spans="2:11" s="142" customFormat="1">
      <c r="B186" s="87" t="s">
        <v>2741</v>
      </c>
      <c r="C186" s="84" t="s">
        <v>2743</v>
      </c>
      <c r="D186" s="97" t="s">
        <v>1934</v>
      </c>
      <c r="E186" s="97" t="s">
        <v>182</v>
      </c>
      <c r="F186" s="107">
        <v>43600</v>
      </c>
      <c r="G186" s="94">
        <v>32017500</v>
      </c>
      <c r="H186" s="96">
        <v>-0.17369999999999999</v>
      </c>
      <c r="I186" s="94">
        <v>-55.619320000000002</v>
      </c>
      <c r="J186" s="95">
        <v>-1.581010066480121E-3</v>
      </c>
      <c r="K186" s="95">
        <f>I186/'סכום נכסי הקרן'!$C$42</f>
        <v>-7.6993217871714296E-7</v>
      </c>
    </row>
    <row r="187" spans="2:11" s="142" customFormat="1">
      <c r="B187" s="87" t="s">
        <v>2741</v>
      </c>
      <c r="C187" s="84" t="s">
        <v>2744</v>
      </c>
      <c r="D187" s="97" t="s">
        <v>1934</v>
      </c>
      <c r="E187" s="97" t="s">
        <v>182</v>
      </c>
      <c r="F187" s="107">
        <v>43600</v>
      </c>
      <c r="G187" s="94">
        <v>3557500</v>
      </c>
      <c r="H187" s="96">
        <v>-0.17369999999999999</v>
      </c>
      <c r="I187" s="94">
        <v>-6.1799200000000001</v>
      </c>
      <c r="J187" s="95">
        <v>-1.7566765882865573E-4</v>
      </c>
      <c r="K187" s="95">
        <f>I187/'סכום נכסי הקרן'!$C$42</f>
        <v>-8.5547958333500773E-8</v>
      </c>
    </row>
    <row r="188" spans="2:11" s="142" customFormat="1">
      <c r="B188" s="87" t="s">
        <v>2741</v>
      </c>
      <c r="C188" s="84" t="s">
        <v>2745</v>
      </c>
      <c r="D188" s="97" t="s">
        <v>1934</v>
      </c>
      <c r="E188" s="97" t="s">
        <v>182</v>
      </c>
      <c r="F188" s="107">
        <v>43600</v>
      </c>
      <c r="G188" s="94">
        <v>711500</v>
      </c>
      <c r="H188" s="96">
        <v>-0.17369999999999999</v>
      </c>
      <c r="I188" s="94">
        <v>-1.2359800000000001</v>
      </c>
      <c r="J188" s="95">
        <v>-3.5133418063509223E-5</v>
      </c>
      <c r="K188" s="95">
        <f>I188/'סכום נכסי הקרן'!$C$42</f>
        <v>-1.7109536295136554E-8</v>
      </c>
    </row>
    <row r="189" spans="2:11" s="142" customFormat="1">
      <c r="B189" s="87" t="s">
        <v>2746</v>
      </c>
      <c r="C189" s="84" t="s">
        <v>2747</v>
      </c>
      <c r="D189" s="97" t="s">
        <v>1934</v>
      </c>
      <c r="E189" s="97" t="s">
        <v>182</v>
      </c>
      <c r="F189" s="107">
        <v>43598</v>
      </c>
      <c r="G189" s="94">
        <v>2383659</v>
      </c>
      <c r="H189" s="96">
        <v>-0.1681</v>
      </c>
      <c r="I189" s="94">
        <v>-4.0065600000000003</v>
      </c>
      <c r="J189" s="95">
        <v>-1.1388869356828874E-4</v>
      </c>
      <c r="K189" s="95">
        <f>I189/'סכום נכסי הקרן'!$C$42</f>
        <v>-5.5462372966101643E-8</v>
      </c>
    </row>
    <row r="190" spans="2:11" s="142" customFormat="1">
      <c r="B190" s="87" t="s">
        <v>2748</v>
      </c>
      <c r="C190" s="84" t="s">
        <v>2749</v>
      </c>
      <c r="D190" s="97" t="s">
        <v>1934</v>
      </c>
      <c r="E190" s="97" t="s">
        <v>182</v>
      </c>
      <c r="F190" s="107">
        <v>43600</v>
      </c>
      <c r="G190" s="94">
        <v>177977500</v>
      </c>
      <c r="H190" s="96">
        <v>-0.16950000000000001</v>
      </c>
      <c r="I190" s="94">
        <v>-301.58661000000001</v>
      </c>
      <c r="J190" s="95">
        <v>-8.5727669149068039E-3</v>
      </c>
      <c r="K190" s="95">
        <f>I190/'סכום נכסי הקרן'!$C$42</f>
        <v>-4.1748305392661633E-6</v>
      </c>
    </row>
    <row r="191" spans="2:11" s="142" customFormat="1">
      <c r="B191" s="87" t="s">
        <v>2750</v>
      </c>
      <c r="C191" s="84" t="s">
        <v>2751</v>
      </c>
      <c r="D191" s="97" t="s">
        <v>1934</v>
      </c>
      <c r="E191" s="97" t="s">
        <v>182</v>
      </c>
      <c r="F191" s="107">
        <v>43284</v>
      </c>
      <c r="G191" s="94">
        <v>178040000</v>
      </c>
      <c r="H191" s="96">
        <v>-9.2799999999999994E-2</v>
      </c>
      <c r="I191" s="94">
        <v>-165.19734</v>
      </c>
      <c r="J191" s="95">
        <v>-4.695826153497366E-3</v>
      </c>
      <c r="K191" s="95">
        <f>I191/'סכום נכסי הקרן'!$C$42</f>
        <v>-2.2868087546643255E-6</v>
      </c>
    </row>
    <row r="192" spans="2:11" s="142" customFormat="1">
      <c r="B192" s="87" t="s">
        <v>2750</v>
      </c>
      <c r="C192" s="84" t="s">
        <v>2752</v>
      </c>
      <c r="D192" s="97" t="s">
        <v>1934</v>
      </c>
      <c r="E192" s="97" t="s">
        <v>182</v>
      </c>
      <c r="F192" s="107">
        <v>43284</v>
      </c>
      <c r="G192" s="94">
        <v>2492560</v>
      </c>
      <c r="H192" s="96">
        <v>-9.2799999999999994E-2</v>
      </c>
      <c r="I192" s="94">
        <v>-2.3127600000000004</v>
      </c>
      <c r="J192" s="95">
        <v>-6.5741487694430013E-5</v>
      </c>
      <c r="K192" s="95">
        <f>I192/'סכום נכסי הקרן'!$C$42</f>
        <v>-3.2015284358921679E-8</v>
      </c>
    </row>
    <row r="193" spans="2:11" s="142" customFormat="1">
      <c r="B193" s="87" t="s">
        <v>2753</v>
      </c>
      <c r="C193" s="84" t="s">
        <v>2754</v>
      </c>
      <c r="D193" s="97" t="s">
        <v>1934</v>
      </c>
      <c r="E193" s="97" t="s">
        <v>182</v>
      </c>
      <c r="F193" s="107">
        <v>43605</v>
      </c>
      <c r="G193" s="94">
        <v>890900</v>
      </c>
      <c r="H193" s="96">
        <v>2.1600000000000001E-2</v>
      </c>
      <c r="I193" s="94">
        <v>0.19243000000000002</v>
      </c>
      <c r="J193" s="95">
        <v>5.4699296412248425E-6</v>
      </c>
      <c r="K193" s="95">
        <f>I193/'סכום נכסי הקרן'!$C$42</f>
        <v>2.6637874959733385E-9</v>
      </c>
    </row>
    <row r="194" spans="2:11" s="142" customFormat="1">
      <c r="B194" s="87" t="s">
        <v>2753</v>
      </c>
      <c r="C194" s="84" t="s">
        <v>2755</v>
      </c>
      <c r="D194" s="97" t="s">
        <v>1934</v>
      </c>
      <c r="E194" s="97" t="s">
        <v>182</v>
      </c>
      <c r="F194" s="107">
        <v>43605</v>
      </c>
      <c r="G194" s="94">
        <v>210252.4</v>
      </c>
      <c r="H194" s="96">
        <v>2.1600000000000001E-2</v>
      </c>
      <c r="I194" s="94">
        <v>4.5409999999999999E-2</v>
      </c>
      <c r="J194" s="95">
        <v>1.2908044743959885E-6</v>
      </c>
      <c r="K194" s="95">
        <f>I194/'סכום נכסי הקרן'!$C$42</f>
        <v>6.2860567578937425E-10</v>
      </c>
    </row>
    <row r="195" spans="2:11" s="142" customFormat="1">
      <c r="B195" s="87" t="s">
        <v>2753</v>
      </c>
      <c r="C195" s="84" t="s">
        <v>2756</v>
      </c>
      <c r="D195" s="97" t="s">
        <v>1934</v>
      </c>
      <c r="E195" s="97" t="s">
        <v>182</v>
      </c>
      <c r="F195" s="107">
        <v>43605</v>
      </c>
      <c r="G195" s="94">
        <v>178180</v>
      </c>
      <c r="H195" s="96">
        <v>2.1600000000000001E-2</v>
      </c>
      <c r="I195" s="94">
        <v>3.8490000000000003E-2</v>
      </c>
      <c r="J195" s="95">
        <v>1.0940996304668928E-6</v>
      </c>
      <c r="K195" s="95">
        <f>I195/'סכום נכסי הקרן'!$C$42</f>
        <v>5.3281287075826945E-10</v>
      </c>
    </row>
    <row r="196" spans="2:11" s="142" customFormat="1">
      <c r="B196" s="87" t="s">
        <v>2757</v>
      </c>
      <c r="C196" s="84" t="s">
        <v>2758</v>
      </c>
      <c r="D196" s="97" t="s">
        <v>1934</v>
      </c>
      <c r="E196" s="97" t="s">
        <v>182</v>
      </c>
      <c r="F196" s="107">
        <v>43284</v>
      </c>
      <c r="G196" s="94">
        <v>53475000</v>
      </c>
      <c r="H196" s="96">
        <v>2.5100000000000001E-2</v>
      </c>
      <c r="I196" s="94">
        <v>13.436920000000001</v>
      </c>
      <c r="J196" s="95">
        <v>3.8195191495487662E-4</v>
      </c>
      <c r="K196" s="95">
        <f>I196/'סכום נכסי הקרן'!$C$42</f>
        <v>1.860058175980568E-7</v>
      </c>
    </row>
    <row r="197" spans="2:11" s="142" customFormat="1">
      <c r="B197" s="87" t="s">
        <v>2759</v>
      </c>
      <c r="C197" s="84" t="s">
        <v>2760</v>
      </c>
      <c r="D197" s="97" t="s">
        <v>1934</v>
      </c>
      <c r="E197" s="97" t="s">
        <v>182</v>
      </c>
      <c r="F197" s="107">
        <v>43284</v>
      </c>
      <c r="G197" s="94">
        <v>17825000</v>
      </c>
      <c r="H197" s="96">
        <v>2.5100000000000001E-2</v>
      </c>
      <c r="I197" s="94">
        <v>4.4789700000000003</v>
      </c>
      <c r="J197" s="95">
        <v>1.2731721023310726E-4</v>
      </c>
      <c r="K197" s="95">
        <f>I197/'סכום נכסי הקרן'!$C$42</f>
        <v>6.20018930563826E-8</v>
      </c>
    </row>
    <row r="198" spans="2:11" s="142" customFormat="1">
      <c r="B198" s="87" t="s">
        <v>2761</v>
      </c>
      <c r="C198" s="84" t="s">
        <v>2762</v>
      </c>
      <c r="D198" s="97" t="s">
        <v>1934</v>
      </c>
      <c r="E198" s="97" t="s">
        <v>182</v>
      </c>
      <c r="F198" s="107">
        <v>43592</v>
      </c>
      <c r="G198" s="94">
        <v>766539.5</v>
      </c>
      <c r="H198" s="96">
        <v>0.1714</v>
      </c>
      <c r="I198" s="94">
        <v>1.3139100000000001</v>
      </c>
      <c r="J198" s="95">
        <v>3.7348621602150045E-5</v>
      </c>
      <c r="K198" s="95">
        <f>I198/'סכום נכסי הקרן'!$C$42</f>
        <v>1.818831278300852E-8</v>
      </c>
    </row>
    <row r="199" spans="2:11" s="142" customFormat="1">
      <c r="B199" s="87" t="s">
        <v>2761</v>
      </c>
      <c r="C199" s="84" t="s">
        <v>2763</v>
      </c>
      <c r="D199" s="97" t="s">
        <v>1934</v>
      </c>
      <c r="E199" s="97" t="s">
        <v>182</v>
      </c>
      <c r="F199" s="107">
        <v>43592</v>
      </c>
      <c r="G199" s="94">
        <v>1069590</v>
      </c>
      <c r="H199" s="96">
        <v>0.1714</v>
      </c>
      <c r="I199" s="94">
        <v>1.8333599999999999</v>
      </c>
      <c r="J199" s="95">
        <v>5.2114276396798708E-5</v>
      </c>
      <c r="K199" s="95">
        <f>I199/'סכום נכסי הקרן'!$C$42</f>
        <v>2.5379002461246579E-8</v>
      </c>
    </row>
    <row r="200" spans="2:11" s="142" customFormat="1">
      <c r="B200" s="87" t="s">
        <v>2761</v>
      </c>
      <c r="C200" s="84" t="s">
        <v>2764</v>
      </c>
      <c r="D200" s="97" t="s">
        <v>1934</v>
      </c>
      <c r="E200" s="97" t="s">
        <v>182</v>
      </c>
      <c r="F200" s="107">
        <v>43592</v>
      </c>
      <c r="G200" s="94">
        <v>4385319</v>
      </c>
      <c r="H200" s="96">
        <v>0.1714</v>
      </c>
      <c r="I200" s="94">
        <v>7.5167799999999998</v>
      </c>
      <c r="J200" s="95">
        <v>2.1366864692909664E-4</v>
      </c>
      <c r="K200" s="95">
        <f>I200/'סכום נכסי הקרן'!$C$42</f>
        <v>1.0405396546267457E-7</v>
      </c>
    </row>
    <row r="201" spans="2:11" s="142" customFormat="1">
      <c r="B201" s="87" t="s">
        <v>2761</v>
      </c>
      <c r="C201" s="84" t="s">
        <v>2765</v>
      </c>
      <c r="D201" s="97" t="s">
        <v>1934</v>
      </c>
      <c r="E201" s="97" t="s">
        <v>182</v>
      </c>
      <c r="F201" s="107">
        <v>43592</v>
      </c>
      <c r="G201" s="94">
        <v>766539.5</v>
      </c>
      <c r="H201" s="96">
        <v>0.1714</v>
      </c>
      <c r="I201" s="94">
        <v>1.3139100000000001</v>
      </c>
      <c r="J201" s="95">
        <v>3.7348621602150045E-5</v>
      </c>
      <c r="K201" s="95">
        <f>I201/'סכום נכסי הקרן'!$C$42</f>
        <v>1.818831278300852E-8</v>
      </c>
    </row>
    <row r="202" spans="2:11" s="142" customFormat="1">
      <c r="B202" s="87" t="s">
        <v>2766</v>
      </c>
      <c r="C202" s="84" t="s">
        <v>2767</v>
      </c>
      <c r="D202" s="97" t="s">
        <v>1934</v>
      </c>
      <c r="E202" s="97" t="s">
        <v>182</v>
      </c>
      <c r="F202" s="107">
        <v>43587</v>
      </c>
      <c r="G202" s="94">
        <v>2495850</v>
      </c>
      <c r="H202" s="96">
        <v>0.3619</v>
      </c>
      <c r="I202" s="94">
        <v>9.0330300000000001</v>
      </c>
      <c r="J202" s="95">
        <v>2.5676889542728906E-4</v>
      </c>
      <c r="K202" s="95">
        <f>I202/'סכום נכסי הקרן'!$C$42</f>
        <v>1.2504324879047988E-7</v>
      </c>
    </row>
    <row r="203" spans="2:11" s="142" customFormat="1">
      <c r="B203" s="87" t="s">
        <v>2768</v>
      </c>
      <c r="C203" s="84" t="s">
        <v>2769</v>
      </c>
      <c r="D203" s="97" t="s">
        <v>1934</v>
      </c>
      <c r="E203" s="97" t="s">
        <v>182</v>
      </c>
      <c r="F203" s="107">
        <v>43587</v>
      </c>
      <c r="G203" s="94">
        <v>5814210</v>
      </c>
      <c r="H203" s="96">
        <v>0.40379999999999999</v>
      </c>
      <c r="I203" s="94">
        <v>23.477959999999999</v>
      </c>
      <c r="J203" s="95">
        <v>6.6737405456265234E-4</v>
      </c>
      <c r="K203" s="95">
        <f>I203/'סכום נכסי הקרן'!$C$42</f>
        <v>3.2500283884509794E-7</v>
      </c>
    </row>
    <row r="204" spans="2:11" s="142" customFormat="1">
      <c r="B204" s="87" t="s">
        <v>2768</v>
      </c>
      <c r="C204" s="84" t="s">
        <v>2770</v>
      </c>
      <c r="D204" s="97" t="s">
        <v>1934</v>
      </c>
      <c r="E204" s="97" t="s">
        <v>182</v>
      </c>
      <c r="F204" s="107">
        <v>43587</v>
      </c>
      <c r="G204" s="94">
        <v>107010000</v>
      </c>
      <c r="H204" s="96">
        <v>0.40379999999999999</v>
      </c>
      <c r="I204" s="94">
        <v>432.10969</v>
      </c>
      <c r="J204" s="95">
        <v>1.2282957967008666E-2</v>
      </c>
      <c r="K204" s="95">
        <f>I204/'סכום נכסי הקרן'!$C$42</f>
        <v>5.9816472956966971E-6</v>
      </c>
    </row>
    <row r="205" spans="2:11" s="142" customFormat="1">
      <c r="B205" s="87" t="s">
        <v>2771</v>
      </c>
      <c r="C205" s="84" t="s">
        <v>2772</v>
      </c>
      <c r="D205" s="97" t="s">
        <v>1934</v>
      </c>
      <c r="E205" s="97" t="s">
        <v>182</v>
      </c>
      <c r="F205" s="107">
        <v>43587</v>
      </c>
      <c r="G205" s="94">
        <v>53505000</v>
      </c>
      <c r="H205" s="96">
        <v>0.40379999999999999</v>
      </c>
      <c r="I205" s="94">
        <v>216.05483999999998</v>
      </c>
      <c r="J205" s="95">
        <v>6.1414788413765549E-3</v>
      </c>
      <c r="K205" s="95">
        <f>I205/'סכום נכסי הקרן'!$C$42</f>
        <v>2.990823578633894E-6</v>
      </c>
    </row>
    <row r="206" spans="2:11" s="142" customFormat="1">
      <c r="B206" s="87" t="s">
        <v>2771</v>
      </c>
      <c r="C206" s="84" t="s">
        <v>2773</v>
      </c>
      <c r="D206" s="97" t="s">
        <v>1934</v>
      </c>
      <c r="E206" s="97" t="s">
        <v>182</v>
      </c>
      <c r="F206" s="107">
        <v>43587</v>
      </c>
      <c r="G206" s="94">
        <v>7134000</v>
      </c>
      <c r="H206" s="96">
        <v>0.40379999999999999</v>
      </c>
      <c r="I206" s="94">
        <v>28.807310000000001</v>
      </c>
      <c r="J206" s="95">
        <v>8.1886378866576309E-4</v>
      </c>
      <c r="K206" s="95">
        <f>I206/'סכום נכסי הקרן'!$C$42</f>
        <v>3.9877644946540406E-7</v>
      </c>
    </row>
    <row r="207" spans="2:11" s="142" customFormat="1">
      <c r="B207" s="87" t="s">
        <v>2774</v>
      </c>
      <c r="C207" s="84" t="s">
        <v>2775</v>
      </c>
      <c r="D207" s="97" t="s">
        <v>1934</v>
      </c>
      <c r="E207" s="97" t="s">
        <v>182</v>
      </c>
      <c r="F207" s="107">
        <v>43312</v>
      </c>
      <c r="G207" s="94">
        <v>164082000</v>
      </c>
      <c r="H207" s="96">
        <v>0.2011</v>
      </c>
      <c r="I207" s="94">
        <v>329.91788000000003</v>
      </c>
      <c r="J207" s="95">
        <v>9.3780990021413522E-3</v>
      </c>
      <c r="K207" s="95">
        <f>I207/'סכום נכסי הקרן'!$C$42</f>
        <v>4.5670172189473175E-6</v>
      </c>
    </row>
    <row r="208" spans="2:11" s="142" customFormat="1">
      <c r="B208" s="87" t="s">
        <v>2776</v>
      </c>
      <c r="C208" s="84" t="s">
        <v>2777</v>
      </c>
      <c r="D208" s="97" t="s">
        <v>1934</v>
      </c>
      <c r="E208" s="97" t="s">
        <v>182</v>
      </c>
      <c r="F208" s="107">
        <v>43599</v>
      </c>
      <c r="G208" s="94">
        <v>1248485</v>
      </c>
      <c r="H208" s="96">
        <v>9.5899999999999999E-2</v>
      </c>
      <c r="I208" s="94">
        <v>1.1967699999999999</v>
      </c>
      <c r="J208" s="95">
        <v>3.4018852033095945E-5</v>
      </c>
      <c r="K208" s="95">
        <f>I208/'סכום נכסי הקרן'!$C$42</f>
        <v>1.6566756542929958E-8</v>
      </c>
    </row>
    <row r="209" spans="2:11" s="142" customFormat="1">
      <c r="B209" s="87" t="s">
        <v>2778</v>
      </c>
      <c r="C209" s="84" t="s">
        <v>2779</v>
      </c>
      <c r="D209" s="97" t="s">
        <v>1934</v>
      </c>
      <c r="E209" s="97" t="s">
        <v>182</v>
      </c>
      <c r="F209" s="107">
        <v>43587</v>
      </c>
      <c r="G209" s="94">
        <v>2604275</v>
      </c>
      <c r="H209" s="96">
        <v>0.4178</v>
      </c>
      <c r="I209" s="94">
        <v>10.87951</v>
      </c>
      <c r="J209" s="95">
        <v>3.0925611511199957E-4</v>
      </c>
      <c r="K209" s="95">
        <f>I209/'סכום נכסי הקרן'!$C$42</f>
        <v>1.5060386998034033E-7</v>
      </c>
    </row>
    <row r="210" spans="2:11" s="142" customFormat="1">
      <c r="B210" s="87" t="s">
        <v>2778</v>
      </c>
      <c r="C210" s="84" t="s">
        <v>2780</v>
      </c>
      <c r="D210" s="97" t="s">
        <v>1934</v>
      </c>
      <c r="E210" s="97" t="s">
        <v>182</v>
      </c>
      <c r="F210" s="107">
        <v>43587</v>
      </c>
      <c r="G210" s="94">
        <v>2390225</v>
      </c>
      <c r="H210" s="96">
        <v>0.4178</v>
      </c>
      <c r="I210" s="94">
        <v>9.9852999999999987</v>
      </c>
      <c r="J210" s="95">
        <v>2.8383769914526013E-4</v>
      </c>
      <c r="K210" s="95">
        <f>I210/'סכום נכסי הקרן'!$C$42</f>
        <v>1.3822541850825012E-7</v>
      </c>
    </row>
    <row r="211" spans="2:11" s="142" customFormat="1">
      <c r="B211" s="87" t="s">
        <v>2781</v>
      </c>
      <c r="C211" s="84" t="s">
        <v>2782</v>
      </c>
      <c r="D211" s="97" t="s">
        <v>1934</v>
      </c>
      <c r="E211" s="97" t="s">
        <v>182</v>
      </c>
      <c r="F211" s="107">
        <v>43312</v>
      </c>
      <c r="G211" s="94">
        <v>356780</v>
      </c>
      <c r="H211" s="96">
        <v>0.22339999999999999</v>
      </c>
      <c r="I211" s="94">
        <v>0.79720000000000002</v>
      </c>
      <c r="J211" s="95">
        <v>2.2660852829519535E-5</v>
      </c>
      <c r="K211" s="95">
        <f>I211/'סכום נכסי הקרן'!$C$42</f>
        <v>1.1035552625837683E-8</v>
      </c>
    </row>
    <row r="212" spans="2:11" s="142" customFormat="1">
      <c r="B212" s="87" t="s">
        <v>2781</v>
      </c>
      <c r="C212" s="84" t="s">
        <v>2783</v>
      </c>
      <c r="D212" s="97" t="s">
        <v>1934</v>
      </c>
      <c r="E212" s="97" t="s">
        <v>182</v>
      </c>
      <c r="F212" s="107">
        <v>43312</v>
      </c>
      <c r="G212" s="94">
        <v>8919500</v>
      </c>
      <c r="H212" s="96">
        <v>0.22339999999999999</v>
      </c>
      <c r="I212" s="94">
        <v>19.929919999999999</v>
      </c>
      <c r="J212" s="95">
        <v>5.6651904669354977E-4</v>
      </c>
      <c r="K212" s="95">
        <f>I212/'סכום נכסי הקרן'!$C$42</f>
        <v>2.7588770821467003E-7</v>
      </c>
    </row>
    <row r="213" spans="2:11" s="142" customFormat="1">
      <c r="B213" s="87" t="s">
        <v>2781</v>
      </c>
      <c r="C213" s="84" t="s">
        <v>2784</v>
      </c>
      <c r="D213" s="97" t="s">
        <v>1934</v>
      </c>
      <c r="E213" s="97" t="s">
        <v>182</v>
      </c>
      <c r="F213" s="107">
        <v>43312</v>
      </c>
      <c r="G213" s="94">
        <v>713560</v>
      </c>
      <c r="H213" s="96">
        <v>0.22339999999999999</v>
      </c>
      <c r="I213" s="94">
        <v>1.5943900000000002</v>
      </c>
      <c r="J213" s="95">
        <v>4.532142140348426E-5</v>
      </c>
      <c r="K213" s="95">
        <f>I213/'סכום נכסי הקרן'!$C$42</f>
        <v>2.2070966822766362E-8</v>
      </c>
    </row>
    <row r="214" spans="2:11" s="142" customFormat="1">
      <c r="B214" s="87" t="s">
        <v>2785</v>
      </c>
      <c r="C214" s="84" t="s">
        <v>2786</v>
      </c>
      <c r="D214" s="97" t="s">
        <v>1934</v>
      </c>
      <c r="E214" s="97" t="s">
        <v>182</v>
      </c>
      <c r="F214" s="107">
        <v>43558</v>
      </c>
      <c r="G214" s="94">
        <v>89222500</v>
      </c>
      <c r="H214" s="96">
        <v>0.27210000000000001</v>
      </c>
      <c r="I214" s="94">
        <v>242.76043999999999</v>
      </c>
      <c r="J214" s="95">
        <v>6.9006003558321708E-3</v>
      </c>
      <c r="K214" s="95">
        <f>I214/'סכום נכסי הקרן'!$C$42</f>
        <v>3.360506285864916E-6</v>
      </c>
    </row>
    <row r="215" spans="2:11" s="142" customFormat="1">
      <c r="B215" s="87" t="s">
        <v>2787</v>
      </c>
      <c r="C215" s="84" t="s">
        <v>2788</v>
      </c>
      <c r="D215" s="97" t="s">
        <v>1934</v>
      </c>
      <c r="E215" s="97" t="s">
        <v>182</v>
      </c>
      <c r="F215" s="107">
        <v>43542</v>
      </c>
      <c r="G215" s="94">
        <v>192720.6</v>
      </c>
      <c r="H215" s="96">
        <v>0.1701</v>
      </c>
      <c r="I215" s="94">
        <v>0.32774000000000003</v>
      </c>
      <c r="J215" s="95">
        <v>9.3161915533702119E-6</v>
      </c>
      <c r="K215" s="95">
        <f>I215/'סכום נכסי הקרן'!$C$42</f>
        <v>4.536869063713049E-9</v>
      </c>
    </row>
    <row r="216" spans="2:11" s="142" customFormat="1">
      <c r="B216" s="87" t="s">
        <v>2789</v>
      </c>
      <c r="C216" s="84" t="s">
        <v>2790</v>
      </c>
      <c r="D216" s="97" t="s">
        <v>1934</v>
      </c>
      <c r="E216" s="97" t="s">
        <v>182</v>
      </c>
      <c r="F216" s="107">
        <v>43587</v>
      </c>
      <c r="G216" s="94">
        <v>99960000</v>
      </c>
      <c r="H216" s="96">
        <v>0.38240000000000002</v>
      </c>
      <c r="I216" s="94">
        <v>382.27732000000003</v>
      </c>
      <c r="J216" s="95">
        <v>1.0866445168819801E-2</v>
      </c>
      <c r="K216" s="95">
        <f>I216/'סכום נכסי הקרן'!$C$42</f>
        <v>5.2918232344759064E-6</v>
      </c>
    </row>
    <row r="217" spans="2:11" s="142" customFormat="1">
      <c r="B217" s="87" t="s">
        <v>2791</v>
      </c>
      <c r="C217" s="84" t="s">
        <v>2792</v>
      </c>
      <c r="D217" s="97" t="s">
        <v>1934</v>
      </c>
      <c r="E217" s="97" t="s">
        <v>182</v>
      </c>
      <c r="F217" s="107">
        <v>43312</v>
      </c>
      <c r="G217" s="94">
        <v>12140040</v>
      </c>
      <c r="H217" s="96">
        <v>0.30170000000000002</v>
      </c>
      <c r="I217" s="94">
        <v>36.622800000000005</v>
      </c>
      <c r="J217" s="95">
        <v>1.0410234332726143E-3</v>
      </c>
      <c r="K217" s="95">
        <f>I217/'סכום נכסי הקרן'!$C$42</f>
        <v>5.0696542486895174E-7</v>
      </c>
    </row>
    <row r="218" spans="2:11" s="142" customFormat="1">
      <c r="B218" s="87" t="s">
        <v>2791</v>
      </c>
      <c r="C218" s="84" t="s">
        <v>2793</v>
      </c>
      <c r="D218" s="97" t="s">
        <v>1934</v>
      </c>
      <c r="E218" s="97" t="s">
        <v>182</v>
      </c>
      <c r="F218" s="107">
        <v>43312</v>
      </c>
      <c r="G218" s="94">
        <v>4284720</v>
      </c>
      <c r="H218" s="96">
        <v>0.30170000000000002</v>
      </c>
      <c r="I218" s="94">
        <v>12.925700000000001</v>
      </c>
      <c r="J218" s="95">
        <v>3.6742020248183726E-4</v>
      </c>
      <c r="K218" s="95">
        <f>I218/'סכום נכסי הקרן'!$C$42</f>
        <v>1.7892905491192942E-7</v>
      </c>
    </row>
    <row r="219" spans="2:11" s="142" customFormat="1">
      <c r="B219" s="87" t="s">
        <v>2791</v>
      </c>
      <c r="C219" s="84" t="s">
        <v>2794</v>
      </c>
      <c r="D219" s="97" t="s">
        <v>1934</v>
      </c>
      <c r="E219" s="97" t="s">
        <v>182</v>
      </c>
      <c r="F219" s="107">
        <v>43312</v>
      </c>
      <c r="G219" s="94">
        <v>5355900</v>
      </c>
      <c r="H219" s="96">
        <v>0.30170000000000002</v>
      </c>
      <c r="I219" s="94">
        <v>16.157119999999999</v>
      </c>
      <c r="J219" s="95">
        <v>4.5927511097451911E-4</v>
      </c>
      <c r="K219" s="95">
        <f>I219/'סכום נכסי הקרן'!$C$42</f>
        <v>2.2366124942545725E-7</v>
      </c>
    </row>
    <row r="220" spans="2:11" s="142" customFormat="1">
      <c r="B220" s="87" t="s">
        <v>2795</v>
      </c>
      <c r="C220" s="84" t="s">
        <v>2796</v>
      </c>
      <c r="D220" s="97" t="s">
        <v>1934</v>
      </c>
      <c r="E220" s="97" t="s">
        <v>182</v>
      </c>
      <c r="F220" s="107">
        <v>43586</v>
      </c>
      <c r="G220" s="94">
        <v>164256.79999999999</v>
      </c>
      <c r="H220" s="96">
        <v>0.3251</v>
      </c>
      <c r="I220" s="94">
        <v>0.53405999999999998</v>
      </c>
      <c r="J220" s="95">
        <v>1.5180952160227298E-5</v>
      </c>
      <c r="K220" s="95">
        <f>I220/'סכום נכסי הקרן'!$C$42</f>
        <v>7.3929343142936183E-9</v>
      </c>
    </row>
    <row r="221" spans="2:11" s="142" customFormat="1">
      <c r="B221" s="87" t="s">
        <v>2795</v>
      </c>
      <c r="C221" s="84" t="s">
        <v>2797</v>
      </c>
      <c r="D221" s="97" t="s">
        <v>1934</v>
      </c>
      <c r="E221" s="97" t="s">
        <v>182</v>
      </c>
      <c r="F221" s="107">
        <v>43586</v>
      </c>
      <c r="G221" s="94">
        <v>20353560</v>
      </c>
      <c r="H221" s="96">
        <v>0.3251</v>
      </c>
      <c r="I221" s="94">
        <v>66.177009999999996</v>
      </c>
      <c r="J221" s="95">
        <v>1.8811182693271981E-3</v>
      </c>
      <c r="K221" s="95">
        <f>I221/'סכום נכסי הקרן'!$C$42</f>
        <v>9.1608112954790077E-7</v>
      </c>
    </row>
    <row r="222" spans="2:11" s="142" customFormat="1">
      <c r="B222" s="87" t="s">
        <v>2798</v>
      </c>
      <c r="C222" s="84" t="s">
        <v>2799</v>
      </c>
      <c r="D222" s="97" t="s">
        <v>1934</v>
      </c>
      <c r="E222" s="97" t="s">
        <v>182</v>
      </c>
      <c r="F222" s="107">
        <v>43542</v>
      </c>
      <c r="G222" s="94">
        <v>714200</v>
      </c>
      <c r="H222" s="96">
        <v>0.2288</v>
      </c>
      <c r="I222" s="94">
        <v>1.6337899999999999</v>
      </c>
      <c r="J222" s="95">
        <v>4.644138828943893E-5</v>
      </c>
      <c r="K222" s="95">
        <f>I222/'סכום נכסי הקרן'!$C$42</f>
        <v>2.2616376724244037E-8</v>
      </c>
    </row>
    <row r="223" spans="2:11" s="142" customFormat="1">
      <c r="B223" s="87" t="s">
        <v>2800</v>
      </c>
      <c r="C223" s="84" t="s">
        <v>2801</v>
      </c>
      <c r="D223" s="97" t="s">
        <v>1934</v>
      </c>
      <c r="E223" s="97" t="s">
        <v>182</v>
      </c>
      <c r="F223" s="107">
        <v>43538</v>
      </c>
      <c r="G223" s="94">
        <v>46436000</v>
      </c>
      <c r="H223" s="96">
        <v>0.2329</v>
      </c>
      <c r="I223" s="94">
        <v>108.14677999999999</v>
      </c>
      <c r="J223" s="95">
        <v>3.0741322949904997E-3</v>
      </c>
      <c r="K223" s="95">
        <f>I223/'סכום נכסי הקרן'!$C$42</f>
        <v>1.4970640767748244E-6</v>
      </c>
    </row>
    <row r="224" spans="2:11" s="142" customFormat="1">
      <c r="B224" s="87" t="s">
        <v>2802</v>
      </c>
      <c r="C224" s="84" t="s">
        <v>2803</v>
      </c>
      <c r="D224" s="97" t="s">
        <v>1934</v>
      </c>
      <c r="E224" s="97" t="s">
        <v>182</v>
      </c>
      <c r="F224" s="107">
        <v>43312</v>
      </c>
      <c r="G224" s="94">
        <v>82160600</v>
      </c>
      <c r="H224" s="96">
        <v>0.3463</v>
      </c>
      <c r="I224" s="94">
        <v>284.53519</v>
      </c>
      <c r="J224" s="95">
        <v>8.0880708296655526E-3</v>
      </c>
      <c r="K224" s="95">
        <f>I224/'סכום נכסי הקרן'!$C$42</f>
        <v>3.9387895925084347E-6</v>
      </c>
    </row>
    <row r="225" spans="2:11" s="142" customFormat="1">
      <c r="B225" s="87" t="s">
        <v>2804</v>
      </c>
      <c r="C225" s="84" t="s">
        <v>2805</v>
      </c>
      <c r="D225" s="97" t="s">
        <v>1934</v>
      </c>
      <c r="E225" s="97" t="s">
        <v>182</v>
      </c>
      <c r="F225" s="107">
        <v>43538</v>
      </c>
      <c r="G225" s="94">
        <v>2500820</v>
      </c>
      <c r="H225" s="96">
        <v>0.24959999999999999</v>
      </c>
      <c r="I225" s="94">
        <v>6.2432600000000003</v>
      </c>
      <c r="J225" s="95">
        <v>1.7746813351282755E-4</v>
      </c>
      <c r="K225" s="95">
        <f>I225/'סכום נכסי הקרן'!$C$42</f>
        <v>8.6424767043135189E-8</v>
      </c>
    </row>
    <row r="226" spans="2:11" s="142" customFormat="1">
      <c r="B226" s="87" t="s">
        <v>2804</v>
      </c>
      <c r="C226" s="84" t="s">
        <v>2806</v>
      </c>
      <c r="D226" s="97" t="s">
        <v>1934</v>
      </c>
      <c r="E226" s="97" t="s">
        <v>182</v>
      </c>
      <c r="F226" s="107">
        <v>43538</v>
      </c>
      <c r="G226" s="94">
        <v>6787940</v>
      </c>
      <c r="H226" s="96">
        <v>0.24959999999999999</v>
      </c>
      <c r="I226" s="94">
        <v>16.945979999999999</v>
      </c>
      <c r="J226" s="95">
        <v>4.8169889467132636E-4</v>
      </c>
      <c r="K226" s="95">
        <f>I226/'סכום נכסי הקרן'!$C$42</f>
        <v>2.345813523411852E-7</v>
      </c>
    </row>
    <row r="227" spans="2:11" s="142" customFormat="1">
      <c r="B227" s="87" t="s">
        <v>2804</v>
      </c>
      <c r="C227" s="84" t="s">
        <v>2807</v>
      </c>
      <c r="D227" s="97" t="s">
        <v>1934</v>
      </c>
      <c r="E227" s="97" t="s">
        <v>182</v>
      </c>
      <c r="F227" s="107">
        <v>43538</v>
      </c>
      <c r="G227" s="94">
        <v>30367100</v>
      </c>
      <c r="H227" s="96">
        <v>0.24959999999999999</v>
      </c>
      <c r="I227" s="94">
        <v>75.810969999999998</v>
      </c>
      <c r="J227" s="95">
        <v>2.1549689338097346E-3</v>
      </c>
      <c r="K227" s="95">
        <f>I227/'סכום נכסי הקרן'!$C$42</f>
        <v>1.0494429867671873E-6</v>
      </c>
    </row>
    <row r="228" spans="2:11" s="142" customFormat="1">
      <c r="B228" s="87" t="s">
        <v>2804</v>
      </c>
      <c r="C228" s="84" t="s">
        <v>2808</v>
      </c>
      <c r="D228" s="97" t="s">
        <v>1934</v>
      </c>
      <c r="E228" s="97" t="s">
        <v>182</v>
      </c>
      <c r="F228" s="107">
        <v>43538</v>
      </c>
      <c r="G228" s="94">
        <v>5358900</v>
      </c>
      <c r="H228" s="96">
        <v>0.24959999999999999</v>
      </c>
      <c r="I228" s="94">
        <v>13.378410000000001</v>
      </c>
      <c r="J228" s="95">
        <v>3.8028873570367843E-4</v>
      </c>
      <c r="K228" s="95">
        <f>I228/'סכום נכסי הקרן'!$C$42</f>
        <v>1.8519587005147154E-7</v>
      </c>
    </row>
    <row r="229" spans="2:11" s="142" customFormat="1">
      <c r="B229" s="87" t="s">
        <v>2804</v>
      </c>
      <c r="C229" s="84" t="s">
        <v>2809</v>
      </c>
      <c r="D229" s="97" t="s">
        <v>1934</v>
      </c>
      <c r="E229" s="97" t="s">
        <v>182</v>
      </c>
      <c r="F229" s="107">
        <v>43538</v>
      </c>
      <c r="G229" s="94">
        <v>2679450</v>
      </c>
      <c r="H229" s="96">
        <v>0.24959999999999999</v>
      </c>
      <c r="I229" s="94">
        <v>6.6891999999999996</v>
      </c>
      <c r="J229" s="95">
        <v>1.9014422572406178E-4</v>
      </c>
      <c r="K229" s="95">
        <f>I229/'סכום נכסי הקרן'!$C$42</f>
        <v>9.2597865811281255E-8</v>
      </c>
    </row>
    <row r="230" spans="2:11" s="142" customFormat="1">
      <c r="B230" s="87" t="s">
        <v>2810</v>
      </c>
      <c r="C230" s="84" t="s">
        <v>2811</v>
      </c>
      <c r="D230" s="97" t="s">
        <v>1934</v>
      </c>
      <c r="E230" s="97" t="s">
        <v>182</v>
      </c>
      <c r="F230" s="107">
        <v>43559</v>
      </c>
      <c r="G230" s="94">
        <v>1071900</v>
      </c>
      <c r="H230" s="96">
        <v>0.28460000000000002</v>
      </c>
      <c r="I230" s="94">
        <v>3.05063</v>
      </c>
      <c r="J230" s="95">
        <v>8.6715852317256864E-5</v>
      </c>
      <c r="K230" s="95">
        <f>I230/'סכום נכסי הקרן'!$C$42</f>
        <v>4.2229538267635736E-8</v>
      </c>
    </row>
    <row r="231" spans="2:11" s="142" customFormat="1">
      <c r="B231" s="87" t="s">
        <v>2812</v>
      </c>
      <c r="C231" s="84" t="s">
        <v>2813</v>
      </c>
      <c r="D231" s="97" t="s">
        <v>1934</v>
      </c>
      <c r="E231" s="97" t="s">
        <v>182</v>
      </c>
      <c r="F231" s="107">
        <v>43558</v>
      </c>
      <c r="G231" s="94">
        <v>1250655</v>
      </c>
      <c r="H231" s="96">
        <v>0.39489999999999997</v>
      </c>
      <c r="I231" s="94">
        <v>4.9383100000000004</v>
      </c>
      <c r="J231" s="95">
        <v>1.4037420488778802E-4</v>
      </c>
      <c r="K231" s="95">
        <f>I231/'סכום נכסי הקרן'!$C$42</f>
        <v>6.8360486562594692E-8</v>
      </c>
    </row>
    <row r="232" spans="2:11" s="142" customFormat="1">
      <c r="B232" s="87" t="s">
        <v>2812</v>
      </c>
      <c r="C232" s="84" t="s">
        <v>2814</v>
      </c>
      <c r="D232" s="97" t="s">
        <v>1934</v>
      </c>
      <c r="E232" s="97" t="s">
        <v>182</v>
      </c>
      <c r="F232" s="107">
        <v>43558</v>
      </c>
      <c r="G232" s="94">
        <v>1071990</v>
      </c>
      <c r="H232" s="96">
        <v>0.39489999999999997</v>
      </c>
      <c r="I232" s="94">
        <v>4.2328400000000004</v>
      </c>
      <c r="J232" s="95">
        <v>1.2032082826254826E-4</v>
      </c>
      <c r="K232" s="95">
        <f>I232/'סכום נכסי הקרן'!$C$42</f>
        <v>5.8594742319055169E-8</v>
      </c>
    </row>
    <row r="233" spans="2:11" s="142" customFormat="1">
      <c r="B233" s="87" t="s">
        <v>2815</v>
      </c>
      <c r="C233" s="84" t="s">
        <v>2816</v>
      </c>
      <c r="D233" s="97" t="s">
        <v>1934</v>
      </c>
      <c r="E233" s="97" t="s">
        <v>182</v>
      </c>
      <c r="F233" s="107">
        <v>43328</v>
      </c>
      <c r="G233" s="94">
        <v>3573300</v>
      </c>
      <c r="H233" s="96">
        <v>0.61850000000000005</v>
      </c>
      <c r="I233" s="94">
        <v>22.099499999999999</v>
      </c>
      <c r="J233" s="95">
        <v>6.2819056335419829E-4</v>
      </c>
      <c r="K233" s="95">
        <f>I233/'סכום נכסי הקרן'!$C$42</f>
        <v>3.0592096745446546E-7</v>
      </c>
    </row>
    <row r="234" spans="2:11" s="142" customFormat="1">
      <c r="B234" s="87" t="s">
        <v>2815</v>
      </c>
      <c r="C234" s="84" t="s">
        <v>2817</v>
      </c>
      <c r="D234" s="97" t="s">
        <v>1934</v>
      </c>
      <c r="E234" s="97" t="s">
        <v>182</v>
      </c>
      <c r="F234" s="107">
        <v>43328</v>
      </c>
      <c r="G234" s="94">
        <v>10005240</v>
      </c>
      <c r="H234" s="96">
        <v>0.61850000000000005</v>
      </c>
      <c r="I234" s="94">
        <v>61.878610000000002</v>
      </c>
      <c r="J234" s="95">
        <v>1.7589338616473102E-3</v>
      </c>
      <c r="K234" s="95">
        <f>I234/'סכום נכסי הקרן'!$C$42</f>
        <v>8.5657884730141234E-7</v>
      </c>
    </row>
    <row r="235" spans="2:11" s="142" customFormat="1">
      <c r="B235" s="87" t="s">
        <v>2818</v>
      </c>
      <c r="C235" s="84" t="s">
        <v>2819</v>
      </c>
      <c r="D235" s="97" t="s">
        <v>1934</v>
      </c>
      <c r="E235" s="97" t="s">
        <v>182</v>
      </c>
      <c r="F235" s="107">
        <v>43559</v>
      </c>
      <c r="G235" s="94">
        <v>3574000</v>
      </c>
      <c r="H235" s="96">
        <v>0.28870000000000001</v>
      </c>
      <c r="I235" s="94">
        <v>10.31883</v>
      </c>
      <c r="J235" s="95">
        <v>2.9331847466486583E-4</v>
      </c>
      <c r="K235" s="95">
        <f>I235/'סכום נכסי הקרן'!$C$42</f>
        <v>1.4284243791027679E-7</v>
      </c>
    </row>
    <row r="236" spans="2:11" s="142" customFormat="1">
      <c r="B236" s="87" t="s">
        <v>2818</v>
      </c>
      <c r="C236" s="84" t="s">
        <v>2820</v>
      </c>
      <c r="D236" s="97" t="s">
        <v>1934</v>
      </c>
      <c r="E236" s="97" t="s">
        <v>182</v>
      </c>
      <c r="F236" s="107">
        <v>43559</v>
      </c>
      <c r="G236" s="94">
        <v>1787000</v>
      </c>
      <c r="H236" s="96">
        <v>0.28870000000000001</v>
      </c>
      <c r="I236" s="94">
        <v>5.1594199999999999</v>
      </c>
      <c r="J236" s="95">
        <v>1.4665937946021032E-4</v>
      </c>
      <c r="K236" s="95">
        <f>I236/'סכום נכסי הקרן'!$C$42</f>
        <v>7.1421288169592898E-8</v>
      </c>
    </row>
    <row r="237" spans="2:11" s="142" customFormat="1">
      <c r="B237" s="87" t="s">
        <v>2821</v>
      </c>
      <c r="C237" s="84" t="s">
        <v>2822</v>
      </c>
      <c r="D237" s="97" t="s">
        <v>1934</v>
      </c>
      <c r="E237" s="97" t="s">
        <v>182</v>
      </c>
      <c r="F237" s="107">
        <v>43606</v>
      </c>
      <c r="G237" s="94">
        <v>4468125</v>
      </c>
      <c r="H237" s="96">
        <v>0.69620000000000004</v>
      </c>
      <c r="I237" s="94">
        <v>31.108509999999999</v>
      </c>
      <c r="J237" s="95">
        <v>8.8427667693883173E-4</v>
      </c>
      <c r="K237" s="95">
        <f>I237/'סכום נכסי הקרן'!$C$42</f>
        <v>4.3063171000551656E-7</v>
      </c>
    </row>
    <row r="238" spans="2:11" s="142" customFormat="1">
      <c r="B238" s="87" t="s">
        <v>2821</v>
      </c>
      <c r="C238" s="84" t="s">
        <v>2823</v>
      </c>
      <c r="D238" s="97" t="s">
        <v>1934</v>
      </c>
      <c r="E238" s="97" t="s">
        <v>182</v>
      </c>
      <c r="F238" s="107">
        <v>43606</v>
      </c>
      <c r="G238" s="94">
        <v>14262255</v>
      </c>
      <c r="H238" s="96">
        <v>0.69620000000000004</v>
      </c>
      <c r="I238" s="94">
        <v>99.298360000000002</v>
      </c>
      <c r="J238" s="95">
        <v>2.8226110413605734E-3</v>
      </c>
      <c r="K238" s="95">
        <f>I238/'סכום נכסי הקרן'!$C$42</f>
        <v>1.3745763640734765E-6</v>
      </c>
    </row>
    <row r="239" spans="2:11" s="142" customFormat="1">
      <c r="B239" s="87" t="s">
        <v>2821</v>
      </c>
      <c r="C239" s="84" t="s">
        <v>2824</v>
      </c>
      <c r="D239" s="97" t="s">
        <v>1934</v>
      </c>
      <c r="E239" s="97" t="s">
        <v>182</v>
      </c>
      <c r="F239" s="107">
        <v>43606</v>
      </c>
      <c r="G239" s="94">
        <v>3574500</v>
      </c>
      <c r="H239" s="96">
        <v>0.69620000000000004</v>
      </c>
      <c r="I239" s="94">
        <v>24.886810000000001</v>
      </c>
      <c r="J239" s="95">
        <v>7.0742139840217644E-4</v>
      </c>
      <c r="K239" s="95">
        <f>I239/'סכום נכסי הקרן'!$C$42</f>
        <v>3.4450539569019503E-7</v>
      </c>
    </row>
    <row r="240" spans="2:11" s="142" customFormat="1">
      <c r="B240" s="87" t="s">
        <v>2821</v>
      </c>
      <c r="C240" s="84" t="s">
        <v>2825</v>
      </c>
      <c r="D240" s="97" t="s">
        <v>1934</v>
      </c>
      <c r="E240" s="97" t="s">
        <v>182</v>
      </c>
      <c r="F240" s="107">
        <v>43606</v>
      </c>
      <c r="G240" s="94">
        <v>1787250</v>
      </c>
      <c r="H240" s="96">
        <v>0.69620000000000004</v>
      </c>
      <c r="I240" s="94">
        <v>12.4434</v>
      </c>
      <c r="J240" s="95">
        <v>3.5371055707331079E-4</v>
      </c>
      <c r="K240" s="95">
        <f>I240/'סכום נכסי הקרן'!$C$42</f>
        <v>1.7225262863064303E-7</v>
      </c>
    </row>
    <row r="241" spans="2:11" s="142" customFormat="1">
      <c r="B241" s="87" t="s">
        <v>2826</v>
      </c>
      <c r="C241" s="84" t="s">
        <v>2827</v>
      </c>
      <c r="D241" s="97" t="s">
        <v>1934</v>
      </c>
      <c r="E241" s="97" t="s">
        <v>182</v>
      </c>
      <c r="F241" s="107">
        <v>43328</v>
      </c>
      <c r="G241" s="94">
        <v>71500000</v>
      </c>
      <c r="H241" s="96">
        <v>0.66569999999999996</v>
      </c>
      <c r="I241" s="94">
        <v>475.97323999999998</v>
      </c>
      <c r="J241" s="95">
        <v>1.3529803741130933E-2</v>
      </c>
      <c r="K241" s="95">
        <f>I241/'סכום נכסי הקרן'!$C$42</f>
        <v>6.5888456328530721E-6</v>
      </c>
    </row>
    <row r="242" spans="2:11" s="142" customFormat="1">
      <c r="B242" s="87" t="s">
        <v>2828</v>
      </c>
      <c r="C242" s="84" t="s">
        <v>2829</v>
      </c>
      <c r="D242" s="97" t="s">
        <v>1934</v>
      </c>
      <c r="E242" s="97" t="s">
        <v>182</v>
      </c>
      <c r="F242" s="107">
        <v>43586</v>
      </c>
      <c r="G242" s="94">
        <v>625677.5</v>
      </c>
      <c r="H242" s="96">
        <v>0.34870000000000001</v>
      </c>
      <c r="I242" s="94">
        <v>2.1819899999999999</v>
      </c>
      <c r="J242" s="95">
        <v>6.2024277804168749E-5</v>
      </c>
      <c r="K242" s="95">
        <f>I242/'סכום נכסי הקרן'!$C$42</f>
        <v>3.0205049515870002E-8</v>
      </c>
    </row>
    <row r="243" spans="2:11" s="142" customFormat="1">
      <c r="B243" s="87" t="s">
        <v>2830</v>
      </c>
      <c r="C243" s="84" t="s">
        <v>2831</v>
      </c>
      <c r="D243" s="97" t="s">
        <v>1934</v>
      </c>
      <c r="E243" s="97" t="s">
        <v>182</v>
      </c>
      <c r="F243" s="107">
        <v>43558</v>
      </c>
      <c r="G243" s="94">
        <v>5363400</v>
      </c>
      <c r="H243" s="96">
        <v>0.45889999999999997</v>
      </c>
      <c r="I243" s="94">
        <v>24.613419999999998</v>
      </c>
      <c r="J243" s="95">
        <v>6.9965013578920303E-4</v>
      </c>
      <c r="K243" s="95">
        <f>I243/'סכום נכסי הקרן'!$C$42</f>
        <v>3.4072088774692137E-7</v>
      </c>
    </row>
    <row r="244" spans="2:11" s="142" customFormat="1">
      <c r="B244" s="87" t="s">
        <v>2498</v>
      </c>
      <c r="C244" s="84" t="s">
        <v>2832</v>
      </c>
      <c r="D244" s="97" t="s">
        <v>1934</v>
      </c>
      <c r="E244" s="97" t="s">
        <v>182</v>
      </c>
      <c r="F244" s="107">
        <v>43606</v>
      </c>
      <c r="G244" s="94">
        <v>186309.6</v>
      </c>
      <c r="H244" s="96">
        <v>0.7046</v>
      </c>
      <c r="I244" s="94">
        <v>1.3127200000000001</v>
      </c>
      <c r="J244" s="95">
        <v>3.7314795191127554E-5</v>
      </c>
      <c r="K244" s="95">
        <f>I244/'סכום נכסי הקרן'!$C$42</f>
        <v>1.8171839742836983E-8</v>
      </c>
    </row>
    <row r="245" spans="2:11" s="142" customFormat="1">
      <c r="B245" s="87" t="s">
        <v>2498</v>
      </c>
      <c r="C245" s="84" t="s">
        <v>2833</v>
      </c>
      <c r="D245" s="97" t="s">
        <v>1934</v>
      </c>
      <c r="E245" s="97" t="s">
        <v>182</v>
      </c>
      <c r="F245" s="107">
        <v>43606</v>
      </c>
      <c r="G245" s="94">
        <v>1396428</v>
      </c>
      <c r="H245" s="96">
        <v>0.7046</v>
      </c>
      <c r="I245" s="94">
        <v>9.8391000000000002</v>
      </c>
      <c r="J245" s="95">
        <v>2.7968188293392578E-4</v>
      </c>
      <c r="K245" s="95">
        <f>I245/'סכום נכסי הקרן'!$C$42</f>
        <v>1.3620158785860456E-7</v>
      </c>
    </row>
    <row r="246" spans="2:11" s="142" customFormat="1">
      <c r="B246" s="87" t="s">
        <v>2498</v>
      </c>
      <c r="C246" s="84" t="s">
        <v>2834</v>
      </c>
      <c r="D246" s="97" t="s">
        <v>1934</v>
      </c>
      <c r="E246" s="97" t="s">
        <v>182</v>
      </c>
      <c r="F246" s="107">
        <v>43606</v>
      </c>
      <c r="G246" s="94">
        <v>2467440</v>
      </c>
      <c r="H246" s="96">
        <v>0.7046</v>
      </c>
      <c r="I246" s="94">
        <v>17.385360000000002</v>
      </c>
      <c r="J246" s="95">
        <v>4.9418851523860483E-4</v>
      </c>
      <c r="K246" s="95">
        <f>I246/'סכום נכסי הקרן'!$C$42</f>
        <v>2.4066364174502436E-7</v>
      </c>
    </row>
    <row r="247" spans="2:11" s="142" customFormat="1">
      <c r="B247" s="87" t="s">
        <v>2498</v>
      </c>
      <c r="C247" s="84" t="s">
        <v>2835</v>
      </c>
      <c r="D247" s="97" t="s">
        <v>1934</v>
      </c>
      <c r="E247" s="97" t="s">
        <v>182</v>
      </c>
      <c r="F247" s="107">
        <v>43606</v>
      </c>
      <c r="G247" s="94">
        <v>44700</v>
      </c>
      <c r="H247" s="96">
        <v>0.7046</v>
      </c>
      <c r="I247" s="94">
        <v>0.31495000000000001</v>
      </c>
      <c r="J247" s="95">
        <v>8.9526286987671562E-6</v>
      </c>
      <c r="K247" s="95">
        <f>I247/'סכום נכסי הקרן'!$C$42</f>
        <v>4.3598184890963102E-9</v>
      </c>
    </row>
    <row r="248" spans="2:11" s="142" customFormat="1">
      <c r="B248" s="87" t="s">
        <v>2498</v>
      </c>
      <c r="C248" s="84" t="s">
        <v>2836</v>
      </c>
      <c r="D248" s="97" t="s">
        <v>1934</v>
      </c>
      <c r="E248" s="97" t="s">
        <v>182</v>
      </c>
      <c r="F248" s="107">
        <v>43606</v>
      </c>
      <c r="G248" s="94">
        <v>2201028</v>
      </c>
      <c r="H248" s="96">
        <v>0.7046</v>
      </c>
      <c r="I248" s="94">
        <v>15.508239999999999</v>
      </c>
      <c r="J248" s="95">
        <v>4.4083033653395383E-4</v>
      </c>
      <c r="K248" s="95">
        <f>I248/'סכום נכסי הקרן'!$C$42</f>
        <v>2.1467887437797411E-7</v>
      </c>
    </row>
    <row r="249" spans="2:11" s="142" customFormat="1">
      <c r="B249" s="87" t="s">
        <v>2498</v>
      </c>
      <c r="C249" s="84" t="s">
        <v>2837</v>
      </c>
      <c r="D249" s="97" t="s">
        <v>1934</v>
      </c>
      <c r="E249" s="97" t="s">
        <v>182</v>
      </c>
      <c r="F249" s="107">
        <v>43606</v>
      </c>
      <c r="G249" s="94">
        <v>7098360</v>
      </c>
      <c r="H249" s="96">
        <v>0.7046</v>
      </c>
      <c r="I249" s="94">
        <v>50.014400000000002</v>
      </c>
      <c r="J249" s="95">
        <v>1.421687102053088E-3</v>
      </c>
      <c r="K249" s="95">
        <f>I249/'סכום נכסי הקרן'!$C$42</f>
        <v>6.9234388265140017E-7</v>
      </c>
    </row>
    <row r="250" spans="2:11" s="142" customFormat="1">
      <c r="B250" s="87" t="s">
        <v>2498</v>
      </c>
      <c r="C250" s="84" t="s">
        <v>2838</v>
      </c>
      <c r="D250" s="97" t="s">
        <v>1934</v>
      </c>
      <c r="E250" s="97" t="s">
        <v>182</v>
      </c>
      <c r="F250" s="107">
        <v>43606</v>
      </c>
      <c r="G250" s="94">
        <v>10495202.4</v>
      </c>
      <c r="H250" s="96">
        <v>0.7046</v>
      </c>
      <c r="I250" s="94">
        <v>73.948239999999998</v>
      </c>
      <c r="J250" s="95">
        <v>2.1020197988484567E-3</v>
      </c>
      <c r="K250" s="95">
        <f>I250/'סכום נכסי הקרן'!$C$42</f>
        <v>1.0236574186001946E-6</v>
      </c>
    </row>
    <row r="251" spans="2:11" s="142" customFormat="1">
      <c r="B251" s="87" t="s">
        <v>2498</v>
      </c>
      <c r="C251" s="84" t="s">
        <v>2839</v>
      </c>
      <c r="D251" s="97" t="s">
        <v>1934</v>
      </c>
      <c r="E251" s="97" t="s">
        <v>182</v>
      </c>
      <c r="F251" s="107">
        <v>43606</v>
      </c>
      <c r="G251" s="94">
        <v>90758.88</v>
      </c>
      <c r="H251" s="96">
        <v>0.7046</v>
      </c>
      <c r="I251" s="94">
        <v>0.63948000000000005</v>
      </c>
      <c r="J251" s="95">
        <v>1.8177574219043092E-5</v>
      </c>
      <c r="K251" s="95">
        <f>I251/'סכום נכסי הקרן'!$C$42</f>
        <v>8.8522518730189182E-9</v>
      </c>
    </row>
    <row r="252" spans="2:11" s="142" customFormat="1">
      <c r="B252" s="87" t="s">
        <v>2498</v>
      </c>
      <c r="C252" s="84" t="s">
        <v>2840</v>
      </c>
      <c r="D252" s="97" t="s">
        <v>1934</v>
      </c>
      <c r="E252" s="97" t="s">
        <v>182</v>
      </c>
      <c r="F252" s="107">
        <v>43606</v>
      </c>
      <c r="G252" s="94">
        <v>4684.5600000000004</v>
      </c>
      <c r="H252" s="96">
        <v>0.70469999999999999</v>
      </c>
      <c r="I252" s="94">
        <v>3.3009999999999998E-2</v>
      </c>
      <c r="J252" s="95">
        <v>9.3832758643055658E-7</v>
      </c>
      <c r="K252" s="95">
        <f>I252/'סכום נכסי הקרן'!$C$42</f>
        <v>4.5695382862381068E-10</v>
      </c>
    </row>
    <row r="253" spans="2:11" s="142" customFormat="1">
      <c r="B253" s="87" t="s">
        <v>2498</v>
      </c>
      <c r="C253" s="84" t="s">
        <v>2841</v>
      </c>
      <c r="D253" s="97" t="s">
        <v>1934</v>
      </c>
      <c r="E253" s="97" t="s">
        <v>182</v>
      </c>
      <c r="F253" s="107">
        <v>43606</v>
      </c>
      <c r="G253" s="94">
        <v>1076376</v>
      </c>
      <c r="H253" s="96">
        <v>0.7046</v>
      </c>
      <c r="I253" s="94">
        <v>7.5840500000000004</v>
      </c>
      <c r="J253" s="95">
        <v>2.1558083404630911E-4</v>
      </c>
      <c r="K253" s="95">
        <f>I253/'סכום נכסי הקרן'!$C$42</f>
        <v>1.0498517673354776E-7</v>
      </c>
    </row>
    <row r="254" spans="2:11" s="142" customFormat="1">
      <c r="B254" s="87" t="s">
        <v>2498</v>
      </c>
      <c r="C254" s="84" t="s">
        <v>2842</v>
      </c>
      <c r="D254" s="97" t="s">
        <v>1934</v>
      </c>
      <c r="E254" s="97" t="s">
        <v>182</v>
      </c>
      <c r="F254" s="107">
        <v>43606</v>
      </c>
      <c r="G254" s="94">
        <v>143969.76</v>
      </c>
      <c r="H254" s="96">
        <v>0.7046</v>
      </c>
      <c r="I254" s="94">
        <v>1.0144</v>
      </c>
      <c r="J254" s="95">
        <v>2.8834883480010804E-5</v>
      </c>
      <c r="K254" s="95">
        <f>I254/'סכום נכסי הקרן'!$C$42</f>
        <v>1.4042228529415134E-8</v>
      </c>
    </row>
    <row r="255" spans="2:11" s="142" customFormat="1">
      <c r="B255" s="87" t="s">
        <v>2498</v>
      </c>
      <c r="C255" s="84" t="s">
        <v>2843</v>
      </c>
      <c r="D255" s="97" t="s">
        <v>1934</v>
      </c>
      <c r="E255" s="97" t="s">
        <v>182</v>
      </c>
      <c r="F255" s="107">
        <v>43606</v>
      </c>
      <c r="G255" s="94">
        <v>190600.8</v>
      </c>
      <c r="H255" s="96">
        <v>0.7046</v>
      </c>
      <c r="I255" s="94">
        <v>1.3429599999999999</v>
      </c>
      <c r="J255" s="95">
        <v>3.8174383988875504E-5</v>
      </c>
      <c r="K255" s="95">
        <f>I255/'סכום נכסי הקרן'!$C$42</f>
        <v>1.8590448763666549E-8</v>
      </c>
    </row>
    <row r="256" spans="2:11" s="142" customFormat="1">
      <c r="B256" s="87" t="s">
        <v>2498</v>
      </c>
      <c r="C256" s="84" t="s">
        <v>2844</v>
      </c>
      <c r="D256" s="97" t="s">
        <v>1934</v>
      </c>
      <c r="E256" s="97" t="s">
        <v>182</v>
      </c>
      <c r="F256" s="107">
        <v>43606</v>
      </c>
      <c r="G256" s="94">
        <v>2918910</v>
      </c>
      <c r="H256" s="96">
        <v>0.7046</v>
      </c>
      <c r="I256" s="94">
        <v>20.566369999999999</v>
      </c>
      <c r="J256" s="95">
        <v>5.846104914794852E-4</v>
      </c>
      <c r="K256" s="95">
        <f>I256/'סכום נכסי הקרן'!$C$42</f>
        <v>2.8469801612826059E-7</v>
      </c>
    </row>
    <row r="257" spans="2:11" s="142" customFormat="1">
      <c r="B257" s="87" t="s">
        <v>2498</v>
      </c>
      <c r="C257" s="84" t="s">
        <v>2845</v>
      </c>
      <c r="D257" s="97" t="s">
        <v>1934</v>
      </c>
      <c r="E257" s="97" t="s">
        <v>182</v>
      </c>
      <c r="F257" s="107">
        <v>43606</v>
      </c>
      <c r="G257" s="94">
        <v>11014080</v>
      </c>
      <c r="H257" s="96">
        <v>0.7046</v>
      </c>
      <c r="I257" s="94">
        <v>77.604199999999992</v>
      </c>
      <c r="J257" s="95">
        <v>2.2059424926650774E-3</v>
      </c>
      <c r="K257" s="95">
        <f>I257/'סכום נכסי הקרן'!$C$42</f>
        <v>1.0742664740165988E-6</v>
      </c>
    </row>
    <row r="258" spans="2:11" s="142" customFormat="1">
      <c r="B258" s="87" t="s">
        <v>2846</v>
      </c>
      <c r="C258" s="84" t="s">
        <v>2847</v>
      </c>
      <c r="D258" s="97" t="s">
        <v>1934</v>
      </c>
      <c r="E258" s="97" t="s">
        <v>182</v>
      </c>
      <c r="F258" s="107">
        <v>43543</v>
      </c>
      <c r="G258" s="94">
        <v>114432</v>
      </c>
      <c r="H258" s="96">
        <v>0.36820000000000003</v>
      </c>
      <c r="I258" s="94">
        <v>0.42138999999999999</v>
      </c>
      <c r="J258" s="95">
        <v>1.1978244824173653E-5</v>
      </c>
      <c r="K258" s="95">
        <f>I258/'סכום נכסי הקרן'!$C$42</f>
        <v>5.8332557965400661E-9</v>
      </c>
    </row>
    <row r="259" spans="2:11" s="142" customFormat="1">
      <c r="B259" s="87" t="s">
        <v>2848</v>
      </c>
      <c r="C259" s="84" t="s">
        <v>2849</v>
      </c>
      <c r="D259" s="97" t="s">
        <v>1934</v>
      </c>
      <c r="E259" s="97" t="s">
        <v>182</v>
      </c>
      <c r="F259" s="107">
        <v>43328</v>
      </c>
      <c r="G259" s="94">
        <v>121597600</v>
      </c>
      <c r="H259" s="96">
        <v>0.7046</v>
      </c>
      <c r="I259" s="94">
        <v>856.73097999999993</v>
      </c>
      <c r="J259" s="95">
        <v>2.4353054004352788E-2</v>
      </c>
      <c r="K259" s="95">
        <f>I259/'סכום נכסי הקרן'!$C$42</f>
        <v>1.1859633487174473E-5</v>
      </c>
    </row>
    <row r="260" spans="2:11" s="142" customFormat="1">
      <c r="B260" s="87" t="s">
        <v>2850</v>
      </c>
      <c r="C260" s="84" t="s">
        <v>2851</v>
      </c>
      <c r="D260" s="97" t="s">
        <v>1934</v>
      </c>
      <c r="E260" s="97" t="s">
        <v>182</v>
      </c>
      <c r="F260" s="107">
        <v>43558</v>
      </c>
      <c r="G260" s="94">
        <v>6080050</v>
      </c>
      <c r="H260" s="96">
        <v>0.48399999999999999</v>
      </c>
      <c r="I260" s="94">
        <v>29.424880000000002</v>
      </c>
      <c r="J260" s="95">
        <v>8.3641855896421575E-4</v>
      </c>
      <c r="K260" s="95">
        <f>I260/'סכום נכסי הקרן'!$C$42</f>
        <v>4.073254035987942E-7</v>
      </c>
    </row>
    <row r="261" spans="2:11" s="142" customFormat="1">
      <c r="B261" s="87" t="s">
        <v>2850</v>
      </c>
      <c r="C261" s="84" t="s">
        <v>2852</v>
      </c>
      <c r="D261" s="97" t="s">
        <v>1934</v>
      </c>
      <c r="E261" s="97" t="s">
        <v>182</v>
      </c>
      <c r="F261" s="107">
        <v>43558</v>
      </c>
      <c r="G261" s="94">
        <v>20207225</v>
      </c>
      <c r="H261" s="96">
        <v>0.48399999999999999</v>
      </c>
      <c r="I261" s="94">
        <v>97.794449999999998</v>
      </c>
      <c r="J261" s="95">
        <v>2.7798615642170175E-3</v>
      </c>
      <c r="K261" s="95">
        <f>I261/'סכום נכסי הקרן'!$C$42</f>
        <v>1.3537579020193827E-6</v>
      </c>
    </row>
    <row r="262" spans="2:11" s="142" customFormat="1">
      <c r="B262" s="87" t="s">
        <v>2853</v>
      </c>
      <c r="C262" s="84" t="s">
        <v>2854</v>
      </c>
      <c r="D262" s="97" t="s">
        <v>1934</v>
      </c>
      <c r="E262" s="97" t="s">
        <v>182</v>
      </c>
      <c r="F262" s="107">
        <v>43313</v>
      </c>
      <c r="G262" s="94">
        <v>10520496</v>
      </c>
      <c r="H262" s="96">
        <v>0.49490000000000001</v>
      </c>
      <c r="I262" s="94">
        <v>52.061120000000003</v>
      </c>
      <c r="J262" s="95">
        <v>1.4798662549673307E-3</v>
      </c>
      <c r="K262" s="95">
        <f>I262/'סכום נכסי הקרן'!$C$42</f>
        <v>7.2067640431516645E-7</v>
      </c>
    </row>
    <row r="263" spans="2:11" s="142" customFormat="1">
      <c r="B263" s="87" t="s">
        <v>2855</v>
      </c>
      <c r="C263" s="84" t="s">
        <v>2856</v>
      </c>
      <c r="D263" s="97" t="s">
        <v>1934</v>
      </c>
      <c r="E263" s="97" t="s">
        <v>182</v>
      </c>
      <c r="F263" s="107">
        <v>43320</v>
      </c>
      <c r="G263" s="94">
        <v>53677500</v>
      </c>
      <c r="H263" s="96">
        <v>0.60780000000000001</v>
      </c>
      <c r="I263" s="94">
        <v>326.23781000000002</v>
      </c>
      <c r="J263" s="95">
        <v>9.2734909681820837E-3</v>
      </c>
      <c r="K263" s="95">
        <f>I263/'סכום נכסי הקרן'!$C$42</f>
        <v>4.5160744114313035E-6</v>
      </c>
    </row>
    <row r="264" spans="2:11" s="142" customFormat="1">
      <c r="B264" s="87" t="s">
        <v>2857</v>
      </c>
      <c r="C264" s="84" t="s">
        <v>2858</v>
      </c>
      <c r="D264" s="97" t="s">
        <v>1934</v>
      </c>
      <c r="E264" s="97" t="s">
        <v>182</v>
      </c>
      <c r="F264" s="107">
        <v>43558</v>
      </c>
      <c r="G264" s="94">
        <v>10738200</v>
      </c>
      <c r="H264" s="96">
        <v>0.51659999999999995</v>
      </c>
      <c r="I264" s="94">
        <v>55.47824</v>
      </c>
      <c r="J264" s="95">
        <v>1.5769997891128497E-3</v>
      </c>
      <c r="K264" s="95">
        <f>I264/'סכום נכסי הקרן'!$C$42</f>
        <v>7.6797922366890765E-7</v>
      </c>
    </row>
    <row r="265" spans="2:11" s="142" customFormat="1">
      <c r="B265" s="87" t="s">
        <v>2859</v>
      </c>
      <c r="C265" s="84" t="s">
        <v>2860</v>
      </c>
      <c r="D265" s="97" t="s">
        <v>1934</v>
      </c>
      <c r="E265" s="97" t="s">
        <v>182</v>
      </c>
      <c r="F265" s="107">
        <v>43313</v>
      </c>
      <c r="G265" s="94">
        <v>89495000</v>
      </c>
      <c r="H265" s="96">
        <v>0.57569999999999999</v>
      </c>
      <c r="I265" s="94">
        <v>515.20073000000002</v>
      </c>
      <c r="J265" s="95">
        <v>1.464486693450957E-2</v>
      </c>
      <c r="K265" s="95">
        <f>I265/'סכום נכסי הקרן'!$C$42</f>
        <v>7.1318674972215139E-6</v>
      </c>
    </row>
    <row r="266" spans="2:11" s="142" customFormat="1">
      <c r="B266" s="87" t="s">
        <v>2861</v>
      </c>
      <c r="C266" s="84" t="s">
        <v>2862</v>
      </c>
      <c r="D266" s="97" t="s">
        <v>1934</v>
      </c>
      <c r="E266" s="97" t="s">
        <v>182</v>
      </c>
      <c r="F266" s="107">
        <v>43558</v>
      </c>
      <c r="G266" s="94">
        <v>89522500</v>
      </c>
      <c r="H266" s="96">
        <v>0.48080000000000001</v>
      </c>
      <c r="I266" s="94">
        <v>430.45780999999999</v>
      </c>
      <c r="J266" s="95">
        <v>1.2236002360420575E-2</v>
      </c>
      <c r="K266" s="95">
        <f>I266/'סכום נכסי הקרן'!$C$42</f>
        <v>5.9587805010760643E-6</v>
      </c>
    </row>
    <row r="267" spans="2:11" s="142" customFormat="1">
      <c r="B267" s="87" t="s">
        <v>2863</v>
      </c>
      <c r="C267" s="84" t="s">
        <v>2864</v>
      </c>
      <c r="D267" s="97" t="s">
        <v>1934</v>
      </c>
      <c r="E267" s="97" t="s">
        <v>182</v>
      </c>
      <c r="F267" s="107">
        <v>43558</v>
      </c>
      <c r="G267" s="94">
        <v>143272</v>
      </c>
      <c r="H267" s="96">
        <v>0.52959999999999996</v>
      </c>
      <c r="I267" s="94">
        <v>0.75871</v>
      </c>
      <c r="J267" s="95">
        <v>2.1566753199052641E-5</v>
      </c>
      <c r="K267" s="95">
        <f>I267/'סכום נכסי הקרן'!$C$42</f>
        <v>1.0502739755079412E-8</v>
      </c>
    </row>
    <row r="268" spans="2:11" s="142" customFormat="1">
      <c r="B268" s="87" t="s">
        <v>2865</v>
      </c>
      <c r="C268" s="84" t="s">
        <v>2866</v>
      </c>
      <c r="D268" s="97" t="s">
        <v>1934</v>
      </c>
      <c r="E268" s="97" t="s">
        <v>182</v>
      </c>
      <c r="F268" s="107">
        <v>43607</v>
      </c>
      <c r="G268" s="94">
        <v>895475</v>
      </c>
      <c r="H268" s="96">
        <v>0.90129999999999999</v>
      </c>
      <c r="I268" s="94">
        <v>8.070689999999999</v>
      </c>
      <c r="J268" s="95">
        <v>2.294138463656234E-4</v>
      </c>
      <c r="K268" s="95">
        <f>I268/'סכום נכסי הקרן'!$C$42</f>
        <v>1.1172168116134209E-7</v>
      </c>
    </row>
    <row r="269" spans="2:11" s="142" customFormat="1">
      <c r="B269" s="87" t="s">
        <v>2867</v>
      </c>
      <c r="C269" s="84" t="s">
        <v>2868</v>
      </c>
      <c r="D269" s="97" t="s">
        <v>1934</v>
      </c>
      <c r="E269" s="97" t="s">
        <v>182</v>
      </c>
      <c r="F269" s="107">
        <v>43531</v>
      </c>
      <c r="G269" s="94">
        <v>53730000</v>
      </c>
      <c r="H269" s="96">
        <v>0.54110000000000003</v>
      </c>
      <c r="I269" s="94">
        <v>290.71186999999998</v>
      </c>
      <c r="J269" s="95">
        <v>8.2636463896944481E-3</v>
      </c>
      <c r="K269" s="95">
        <f>I269/'סכום נכסי הקרן'!$C$42</f>
        <v>4.0242926998754175E-6</v>
      </c>
    </row>
    <row r="270" spans="2:11" s="142" customFormat="1">
      <c r="B270" s="87" t="s">
        <v>2869</v>
      </c>
      <c r="C270" s="84" t="s">
        <v>2870</v>
      </c>
      <c r="D270" s="97" t="s">
        <v>1934</v>
      </c>
      <c r="E270" s="97" t="s">
        <v>182</v>
      </c>
      <c r="F270" s="107">
        <v>43537</v>
      </c>
      <c r="G270" s="94">
        <v>3277713</v>
      </c>
      <c r="H270" s="96">
        <v>0.51700000000000002</v>
      </c>
      <c r="I270" s="94">
        <v>16.94417</v>
      </c>
      <c r="J270" s="95">
        <v>4.8164744441590564E-4</v>
      </c>
      <c r="K270" s="95">
        <f>I270/'סכום נכסי הקרן'!$C$42</f>
        <v>2.3455629670865539E-7</v>
      </c>
    </row>
    <row r="271" spans="2:11" s="142" customFormat="1">
      <c r="B271" s="87" t="s">
        <v>2869</v>
      </c>
      <c r="C271" s="84" t="s">
        <v>2871</v>
      </c>
      <c r="D271" s="97" t="s">
        <v>1934</v>
      </c>
      <c r="E271" s="97" t="s">
        <v>182</v>
      </c>
      <c r="F271" s="107">
        <v>43537</v>
      </c>
      <c r="G271" s="94">
        <v>1074660</v>
      </c>
      <c r="H271" s="96">
        <v>0.51700000000000002</v>
      </c>
      <c r="I271" s="94">
        <v>5.5554600000000001</v>
      </c>
      <c r="J271" s="95">
        <v>1.5791703645293853E-4</v>
      </c>
      <c r="K271" s="95">
        <f>I271/'סכום נכסי הקרן'!$C$42</f>
        <v>7.6903626681806589E-8</v>
      </c>
    </row>
    <row r="272" spans="2:11" s="142" customFormat="1">
      <c r="B272" s="87" t="s">
        <v>2872</v>
      </c>
      <c r="C272" s="84" t="s">
        <v>2873</v>
      </c>
      <c r="D272" s="97" t="s">
        <v>1934</v>
      </c>
      <c r="E272" s="97" t="s">
        <v>182</v>
      </c>
      <c r="F272" s="107">
        <v>43327</v>
      </c>
      <c r="G272" s="94">
        <v>3983851.2</v>
      </c>
      <c r="H272" s="96">
        <v>0.84850000000000003</v>
      </c>
      <c r="I272" s="94">
        <v>33.80153</v>
      </c>
      <c r="J272" s="95">
        <v>9.6082726636049847E-4</v>
      </c>
      <c r="K272" s="95">
        <f>I272/'סכום נכסי הקרן'!$C$42</f>
        <v>4.6791089205824285E-7</v>
      </c>
    </row>
    <row r="273" spans="2:11" s="142" customFormat="1">
      <c r="B273" s="87" t="s">
        <v>2872</v>
      </c>
      <c r="C273" s="84" t="s">
        <v>2874</v>
      </c>
      <c r="D273" s="97" t="s">
        <v>1934</v>
      </c>
      <c r="E273" s="97" t="s">
        <v>182</v>
      </c>
      <c r="F273" s="107">
        <v>43327</v>
      </c>
      <c r="G273" s="94">
        <v>15046920</v>
      </c>
      <c r="H273" s="96">
        <v>0.84850000000000003</v>
      </c>
      <c r="I273" s="94">
        <v>127.66766</v>
      </c>
      <c r="J273" s="95">
        <v>3.6290241524700672E-3</v>
      </c>
      <c r="K273" s="95">
        <f>I273/'סכום נכסי הקרן'!$C$42</f>
        <v>1.7672894888955751E-6</v>
      </c>
    </row>
    <row r="274" spans="2:11" s="142" customFormat="1">
      <c r="B274" s="87" t="s">
        <v>2872</v>
      </c>
      <c r="C274" s="84" t="s">
        <v>2875</v>
      </c>
      <c r="D274" s="97" t="s">
        <v>1934</v>
      </c>
      <c r="E274" s="97" t="s">
        <v>182</v>
      </c>
      <c r="F274" s="107">
        <v>43327</v>
      </c>
      <c r="G274" s="94">
        <v>2579.4699999999998</v>
      </c>
      <c r="H274" s="96">
        <v>0.84819999999999995</v>
      </c>
      <c r="I274" s="94">
        <v>2.188E-2</v>
      </c>
      <c r="J274" s="95">
        <v>6.219511539261006E-7</v>
      </c>
      <c r="K274" s="95">
        <f>I274/'סכום נכסי הקרן'!$C$42</f>
        <v>3.02882452901817E-10</v>
      </c>
    </row>
    <row r="275" spans="2:11" s="142" customFormat="1">
      <c r="B275" s="87" t="s">
        <v>2872</v>
      </c>
      <c r="C275" s="84" t="s">
        <v>2876</v>
      </c>
      <c r="D275" s="97" t="s">
        <v>1934</v>
      </c>
      <c r="E275" s="97" t="s">
        <v>182</v>
      </c>
      <c r="F275" s="107">
        <v>43327</v>
      </c>
      <c r="G275" s="94">
        <v>82399.8</v>
      </c>
      <c r="H275" s="96">
        <v>0.84850000000000003</v>
      </c>
      <c r="I275" s="94">
        <v>0.69913000000000003</v>
      </c>
      <c r="J275" s="95">
        <v>1.9873158603489704E-5</v>
      </c>
      <c r="K275" s="95">
        <f>I275/'סכום נכסי הקרן'!$C$42</f>
        <v>9.6779803152306808E-9</v>
      </c>
    </row>
    <row r="276" spans="2:11" s="142" customFormat="1">
      <c r="B276" s="87" t="s">
        <v>2877</v>
      </c>
      <c r="C276" s="84" t="s">
        <v>2878</v>
      </c>
      <c r="D276" s="97" t="s">
        <v>1934</v>
      </c>
      <c r="E276" s="97" t="s">
        <v>182</v>
      </c>
      <c r="F276" s="107">
        <v>43318</v>
      </c>
      <c r="G276" s="94">
        <v>53745000</v>
      </c>
      <c r="H276" s="96">
        <v>0.70440000000000003</v>
      </c>
      <c r="I276" s="94">
        <v>378.57538</v>
      </c>
      <c r="J276" s="95">
        <v>1.0761215467962158E-2</v>
      </c>
      <c r="K276" s="95">
        <f>I276/'סכום נכסי הקרן'!$C$42</f>
        <v>5.240577682935899E-6</v>
      </c>
    </row>
    <row r="277" spans="2:11" s="142" customFormat="1">
      <c r="B277" s="87" t="s">
        <v>2879</v>
      </c>
      <c r="C277" s="84" t="s">
        <v>2880</v>
      </c>
      <c r="D277" s="97" t="s">
        <v>1934</v>
      </c>
      <c r="E277" s="97" t="s">
        <v>182</v>
      </c>
      <c r="F277" s="107">
        <v>43530</v>
      </c>
      <c r="G277" s="94">
        <v>61994.55</v>
      </c>
      <c r="H277" s="96">
        <v>0.57669999999999999</v>
      </c>
      <c r="I277" s="94">
        <v>0.35755000000000003</v>
      </c>
      <c r="J277" s="95">
        <v>1.0163557362261302E-5</v>
      </c>
      <c r="K277" s="95">
        <f>I277/'סכום נכסי הקרן'!$C$42</f>
        <v>4.9495256414554234E-9</v>
      </c>
    </row>
    <row r="278" spans="2:11" s="142" customFormat="1">
      <c r="B278" s="87" t="s">
        <v>2881</v>
      </c>
      <c r="C278" s="84" t="s">
        <v>2882</v>
      </c>
      <c r="D278" s="97" t="s">
        <v>1934</v>
      </c>
      <c r="E278" s="97" t="s">
        <v>182</v>
      </c>
      <c r="F278" s="107">
        <v>43531</v>
      </c>
      <c r="G278" s="94">
        <v>53764500</v>
      </c>
      <c r="H278" s="96">
        <v>0.60489999999999999</v>
      </c>
      <c r="I278" s="94">
        <v>325.20809000000003</v>
      </c>
      <c r="J278" s="95">
        <v>9.2442206051921022E-3</v>
      </c>
      <c r="K278" s="95">
        <f>I278/'סכום נכסי הקרן'!$C$42</f>
        <v>4.5018201098132938E-6</v>
      </c>
    </row>
    <row r="279" spans="2:11" s="142" customFormat="1">
      <c r="B279" s="87" t="s">
        <v>2883</v>
      </c>
      <c r="C279" s="84" t="s">
        <v>2884</v>
      </c>
      <c r="D279" s="97" t="s">
        <v>1934</v>
      </c>
      <c r="E279" s="97" t="s">
        <v>182</v>
      </c>
      <c r="F279" s="107">
        <v>43318</v>
      </c>
      <c r="G279" s="94">
        <v>53772000</v>
      </c>
      <c r="H279" s="96">
        <v>0.75419999999999998</v>
      </c>
      <c r="I279" s="94">
        <v>405.56817000000001</v>
      </c>
      <c r="J279" s="95">
        <v>1.1528500517696386E-2</v>
      </c>
      <c r="K279" s="95">
        <f>I279/'סכום נכסי הקרן'!$C$42</f>
        <v>5.6142359300046206E-6</v>
      </c>
    </row>
    <row r="280" spans="2:11" s="142" customFormat="1">
      <c r="B280" s="87" t="s">
        <v>2885</v>
      </c>
      <c r="C280" s="84" t="s">
        <v>2886</v>
      </c>
      <c r="D280" s="97" t="s">
        <v>1934</v>
      </c>
      <c r="E280" s="97" t="s">
        <v>182</v>
      </c>
      <c r="F280" s="107">
        <v>43327</v>
      </c>
      <c r="G280" s="94">
        <v>209722500</v>
      </c>
      <c r="H280" s="96">
        <v>0.91479999999999995</v>
      </c>
      <c r="I280" s="94">
        <v>1918.5636200000001</v>
      </c>
      <c r="J280" s="95">
        <v>5.4536236624297844E-2</v>
      </c>
      <c r="K280" s="95">
        <f>I280/'סכום נכסי הקרן'!$C$42</f>
        <v>2.6558466877229869E-5</v>
      </c>
    </row>
    <row r="281" spans="2:11" s="142" customFormat="1">
      <c r="B281" s="87" t="s">
        <v>2887</v>
      </c>
      <c r="C281" s="84" t="s">
        <v>2888</v>
      </c>
      <c r="D281" s="97" t="s">
        <v>1934</v>
      </c>
      <c r="E281" s="97" t="s">
        <v>182</v>
      </c>
      <c r="F281" s="107">
        <v>43606</v>
      </c>
      <c r="G281" s="94">
        <v>1793100</v>
      </c>
      <c r="H281" s="96">
        <v>0.75309999999999999</v>
      </c>
      <c r="I281" s="94">
        <v>13.503309999999999</v>
      </c>
      <c r="J281" s="95">
        <v>3.8383908758326564E-4</v>
      </c>
      <c r="K281" s="95">
        <f>I281/'סכום נכסי הקרן'!$C$42</f>
        <v>1.8692484712493756E-7</v>
      </c>
    </row>
    <row r="282" spans="2:11" s="142" customFormat="1">
      <c r="B282" s="87" t="s">
        <v>2887</v>
      </c>
      <c r="C282" s="84" t="s">
        <v>2889</v>
      </c>
      <c r="D282" s="97" t="s">
        <v>1934</v>
      </c>
      <c r="E282" s="97" t="s">
        <v>182</v>
      </c>
      <c r="F282" s="107">
        <v>43606</v>
      </c>
      <c r="G282" s="94">
        <v>3586200</v>
      </c>
      <c r="H282" s="96">
        <v>0.75309999999999999</v>
      </c>
      <c r="I282" s="94">
        <v>27.006630000000001</v>
      </c>
      <c r="J282" s="95">
        <v>7.6767845942208625E-4</v>
      </c>
      <c r="K282" s="95">
        <f>I282/'סכום נכסי הקרן'!$C$42</f>
        <v>3.738498326787842E-7</v>
      </c>
    </row>
    <row r="283" spans="2:11" s="142" customFormat="1">
      <c r="B283" s="87" t="s">
        <v>2890</v>
      </c>
      <c r="C283" s="84" t="s">
        <v>2891</v>
      </c>
      <c r="D283" s="97" t="s">
        <v>1934</v>
      </c>
      <c r="E283" s="97" t="s">
        <v>182</v>
      </c>
      <c r="F283" s="107">
        <v>43523</v>
      </c>
      <c r="G283" s="94">
        <v>860784</v>
      </c>
      <c r="H283" s="96">
        <v>0.66269999999999996</v>
      </c>
      <c r="I283" s="94">
        <v>5.7041700000000004</v>
      </c>
      <c r="J283" s="95">
        <v>1.6214420080853042E-4</v>
      </c>
      <c r="K283" s="95">
        <f>I283/'סכום נכסי הקרן'!$C$42</f>
        <v>7.8962202987612313E-8</v>
      </c>
    </row>
    <row r="284" spans="2:11" s="142" customFormat="1">
      <c r="B284" s="87" t="s">
        <v>2892</v>
      </c>
      <c r="C284" s="84" t="s">
        <v>2893</v>
      </c>
      <c r="D284" s="97" t="s">
        <v>1934</v>
      </c>
      <c r="E284" s="97" t="s">
        <v>182</v>
      </c>
      <c r="F284" s="107">
        <v>43613</v>
      </c>
      <c r="G284" s="94">
        <v>1793850</v>
      </c>
      <c r="H284" s="96">
        <v>1.0613999999999999</v>
      </c>
      <c r="I284" s="94">
        <v>19.03978</v>
      </c>
      <c r="J284" s="95">
        <v>5.4121632273761849E-4</v>
      </c>
      <c r="K284" s="95">
        <f>I284/'סכום נכסי הקרן'!$C$42</f>
        <v>2.6356559730854465E-7</v>
      </c>
    </row>
    <row r="285" spans="2:11" s="142" customFormat="1">
      <c r="B285" s="87" t="s">
        <v>2892</v>
      </c>
      <c r="C285" s="84" t="s">
        <v>2894</v>
      </c>
      <c r="D285" s="97" t="s">
        <v>1934</v>
      </c>
      <c r="E285" s="97" t="s">
        <v>182</v>
      </c>
      <c r="F285" s="107">
        <v>43613</v>
      </c>
      <c r="G285" s="94">
        <v>6099090</v>
      </c>
      <c r="H285" s="96">
        <v>1.0613999999999999</v>
      </c>
      <c r="I285" s="94">
        <v>64.735240000000005</v>
      </c>
      <c r="J285" s="95">
        <v>1.840135156201237E-3</v>
      </c>
      <c r="K285" s="95">
        <f>I285/'סכום נכסי הקרן'!$C$42</f>
        <v>8.9612286473436107E-7</v>
      </c>
    </row>
    <row r="286" spans="2:11" s="142" customFormat="1">
      <c r="B286" s="87" t="s">
        <v>2892</v>
      </c>
      <c r="C286" s="84" t="s">
        <v>2895</v>
      </c>
      <c r="D286" s="97" t="s">
        <v>1934</v>
      </c>
      <c r="E286" s="97" t="s">
        <v>182</v>
      </c>
      <c r="F286" s="107">
        <v>43613</v>
      </c>
      <c r="G286" s="94">
        <v>896925</v>
      </c>
      <c r="H286" s="96">
        <v>1.0613999999999999</v>
      </c>
      <c r="I286" s="94">
        <v>9.5198900000000002</v>
      </c>
      <c r="J286" s="95">
        <v>2.7060816136880925E-4</v>
      </c>
      <c r="K286" s="95">
        <f>I286/'סכום נכסי הקרן'!$C$42</f>
        <v>1.3178279865427233E-7</v>
      </c>
    </row>
    <row r="287" spans="2:11" s="142" customFormat="1">
      <c r="B287" s="87" t="s">
        <v>2896</v>
      </c>
      <c r="C287" s="84" t="s">
        <v>2897</v>
      </c>
      <c r="D287" s="97" t="s">
        <v>1934</v>
      </c>
      <c r="E287" s="97" t="s">
        <v>182</v>
      </c>
      <c r="F287" s="107">
        <v>43522</v>
      </c>
      <c r="G287" s="94">
        <v>1327671</v>
      </c>
      <c r="H287" s="96">
        <v>0.7097</v>
      </c>
      <c r="I287" s="94">
        <v>9.42286</v>
      </c>
      <c r="J287" s="95">
        <v>2.6785002972047969E-4</v>
      </c>
      <c r="K287" s="95">
        <f>I287/'סכום נכסי הקרן'!$C$42</f>
        <v>1.304396229502018E-7</v>
      </c>
    </row>
    <row r="288" spans="2:11" s="142" customFormat="1">
      <c r="B288" s="87" t="s">
        <v>2898</v>
      </c>
      <c r="C288" s="84" t="s">
        <v>2899</v>
      </c>
      <c r="D288" s="97" t="s">
        <v>1934</v>
      </c>
      <c r="E288" s="97" t="s">
        <v>182</v>
      </c>
      <c r="F288" s="107">
        <v>43613</v>
      </c>
      <c r="G288" s="94">
        <v>53824500</v>
      </c>
      <c r="H288" s="96">
        <v>1.0779000000000001</v>
      </c>
      <c r="I288" s="94">
        <v>580.18835999999999</v>
      </c>
      <c r="J288" s="95">
        <v>1.6492176416658677E-2</v>
      </c>
      <c r="K288" s="95">
        <f>I288/'סכום נכסי הקרן'!$C$42</f>
        <v>8.0314841691902391E-6</v>
      </c>
    </row>
    <row r="289" spans="2:11" s="142" customFormat="1">
      <c r="B289" s="87" t="s">
        <v>2900</v>
      </c>
      <c r="C289" s="84" t="s">
        <v>2901</v>
      </c>
      <c r="D289" s="97" t="s">
        <v>1934</v>
      </c>
      <c r="E289" s="97" t="s">
        <v>182</v>
      </c>
      <c r="F289" s="107">
        <v>43614</v>
      </c>
      <c r="G289" s="94">
        <v>5382600</v>
      </c>
      <c r="H289" s="96">
        <v>1.1135999999999999</v>
      </c>
      <c r="I289" s="94">
        <v>59.943269999999998</v>
      </c>
      <c r="J289" s="95">
        <v>1.7039207471025507E-3</v>
      </c>
      <c r="K289" s="95">
        <f>I289/'סכום נכסי הקרן'!$C$42</f>
        <v>8.2978814682613788E-7</v>
      </c>
    </row>
    <row r="290" spans="2:11" s="142" customFormat="1">
      <c r="B290" s="87" t="s">
        <v>2502</v>
      </c>
      <c r="C290" s="84" t="s">
        <v>2902</v>
      </c>
      <c r="D290" s="97" t="s">
        <v>1934</v>
      </c>
      <c r="E290" s="97" t="s">
        <v>182</v>
      </c>
      <c r="F290" s="107">
        <v>43517</v>
      </c>
      <c r="G290" s="94">
        <v>5185382.5</v>
      </c>
      <c r="H290" s="96">
        <v>0.71530000000000005</v>
      </c>
      <c r="I290" s="94">
        <v>37.089059999999996</v>
      </c>
      <c r="J290" s="95">
        <v>1.0542771327712239E-3</v>
      </c>
      <c r="K290" s="95">
        <f>I290/'סכום נכסי הקרן'!$C$42</f>
        <v>5.1341981118019483E-7</v>
      </c>
    </row>
    <row r="291" spans="2:11" s="142" customFormat="1">
      <c r="B291" s="87" t="s">
        <v>2502</v>
      </c>
      <c r="C291" s="84" t="s">
        <v>2903</v>
      </c>
      <c r="D291" s="97" t="s">
        <v>1934</v>
      </c>
      <c r="E291" s="97" t="s">
        <v>182</v>
      </c>
      <c r="F291" s="107">
        <v>43517</v>
      </c>
      <c r="G291" s="94">
        <v>124520.95</v>
      </c>
      <c r="H291" s="96">
        <v>0.71530000000000005</v>
      </c>
      <c r="I291" s="94">
        <v>0.89064999999999994</v>
      </c>
      <c r="J291" s="95">
        <v>2.5317220989226757E-5</v>
      </c>
      <c r="K291" s="95">
        <f>I291/'סכום נכסי הקרן'!$C$42</f>
        <v>1.232917078048461E-8</v>
      </c>
    </row>
    <row r="292" spans="2:11" s="142" customFormat="1">
      <c r="B292" s="87" t="s">
        <v>2502</v>
      </c>
      <c r="C292" s="84" t="s">
        <v>2904</v>
      </c>
      <c r="D292" s="97" t="s">
        <v>1934</v>
      </c>
      <c r="E292" s="97" t="s">
        <v>182</v>
      </c>
      <c r="F292" s="107">
        <v>43517</v>
      </c>
      <c r="G292" s="94">
        <v>699757.5</v>
      </c>
      <c r="H292" s="96">
        <v>0.71530000000000005</v>
      </c>
      <c r="I292" s="94">
        <v>5.0051000000000005</v>
      </c>
      <c r="J292" s="95">
        <v>1.4227274773836958E-4</v>
      </c>
      <c r="K292" s="95">
        <f>I292/'סכום נכסי הקרן'!$C$42</f>
        <v>6.9285053245835664E-8</v>
      </c>
    </row>
    <row r="293" spans="2:11" s="142" customFormat="1">
      <c r="B293" s="87" t="s">
        <v>2502</v>
      </c>
      <c r="C293" s="84" t="s">
        <v>2905</v>
      </c>
      <c r="D293" s="97" t="s">
        <v>1934</v>
      </c>
      <c r="E293" s="97" t="s">
        <v>182</v>
      </c>
      <c r="F293" s="107">
        <v>43517</v>
      </c>
      <c r="G293" s="94">
        <v>1794250</v>
      </c>
      <c r="H293" s="96">
        <v>0.71530000000000005</v>
      </c>
      <c r="I293" s="94">
        <v>12.833590000000001</v>
      </c>
      <c r="J293" s="95">
        <v>3.648019245664747E-4</v>
      </c>
      <c r="K293" s="95">
        <f>I293/'סכום נכסי הקרן'!$C$42</f>
        <v>1.776539862310891E-7</v>
      </c>
    </row>
    <row r="294" spans="2:11" s="142" customFormat="1">
      <c r="B294" s="87" t="s">
        <v>2502</v>
      </c>
      <c r="C294" s="84" t="s">
        <v>2906</v>
      </c>
      <c r="D294" s="97" t="s">
        <v>1934</v>
      </c>
      <c r="E294" s="97" t="s">
        <v>182</v>
      </c>
      <c r="F294" s="107">
        <v>43517</v>
      </c>
      <c r="G294" s="94">
        <v>2040421.1</v>
      </c>
      <c r="H294" s="96">
        <v>0.71530000000000005</v>
      </c>
      <c r="I294" s="94">
        <v>14.59435</v>
      </c>
      <c r="J294" s="95">
        <v>4.1485250563534675E-4</v>
      </c>
      <c r="K294" s="95">
        <f>I294/'סכום נכסי הקרן'!$C$42</f>
        <v>2.020279948129631E-7</v>
      </c>
    </row>
    <row r="295" spans="2:11" s="142" customFormat="1">
      <c r="B295" s="87" t="s">
        <v>2502</v>
      </c>
      <c r="C295" s="84" t="s">
        <v>2907</v>
      </c>
      <c r="D295" s="97" t="s">
        <v>1934</v>
      </c>
      <c r="E295" s="97" t="s">
        <v>182</v>
      </c>
      <c r="F295" s="107">
        <v>43517</v>
      </c>
      <c r="G295" s="94">
        <v>100657.43</v>
      </c>
      <c r="H295" s="96">
        <v>0.71530000000000005</v>
      </c>
      <c r="I295" s="94">
        <v>0.71997</v>
      </c>
      <c r="J295" s="95">
        <v>2.0465547179715476E-5</v>
      </c>
      <c r="K295" s="95">
        <f>I295/'סכום נכסי הקרן'!$C$42</f>
        <v>9.9664661615960318E-9</v>
      </c>
    </row>
    <row r="296" spans="2:11" s="142" customFormat="1">
      <c r="B296" s="87" t="s">
        <v>2502</v>
      </c>
      <c r="C296" s="84" t="s">
        <v>2908</v>
      </c>
      <c r="D296" s="97" t="s">
        <v>1934</v>
      </c>
      <c r="E296" s="97" t="s">
        <v>182</v>
      </c>
      <c r="F296" s="107">
        <v>43517</v>
      </c>
      <c r="G296" s="94">
        <v>6039445.5</v>
      </c>
      <c r="H296" s="96">
        <v>0.71530000000000005</v>
      </c>
      <c r="I296" s="94">
        <v>43.197849999999995</v>
      </c>
      <c r="J296" s="95">
        <v>1.2279228818385102E-3</v>
      </c>
      <c r="K296" s="95">
        <f>I296/'סכום נכסי הקרן'!$C$42</f>
        <v>5.9798312468394661E-7</v>
      </c>
    </row>
    <row r="297" spans="2:11" s="142" customFormat="1">
      <c r="B297" s="87" t="s">
        <v>2502</v>
      </c>
      <c r="C297" s="84" t="s">
        <v>2909</v>
      </c>
      <c r="D297" s="97" t="s">
        <v>1934</v>
      </c>
      <c r="E297" s="97" t="s">
        <v>182</v>
      </c>
      <c r="F297" s="107">
        <v>43517</v>
      </c>
      <c r="G297" s="94">
        <v>36100.31</v>
      </c>
      <c r="H297" s="96">
        <v>0.71530000000000005</v>
      </c>
      <c r="I297" s="94">
        <v>0.25821</v>
      </c>
      <c r="J297" s="95">
        <v>7.3397626807704948E-6</v>
      </c>
      <c r="K297" s="95">
        <f>I297/'סכום נכסי הקרן'!$C$42</f>
        <v>3.5743728594048521E-9</v>
      </c>
    </row>
    <row r="298" spans="2:11" s="142" customFormat="1">
      <c r="B298" s="87" t="s">
        <v>2502</v>
      </c>
      <c r="C298" s="84" t="s">
        <v>2907</v>
      </c>
      <c r="D298" s="97" t="s">
        <v>1934</v>
      </c>
      <c r="E298" s="97" t="s">
        <v>182</v>
      </c>
      <c r="F298" s="107">
        <v>43517</v>
      </c>
      <c r="G298" s="94">
        <v>78588.149999999994</v>
      </c>
      <c r="H298" s="96">
        <v>0.71530000000000005</v>
      </c>
      <c r="I298" s="94">
        <v>0.56211</v>
      </c>
      <c r="J298" s="95">
        <v>1.5978288991471682E-5</v>
      </c>
      <c r="K298" s="95">
        <f>I298/'סכום נכסי הקרן'!$C$42</f>
        <v>7.7812274040512031E-9</v>
      </c>
    </row>
    <row r="299" spans="2:11" s="142" customFormat="1">
      <c r="B299" s="87" t="s">
        <v>2502</v>
      </c>
      <c r="C299" s="84" t="s">
        <v>2910</v>
      </c>
      <c r="D299" s="97" t="s">
        <v>1934</v>
      </c>
      <c r="E299" s="97" t="s">
        <v>182</v>
      </c>
      <c r="F299" s="107">
        <v>43517</v>
      </c>
      <c r="G299" s="94">
        <v>1901905</v>
      </c>
      <c r="H299" s="96">
        <v>0.71530000000000005</v>
      </c>
      <c r="I299" s="94">
        <v>13.6036</v>
      </c>
      <c r="J299" s="95">
        <v>3.8668988654246353E-4</v>
      </c>
      <c r="K299" s="95">
        <f>I299/'סכום נכסי הקרן'!$C$42</f>
        <v>1.8831315065334358E-7</v>
      </c>
    </row>
    <row r="300" spans="2:11" s="142" customFormat="1">
      <c r="B300" s="87" t="s">
        <v>2911</v>
      </c>
      <c r="C300" s="84" t="s">
        <v>2912</v>
      </c>
      <c r="D300" s="97" t="s">
        <v>1934</v>
      </c>
      <c r="E300" s="97" t="s">
        <v>182</v>
      </c>
      <c r="F300" s="107">
        <v>43326</v>
      </c>
      <c r="G300" s="94">
        <v>35890000</v>
      </c>
      <c r="H300" s="96">
        <v>1.014</v>
      </c>
      <c r="I300" s="94">
        <v>363.93844000000001</v>
      </c>
      <c r="J300" s="95">
        <v>1.0345152317918873E-2</v>
      </c>
      <c r="K300" s="95">
        <f>I300/'סכום נכסי הקרן'!$C$42</f>
        <v>5.0379601193994859E-6</v>
      </c>
    </row>
    <row r="301" spans="2:11" s="142" customFormat="1">
      <c r="B301" s="87" t="s">
        <v>2913</v>
      </c>
      <c r="C301" s="84" t="s">
        <v>2914</v>
      </c>
      <c r="D301" s="97" t="s">
        <v>1934</v>
      </c>
      <c r="E301" s="97" t="s">
        <v>182</v>
      </c>
      <c r="F301" s="107">
        <v>43613</v>
      </c>
      <c r="G301" s="94">
        <v>107670000</v>
      </c>
      <c r="H301" s="96">
        <v>1.0972</v>
      </c>
      <c r="I301" s="94">
        <v>1181.36519</v>
      </c>
      <c r="J301" s="95">
        <v>3.3580961751765406E-2</v>
      </c>
      <c r="K301" s="95">
        <f>I301/'סכום נכסי הקרן'!$C$42</f>
        <v>1.6353509438757818E-5</v>
      </c>
    </row>
    <row r="302" spans="2:11" s="142" customFormat="1">
      <c r="B302" s="87" t="s">
        <v>2915</v>
      </c>
      <c r="C302" s="84" t="s">
        <v>2916</v>
      </c>
      <c r="D302" s="97" t="s">
        <v>1934</v>
      </c>
      <c r="E302" s="97" t="s">
        <v>182</v>
      </c>
      <c r="F302" s="107">
        <v>43326</v>
      </c>
      <c r="G302" s="94">
        <v>4308000</v>
      </c>
      <c r="H302" s="96">
        <v>1.0416000000000001</v>
      </c>
      <c r="I302" s="94">
        <v>44.872080000000004</v>
      </c>
      <c r="J302" s="95">
        <v>1.2755137995916043E-3</v>
      </c>
      <c r="K302" s="95">
        <f>I302/'סכום נכסי הקרן'!$C$42</f>
        <v>6.2115930791620501E-7</v>
      </c>
    </row>
    <row r="303" spans="2:11" s="142" customFormat="1">
      <c r="B303" s="87" t="s">
        <v>2917</v>
      </c>
      <c r="C303" s="84" t="s">
        <v>2918</v>
      </c>
      <c r="D303" s="97" t="s">
        <v>1934</v>
      </c>
      <c r="E303" s="97" t="s">
        <v>182</v>
      </c>
      <c r="F303" s="107">
        <v>43326</v>
      </c>
      <c r="G303" s="94">
        <v>1795000</v>
      </c>
      <c r="H303" s="96">
        <v>1.0416000000000001</v>
      </c>
      <c r="I303" s="94">
        <v>18.6967</v>
      </c>
      <c r="J303" s="95">
        <v>5.3146408316316846E-4</v>
      </c>
      <c r="K303" s="95">
        <f>I303/'סכום נכסי הקרן'!$C$42</f>
        <v>2.5881637829841873E-7</v>
      </c>
    </row>
    <row r="304" spans="2:11" s="142" customFormat="1">
      <c r="B304" s="87" t="s">
        <v>2919</v>
      </c>
      <c r="C304" s="84" t="s">
        <v>2920</v>
      </c>
      <c r="D304" s="97" t="s">
        <v>1934</v>
      </c>
      <c r="E304" s="97" t="s">
        <v>182</v>
      </c>
      <c r="F304" s="107">
        <v>43614</v>
      </c>
      <c r="G304" s="94">
        <v>104110000</v>
      </c>
      <c r="H304" s="96">
        <v>1.1577</v>
      </c>
      <c r="I304" s="94">
        <v>1205.2758999999999</v>
      </c>
      <c r="J304" s="95">
        <v>3.4260636965462492E-2</v>
      </c>
      <c r="K304" s="95">
        <f>I304/'סכום נכסי הקרן'!$C$42</f>
        <v>1.6684502788640083E-5</v>
      </c>
    </row>
    <row r="305" spans="2:11" s="142" customFormat="1">
      <c r="B305" s="87" t="s">
        <v>2921</v>
      </c>
      <c r="C305" s="84" t="s">
        <v>2922</v>
      </c>
      <c r="D305" s="97" t="s">
        <v>1934</v>
      </c>
      <c r="E305" s="97" t="s">
        <v>182</v>
      </c>
      <c r="F305" s="107">
        <v>43614</v>
      </c>
      <c r="G305" s="94">
        <v>4093056</v>
      </c>
      <c r="H305" s="96">
        <v>1.1357999999999999</v>
      </c>
      <c r="I305" s="94">
        <v>46.487000000000002</v>
      </c>
      <c r="J305" s="95">
        <v>1.3214187976491151E-3</v>
      </c>
      <c r="K305" s="95">
        <f>I305/'סכום נכסי הקרן'!$C$42</f>
        <v>6.435144692891575E-7</v>
      </c>
    </row>
    <row r="306" spans="2:11" s="142" customFormat="1">
      <c r="B306" s="87" t="s">
        <v>2921</v>
      </c>
      <c r="C306" s="84" t="s">
        <v>2923</v>
      </c>
      <c r="D306" s="97" t="s">
        <v>1934</v>
      </c>
      <c r="E306" s="97" t="s">
        <v>182</v>
      </c>
      <c r="F306" s="107">
        <v>43614</v>
      </c>
      <c r="G306" s="94">
        <v>3680160</v>
      </c>
      <c r="H306" s="96">
        <v>1.1357999999999999</v>
      </c>
      <c r="I306" s="94">
        <v>41.797519999999999</v>
      </c>
      <c r="J306" s="95">
        <v>1.1881177237316851E-3</v>
      </c>
      <c r="K306" s="95">
        <f>I306/'סכום נכסי הקרן'!$C$42</f>
        <v>5.7859850926932138E-7</v>
      </c>
    </row>
    <row r="307" spans="2:11" s="142" customFormat="1">
      <c r="B307" s="87" t="s">
        <v>2921</v>
      </c>
      <c r="C307" s="84" t="s">
        <v>2924</v>
      </c>
      <c r="D307" s="97" t="s">
        <v>1934</v>
      </c>
      <c r="E307" s="97" t="s">
        <v>182</v>
      </c>
      <c r="F307" s="107">
        <v>43614</v>
      </c>
      <c r="G307" s="94">
        <v>1256640</v>
      </c>
      <c r="H307" s="96">
        <v>1.1357999999999999</v>
      </c>
      <c r="I307" s="94">
        <v>14.272320000000001</v>
      </c>
      <c r="J307" s="95">
        <v>4.0569862400377353E-4</v>
      </c>
      <c r="K307" s="95">
        <f>I307/'סכום נכסי הקרן'!$C$42</f>
        <v>1.9757016865629163E-7</v>
      </c>
    </row>
    <row r="308" spans="2:11" s="142" customFormat="1">
      <c r="B308" s="87" t="s">
        <v>2925</v>
      </c>
      <c r="C308" s="84" t="s">
        <v>2926</v>
      </c>
      <c r="D308" s="97" t="s">
        <v>1934</v>
      </c>
      <c r="E308" s="97" t="s">
        <v>182</v>
      </c>
      <c r="F308" s="107">
        <v>43640</v>
      </c>
      <c r="G308" s="94">
        <v>2872640</v>
      </c>
      <c r="H308" s="96">
        <v>1.1468</v>
      </c>
      <c r="I308" s="94">
        <v>32.942279999999997</v>
      </c>
      <c r="J308" s="95">
        <v>9.3640260781337767E-4</v>
      </c>
      <c r="K308" s="95">
        <f>I308/'סכום נכסי הקרן'!$C$42</f>
        <v>4.5601638805203228E-7</v>
      </c>
    </row>
    <row r="309" spans="2:11" s="142" customFormat="1">
      <c r="B309" s="87" t="s">
        <v>2927</v>
      </c>
      <c r="C309" s="84" t="s">
        <v>2928</v>
      </c>
      <c r="D309" s="97" t="s">
        <v>1934</v>
      </c>
      <c r="E309" s="97" t="s">
        <v>182</v>
      </c>
      <c r="F309" s="107">
        <v>43326</v>
      </c>
      <c r="G309" s="94">
        <v>107727000</v>
      </c>
      <c r="H309" s="96">
        <v>1.0664</v>
      </c>
      <c r="I309" s="94">
        <v>1148.7899</v>
      </c>
      <c r="J309" s="95">
        <v>3.2654991038558033E-2</v>
      </c>
      <c r="K309" s="95">
        <f>I309/'סכום נכסי הקרן'!$C$42</f>
        <v>1.5902573253237341E-5</v>
      </c>
    </row>
    <row r="310" spans="2:11" s="142" customFormat="1">
      <c r="B310" s="87" t="s">
        <v>2929</v>
      </c>
      <c r="C310" s="84" t="s">
        <v>2930</v>
      </c>
      <c r="D310" s="97" t="s">
        <v>1934</v>
      </c>
      <c r="E310" s="97" t="s">
        <v>182</v>
      </c>
      <c r="F310" s="107">
        <v>43314</v>
      </c>
      <c r="G310" s="94">
        <v>150822000</v>
      </c>
      <c r="H310" s="96">
        <v>0.91420000000000001</v>
      </c>
      <c r="I310" s="94">
        <v>1378.8424600000001</v>
      </c>
      <c r="J310" s="95">
        <v>3.9194362846403256E-2</v>
      </c>
      <c r="K310" s="95">
        <f>I310/'סכום נכסי הקרן'!$C$42</f>
        <v>1.9087165742686264E-5</v>
      </c>
    </row>
    <row r="311" spans="2:11" s="142" customFormat="1">
      <c r="B311" s="87" t="s">
        <v>2931</v>
      </c>
      <c r="C311" s="84" t="s">
        <v>2932</v>
      </c>
      <c r="D311" s="97" t="s">
        <v>1934</v>
      </c>
      <c r="E311" s="97" t="s">
        <v>182</v>
      </c>
      <c r="F311" s="107">
        <v>43314</v>
      </c>
      <c r="G311" s="94">
        <v>1795500</v>
      </c>
      <c r="H311" s="96">
        <v>0.91420000000000001</v>
      </c>
      <c r="I311" s="94">
        <v>16.41479</v>
      </c>
      <c r="J311" s="95">
        <v>4.6659952385532982E-4</v>
      </c>
      <c r="K311" s="95">
        <f>I311/'סכום נכסי הקרן'!$C$42</f>
        <v>2.2722814712377587E-7</v>
      </c>
    </row>
    <row r="312" spans="2:11" s="142" customFormat="1">
      <c r="B312" s="87" t="s">
        <v>2933</v>
      </c>
      <c r="C312" s="84" t="s">
        <v>2934</v>
      </c>
      <c r="D312" s="97" t="s">
        <v>1934</v>
      </c>
      <c r="E312" s="97" t="s">
        <v>182</v>
      </c>
      <c r="F312" s="107">
        <v>43606</v>
      </c>
      <c r="G312" s="94">
        <v>5851125.5300000003</v>
      </c>
      <c r="H312" s="96">
        <v>0.76900000000000002</v>
      </c>
      <c r="I312" s="94">
        <v>44.99586</v>
      </c>
      <c r="J312" s="95">
        <v>1.2790323148490527E-3</v>
      </c>
      <c r="K312" s="95">
        <f>I312/'סכום נכסי הקרן'!$C$42</f>
        <v>6.2287278095186242E-7</v>
      </c>
    </row>
    <row r="313" spans="2:11" s="142" customFormat="1">
      <c r="B313" s="87" t="s">
        <v>2935</v>
      </c>
      <c r="C313" s="84" t="s">
        <v>2936</v>
      </c>
      <c r="D313" s="97" t="s">
        <v>1934</v>
      </c>
      <c r="E313" s="97" t="s">
        <v>182</v>
      </c>
      <c r="F313" s="107">
        <v>43634</v>
      </c>
      <c r="G313" s="94">
        <v>1616130</v>
      </c>
      <c r="H313" s="96">
        <v>1.1633</v>
      </c>
      <c r="I313" s="94">
        <v>18.799880000000002</v>
      </c>
      <c r="J313" s="95">
        <v>5.3439703197770666E-4</v>
      </c>
      <c r="K313" s="95">
        <f>I313/'סכום נכסי הקרן'!$C$42</f>
        <v>2.6024468778152703E-7</v>
      </c>
    </row>
    <row r="314" spans="2:11" s="142" customFormat="1">
      <c r="B314" s="87" t="s">
        <v>2937</v>
      </c>
      <c r="C314" s="84" t="s">
        <v>2938</v>
      </c>
      <c r="D314" s="97" t="s">
        <v>1934</v>
      </c>
      <c r="E314" s="97" t="s">
        <v>182</v>
      </c>
      <c r="F314" s="107">
        <v>43634</v>
      </c>
      <c r="G314" s="94">
        <v>5387100</v>
      </c>
      <c r="H314" s="96">
        <v>1.1633</v>
      </c>
      <c r="I314" s="94">
        <v>62.66628</v>
      </c>
      <c r="J314" s="95">
        <v>1.781323818933095E-3</v>
      </c>
      <c r="K314" s="95">
        <f>I314/'סכום נכסי הקרן'!$C$42</f>
        <v>8.6748247717696871E-7</v>
      </c>
    </row>
    <row r="315" spans="2:11" s="142" customFormat="1">
      <c r="B315" s="87" t="s">
        <v>2504</v>
      </c>
      <c r="C315" s="84" t="s">
        <v>2906</v>
      </c>
      <c r="D315" s="97" t="s">
        <v>1934</v>
      </c>
      <c r="E315" s="97" t="s">
        <v>182</v>
      </c>
      <c r="F315" s="107">
        <v>43528</v>
      </c>
      <c r="G315" s="94">
        <v>495640.8</v>
      </c>
      <c r="H315" s="96">
        <v>0.80089999999999995</v>
      </c>
      <c r="I315" s="94">
        <v>3.96983</v>
      </c>
      <c r="J315" s="95">
        <v>1.1284462291546855E-4</v>
      </c>
      <c r="K315" s="95">
        <f>I315/'סכום נכסי הקרן'!$C$42</f>
        <v>5.4953923583328154E-8</v>
      </c>
    </row>
    <row r="316" spans="2:11" s="142" customFormat="1">
      <c r="B316" s="87" t="s">
        <v>2504</v>
      </c>
      <c r="C316" s="84" t="s">
        <v>2939</v>
      </c>
      <c r="D316" s="97" t="s">
        <v>1934</v>
      </c>
      <c r="E316" s="97" t="s">
        <v>182</v>
      </c>
      <c r="F316" s="107">
        <v>43528</v>
      </c>
      <c r="G316" s="94">
        <v>5387.4</v>
      </c>
      <c r="H316" s="96">
        <v>0.80089999999999995</v>
      </c>
      <c r="I316" s="94">
        <v>4.3150000000000001E-2</v>
      </c>
      <c r="J316" s="95">
        <v>1.2265627190087405E-6</v>
      </c>
      <c r="K316" s="95">
        <f>I316/'סכום נכסי הקרן'!$C$42</f>
        <v>5.9732074235436028E-10</v>
      </c>
    </row>
    <row r="317" spans="2:11" s="142" customFormat="1">
      <c r="B317" s="87" t="s">
        <v>2940</v>
      </c>
      <c r="C317" s="84" t="s">
        <v>2941</v>
      </c>
      <c r="D317" s="97" t="s">
        <v>1934</v>
      </c>
      <c r="E317" s="97" t="s">
        <v>182</v>
      </c>
      <c r="F317" s="107">
        <v>43550</v>
      </c>
      <c r="G317" s="94">
        <v>2765609</v>
      </c>
      <c r="H317" s="96">
        <v>0.84530000000000005</v>
      </c>
      <c r="I317" s="94">
        <v>23.37848</v>
      </c>
      <c r="J317" s="95">
        <v>6.6454628030339412E-4</v>
      </c>
      <c r="K317" s="95">
        <f>I317/'סכום נכסי הקרן'!$C$42</f>
        <v>3.2362574805832132E-7</v>
      </c>
    </row>
    <row r="318" spans="2:11" s="142" customFormat="1">
      <c r="B318" s="87" t="s">
        <v>2940</v>
      </c>
      <c r="C318" s="84" t="s">
        <v>2942</v>
      </c>
      <c r="D318" s="97" t="s">
        <v>1934</v>
      </c>
      <c r="E318" s="97" t="s">
        <v>182</v>
      </c>
      <c r="F318" s="107">
        <v>43550</v>
      </c>
      <c r="G318" s="94">
        <v>1077510</v>
      </c>
      <c r="H318" s="96">
        <v>0.84530000000000005</v>
      </c>
      <c r="I318" s="94">
        <v>9.1084999999999994</v>
      </c>
      <c r="J318" s="95">
        <v>2.5891417209944636E-4</v>
      </c>
      <c r="K318" s="95">
        <f>I318/'סכום נכסי הקרן'!$C$42</f>
        <v>1.2608797176673672E-7</v>
      </c>
    </row>
    <row r="319" spans="2:11" s="142" customFormat="1">
      <c r="B319" s="87" t="s">
        <v>2940</v>
      </c>
      <c r="C319" s="84" t="s">
        <v>2943</v>
      </c>
      <c r="D319" s="97" t="s">
        <v>1934</v>
      </c>
      <c r="E319" s="97" t="s">
        <v>182</v>
      </c>
      <c r="F319" s="107">
        <v>43550</v>
      </c>
      <c r="G319" s="94">
        <v>5746720</v>
      </c>
      <c r="H319" s="96">
        <v>0.84530000000000005</v>
      </c>
      <c r="I319" s="94">
        <v>48.578660000000006</v>
      </c>
      <c r="J319" s="95">
        <v>1.3808753950266778E-3</v>
      </c>
      <c r="K319" s="95">
        <f>I319/'סכום נכסי הקרן'!$C$42</f>
        <v>6.7246909046999002E-7</v>
      </c>
    </row>
    <row r="320" spans="2:11" s="142" customFormat="1">
      <c r="B320" s="87" t="s">
        <v>2944</v>
      </c>
      <c r="C320" s="84" t="s">
        <v>2945</v>
      </c>
      <c r="D320" s="97" t="s">
        <v>1934</v>
      </c>
      <c r="E320" s="97" t="s">
        <v>182</v>
      </c>
      <c r="F320" s="107">
        <v>43314</v>
      </c>
      <c r="G320" s="94">
        <v>10958650</v>
      </c>
      <c r="H320" s="96">
        <v>0.96940000000000004</v>
      </c>
      <c r="I320" s="94">
        <v>106.22868</v>
      </c>
      <c r="J320" s="95">
        <v>3.0196092370222342E-3</v>
      </c>
      <c r="K320" s="95">
        <f>I320/'סכום נכסי הקרן'!$C$42</f>
        <v>1.470512027738674E-6</v>
      </c>
    </row>
    <row r="321" spans="2:11" s="142" customFormat="1">
      <c r="B321" s="87" t="s">
        <v>2944</v>
      </c>
      <c r="C321" s="84" t="s">
        <v>2946</v>
      </c>
      <c r="D321" s="97" t="s">
        <v>1934</v>
      </c>
      <c r="E321" s="97" t="s">
        <v>182</v>
      </c>
      <c r="F321" s="107">
        <v>43314</v>
      </c>
      <c r="G321" s="94">
        <v>5389500</v>
      </c>
      <c r="H321" s="96">
        <v>0.96940000000000004</v>
      </c>
      <c r="I321" s="94">
        <v>52.243610000000004</v>
      </c>
      <c r="J321" s="95">
        <v>1.4850536345870737E-3</v>
      </c>
      <c r="K321" s="95">
        <f>I321/'סכום נכסי הקרן'!$C$42</f>
        <v>7.2320259347558941E-7</v>
      </c>
    </row>
    <row r="322" spans="2:11" s="142" customFormat="1">
      <c r="B322" s="87" t="s">
        <v>2944</v>
      </c>
      <c r="C322" s="84" t="s">
        <v>2947</v>
      </c>
      <c r="D322" s="97" t="s">
        <v>1934</v>
      </c>
      <c r="E322" s="97" t="s">
        <v>182</v>
      </c>
      <c r="F322" s="107">
        <v>43314</v>
      </c>
      <c r="G322" s="94">
        <v>8263900</v>
      </c>
      <c r="H322" s="96">
        <v>0.96940000000000004</v>
      </c>
      <c r="I322" s="94">
        <v>80.106870000000001</v>
      </c>
      <c r="J322" s="95">
        <v>2.2770822776009198E-3</v>
      </c>
      <c r="K322" s="95">
        <f>I322/'סכום נכסי הקרן'!$C$42</f>
        <v>1.1089106617864249E-6</v>
      </c>
    </row>
    <row r="323" spans="2:11" s="142" customFormat="1">
      <c r="B323" s="87" t="s">
        <v>2948</v>
      </c>
      <c r="C323" s="84" t="s">
        <v>2949</v>
      </c>
      <c r="D323" s="97" t="s">
        <v>1934</v>
      </c>
      <c r="E323" s="97" t="s">
        <v>182</v>
      </c>
      <c r="F323" s="107">
        <v>43556</v>
      </c>
      <c r="G323" s="94">
        <v>309109800</v>
      </c>
      <c r="H323" s="96">
        <v>0.96489999999999998</v>
      </c>
      <c r="I323" s="94">
        <v>2982.70741</v>
      </c>
      <c r="J323" s="95">
        <v>8.4785114966793002E-2</v>
      </c>
      <c r="K323" s="95">
        <f>I323/'סכום נכסי הקרן'!$C$42</f>
        <v>4.1289293264589829E-5</v>
      </c>
    </row>
    <row r="324" spans="2:11" s="142" customFormat="1">
      <c r="B324" s="87" t="s">
        <v>2950</v>
      </c>
      <c r="C324" s="84" t="s">
        <v>2951</v>
      </c>
      <c r="D324" s="97" t="s">
        <v>1934</v>
      </c>
      <c r="E324" s="97" t="s">
        <v>182</v>
      </c>
      <c r="F324" s="107">
        <v>43528</v>
      </c>
      <c r="G324" s="94">
        <v>539190</v>
      </c>
      <c r="H324" s="96">
        <v>0.88370000000000004</v>
      </c>
      <c r="I324" s="94">
        <v>4.7649799999999995</v>
      </c>
      <c r="J324" s="95">
        <v>1.3544720335625186E-4</v>
      </c>
      <c r="K324" s="95">
        <f>I324/'סכום נכסי הקרן'!$C$42</f>
        <v>6.5961098282819909E-8</v>
      </c>
    </row>
    <row r="325" spans="2:11" s="142" customFormat="1">
      <c r="B325" s="87" t="s">
        <v>2952</v>
      </c>
      <c r="C325" s="84" t="s">
        <v>2953</v>
      </c>
      <c r="D325" s="97" t="s">
        <v>1934</v>
      </c>
      <c r="E325" s="97" t="s">
        <v>182</v>
      </c>
      <c r="F325" s="107">
        <v>43535</v>
      </c>
      <c r="G325" s="94">
        <v>89875000</v>
      </c>
      <c r="H325" s="96">
        <v>0.87109999999999999</v>
      </c>
      <c r="I325" s="94">
        <v>782.93124999999998</v>
      </c>
      <c r="J325" s="95">
        <v>2.2255255684748825E-2</v>
      </c>
      <c r="K325" s="95">
        <f>I325/'סכום נכסי הקרן'!$C$42</f>
        <v>1.0838031876301905E-5</v>
      </c>
    </row>
    <row r="326" spans="2:11" s="142" customFormat="1">
      <c r="B326" s="87" t="s">
        <v>2954</v>
      </c>
      <c r="C326" s="84" t="s">
        <v>2955</v>
      </c>
      <c r="D326" s="97" t="s">
        <v>1934</v>
      </c>
      <c r="E326" s="97" t="s">
        <v>182</v>
      </c>
      <c r="F326" s="107">
        <v>43557</v>
      </c>
      <c r="G326" s="94">
        <v>23369.45</v>
      </c>
      <c r="H326" s="96">
        <v>0.90300000000000002</v>
      </c>
      <c r="I326" s="94">
        <v>0.21103</v>
      </c>
      <c r="J326" s="95">
        <v>5.9986449731729896E-6</v>
      </c>
      <c r="K326" s="95">
        <f>I326/'סכום נכסי הקרן'!$C$42</f>
        <v>2.9212652667216835E-9</v>
      </c>
    </row>
    <row r="327" spans="2:11" s="142" customFormat="1">
      <c r="B327" s="87" t="s">
        <v>2956</v>
      </c>
      <c r="C327" s="84" t="s">
        <v>2957</v>
      </c>
      <c r="D327" s="97" t="s">
        <v>1934</v>
      </c>
      <c r="E327" s="97" t="s">
        <v>182</v>
      </c>
      <c r="F327" s="107">
        <v>43556</v>
      </c>
      <c r="G327" s="94">
        <v>1797700</v>
      </c>
      <c r="H327" s="96">
        <v>0.99519999999999997</v>
      </c>
      <c r="I327" s="94">
        <v>17.891209999999997</v>
      </c>
      <c r="J327" s="95">
        <v>5.0856758247871058E-4</v>
      </c>
      <c r="K327" s="95">
        <f>I327/'סכום נכסי הקרן'!$C$42</f>
        <v>2.4766606810701628E-7</v>
      </c>
    </row>
    <row r="328" spans="2:11" s="142" customFormat="1">
      <c r="B328" s="87" t="s">
        <v>2958</v>
      </c>
      <c r="C328" s="84" t="s">
        <v>2959</v>
      </c>
      <c r="D328" s="97" t="s">
        <v>1934</v>
      </c>
      <c r="E328" s="97" t="s">
        <v>182</v>
      </c>
      <c r="F328" s="107">
        <v>43535</v>
      </c>
      <c r="G328" s="94">
        <v>2696625</v>
      </c>
      <c r="H328" s="96">
        <v>0.90849999999999997</v>
      </c>
      <c r="I328" s="94">
        <v>24.499839999999999</v>
      </c>
      <c r="J328" s="95">
        <v>6.964215611976616E-4</v>
      </c>
      <c r="K328" s="95">
        <f>I328/'סכום נכסי הקרן'!$C$42</f>
        <v>3.3914861219844839E-7</v>
      </c>
    </row>
    <row r="329" spans="2:11" s="142" customFormat="1">
      <c r="B329" s="87" t="s">
        <v>2960</v>
      </c>
      <c r="C329" s="84" t="s">
        <v>2961</v>
      </c>
      <c r="D329" s="97" t="s">
        <v>1934</v>
      </c>
      <c r="E329" s="97" t="s">
        <v>182</v>
      </c>
      <c r="F329" s="107">
        <v>43556</v>
      </c>
      <c r="G329" s="94">
        <v>71910000</v>
      </c>
      <c r="H329" s="96">
        <v>0.998</v>
      </c>
      <c r="I329" s="94">
        <v>717.64796000000001</v>
      </c>
      <c r="J329" s="95">
        <v>2.0399541902866185E-2</v>
      </c>
      <c r="K329" s="95">
        <f>I329/'סכום נכסי הקרן'!$C$42</f>
        <v>9.934322415209553E-6</v>
      </c>
    </row>
    <row r="330" spans="2:11" s="142" customFormat="1">
      <c r="B330" s="87" t="s">
        <v>2962</v>
      </c>
      <c r="C330" s="84" t="s">
        <v>2963</v>
      </c>
      <c r="D330" s="97" t="s">
        <v>1934</v>
      </c>
      <c r="E330" s="97" t="s">
        <v>182</v>
      </c>
      <c r="F330" s="107">
        <v>43552</v>
      </c>
      <c r="G330" s="94">
        <v>89890000</v>
      </c>
      <c r="H330" s="96">
        <v>0.96479999999999999</v>
      </c>
      <c r="I330" s="94">
        <v>867.25211000000002</v>
      </c>
      <c r="J330" s="95">
        <v>2.4652122968891476E-2</v>
      </c>
      <c r="K330" s="95">
        <f>I330/'סכום נכסי הקרן'!$C$42</f>
        <v>1.2005276341913912E-5</v>
      </c>
    </row>
    <row r="331" spans="2:11" s="142" customFormat="1">
      <c r="B331" s="87" t="s">
        <v>2964</v>
      </c>
      <c r="C331" s="84" t="s">
        <v>2965</v>
      </c>
      <c r="D331" s="97" t="s">
        <v>1934</v>
      </c>
      <c r="E331" s="97" t="s">
        <v>182</v>
      </c>
      <c r="F331" s="107">
        <v>43556</v>
      </c>
      <c r="G331" s="94">
        <v>21574800</v>
      </c>
      <c r="H331" s="96">
        <v>1.0062</v>
      </c>
      <c r="I331" s="94">
        <v>217.09402</v>
      </c>
      <c r="J331" s="95">
        <v>6.1710181101213872E-3</v>
      </c>
      <c r="K331" s="95">
        <f>I331/'סכום נכסי הקרן'!$C$42</f>
        <v>3.0052088339998222E-6</v>
      </c>
    </row>
    <row r="332" spans="2:11" s="142" customFormat="1">
      <c r="B332" s="87" t="s">
        <v>2966</v>
      </c>
      <c r="C332" s="84" t="s">
        <v>2967</v>
      </c>
      <c r="D332" s="97" t="s">
        <v>1934</v>
      </c>
      <c r="E332" s="97" t="s">
        <v>182</v>
      </c>
      <c r="F332" s="107">
        <v>43535</v>
      </c>
      <c r="G332" s="94">
        <v>2517550</v>
      </c>
      <c r="H332" s="96">
        <v>0.91249999999999998</v>
      </c>
      <c r="I332" s="94">
        <v>22.972000000000001</v>
      </c>
      <c r="J332" s="95">
        <v>6.5299186051144347E-4</v>
      </c>
      <c r="K332" s="95">
        <f>I332/'סכום נכסי הקרן'!$C$42</f>
        <v>3.1799888976510692E-7</v>
      </c>
    </row>
    <row r="333" spans="2:11" s="142" customFormat="1">
      <c r="B333" s="87" t="s">
        <v>2966</v>
      </c>
      <c r="C333" s="84" t="s">
        <v>2968</v>
      </c>
      <c r="D333" s="97" t="s">
        <v>1934</v>
      </c>
      <c r="E333" s="97" t="s">
        <v>182</v>
      </c>
      <c r="F333" s="107">
        <v>43535</v>
      </c>
      <c r="G333" s="94">
        <v>3596500</v>
      </c>
      <c r="H333" s="96">
        <v>0.91249999999999998</v>
      </c>
      <c r="I333" s="94">
        <v>32.817140000000002</v>
      </c>
      <c r="J333" s="95">
        <v>9.32845433800475E-4</v>
      </c>
      <c r="K333" s="95">
        <f>I333/'סכום נכסי הקרן'!$C$42</f>
        <v>4.5428408868475019E-7</v>
      </c>
    </row>
    <row r="334" spans="2:11" s="142" customFormat="1">
      <c r="B334" s="87" t="s">
        <v>2508</v>
      </c>
      <c r="C334" s="84" t="s">
        <v>2969</v>
      </c>
      <c r="D334" s="97" t="s">
        <v>1934</v>
      </c>
      <c r="E334" s="97" t="s">
        <v>182</v>
      </c>
      <c r="F334" s="107">
        <v>43556</v>
      </c>
      <c r="G334" s="94">
        <v>20147.12</v>
      </c>
      <c r="H334" s="96">
        <v>0.96909999999999996</v>
      </c>
      <c r="I334" s="94">
        <v>0.19525000000000001</v>
      </c>
      <c r="J334" s="95">
        <v>5.5500897076814969E-6</v>
      </c>
      <c r="K334" s="95">
        <f>I334/'סכום נכסי הקרן'!$C$42</f>
        <v>2.7028244483126034E-9</v>
      </c>
    </row>
    <row r="335" spans="2:11" s="142" customFormat="1">
      <c r="B335" s="87" t="s">
        <v>2508</v>
      </c>
      <c r="C335" s="84" t="s">
        <v>2970</v>
      </c>
      <c r="D335" s="97" t="s">
        <v>1934</v>
      </c>
      <c r="E335" s="97" t="s">
        <v>182</v>
      </c>
      <c r="F335" s="107">
        <v>43556</v>
      </c>
      <c r="G335" s="94">
        <v>129517.2</v>
      </c>
      <c r="H335" s="96">
        <v>0.96909999999999996</v>
      </c>
      <c r="I335" s="94">
        <v>1.25518</v>
      </c>
      <c r="J335" s="95">
        <v>3.5679188728746019E-5</v>
      </c>
      <c r="K335" s="95">
        <f>I335/'סכום נכסי הקרן'!$C$42</f>
        <v>1.7375319800425165E-8</v>
      </c>
    </row>
    <row r="336" spans="2:11" s="142" customFormat="1">
      <c r="B336" s="87" t="s">
        <v>2508</v>
      </c>
      <c r="C336" s="84" t="s">
        <v>2971</v>
      </c>
      <c r="D336" s="97" t="s">
        <v>1934</v>
      </c>
      <c r="E336" s="97" t="s">
        <v>182</v>
      </c>
      <c r="F336" s="107">
        <v>43556</v>
      </c>
      <c r="G336" s="94">
        <v>629597.5</v>
      </c>
      <c r="H336" s="96">
        <v>0.96909999999999996</v>
      </c>
      <c r="I336" s="94">
        <v>6.1015899999999998</v>
      </c>
      <c r="J336" s="95">
        <v>1.7344108506782248E-4</v>
      </c>
      <c r="K336" s="95">
        <f>I336/'סכום נכסי הקרן'!$C$42</f>
        <v>8.4463644689268614E-8</v>
      </c>
    </row>
    <row r="337" spans="2:11" s="142" customFormat="1">
      <c r="B337" s="87" t="s">
        <v>2972</v>
      </c>
      <c r="C337" s="84" t="s">
        <v>2973</v>
      </c>
      <c r="D337" s="97" t="s">
        <v>1934</v>
      </c>
      <c r="E337" s="97" t="s">
        <v>182</v>
      </c>
      <c r="F337" s="107">
        <v>43635</v>
      </c>
      <c r="G337" s="94">
        <v>719690</v>
      </c>
      <c r="H337" s="96">
        <v>0.96619999999999995</v>
      </c>
      <c r="I337" s="94">
        <v>6.9533999999999994</v>
      </c>
      <c r="J337" s="95">
        <v>1.9765425748216397E-4</v>
      </c>
      <c r="K337" s="95">
        <f>I337/'סכום נכסי הקרן'!$C$42</f>
        <v>9.6255157587179794E-8</v>
      </c>
    </row>
    <row r="338" spans="2:11" s="142" customFormat="1">
      <c r="B338" s="87" t="s">
        <v>2972</v>
      </c>
      <c r="C338" s="84" t="s">
        <v>2974</v>
      </c>
      <c r="D338" s="97" t="s">
        <v>1934</v>
      </c>
      <c r="E338" s="97" t="s">
        <v>182</v>
      </c>
      <c r="F338" s="107">
        <v>43635</v>
      </c>
      <c r="G338" s="94">
        <v>899612.5</v>
      </c>
      <c r="H338" s="96">
        <v>0.96619999999999995</v>
      </c>
      <c r="I338" s="94">
        <v>8.6917500000000008</v>
      </c>
      <c r="J338" s="95">
        <v>2.4706782185270499E-4</v>
      </c>
      <c r="K338" s="95">
        <f>I338/'סכום נכסי הקרן'!$C$42</f>
        <v>1.2031894698397477E-7</v>
      </c>
    </row>
    <row r="339" spans="2:11" s="142" customFormat="1">
      <c r="B339" s="87" t="s">
        <v>2975</v>
      </c>
      <c r="C339" s="84" t="s">
        <v>2976</v>
      </c>
      <c r="D339" s="97" t="s">
        <v>1934</v>
      </c>
      <c r="E339" s="97" t="s">
        <v>182</v>
      </c>
      <c r="F339" s="107">
        <v>43557</v>
      </c>
      <c r="G339" s="94">
        <v>129556.8</v>
      </c>
      <c r="H339" s="96">
        <v>0.99939999999999996</v>
      </c>
      <c r="I339" s="94">
        <v>1.29478</v>
      </c>
      <c r="J339" s="95">
        <v>3.6804840725796918E-5</v>
      </c>
      <c r="K339" s="95">
        <f>I339/'סכום נכסי הקרן'!$C$42</f>
        <v>1.7923498280082933E-8</v>
      </c>
    </row>
    <row r="340" spans="2:11" s="142" customFormat="1">
      <c r="B340" s="87" t="s">
        <v>2977</v>
      </c>
      <c r="C340" s="84" t="s">
        <v>2978</v>
      </c>
      <c r="D340" s="97" t="s">
        <v>1934</v>
      </c>
      <c r="E340" s="97" t="s">
        <v>182</v>
      </c>
      <c r="F340" s="107">
        <v>43556</v>
      </c>
      <c r="G340" s="94">
        <v>125975500</v>
      </c>
      <c r="H340" s="96">
        <v>0.9778</v>
      </c>
      <c r="I340" s="94">
        <v>1231.7788</v>
      </c>
      <c r="J340" s="95">
        <v>3.5013996619822095E-2</v>
      </c>
      <c r="K340" s="95">
        <f>I340/'סכום נכסי הקרן'!$C$42</f>
        <v>1.7051379541885587E-5</v>
      </c>
    </row>
    <row r="341" spans="2:11" s="142" customFormat="1">
      <c r="B341" s="87" t="s">
        <v>2979</v>
      </c>
      <c r="C341" s="84" t="s">
        <v>2980</v>
      </c>
      <c r="D341" s="97" t="s">
        <v>1934</v>
      </c>
      <c r="E341" s="97" t="s">
        <v>182</v>
      </c>
      <c r="F341" s="107">
        <v>43556</v>
      </c>
      <c r="G341" s="94">
        <v>13679.24</v>
      </c>
      <c r="H341" s="96">
        <v>1.0268999999999999</v>
      </c>
      <c r="I341" s="94">
        <v>0.14047000000000001</v>
      </c>
      <c r="J341" s="95">
        <v>3.9929377784277584E-6</v>
      </c>
      <c r="K341" s="95">
        <f>I341/'סכום נכסי הקרן'!$C$42</f>
        <v>1.9445108847860254E-9</v>
      </c>
    </row>
    <row r="342" spans="2:11" s="142" customFormat="1">
      <c r="B342" s="87" t="s">
        <v>2981</v>
      </c>
      <c r="C342" s="84" t="s">
        <v>2982</v>
      </c>
      <c r="D342" s="97" t="s">
        <v>1934</v>
      </c>
      <c r="E342" s="97" t="s">
        <v>182</v>
      </c>
      <c r="F342" s="107">
        <v>43556</v>
      </c>
      <c r="G342" s="94">
        <v>1620517.5</v>
      </c>
      <c r="H342" s="96">
        <v>1.0286999999999999</v>
      </c>
      <c r="I342" s="94">
        <v>16.669599999999999</v>
      </c>
      <c r="J342" s="95">
        <v>4.7384263964746464E-4</v>
      </c>
      <c r="K342" s="95">
        <f>I342/'סכום נכסי הקרן'!$C$42</f>
        <v>2.3075545415411919E-7</v>
      </c>
    </row>
    <row r="343" spans="2:11" s="142" customFormat="1">
      <c r="B343" s="87" t="s">
        <v>2981</v>
      </c>
      <c r="C343" s="84" t="s">
        <v>2983</v>
      </c>
      <c r="D343" s="97" t="s">
        <v>1934</v>
      </c>
      <c r="E343" s="97" t="s">
        <v>182</v>
      </c>
      <c r="F343" s="107">
        <v>43556</v>
      </c>
      <c r="G343" s="94">
        <v>900287.5</v>
      </c>
      <c r="H343" s="96">
        <v>1.0286999999999999</v>
      </c>
      <c r="I343" s="94">
        <v>9.2608899999999998</v>
      </c>
      <c r="J343" s="95">
        <v>2.6324594249920867E-4</v>
      </c>
      <c r="K343" s="95">
        <f>I343/'סכום נכסי הקרן'!$C$42</f>
        <v>1.2819748991105611E-7</v>
      </c>
    </row>
    <row r="344" spans="2:11" s="142" customFormat="1">
      <c r="B344" s="87" t="s">
        <v>2984</v>
      </c>
      <c r="C344" s="84" t="s">
        <v>2985</v>
      </c>
      <c r="D344" s="97" t="s">
        <v>1934</v>
      </c>
      <c r="E344" s="97" t="s">
        <v>182</v>
      </c>
      <c r="F344" s="107">
        <v>43552</v>
      </c>
      <c r="G344" s="94">
        <v>72030</v>
      </c>
      <c r="H344" s="96">
        <v>1.0736000000000001</v>
      </c>
      <c r="I344" s="94">
        <v>0.77332000000000001</v>
      </c>
      <c r="J344" s="95">
        <v>2.1982050564631266E-5</v>
      </c>
      <c r="K344" s="95">
        <f>I344/'סכום נכסי הקרן'!$C$42</f>
        <v>1.0704984391134969E-8</v>
      </c>
    </row>
    <row r="345" spans="2:11" s="142" customFormat="1">
      <c r="B345" s="87" t="s">
        <v>2986</v>
      </c>
      <c r="C345" s="84" t="s">
        <v>2987</v>
      </c>
      <c r="D345" s="97" t="s">
        <v>1934</v>
      </c>
      <c r="E345" s="97" t="s">
        <v>182</v>
      </c>
      <c r="F345" s="107">
        <v>43552</v>
      </c>
      <c r="G345" s="94">
        <v>1440680</v>
      </c>
      <c r="H345" s="96">
        <v>1.1325000000000001</v>
      </c>
      <c r="I345" s="94">
        <v>16.315629999999999</v>
      </c>
      <c r="J345" s="95">
        <v>4.637808457738256E-4</v>
      </c>
      <c r="K345" s="95">
        <f>I345/'סכום נכסי הקרן'!$C$42</f>
        <v>2.2585548606208738E-7</v>
      </c>
    </row>
    <row r="346" spans="2:11" s="142" customFormat="1">
      <c r="B346" s="87" t="s">
        <v>2986</v>
      </c>
      <c r="C346" s="84" t="s">
        <v>2522</v>
      </c>
      <c r="D346" s="97" t="s">
        <v>1934</v>
      </c>
      <c r="E346" s="97" t="s">
        <v>182</v>
      </c>
      <c r="F346" s="107">
        <v>43552</v>
      </c>
      <c r="G346" s="94">
        <v>1440680</v>
      </c>
      <c r="H346" s="96">
        <v>1.1325000000000001</v>
      </c>
      <c r="I346" s="94">
        <v>16.315629999999999</v>
      </c>
      <c r="J346" s="95">
        <v>4.637808457738256E-4</v>
      </c>
      <c r="K346" s="95">
        <f>I346/'סכום נכסי הקרן'!$C$42</f>
        <v>2.2585548606208738E-7</v>
      </c>
    </row>
    <row r="347" spans="2:11" s="142" customFormat="1">
      <c r="B347" s="87" t="s">
        <v>2988</v>
      </c>
      <c r="C347" s="84" t="s">
        <v>2989</v>
      </c>
      <c r="D347" s="97" t="s">
        <v>1934</v>
      </c>
      <c r="E347" s="97" t="s">
        <v>182</v>
      </c>
      <c r="F347" s="107">
        <v>43551</v>
      </c>
      <c r="G347" s="94">
        <v>3602000</v>
      </c>
      <c r="H347" s="96">
        <v>1.1288</v>
      </c>
      <c r="I347" s="94">
        <v>40.660110000000003</v>
      </c>
      <c r="J347" s="95">
        <v>1.1557862126719463E-3</v>
      </c>
      <c r="K347" s="95">
        <f>I347/'סכום נכסי הקרן'!$C$42</f>
        <v>5.6285346673024215E-7</v>
      </c>
    </row>
    <row r="348" spans="2:11" s="142" customFormat="1">
      <c r="B348" s="87" t="s">
        <v>2988</v>
      </c>
      <c r="C348" s="84" t="s">
        <v>2990</v>
      </c>
      <c r="D348" s="97" t="s">
        <v>1934</v>
      </c>
      <c r="E348" s="97" t="s">
        <v>182</v>
      </c>
      <c r="F348" s="107">
        <v>43551</v>
      </c>
      <c r="G348" s="94">
        <v>7204000</v>
      </c>
      <c r="H348" s="96">
        <v>1.1288</v>
      </c>
      <c r="I348" s="94">
        <v>81.320220000000006</v>
      </c>
      <c r="J348" s="95">
        <v>2.3115724253438925E-3</v>
      </c>
      <c r="K348" s="95">
        <f>I348/'סכום נכסי הקרן'!$C$42</f>
        <v>1.1257069334604843E-6</v>
      </c>
    </row>
    <row r="349" spans="2:11" s="142" customFormat="1">
      <c r="B349" s="87" t="s">
        <v>2988</v>
      </c>
      <c r="C349" s="84" t="s">
        <v>2991</v>
      </c>
      <c r="D349" s="97" t="s">
        <v>1934</v>
      </c>
      <c r="E349" s="97" t="s">
        <v>182</v>
      </c>
      <c r="F349" s="107">
        <v>43551</v>
      </c>
      <c r="G349" s="94">
        <v>3602000</v>
      </c>
      <c r="H349" s="96">
        <v>1.1288</v>
      </c>
      <c r="I349" s="94">
        <v>40.660110000000003</v>
      </c>
      <c r="J349" s="95">
        <v>1.1557862126719463E-3</v>
      </c>
      <c r="K349" s="95">
        <f>I349/'סכום נכסי הקרן'!$C$42</f>
        <v>5.6285346673024215E-7</v>
      </c>
    </row>
    <row r="350" spans="2:11" s="142" customFormat="1">
      <c r="B350" s="87" t="s">
        <v>2992</v>
      </c>
      <c r="C350" s="84" t="s">
        <v>2680</v>
      </c>
      <c r="D350" s="97" t="s">
        <v>1934</v>
      </c>
      <c r="E350" s="97" t="s">
        <v>182</v>
      </c>
      <c r="F350" s="107">
        <v>43620</v>
      </c>
      <c r="G350" s="94">
        <v>144148</v>
      </c>
      <c r="H350" s="96">
        <v>1.1339999999999999</v>
      </c>
      <c r="I350" s="94">
        <v>1.63462</v>
      </c>
      <c r="J350" s="95">
        <v>4.6464981500488232E-5</v>
      </c>
      <c r="K350" s="95">
        <f>I350/'סכום נכסי הקרן'!$C$42</f>
        <v>2.262786632369141E-8</v>
      </c>
    </row>
    <row r="351" spans="2:11" s="142" customFormat="1">
      <c r="B351" s="87" t="s">
        <v>2993</v>
      </c>
      <c r="C351" s="84" t="s">
        <v>2994</v>
      </c>
      <c r="D351" s="97" t="s">
        <v>1934</v>
      </c>
      <c r="E351" s="97" t="s">
        <v>182</v>
      </c>
      <c r="F351" s="107">
        <v>43633</v>
      </c>
      <c r="G351" s="94">
        <v>1801900</v>
      </c>
      <c r="H351" s="96">
        <v>1.1132</v>
      </c>
      <c r="I351" s="94">
        <v>20.05829</v>
      </c>
      <c r="J351" s="95">
        <v>5.7016803525065647E-4</v>
      </c>
      <c r="K351" s="95">
        <f>I351/'סכום נכסי הקרן'!$C$42</f>
        <v>2.7766472011956064E-7</v>
      </c>
    </row>
    <row r="352" spans="2:11" s="142" customFormat="1">
      <c r="B352" s="87" t="s">
        <v>2993</v>
      </c>
      <c r="C352" s="84" t="s">
        <v>2995</v>
      </c>
      <c r="D352" s="97" t="s">
        <v>1934</v>
      </c>
      <c r="E352" s="97" t="s">
        <v>182</v>
      </c>
      <c r="F352" s="107">
        <v>43633</v>
      </c>
      <c r="G352" s="94">
        <v>1081140</v>
      </c>
      <c r="H352" s="96">
        <v>1.1132</v>
      </c>
      <c r="I352" s="94">
        <v>12.034979999999999</v>
      </c>
      <c r="J352" s="95">
        <v>3.4210099170372675E-4</v>
      </c>
      <c r="K352" s="95">
        <f>I352/'סכום נכסי הקרן'!$C$42</f>
        <v>1.6659891512908176E-7</v>
      </c>
    </row>
    <row r="353" spans="2:11" s="142" customFormat="1">
      <c r="B353" s="87" t="s">
        <v>2993</v>
      </c>
      <c r="C353" s="84" t="s">
        <v>2996</v>
      </c>
      <c r="D353" s="97" t="s">
        <v>1934</v>
      </c>
      <c r="E353" s="97" t="s">
        <v>182</v>
      </c>
      <c r="F353" s="107">
        <v>43633</v>
      </c>
      <c r="G353" s="94">
        <v>180190</v>
      </c>
      <c r="H353" s="96">
        <v>1.1132</v>
      </c>
      <c r="I353" s="94">
        <v>2.00583</v>
      </c>
      <c r="J353" s="95">
        <v>5.701683195062113E-5</v>
      </c>
      <c r="K353" s="95">
        <f>I353/'סכום נכסי הקרן'!$C$42</f>
        <v>2.7766485854846963E-8</v>
      </c>
    </row>
    <row r="354" spans="2:11" s="142" customFormat="1">
      <c r="B354" s="87" t="s">
        <v>2997</v>
      </c>
      <c r="C354" s="84" t="s">
        <v>2562</v>
      </c>
      <c r="D354" s="97" t="s">
        <v>1934</v>
      </c>
      <c r="E354" s="97" t="s">
        <v>182</v>
      </c>
      <c r="F354" s="107">
        <v>43552</v>
      </c>
      <c r="G354" s="94">
        <v>18020</v>
      </c>
      <c r="H354" s="96">
        <v>1.1422000000000001</v>
      </c>
      <c r="I354" s="94">
        <v>0.20583000000000001</v>
      </c>
      <c r="J354" s="95">
        <v>5.8508320846713573E-6</v>
      </c>
      <c r="K354" s="95">
        <f>I354/'סכום נכסי הקרן'!$C$42</f>
        <v>2.8492822340393505E-9</v>
      </c>
    </row>
    <row r="355" spans="2:11" s="142" customFormat="1">
      <c r="B355" s="87" t="s">
        <v>2997</v>
      </c>
      <c r="C355" s="84" t="s">
        <v>2998</v>
      </c>
      <c r="D355" s="97" t="s">
        <v>1934</v>
      </c>
      <c r="E355" s="97" t="s">
        <v>182</v>
      </c>
      <c r="F355" s="107">
        <v>43552</v>
      </c>
      <c r="G355" s="94">
        <v>432480</v>
      </c>
      <c r="H355" s="96">
        <v>1.1422000000000001</v>
      </c>
      <c r="I355" s="94">
        <v>4.93987</v>
      </c>
      <c r="J355" s="95">
        <v>1.404185487543385E-4</v>
      </c>
      <c r="K355" s="95">
        <f>I355/'סכום נכסי הקרן'!$C$42</f>
        <v>6.8382081472399393E-8</v>
      </c>
    </row>
    <row r="356" spans="2:11" s="142" customFormat="1">
      <c r="B356" s="87" t="s">
        <v>2999</v>
      </c>
      <c r="C356" s="84" t="s">
        <v>3000</v>
      </c>
      <c r="D356" s="97" t="s">
        <v>1934</v>
      </c>
      <c r="E356" s="97" t="s">
        <v>182</v>
      </c>
      <c r="F356" s="107">
        <v>43551</v>
      </c>
      <c r="G356" s="94">
        <v>180205</v>
      </c>
      <c r="H356" s="96">
        <v>1.145</v>
      </c>
      <c r="I356" s="94">
        <v>2.0632800000000002</v>
      </c>
      <c r="J356" s="95">
        <v>5.8649880113009368E-5</v>
      </c>
      <c r="K356" s="95">
        <f>I356/'סכום נכסי הקרן'!$C$42</f>
        <v>2.8561759937077741E-8</v>
      </c>
    </row>
    <row r="357" spans="2:11" s="142" customFormat="1">
      <c r="B357" s="87" t="s">
        <v>2999</v>
      </c>
      <c r="C357" s="84" t="s">
        <v>2847</v>
      </c>
      <c r="D357" s="97" t="s">
        <v>1934</v>
      </c>
      <c r="E357" s="97" t="s">
        <v>182</v>
      </c>
      <c r="F357" s="107">
        <v>43551</v>
      </c>
      <c r="G357" s="94">
        <v>540615</v>
      </c>
      <c r="H357" s="96">
        <v>1.145</v>
      </c>
      <c r="I357" s="94">
        <v>6.1898400000000002</v>
      </c>
      <c r="J357" s="95">
        <v>1.7594964033902809E-4</v>
      </c>
      <c r="K357" s="95">
        <f>I357/'סכום נכסי הקרן'!$C$42</f>
        <v>8.5685279811233214E-8</v>
      </c>
    </row>
    <row r="358" spans="2:11" s="142" customFormat="1">
      <c r="B358" s="87" t="s">
        <v>3001</v>
      </c>
      <c r="C358" s="84" t="s">
        <v>3002</v>
      </c>
      <c r="D358" s="97" t="s">
        <v>1934</v>
      </c>
      <c r="E358" s="97" t="s">
        <v>182</v>
      </c>
      <c r="F358" s="107">
        <v>43551</v>
      </c>
      <c r="G358" s="94">
        <v>144176000</v>
      </c>
      <c r="H358" s="96">
        <v>1.1946000000000001</v>
      </c>
      <c r="I358" s="94">
        <v>1722.38984</v>
      </c>
      <c r="J358" s="95">
        <v>4.8959887956974028E-2</v>
      </c>
      <c r="K358" s="95">
        <f>I358/'סכום נכסי הקרן'!$C$42</f>
        <v>2.3842854643161247E-5</v>
      </c>
    </row>
    <row r="359" spans="2:11" s="142" customFormat="1">
      <c r="B359" s="87" t="s">
        <v>3001</v>
      </c>
      <c r="C359" s="84" t="s">
        <v>3003</v>
      </c>
      <c r="D359" s="97" t="s">
        <v>1934</v>
      </c>
      <c r="E359" s="97" t="s">
        <v>182</v>
      </c>
      <c r="F359" s="107">
        <v>43551</v>
      </c>
      <c r="G359" s="94">
        <v>1081320</v>
      </c>
      <c r="H359" s="96">
        <v>1.1946000000000001</v>
      </c>
      <c r="I359" s="94">
        <v>12.917920000000001</v>
      </c>
      <c r="J359" s="95">
        <v>3.6719905166019443E-4</v>
      </c>
      <c r="K359" s="95">
        <f>I359/'סכום נכסי הקרן'!$C$42</f>
        <v>1.7882135722072393E-7</v>
      </c>
    </row>
    <row r="360" spans="2:11" s="142" customFormat="1">
      <c r="B360" s="87" t="s">
        <v>3004</v>
      </c>
      <c r="C360" s="84" t="s">
        <v>3005</v>
      </c>
      <c r="D360" s="97" t="s">
        <v>1934</v>
      </c>
      <c r="E360" s="97" t="s">
        <v>182</v>
      </c>
      <c r="F360" s="107">
        <v>43614</v>
      </c>
      <c r="G360" s="94">
        <v>72096</v>
      </c>
      <c r="H360" s="96">
        <v>1.1641999999999999</v>
      </c>
      <c r="I360" s="94">
        <v>0.83931</v>
      </c>
      <c r="J360" s="95">
        <v>2.3857852970827947E-5</v>
      </c>
      <c r="K360" s="95">
        <f>I360/'סכום נכסי הקרן'!$C$42</f>
        <v>1.1618476761655576E-8</v>
      </c>
    </row>
    <row r="361" spans="2:11" s="142" customFormat="1">
      <c r="B361" s="87" t="s">
        <v>3006</v>
      </c>
      <c r="C361" s="84" t="s">
        <v>3007</v>
      </c>
      <c r="D361" s="97" t="s">
        <v>1934</v>
      </c>
      <c r="E361" s="97" t="s">
        <v>182</v>
      </c>
      <c r="F361" s="107">
        <v>43552</v>
      </c>
      <c r="G361" s="94">
        <v>54090000</v>
      </c>
      <c r="H361" s="96">
        <v>1.2504</v>
      </c>
      <c r="I361" s="94">
        <v>676.32563000000005</v>
      </c>
      <c r="J361" s="95">
        <v>1.9224931718843555E-2</v>
      </c>
      <c r="K361" s="95">
        <f>I361/'סכום נכסי הקרן'!$C$42</f>
        <v>9.362301909267217E-6</v>
      </c>
    </row>
    <row r="362" spans="2:11" s="142" customFormat="1">
      <c r="B362" s="87" t="s">
        <v>3008</v>
      </c>
      <c r="C362" s="84" t="s">
        <v>3009</v>
      </c>
      <c r="D362" s="97" t="s">
        <v>1934</v>
      </c>
      <c r="E362" s="97" t="s">
        <v>182</v>
      </c>
      <c r="F362" s="107">
        <v>43552</v>
      </c>
      <c r="G362" s="94">
        <v>108210000</v>
      </c>
      <c r="H362" s="96">
        <v>1.2777000000000001</v>
      </c>
      <c r="I362" s="94">
        <v>1382.6463200000001</v>
      </c>
      <c r="J362" s="95">
        <v>3.9302489679875527E-2</v>
      </c>
      <c r="K362" s="95">
        <f>I362/'סכום נכסי הקרן'!$C$42</f>
        <v>1.9139822161666846E-5</v>
      </c>
    </row>
    <row r="363" spans="2:11" s="142" customFormat="1">
      <c r="B363" s="87" t="s">
        <v>3010</v>
      </c>
      <c r="C363" s="84" t="s">
        <v>3011</v>
      </c>
      <c r="D363" s="97" t="s">
        <v>1934</v>
      </c>
      <c r="E363" s="97" t="s">
        <v>182</v>
      </c>
      <c r="F363" s="107">
        <v>43552</v>
      </c>
      <c r="G363" s="94">
        <v>5411100</v>
      </c>
      <c r="H363" s="96">
        <v>1.2887</v>
      </c>
      <c r="I363" s="94">
        <v>69.732219999999998</v>
      </c>
      <c r="J363" s="95">
        <v>1.9821770884290999E-3</v>
      </c>
      <c r="K363" s="95">
        <f>I363/'סכום נכסי הקרן'!$C$42</f>
        <v>9.6529551370608499E-7</v>
      </c>
    </row>
    <row r="364" spans="2:11" s="142" customFormat="1">
      <c r="B364" s="87" t="s">
        <v>3010</v>
      </c>
      <c r="C364" s="84" t="s">
        <v>3012</v>
      </c>
      <c r="D364" s="97" t="s">
        <v>1934</v>
      </c>
      <c r="E364" s="97" t="s">
        <v>182</v>
      </c>
      <c r="F364" s="107">
        <v>43552</v>
      </c>
      <c r="G364" s="94">
        <v>90185000</v>
      </c>
      <c r="H364" s="96">
        <v>1.2887</v>
      </c>
      <c r="I364" s="94">
        <v>1162.20362</v>
      </c>
      <c r="J364" s="95">
        <v>3.3036283480625747E-2</v>
      </c>
      <c r="K364" s="95">
        <f>I364/'סכום נכסי הקרן'!$C$42</f>
        <v>1.6088257915766509E-5</v>
      </c>
    </row>
    <row r="365" spans="2:11" s="142" customFormat="1">
      <c r="B365" s="87" t="s">
        <v>3013</v>
      </c>
      <c r="C365" s="84" t="s">
        <v>3014</v>
      </c>
      <c r="D365" s="97" t="s">
        <v>1934</v>
      </c>
      <c r="E365" s="97" t="s">
        <v>182</v>
      </c>
      <c r="F365" s="107">
        <v>43552</v>
      </c>
      <c r="G365" s="94">
        <v>7649808</v>
      </c>
      <c r="H365" s="96">
        <v>1.3160000000000001</v>
      </c>
      <c r="I365" s="94">
        <v>100.67452</v>
      </c>
      <c r="J365" s="95">
        <v>2.8617291537914209E-3</v>
      </c>
      <c r="K365" s="95">
        <f>I365/'סכום נכסי הקרן'!$C$42</f>
        <v>1.3936263968150381E-6</v>
      </c>
    </row>
    <row r="366" spans="2:11" s="142" customFormat="1">
      <c r="B366" s="87" t="s">
        <v>3015</v>
      </c>
      <c r="C366" s="84" t="s">
        <v>3016</v>
      </c>
      <c r="D366" s="97" t="s">
        <v>1934</v>
      </c>
      <c r="E366" s="97" t="s">
        <v>182</v>
      </c>
      <c r="F366" s="107">
        <v>43563</v>
      </c>
      <c r="G366" s="94">
        <v>106980</v>
      </c>
      <c r="H366" s="96">
        <v>0.1943</v>
      </c>
      <c r="I366" s="94">
        <v>0.20788000000000001</v>
      </c>
      <c r="J366" s="95">
        <v>5.9091044734075773E-6</v>
      </c>
      <c r="K366" s="95">
        <f>I366/'סכום נכסי הקרן'!$C$42</f>
        <v>2.8776601603852702E-9</v>
      </c>
    </row>
    <row r="367" spans="2:11" s="142" customFormat="1">
      <c r="B367" s="87" t="s">
        <v>3015</v>
      </c>
      <c r="C367" s="84" t="s">
        <v>3017</v>
      </c>
      <c r="D367" s="97" t="s">
        <v>1934</v>
      </c>
      <c r="E367" s="97" t="s">
        <v>182</v>
      </c>
      <c r="F367" s="107">
        <v>43563</v>
      </c>
      <c r="G367" s="94">
        <v>435052</v>
      </c>
      <c r="H367" s="96">
        <v>0.1943</v>
      </c>
      <c r="I367" s="94">
        <v>0.84539999999999993</v>
      </c>
      <c r="J367" s="95">
        <v>2.4030964603707743E-5</v>
      </c>
      <c r="K367" s="95">
        <f>I367/'סכום נכסי הקרן'!$C$42</f>
        <v>1.1702779967239308E-8</v>
      </c>
    </row>
    <row r="368" spans="2:11" s="142" customFormat="1">
      <c r="B368" s="87" t="s">
        <v>3015</v>
      </c>
      <c r="C368" s="84" t="s">
        <v>3018</v>
      </c>
      <c r="D368" s="97" t="s">
        <v>1934</v>
      </c>
      <c r="E368" s="97" t="s">
        <v>182</v>
      </c>
      <c r="F368" s="107">
        <v>43563</v>
      </c>
      <c r="G368" s="94">
        <v>3566</v>
      </c>
      <c r="H368" s="96">
        <v>0.1943</v>
      </c>
      <c r="I368" s="94">
        <v>6.9299999999999995E-3</v>
      </c>
      <c r="J368" s="95">
        <v>1.9698909948390662E-7</v>
      </c>
      <c r="K368" s="95">
        <f>I368/'סכום נכסי הקרן'!$C$42</f>
        <v>9.5931233940109306E-11</v>
      </c>
    </row>
    <row r="369" spans="2:11" s="142" customFormat="1">
      <c r="B369" s="87" t="s">
        <v>3015</v>
      </c>
      <c r="C369" s="84" t="s">
        <v>3019</v>
      </c>
      <c r="D369" s="97" t="s">
        <v>1934</v>
      </c>
      <c r="E369" s="97" t="s">
        <v>182</v>
      </c>
      <c r="F369" s="107">
        <v>43563</v>
      </c>
      <c r="G369" s="94">
        <v>1515550</v>
      </c>
      <c r="H369" s="96">
        <v>0.1943</v>
      </c>
      <c r="I369" s="94">
        <v>2.94503</v>
      </c>
      <c r="J369" s="95">
        <v>8.3714113658454479E-5</v>
      </c>
      <c r="K369" s="95">
        <f>I369/'סכום נכסי הקרן'!$C$42</f>
        <v>4.0767728988548354E-8</v>
      </c>
    </row>
    <row r="370" spans="2:11" s="142" customFormat="1">
      <c r="B370" s="87" t="s">
        <v>3020</v>
      </c>
      <c r="C370" s="84" t="s">
        <v>3021</v>
      </c>
      <c r="D370" s="97" t="s">
        <v>1934</v>
      </c>
      <c r="E370" s="97" t="s">
        <v>182</v>
      </c>
      <c r="F370" s="107">
        <v>43598</v>
      </c>
      <c r="G370" s="94">
        <v>53490000</v>
      </c>
      <c r="H370" s="96">
        <v>0.1789</v>
      </c>
      <c r="I370" s="94">
        <v>95.698639999999997</v>
      </c>
      <c r="J370" s="95">
        <v>2.7202870007842087E-3</v>
      </c>
      <c r="K370" s="95">
        <f>I370/'סכום נכסי הקרן'!$C$42</f>
        <v>1.3247458328413134E-6</v>
      </c>
    </row>
    <row r="371" spans="2:11" s="142" customFormat="1">
      <c r="B371" s="87" t="s">
        <v>3020</v>
      </c>
      <c r="C371" s="84" t="s">
        <v>3022</v>
      </c>
      <c r="D371" s="97" t="s">
        <v>1934</v>
      </c>
      <c r="E371" s="97" t="s">
        <v>182</v>
      </c>
      <c r="F371" s="107">
        <v>43598</v>
      </c>
      <c r="G371" s="94">
        <v>10698000</v>
      </c>
      <c r="H371" s="96">
        <v>0.1789</v>
      </c>
      <c r="I371" s="94">
        <v>19.13973</v>
      </c>
      <c r="J371" s="95">
        <v>5.4405745700795267E-4</v>
      </c>
      <c r="K371" s="95">
        <f>I371/'סכום נכסי הקרן'!$C$42</f>
        <v>2.6494919425404449E-7</v>
      </c>
    </row>
    <row r="372" spans="2:11" s="142" customFormat="1">
      <c r="B372" s="87" t="s">
        <v>3020</v>
      </c>
      <c r="C372" s="84" t="s">
        <v>3023</v>
      </c>
      <c r="D372" s="97" t="s">
        <v>1934</v>
      </c>
      <c r="E372" s="97" t="s">
        <v>182</v>
      </c>
      <c r="F372" s="107">
        <v>43598</v>
      </c>
      <c r="G372" s="94">
        <v>1069800</v>
      </c>
      <c r="H372" s="96">
        <v>0.1789</v>
      </c>
      <c r="I372" s="94">
        <v>1.9139699999999999</v>
      </c>
      <c r="J372" s="95">
        <v>5.4405660424128828E-5</v>
      </c>
      <c r="K372" s="95">
        <f>I372/'סכום נכסי הקרן'!$C$42</f>
        <v>2.6494877896731746E-8</v>
      </c>
    </row>
    <row r="373" spans="2:11" s="142" customFormat="1">
      <c r="B373" s="87" t="s">
        <v>3020</v>
      </c>
      <c r="C373" s="84" t="s">
        <v>3024</v>
      </c>
      <c r="D373" s="97" t="s">
        <v>1934</v>
      </c>
      <c r="E373" s="97" t="s">
        <v>182</v>
      </c>
      <c r="F373" s="107">
        <v>43598</v>
      </c>
      <c r="G373" s="94">
        <v>1069800</v>
      </c>
      <c r="H373" s="96">
        <v>0.1789</v>
      </c>
      <c r="I373" s="94">
        <v>1.9139699999999999</v>
      </c>
      <c r="J373" s="95">
        <v>5.4405660424128828E-5</v>
      </c>
      <c r="K373" s="95">
        <f>I373/'סכום נכסי הקרן'!$C$42</f>
        <v>2.6494877896731746E-8</v>
      </c>
    </row>
    <row r="374" spans="2:11" s="142" customFormat="1">
      <c r="B374" s="87" t="s">
        <v>3025</v>
      </c>
      <c r="C374" s="84" t="s">
        <v>3026</v>
      </c>
      <c r="D374" s="97" t="s">
        <v>1934</v>
      </c>
      <c r="E374" s="97" t="s">
        <v>182</v>
      </c>
      <c r="F374" s="107">
        <v>43565</v>
      </c>
      <c r="G374" s="94">
        <v>14264</v>
      </c>
      <c r="H374" s="96">
        <v>0.15509999999999999</v>
      </c>
      <c r="I374" s="94">
        <v>2.2120000000000001E-2</v>
      </c>
      <c r="J374" s="95">
        <v>6.2877328724156056E-7</v>
      </c>
      <c r="K374" s="95">
        <f>I374/'סכום נכסי הקרן'!$C$42</f>
        <v>3.0620474671792466E-10</v>
      </c>
    </row>
    <row r="375" spans="2:11" s="142" customFormat="1">
      <c r="B375" s="87" t="s">
        <v>3025</v>
      </c>
      <c r="C375" s="84" t="s">
        <v>3027</v>
      </c>
      <c r="D375" s="97" t="s">
        <v>1934</v>
      </c>
      <c r="E375" s="97" t="s">
        <v>182</v>
      </c>
      <c r="F375" s="107">
        <v>43565</v>
      </c>
      <c r="G375" s="94">
        <v>110546</v>
      </c>
      <c r="H375" s="96">
        <v>0.15509999999999999</v>
      </c>
      <c r="I375" s="94">
        <v>0.17141999999999999</v>
      </c>
      <c r="J375" s="95">
        <v>4.8727087205672836E-6</v>
      </c>
      <c r="K375" s="95">
        <f>I375/'סכום נכסי הקרן'!$C$42</f>
        <v>2.3729483581549115E-9</v>
      </c>
    </row>
    <row r="376" spans="2:11" s="142" customFormat="1">
      <c r="B376" s="87" t="s">
        <v>3025</v>
      </c>
      <c r="C376" s="84" t="s">
        <v>2864</v>
      </c>
      <c r="D376" s="97" t="s">
        <v>1934</v>
      </c>
      <c r="E376" s="97" t="s">
        <v>182</v>
      </c>
      <c r="F376" s="107">
        <v>43565</v>
      </c>
      <c r="G376" s="94">
        <v>388694</v>
      </c>
      <c r="H376" s="96">
        <v>0.15509999999999999</v>
      </c>
      <c r="I376" s="94">
        <v>0.60272999999999999</v>
      </c>
      <c r="J376" s="95">
        <v>1.7132935055113282E-5</v>
      </c>
      <c r="K376" s="95">
        <f>I376/'סכום נכסי הקרן'!$C$42</f>
        <v>8.3435256324274283E-9</v>
      </c>
    </row>
    <row r="377" spans="2:11" s="142" customFormat="1">
      <c r="B377" s="87" t="s">
        <v>3025</v>
      </c>
      <c r="C377" s="84" t="s">
        <v>3028</v>
      </c>
      <c r="D377" s="97" t="s">
        <v>1934</v>
      </c>
      <c r="E377" s="97" t="s">
        <v>182</v>
      </c>
      <c r="F377" s="107">
        <v>43565</v>
      </c>
      <c r="G377" s="94">
        <v>1633228</v>
      </c>
      <c r="H377" s="96">
        <v>0.15509999999999999</v>
      </c>
      <c r="I377" s="94">
        <v>2.5325700000000002</v>
      </c>
      <c r="J377" s="95">
        <v>7.1989709044726908E-5</v>
      </c>
      <c r="K377" s="95">
        <f>I377/'סכום נכסי הקרן'!$C$42</f>
        <v>3.50580902077493E-8</v>
      </c>
    </row>
    <row r="378" spans="2:11" s="142" customFormat="1">
      <c r="B378" s="87" t="s">
        <v>3025</v>
      </c>
      <c r="C378" s="84" t="s">
        <v>3029</v>
      </c>
      <c r="D378" s="97" t="s">
        <v>1934</v>
      </c>
      <c r="E378" s="97" t="s">
        <v>182</v>
      </c>
      <c r="F378" s="107">
        <v>43565</v>
      </c>
      <c r="G378" s="94">
        <v>7132</v>
      </c>
      <c r="H378" s="96">
        <v>0.15509999999999999</v>
      </c>
      <c r="I378" s="94">
        <v>1.106E-2</v>
      </c>
      <c r="J378" s="95">
        <v>3.1438664362078028E-7</v>
      </c>
      <c r="K378" s="95">
        <f>I378/'סכום נכסי הקרן'!$C$42</f>
        <v>1.5310237335896233E-10</v>
      </c>
    </row>
    <row r="379" spans="2:11" s="142" customFormat="1">
      <c r="B379" s="87" t="s">
        <v>3030</v>
      </c>
      <c r="C379" s="84" t="s">
        <v>3031</v>
      </c>
      <c r="D379" s="97" t="s">
        <v>1934</v>
      </c>
      <c r="E379" s="97" t="s">
        <v>182</v>
      </c>
      <c r="F379" s="107">
        <v>43598</v>
      </c>
      <c r="G379" s="94">
        <v>1426400</v>
      </c>
      <c r="H379" s="96">
        <v>0.14249999999999999</v>
      </c>
      <c r="I379" s="94">
        <v>2.032</v>
      </c>
      <c r="J379" s="95">
        <v>5.7760728737561082E-5</v>
      </c>
      <c r="K379" s="95">
        <f>I379/'סכום נכסי הקרן'!$C$42</f>
        <v>2.8128754309711705E-8</v>
      </c>
    </row>
    <row r="380" spans="2:11" s="142" customFormat="1">
      <c r="B380" s="87" t="s">
        <v>3030</v>
      </c>
      <c r="C380" s="84" t="s">
        <v>3032</v>
      </c>
      <c r="D380" s="97" t="s">
        <v>1934</v>
      </c>
      <c r="E380" s="97" t="s">
        <v>182</v>
      </c>
      <c r="F380" s="107">
        <v>43598</v>
      </c>
      <c r="G380" s="94">
        <v>1604700</v>
      </c>
      <c r="H380" s="96">
        <v>0.14249999999999999</v>
      </c>
      <c r="I380" s="94">
        <v>2.286</v>
      </c>
      <c r="J380" s="95">
        <v>6.4980819829756211E-5</v>
      </c>
      <c r="K380" s="95">
        <f>I380/'סכום נכסי הקרן'!$C$42</f>
        <v>3.1644848598425668E-8</v>
      </c>
    </row>
    <row r="381" spans="2:11" s="142" customFormat="1">
      <c r="B381" s="87" t="s">
        <v>3030</v>
      </c>
      <c r="C381" s="84" t="s">
        <v>3033</v>
      </c>
      <c r="D381" s="97" t="s">
        <v>1934</v>
      </c>
      <c r="E381" s="97" t="s">
        <v>182</v>
      </c>
      <c r="F381" s="107">
        <v>43598</v>
      </c>
      <c r="G381" s="94">
        <v>1783000</v>
      </c>
      <c r="H381" s="96">
        <v>0.14249999999999999</v>
      </c>
      <c r="I381" s="94">
        <v>2.54</v>
      </c>
      <c r="J381" s="95">
        <v>7.2200910921951347E-5</v>
      </c>
      <c r="K381" s="95">
        <f>I381/'סכום נכסי הקרן'!$C$42</f>
        <v>3.5160942887139634E-8</v>
      </c>
    </row>
    <row r="382" spans="2:11" s="142" customFormat="1">
      <c r="B382" s="87" t="s">
        <v>3030</v>
      </c>
      <c r="C382" s="84" t="s">
        <v>3034</v>
      </c>
      <c r="D382" s="97" t="s">
        <v>1934</v>
      </c>
      <c r="E382" s="97" t="s">
        <v>182</v>
      </c>
      <c r="F382" s="107">
        <v>43598</v>
      </c>
      <c r="G382" s="94">
        <v>1426400</v>
      </c>
      <c r="H382" s="96">
        <v>0.14249999999999999</v>
      </c>
      <c r="I382" s="94">
        <v>2.032</v>
      </c>
      <c r="J382" s="95">
        <v>5.7760728737561082E-5</v>
      </c>
      <c r="K382" s="95">
        <f>I382/'סכום נכסי הקרן'!$C$42</f>
        <v>2.8128754309711705E-8</v>
      </c>
    </row>
    <row r="383" spans="2:11" s="142" customFormat="1">
      <c r="B383" s="87" t="s">
        <v>3030</v>
      </c>
      <c r="C383" s="84" t="s">
        <v>3035</v>
      </c>
      <c r="D383" s="97" t="s">
        <v>1934</v>
      </c>
      <c r="E383" s="97" t="s">
        <v>182</v>
      </c>
      <c r="F383" s="107">
        <v>43598</v>
      </c>
      <c r="G383" s="94">
        <v>10698000</v>
      </c>
      <c r="H383" s="96">
        <v>0.14249999999999999</v>
      </c>
      <c r="I383" s="94">
        <v>15.240020000000001</v>
      </c>
      <c r="J383" s="95">
        <v>4.3320603404281777E-4</v>
      </c>
      <c r="K383" s="95">
        <f>I383/'סכום נכסי הקרן'!$C$42</f>
        <v>2.1096593418065581E-7</v>
      </c>
    </row>
    <row r="384" spans="2:11" s="142" customFormat="1">
      <c r="B384" s="87" t="s">
        <v>3030</v>
      </c>
      <c r="C384" s="84" t="s">
        <v>3036</v>
      </c>
      <c r="D384" s="97" t="s">
        <v>1934</v>
      </c>
      <c r="E384" s="97" t="s">
        <v>182</v>
      </c>
      <c r="F384" s="107">
        <v>43598</v>
      </c>
      <c r="G384" s="94">
        <v>1069800</v>
      </c>
      <c r="H384" s="96">
        <v>0.14249999999999999</v>
      </c>
      <c r="I384" s="94">
        <v>1.524</v>
      </c>
      <c r="J384" s="95">
        <v>4.332054655317081E-5</v>
      </c>
      <c r="K384" s="95">
        <f>I384/'סכום נכסי הקרן'!$C$42</f>
        <v>2.109656573228378E-8</v>
      </c>
    </row>
    <row r="385" spans="2:11" s="142" customFormat="1">
      <c r="B385" s="87" t="s">
        <v>3037</v>
      </c>
      <c r="C385" s="84" t="s">
        <v>3038</v>
      </c>
      <c r="D385" s="97" t="s">
        <v>1934</v>
      </c>
      <c r="E385" s="97" t="s">
        <v>182</v>
      </c>
      <c r="F385" s="107">
        <v>43627</v>
      </c>
      <c r="G385" s="94">
        <v>356600</v>
      </c>
      <c r="H385" s="96">
        <v>-0.28050000000000003</v>
      </c>
      <c r="I385" s="94">
        <v>-1.0003899999999999</v>
      </c>
      <c r="J385" s="95">
        <v>-2.8436641447720827E-5</v>
      </c>
      <c r="K385" s="95">
        <f>I385/'סכום נכסי הקרן'!$C$42</f>
        <v>-1.3848289627899846E-8</v>
      </c>
    </row>
    <row r="386" spans="2:11" s="142" customFormat="1">
      <c r="B386" s="87" t="s">
        <v>3039</v>
      </c>
      <c r="C386" s="84" t="s">
        <v>3040</v>
      </c>
      <c r="D386" s="97" t="s">
        <v>1934</v>
      </c>
      <c r="E386" s="97" t="s">
        <v>182</v>
      </c>
      <c r="F386" s="107">
        <v>43599</v>
      </c>
      <c r="G386" s="94">
        <v>1069800</v>
      </c>
      <c r="H386" s="96">
        <v>-0.11269999999999999</v>
      </c>
      <c r="I386" s="94">
        <v>-1.2057899999999999</v>
      </c>
      <c r="J386" s="95">
        <v>-3.427525054353532E-5</v>
      </c>
      <c r="K386" s="95">
        <f>I386/'סכום נכסי הקרן'!$C$42</f>
        <v>-1.6691619418852005E-8</v>
      </c>
    </row>
    <row r="387" spans="2:11" s="142" customFormat="1">
      <c r="B387" s="87" t="s">
        <v>3039</v>
      </c>
      <c r="C387" s="84" t="s">
        <v>3041</v>
      </c>
      <c r="D387" s="97" t="s">
        <v>1934</v>
      </c>
      <c r="E387" s="97" t="s">
        <v>182</v>
      </c>
      <c r="F387" s="107">
        <v>43599</v>
      </c>
      <c r="G387" s="94">
        <v>3566000</v>
      </c>
      <c r="H387" s="96">
        <v>-0.11269999999999999</v>
      </c>
      <c r="I387" s="94">
        <v>-4.0193099999999999</v>
      </c>
      <c r="J387" s="95">
        <v>-1.1425111940067255E-4</v>
      </c>
      <c r="K387" s="95">
        <f>I387/'סכום נכסי הקרן'!$C$42</f>
        <v>-5.5638869825082354E-8</v>
      </c>
    </row>
    <row r="388" spans="2:11" s="142" customFormat="1">
      <c r="B388" s="87" t="s">
        <v>3039</v>
      </c>
      <c r="C388" s="84" t="s">
        <v>3042</v>
      </c>
      <c r="D388" s="97" t="s">
        <v>1934</v>
      </c>
      <c r="E388" s="97" t="s">
        <v>182</v>
      </c>
      <c r="F388" s="107">
        <v>43599</v>
      </c>
      <c r="G388" s="94">
        <v>8915000</v>
      </c>
      <c r="H388" s="96">
        <v>-0.11269999999999999</v>
      </c>
      <c r="I388" s="94">
        <v>-10.04827</v>
      </c>
      <c r="J388" s="95">
        <v>-2.8562765637390395E-4</v>
      </c>
      <c r="K388" s="95">
        <f>I388/'סכום נכסי הקרן'!$C$42</f>
        <v>-1.390971053482514E-7</v>
      </c>
    </row>
    <row r="389" spans="2:11" s="142" customFormat="1">
      <c r="B389" s="87" t="s">
        <v>3043</v>
      </c>
      <c r="C389" s="84" t="s">
        <v>3044</v>
      </c>
      <c r="D389" s="97" t="s">
        <v>1934</v>
      </c>
      <c r="E389" s="97" t="s">
        <v>182</v>
      </c>
      <c r="F389" s="107">
        <v>43542</v>
      </c>
      <c r="G389" s="94">
        <v>12481</v>
      </c>
      <c r="H389" s="96">
        <v>-0.2515</v>
      </c>
      <c r="I389" s="94">
        <v>-3.1390000000000001E-2</v>
      </c>
      <c r="J389" s="95">
        <v>-8.922781865512019E-7</v>
      </c>
      <c r="K389" s="95">
        <f>I389/'סכום נכסי הקרן'!$C$42</f>
        <v>-4.3452834536508388E-10</v>
      </c>
    </row>
    <row r="390" spans="2:11" s="142" customFormat="1">
      <c r="B390" s="87" t="s">
        <v>3045</v>
      </c>
      <c r="C390" s="84" t="s">
        <v>3046</v>
      </c>
      <c r="D390" s="97" t="s">
        <v>1934</v>
      </c>
      <c r="E390" s="97" t="s">
        <v>182</v>
      </c>
      <c r="F390" s="107">
        <v>43636</v>
      </c>
      <c r="G390" s="94">
        <v>2795744</v>
      </c>
      <c r="H390" s="96">
        <v>-0.36649999999999999</v>
      </c>
      <c r="I390" s="94">
        <v>-10.247629999999999</v>
      </c>
      <c r="J390" s="95">
        <v>-2.9129457511461266E-4</v>
      </c>
      <c r="K390" s="95">
        <f>I390/'סכום נכסי הקרן'!$C$42</f>
        <v>-1.4185682407816483E-7</v>
      </c>
    </row>
    <row r="391" spans="2:11" s="142" customFormat="1">
      <c r="B391" s="87" t="s">
        <v>3047</v>
      </c>
      <c r="C391" s="84" t="s">
        <v>3048</v>
      </c>
      <c r="D391" s="97" t="s">
        <v>1934</v>
      </c>
      <c r="E391" s="97" t="s">
        <v>182</v>
      </c>
      <c r="F391" s="107">
        <v>43643</v>
      </c>
      <c r="G391" s="94">
        <v>7132000</v>
      </c>
      <c r="H391" s="96">
        <v>-0.44359999999999999</v>
      </c>
      <c r="I391" s="94">
        <v>-31.636839999999999</v>
      </c>
      <c r="J391" s="95">
        <v>-8.9929475066615242E-4</v>
      </c>
      <c r="K391" s="95">
        <f>I391/'סכום נכסי הקרן'!$C$42</f>
        <v>-4.3794532455495058E-7</v>
      </c>
    </row>
    <row r="392" spans="2:11" s="142" customFormat="1">
      <c r="B392" s="87" t="s">
        <v>3049</v>
      </c>
      <c r="C392" s="84" t="s">
        <v>2784</v>
      </c>
      <c r="D392" s="97" t="s">
        <v>1934</v>
      </c>
      <c r="E392" s="97" t="s">
        <v>182</v>
      </c>
      <c r="F392" s="107">
        <v>43640</v>
      </c>
      <c r="G392" s="94">
        <v>35660</v>
      </c>
      <c r="H392" s="96">
        <v>-1.0121</v>
      </c>
      <c r="I392" s="94">
        <v>-0.36091000000000001</v>
      </c>
      <c r="J392" s="95">
        <v>-1.0259067228677741E-5</v>
      </c>
      <c r="K392" s="95">
        <f>I392/'סכום נכסי הקרן'!$C$42</f>
        <v>-4.9960377548809307E-9</v>
      </c>
    </row>
    <row r="393" spans="2:11" s="142" customFormat="1">
      <c r="B393" s="87" t="s">
        <v>2512</v>
      </c>
      <c r="C393" s="84" t="s">
        <v>3050</v>
      </c>
      <c r="D393" s="97" t="s">
        <v>1934</v>
      </c>
      <c r="E393" s="97" t="s">
        <v>182</v>
      </c>
      <c r="F393" s="107">
        <v>43620</v>
      </c>
      <c r="G393" s="94">
        <v>7132</v>
      </c>
      <c r="H393" s="96">
        <v>-1.1326000000000001</v>
      </c>
      <c r="I393" s="94">
        <v>-8.0780000000000005E-2</v>
      </c>
      <c r="J393" s="95">
        <v>-2.2962163717619018E-6</v>
      </c>
      <c r="K393" s="95">
        <f>I393/'סכום נכסי הקרן'!$C$42</f>
        <v>-1.1182287269382438E-9</v>
      </c>
    </row>
    <row r="394" spans="2:11" s="142" customFormat="1">
      <c r="B394" s="87" t="s">
        <v>3051</v>
      </c>
      <c r="C394" s="84" t="s">
        <v>3052</v>
      </c>
      <c r="D394" s="97" t="s">
        <v>1934</v>
      </c>
      <c r="E394" s="97" t="s">
        <v>182</v>
      </c>
      <c r="F394" s="107">
        <v>43633</v>
      </c>
      <c r="G394" s="94">
        <v>1265930</v>
      </c>
      <c r="H394" s="96">
        <v>-1.1354</v>
      </c>
      <c r="I394" s="94">
        <v>-14.373379999999999</v>
      </c>
      <c r="J394" s="95">
        <v>-4.0857131064069176E-4</v>
      </c>
      <c r="K394" s="95">
        <f>I394/'סכום נכסי הקרן'!$C$42</f>
        <v>-1.9896913121069093E-7</v>
      </c>
    </row>
    <row r="395" spans="2:11" s="142" customFormat="1">
      <c r="B395" s="87" t="s">
        <v>3053</v>
      </c>
      <c r="C395" s="84" t="s">
        <v>3054</v>
      </c>
      <c r="D395" s="97" t="s">
        <v>1934</v>
      </c>
      <c r="E395" s="97" t="s">
        <v>182</v>
      </c>
      <c r="F395" s="107">
        <v>43556</v>
      </c>
      <c r="G395" s="94">
        <v>4421840</v>
      </c>
      <c r="H395" s="96">
        <v>-1.0167999999999999</v>
      </c>
      <c r="I395" s="94">
        <v>-44.963360000000002</v>
      </c>
      <c r="J395" s="95">
        <v>-1.2781084842959174E-3</v>
      </c>
      <c r="K395" s="95">
        <f>I395/'סכום נכסי הקרן'!$C$42</f>
        <v>-6.224228869975979E-7</v>
      </c>
    </row>
    <row r="396" spans="2:11" s="142" customFormat="1">
      <c r="B396" s="87" t="s">
        <v>3055</v>
      </c>
      <c r="C396" s="84" t="s">
        <v>3056</v>
      </c>
      <c r="D396" s="97" t="s">
        <v>1934</v>
      </c>
      <c r="E396" s="97" t="s">
        <v>182</v>
      </c>
      <c r="F396" s="107">
        <v>43556</v>
      </c>
      <c r="G396" s="94">
        <v>180083</v>
      </c>
      <c r="H396" s="96">
        <v>-1.0282</v>
      </c>
      <c r="I396" s="94">
        <v>-1.8516400000000002</v>
      </c>
      <c r="J396" s="95">
        <v>-5.2633895550992917E-5</v>
      </c>
      <c r="K396" s="95">
        <f>I396/'סכום נכסי הקרן'!$C$42</f>
        <v>-2.5632050506906785E-8</v>
      </c>
    </row>
    <row r="397" spans="2:11" s="142" customFormat="1">
      <c r="B397" s="87" t="s">
        <v>3057</v>
      </c>
      <c r="C397" s="84" t="s">
        <v>3058</v>
      </c>
      <c r="D397" s="97" t="s">
        <v>1934</v>
      </c>
      <c r="E397" s="97" t="s">
        <v>182</v>
      </c>
      <c r="F397" s="107">
        <v>43615</v>
      </c>
      <c r="G397" s="94">
        <v>285280</v>
      </c>
      <c r="H397" s="96">
        <v>-1.3819999999999999</v>
      </c>
      <c r="I397" s="94">
        <v>-3.9427099999999999</v>
      </c>
      <c r="J397" s="95">
        <v>-1.1207372185082157E-4</v>
      </c>
      <c r="K397" s="95">
        <f>I397/'סכום נכסי הקרן'!$C$42</f>
        <v>-5.4578504382107987E-8</v>
      </c>
    </row>
    <row r="398" spans="2:11" s="142" customFormat="1">
      <c r="B398" s="87" t="s">
        <v>3057</v>
      </c>
      <c r="C398" s="84" t="s">
        <v>3059</v>
      </c>
      <c r="D398" s="97" t="s">
        <v>1934</v>
      </c>
      <c r="E398" s="97" t="s">
        <v>182</v>
      </c>
      <c r="F398" s="107">
        <v>43615</v>
      </c>
      <c r="G398" s="94">
        <v>1426400</v>
      </c>
      <c r="H398" s="96">
        <v>-1.3821000000000001</v>
      </c>
      <c r="I398" s="94">
        <v>-19.713570000000001</v>
      </c>
      <c r="J398" s="95">
        <v>-5.6036917776521749E-4</v>
      </c>
      <c r="K398" s="95">
        <f>I398/'סכום נכסי הקרן'!$C$42</f>
        <v>-2.7289279876835798E-7</v>
      </c>
    </row>
    <row r="399" spans="2:11" s="142" customFormat="1">
      <c r="B399" s="87" t="s">
        <v>3057</v>
      </c>
      <c r="C399" s="84" t="s">
        <v>3060</v>
      </c>
      <c r="D399" s="97" t="s">
        <v>1934</v>
      </c>
      <c r="E399" s="97" t="s">
        <v>182</v>
      </c>
      <c r="F399" s="107">
        <v>43615</v>
      </c>
      <c r="G399" s="94">
        <v>1034140</v>
      </c>
      <c r="H399" s="96">
        <v>-1.3821000000000001</v>
      </c>
      <c r="I399" s="94">
        <v>-14.292339999999999</v>
      </c>
      <c r="J399" s="95">
        <v>-4.0626770362450478E-4</v>
      </c>
      <c r="K399" s="95">
        <f>I399/'סכום נכסי הקרן'!$C$42</f>
        <v>-1.9784730333211857E-7</v>
      </c>
    </row>
    <row r="400" spans="2:11" s="142" customFormat="1">
      <c r="B400" s="87" t="s">
        <v>3057</v>
      </c>
      <c r="C400" s="84" t="s">
        <v>3061</v>
      </c>
      <c r="D400" s="97" t="s">
        <v>1934</v>
      </c>
      <c r="E400" s="97" t="s">
        <v>182</v>
      </c>
      <c r="F400" s="107">
        <v>43615</v>
      </c>
      <c r="G400" s="94">
        <v>96282</v>
      </c>
      <c r="H400" s="96">
        <v>-1.3821000000000001</v>
      </c>
      <c r="I400" s="94">
        <v>-1.33067</v>
      </c>
      <c r="J400" s="95">
        <v>-3.7825033912012993E-5</v>
      </c>
      <c r="K400" s="95">
        <f>I400/'סכום נכסי הקרן'!$C$42</f>
        <v>-1.8420319634500037E-8</v>
      </c>
    </row>
    <row r="401" spans="2:11" s="142" customFormat="1">
      <c r="B401" s="87" t="s">
        <v>3057</v>
      </c>
      <c r="C401" s="84" t="s">
        <v>3062</v>
      </c>
      <c r="D401" s="97" t="s">
        <v>1934</v>
      </c>
      <c r="E401" s="97" t="s">
        <v>182</v>
      </c>
      <c r="F401" s="107">
        <v>43615</v>
      </c>
      <c r="G401" s="94">
        <v>855840</v>
      </c>
      <c r="H401" s="96">
        <v>-1.3821000000000001</v>
      </c>
      <c r="I401" s="94">
        <v>-11.828139999999999</v>
      </c>
      <c r="J401" s="95">
        <v>-3.3622144980801954E-4</v>
      </c>
      <c r="K401" s="95">
        <f>I401/'סכום נכסי הקרן'!$C$42</f>
        <v>-1.6373565157523297E-7</v>
      </c>
    </row>
    <row r="402" spans="2:11" s="142" customFormat="1">
      <c r="B402" s="87" t="s">
        <v>3057</v>
      </c>
      <c r="C402" s="84" t="s">
        <v>3059</v>
      </c>
      <c r="D402" s="97" t="s">
        <v>1934</v>
      </c>
      <c r="E402" s="97" t="s">
        <v>182</v>
      </c>
      <c r="F402" s="107">
        <v>43615</v>
      </c>
      <c r="G402" s="94">
        <v>7132000</v>
      </c>
      <c r="H402" s="96">
        <v>-1.3821000000000001</v>
      </c>
      <c r="I402" s="94">
        <v>-98.567850000000007</v>
      </c>
      <c r="J402" s="95">
        <v>-2.8018458888260877E-3</v>
      </c>
      <c r="K402" s="95">
        <f>I402/'סכום נכסי הקרן'!$C$42</f>
        <v>-1.3644639938417898E-6</v>
      </c>
    </row>
    <row r="403" spans="2:11" s="142" customFormat="1">
      <c r="B403" s="87" t="s">
        <v>3063</v>
      </c>
      <c r="C403" s="84" t="s">
        <v>3064</v>
      </c>
      <c r="D403" s="97" t="s">
        <v>1934</v>
      </c>
      <c r="E403" s="97" t="s">
        <v>182</v>
      </c>
      <c r="F403" s="107">
        <v>43633</v>
      </c>
      <c r="G403" s="94">
        <v>766690</v>
      </c>
      <c r="H403" s="96">
        <v>-1.1611</v>
      </c>
      <c r="I403" s="94">
        <v>-8.9017499999999998</v>
      </c>
      <c r="J403" s="95">
        <v>-2.5303718850373244E-4</v>
      </c>
      <c r="K403" s="95">
        <f>I403/'סכום נכסי הקרן'!$C$42</f>
        <v>-1.2322595407306897E-7</v>
      </c>
    </row>
    <row r="404" spans="2:11" s="142" customFormat="1">
      <c r="B404" s="87" t="s">
        <v>3065</v>
      </c>
      <c r="C404" s="84" t="s">
        <v>3066</v>
      </c>
      <c r="D404" s="97" t="s">
        <v>1934</v>
      </c>
      <c r="E404" s="97" t="s">
        <v>182</v>
      </c>
      <c r="F404" s="107">
        <v>43620</v>
      </c>
      <c r="G404" s="94">
        <v>7488600</v>
      </c>
      <c r="H404" s="96">
        <v>-1.1442000000000001</v>
      </c>
      <c r="I404" s="94">
        <v>-85.688210000000012</v>
      </c>
      <c r="J404" s="95">
        <v>-2.4357349674297094E-3</v>
      </c>
      <c r="K404" s="95">
        <f>I404/'סכום נכסי הקרן'!$C$42</f>
        <v>-1.1861725424847352E-6</v>
      </c>
    </row>
    <row r="405" spans="2:11" s="142" customFormat="1">
      <c r="B405" s="87" t="s">
        <v>3067</v>
      </c>
      <c r="C405" s="84" t="s">
        <v>3068</v>
      </c>
      <c r="D405" s="97" t="s">
        <v>1934</v>
      </c>
      <c r="E405" s="97" t="s">
        <v>182</v>
      </c>
      <c r="F405" s="107">
        <v>43615</v>
      </c>
      <c r="G405" s="94">
        <v>82018</v>
      </c>
      <c r="H405" s="96">
        <v>-1.4214</v>
      </c>
      <c r="I405" s="94">
        <v>-1.1658199999999999</v>
      </c>
      <c r="J405" s="95">
        <v>-3.3139081090956421E-5</v>
      </c>
      <c r="K405" s="95">
        <f>I405/'סכום נכסי הקרן'!$C$42</f>
        <v>-1.613831906956107E-8</v>
      </c>
    </row>
    <row r="406" spans="2:11" s="142" customFormat="1">
      <c r="B406" s="87" t="s">
        <v>3069</v>
      </c>
      <c r="C406" s="84" t="s">
        <v>3070</v>
      </c>
      <c r="D406" s="97" t="s">
        <v>1934</v>
      </c>
      <c r="E406" s="97" t="s">
        <v>182</v>
      </c>
      <c r="F406" s="107">
        <v>43620</v>
      </c>
      <c r="G406" s="94">
        <v>35660</v>
      </c>
      <c r="H406" s="96">
        <v>-1.1796</v>
      </c>
      <c r="I406" s="94">
        <v>-0.42064999999999997</v>
      </c>
      <c r="J406" s="95">
        <v>-1.1957209913117651E-5</v>
      </c>
      <c r="K406" s="95">
        <f>I406/'סכום נכסי הקרן'!$C$42</f>
        <v>-5.8230120572737341E-9</v>
      </c>
    </row>
    <row r="407" spans="2:11" s="142" customFormat="1">
      <c r="B407" s="87" t="s">
        <v>2514</v>
      </c>
      <c r="C407" s="84" t="s">
        <v>3071</v>
      </c>
      <c r="D407" s="97" t="s">
        <v>1934</v>
      </c>
      <c r="E407" s="97" t="s">
        <v>182</v>
      </c>
      <c r="F407" s="107">
        <v>43615</v>
      </c>
      <c r="G407" s="94">
        <v>2360692</v>
      </c>
      <c r="H407" s="96">
        <v>-1.4683999999999999</v>
      </c>
      <c r="I407" s="94">
        <v>-34.66525</v>
      </c>
      <c r="J407" s="95">
        <v>-9.8537898714061976E-4</v>
      </c>
      <c r="K407" s="95">
        <f>I407/'סכום נכסי הקרן'!$C$42</f>
        <v>-4.7986727378677833E-7</v>
      </c>
    </row>
    <row r="408" spans="2:11" s="142" customFormat="1">
      <c r="B408" s="87" t="s">
        <v>2514</v>
      </c>
      <c r="C408" s="84" t="s">
        <v>3044</v>
      </c>
      <c r="D408" s="97" t="s">
        <v>1934</v>
      </c>
      <c r="E408" s="97" t="s">
        <v>182</v>
      </c>
      <c r="F408" s="107">
        <v>43615</v>
      </c>
      <c r="G408" s="94">
        <v>118961.76</v>
      </c>
      <c r="H408" s="96">
        <v>-1.4683999999999999</v>
      </c>
      <c r="I408" s="94">
        <v>-1.7468800000000002</v>
      </c>
      <c r="J408" s="95">
        <v>-4.9656034358794639E-5</v>
      </c>
      <c r="K408" s="95">
        <f>I408/'סכום נכסי הקרן'!$C$42</f>
        <v>-2.418186925617578E-8</v>
      </c>
    </row>
    <row r="409" spans="2:11" s="142" customFormat="1">
      <c r="B409" s="87" t="s">
        <v>2514</v>
      </c>
      <c r="C409" s="84" t="s">
        <v>3072</v>
      </c>
      <c r="D409" s="97" t="s">
        <v>1934</v>
      </c>
      <c r="E409" s="97" t="s">
        <v>182</v>
      </c>
      <c r="F409" s="107">
        <v>43615</v>
      </c>
      <c r="G409" s="94">
        <v>1191044</v>
      </c>
      <c r="H409" s="96">
        <v>-1.4683999999999999</v>
      </c>
      <c r="I409" s="94">
        <v>-17.489720000000002</v>
      </c>
      <c r="J409" s="95">
        <v>-4.9715500620861066E-4</v>
      </c>
      <c r="K409" s="95">
        <f>I409/'סכום נכסי הקרן'!$C$42</f>
        <v>-2.4210828583939521E-7</v>
      </c>
    </row>
    <row r="410" spans="2:11" s="142" customFormat="1">
      <c r="B410" s="87" t="s">
        <v>2514</v>
      </c>
      <c r="C410" s="84" t="s">
        <v>3073</v>
      </c>
      <c r="D410" s="97" t="s">
        <v>1934</v>
      </c>
      <c r="E410" s="97" t="s">
        <v>182</v>
      </c>
      <c r="F410" s="107">
        <v>43615</v>
      </c>
      <c r="G410" s="94">
        <v>891500</v>
      </c>
      <c r="H410" s="96">
        <v>-1.4683999999999999</v>
      </c>
      <c r="I410" s="94">
        <v>-13.09111</v>
      </c>
      <c r="J410" s="95">
        <v>-3.7212207361396319E-4</v>
      </c>
      <c r="K410" s="95">
        <f>I410/'סכום נכסי הקרן'!$C$42</f>
        <v>-1.8121880749577264E-7</v>
      </c>
    </row>
    <row r="411" spans="2:11" s="142" customFormat="1">
      <c r="B411" s="87" t="s">
        <v>2514</v>
      </c>
      <c r="C411" s="84" t="s">
        <v>2876</v>
      </c>
      <c r="D411" s="97" t="s">
        <v>1934</v>
      </c>
      <c r="E411" s="97" t="s">
        <v>182</v>
      </c>
      <c r="F411" s="107">
        <v>43615</v>
      </c>
      <c r="G411" s="94">
        <v>10109610</v>
      </c>
      <c r="H411" s="96">
        <v>-1.4683999999999999</v>
      </c>
      <c r="I411" s="94">
        <v>-148.45314999999999</v>
      </c>
      <c r="J411" s="95">
        <v>-4.2198632516665677E-3</v>
      </c>
      <c r="K411" s="95">
        <f>I411/'סכום נכסי הקרן'!$C$42</f>
        <v>-2.0550207592779418E-6</v>
      </c>
    </row>
    <row r="412" spans="2:11" s="142" customFormat="1">
      <c r="B412" s="87" t="s">
        <v>2514</v>
      </c>
      <c r="C412" s="84" t="s">
        <v>2942</v>
      </c>
      <c r="D412" s="97" t="s">
        <v>1934</v>
      </c>
      <c r="E412" s="97" t="s">
        <v>182</v>
      </c>
      <c r="F412" s="107">
        <v>43615</v>
      </c>
      <c r="G412" s="94">
        <v>281714</v>
      </c>
      <c r="H412" s="96">
        <v>-1.4683999999999999</v>
      </c>
      <c r="I412" s="94">
        <v>-4.1367899999999995</v>
      </c>
      <c r="J412" s="95">
        <v>-1.175905536585902E-4</v>
      </c>
      <c r="K412" s="95">
        <f>I412/'סכום נכסי הקרן'!$C$42</f>
        <v>-5.7265132648067058E-8</v>
      </c>
    </row>
    <row r="413" spans="2:11" s="142" customFormat="1">
      <c r="B413" s="87" t="s">
        <v>2514</v>
      </c>
      <c r="C413" s="84" t="s">
        <v>2876</v>
      </c>
      <c r="D413" s="97" t="s">
        <v>1934</v>
      </c>
      <c r="E413" s="97" t="s">
        <v>182</v>
      </c>
      <c r="F413" s="107">
        <v>43615</v>
      </c>
      <c r="G413" s="94">
        <v>2437717.6</v>
      </c>
      <c r="H413" s="96">
        <v>-1.4683999999999999</v>
      </c>
      <c r="I413" s="94">
        <v>-35.796320000000001</v>
      </c>
      <c r="J413" s="95">
        <v>-1.0175302801786086E-3</v>
      </c>
      <c r="K413" s="95">
        <f>I413/'סכום נכסי הקרן'!$C$42</f>
        <v>-4.9552455239754885E-7</v>
      </c>
    </row>
    <row r="414" spans="2:11" s="142" customFormat="1">
      <c r="B414" s="87" t="s">
        <v>3074</v>
      </c>
      <c r="C414" s="84" t="s">
        <v>3075</v>
      </c>
      <c r="D414" s="97" t="s">
        <v>1934</v>
      </c>
      <c r="E414" s="97" t="s">
        <v>182</v>
      </c>
      <c r="F414" s="107">
        <v>43619</v>
      </c>
      <c r="G414" s="94">
        <v>10698</v>
      </c>
      <c r="H414" s="96">
        <v>-1.6927000000000001</v>
      </c>
      <c r="I414" s="94">
        <v>-0.18109</v>
      </c>
      <c r="J414" s="95">
        <v>-5.1475838420693586E-6</v>
      </c>
      <c r="K414" s="95">
        <f>I414/'סכום נכסי הקרן'!$C$42</f>
        <v>-2.5068091131622502E-9</v>
      </c>
    </row>
    <row r="415" spans="2:11" s="142" customFormat="1">
      <c r="B415" s="87" t="s">
        <v>3076</v>
      </c>
      <c r="C415" s="84" t="s">
        <v>3077</v>
      </c>
      <c r="D415" s="97" t="s">
        <v>1934</v>
      </c>
      <c r="E415" s="97" t="s">
        <v>182</v>
      </c>
      <c r="F415" s="107">
        <v>43627</v>
      </c>
      <c r="G415" s="94">
        <v>1319420</v>
      </c>
      <c r="H415" s="96">
        <v>-0.32719999999999999</v>
      </c>
      <c r="I415" s="94">
        <v>-4.3173900000000005</v>
      </c>
      <c r="J415" s="95">
        <v>-1.2272420897847385E-4</v>
      </c>
      <c r="K415" s="95">
        <f>I415/'סכום נכסי הקרן'!$C$42</f>
        <v>-5.976515874468811E-8</v>
      </c>
    </row>
    <row r="416" spans="2:11" s="142" customFormat="1">
      <c r="B416" s="87" t="s">
        <v>3076</v>
      </c>
      <c r="C416" s="84" t="s">
        <v>3078</v>
      </c>
      <c r="D416" s="97" t="s">
        <v>1934</v>
      </c>
      <c r="E416" s="97" t="s">
        <v>182</v>
      </c>
      <c r="F416" s="107">
        <v>43627</v>
      </c>
      <c r="G416" s="94">
        <v>97351.8</v>
      </c>
      <c r="H416" s="96">
        <v>-0.32719999999999999</v>
      </c>
      <c r="I416" s="94">
        <v>-0.31855</v>
      </c>
      <c r="J416" s="95">
        <v>-9.0549606984990566E-6</v>
      </c>
      <c r="K416" s="95">
        <f>I416/'סכום נכסי הקרן'!$C$42</f>
        <v>-4.4096528963379247E-9</v>
      </c>
    </row>
    <row r="417" spans="2:11" s="142" customFormat="1">
      <c r="B417" s="87" t="s">
        <v>3076</v>
      </c>
      <c r="C417" s="84" t="s">
        <v>3079</v>
      </c>
      <c r="D417" s="97" t="s">
        <v>1934</v>
      </c>
      <c r="E417" s="97" t="s">
        <v>182</v>
      </c>
      <c r="F417" s="107">
        <v>43627</v>
      </c>
      <c r="G417" s="94">
        <v>56342.8</v>
      </c>
      <c r="H417" s="96">
        <v>-0.32719999999999999</v>
      </c>
      <c r="I417" s="94">
        <v>-0.18436000000000002</v>
      </c>
      <c r="J417" s="95">
        <v>-5.2405354084925011E-6</v>
      </c>
      <c r="K417" s="95">
        <f>I417/'סכום נכסי הקרן'!$C$42</f>
        <v>-2.5520753664067179E-9</v>
      </c>
    </row>
    <row r="418" spans="2:11" s="142" customFormat="1">
      <c r="B418" s="87" t="s">
        <v>3076</v>
      </c>
      <c r="C418" s="84" t="s">
        <v>3080</v>
      </c>
      <c r="D418" s="97" t="s">
        <v>1934</v>
      </c>
      <c r="E418" s="97" t="s">
        <v>182</v>
      </c>
      <c r="F418" s="107">
        <v>43627</v>
      </c>
      <c r="G418" s="94">
        <v>142640</v>
      </c>
      <c r="H418" s="96">
        <v>-0.32719999999999999</v>
      </c>
      <c r="I418" s="94">
        <v>-0.46673999999999999</v>
      </c>
      <c r="J418" s="95">
        <v>-1.3267343765240776E-5</v>
      </c>
      <c r="K418" s="95">
        <f>I418/'סכום נכסי הקרן'!$C$42</f>
        <v>-6.4610308988754139E-9</v>
      </c>
    </row>
    <row r="419" spans="2:11" s="142" customFormat="1">
      <c r="B419" s="87" t="s">
        <v>3076</v>
      </c>
      <c r="C419" s="84" t="s">
        <v>3081</v>
      </c>
      <c r="D419" s="97" t="s">
        <v>1934</v>
      </c>
      <c r="E419" s="97" t="s">
        <v>182</v>
      </c>
      <c r="F419" s="107">
        <v>43627</v>
      </c>
      <c r="G419" s="94">
        <v>7923652</v>
      </c>
      <c r="H419" s="96">
        <v>-0.32719999999999999</v>
      </c>
      <c r="I419" s="94">
        <v>-25.92765</v>
      </c>
      <c r="J419" s="95">
        <v>-7.3700785356910702E-4</v>
      </c>
      <c r="K419" s="95">
        <f>I419/'סכום נכסי הקרן'!$C$42</f>
        <v>-3.5891363025501802E-7</v>
      </c>
    </row>
    <row r="420" spans="2:11" s="142" customFormat="1">
      <c r="B420" s="87" t="s">
        <v>3076</v>
      </c>
      <c r="C420" s="84" t="s">
        <v>3082</v>
      </c>
      <c r="D420" s="97" t="s">
        <v>1934</v>
      </c>
      <c r="E420" s="97" t="s">
        <v>182</v>
      </c>
      <c r="F420" s="107">
        <v>43627</v>
      </c>
      <c r="G420" s="94">
        <v>120887.4</v>
      </c>
      <c r="H420" s="96">
        <v>-0.32719999999999999</v>
      </c>
      <c r="I420" s="94">
        <v>-0.39556999999999998</v>
      </c>
      <c r="J420" s="95">
        <v>-1.1244296981652084E-5</v>
      </c>
      <c r="K420" s="95">
        <f>I420/'סכום נכסי הקרן'!$C$42</f>
        <v>-5.4758323534904814E-9</v>
      </c>
    </row>
    <row r="421" spans="2:11" s="142" customFormat="1">
      <c r="B421" s="87" t="s">
        <v>3076</v>
      </c>
      <c r="C421" s="84" t="s">
        <v>3083</v>
      </c>
      <c r="D421" s="97" t="s">
        <v>1934</v>
      </c>
      <c r="E421" s="97" t="s">
        <v>182</v>
      </c>
      <c r="F421" s="107">
        <v>43627</v>
      </c>
      <c r="G421" s="94">
        <v>1872150</v>
      </c>
      <c r="H421" s="96">
        <v>-0.32719999999999999</v>
      </c>
      <c r="I421" s="94">
        <v>-6.1260200000000005</v>
      </c>
      <c r="J421" s="95">
        <v>-1.7413552138822536E-4</v>
      </c>
      <c r="K421" s="95">
        <f>I421/'סכום נכסי הקרן'!$C$42</f>
        <v>-8.4801826513966594E-8</v>
      </c>
    </row>
    <row r="422" spans="2:11" s="142" customFormat="1">
      <c r="B422" s="87" t="s">
        <v>3076</v>
      </c>
      <c r="C422" s="84" t="s">
        <v>2832</v>
      </c>
      <c r="D422" s="97" t="s">
        <v>1934</v>
      </c>
      <c r="E422" s="97" t="s">
        <v>182</v>
      </c>
      <c r="F422" s="107">
        <v>43627</v>
      </c>
      <c r="G422" s="94">
        <v>80235</v>
      </c>
      <c r="H422" s="96">
        <v>-0.32719999999999999</v>
      </c>
      <c r="I422" s="94">
        <v>-0.26254</v>
      </c>
      <c r="J422" s="95">
        <v>-7.4628453360035856E-6</v>
      </c>
      <c r="K422" s="95">
        <f>I422/'סכום נכסי הקרן'!$C$42</f>
        <v>-3.6343125770037946E-9</v>
      </c>
    </row>
    <row r="423" spans="2:11" s="142" customFormat="1">
      <c r="B423" s="83"/>
      <c r="C423" s="84"/>
      <c r="D423" s="84"/>
      <c r="E423" s="84"/>
      <c r="F423" s="84"/>
      <c r="G423" s="94"/>
      <c r="H423" s="96"/>
      <c r="I423" s="84"/>
      <c r="J423" s="95"/>
      <c r="K423" s="84"/>
    </row>
    <row r="424" spans="2:11" s="142" customFormat="1">
      <c r="B424" s="102" t="s">
        <v>251</v>
      </c>
      <c r="C424" s="82"/>
      <c r="D424" s="82"/>
      <c r="E424" s="82"/>
      <c r="F424" s="82"/>
      <c r="G424" s="91"/>
      <c r="H424" s="93"/>
      <c r="I424" s="91">
        <v>-3084.0172100000013</v>
      </c>
      <c r="J424" s="92">
        <v>-8.7664902307470483E-2</v>
      </c>
      <c r="K424" s="92">
        <f>I424/'סכום נכסי הקרן'!$C$42</f>
        <v>-4.2691713773136125E-5</v>
      </c>
    </row>
    <row r="425" spans="2:11" s="142" customFormat="1">
      <c r="B425" s="87" t="s">
        <v>3084</v>
      </c>
      <c r="C425" s="84" t="s">
        <v>3085</v>
      </c>
      <c r="D425" s="97" t="s">
        <v>1934</v>
      </c>
      <c r="E425" s="97" t="s">
        <v>184</v>
      </c>
      <c r="F425" s="107">
        <v>43640</v>
      </c>
      <c r="G425" s="94">
        <v>13002.71</v>
      </c>
      <c r="H425" s="96">
        <v>-1.8700000000000001E-2</v>
      </c>
      <c r="I425" s="94">
        <v>-2.4300000000000003E-3</v>
      </c>
      <c r="J425" s="95">
        <v>-6.9074099819032197E-8</v>
      </c>
      <c r="K425" s="95">
        <f>I425/'סכום נכסי הקרן'!$C$42</f>
        <v>-3.3638224888090279E-11</v>
      </c>
    </row>
    <row r="426" spans="2:11" s="142" customFormat="1">
      <c r="B426" s="87" t="s">
        <v>3086</v>
      </c>
      <c r="C426" s="84" t="s">
        <v>3087</v>
      </c>
      <c r="D426" s="97" t="s">
        <v>1934</v>
      </c>
      <c r="E426" s="97" t="s">
        <v>185</v>
      </c>
      <c r="F426" s="107">
        <v>43592</v>
      </c>
      <c r="G426" s="94">
        <v>7052.94</v>
      </c>
      <c r="H426" s="96">
        <v>3.4918999999999998</v>
      </c>
      <c r="I426" s="94">
        <v>0.24628</v>
      </c>
      <c r="J426" s="95">
        <v>7.0006458038811724E-6</v>
      </c>
      <c r="K426" s="95">
        <f>I426/'סכום נכסי הקרן'!$C$42</f>
        <v>3.4092271709624993E-9</v>
      </c>
    </row>
    <row r="427" spans="2:11" s="142" customFormat="1">
      <c r="B427" s="87" t="s">
        <v>3088</v>
      </c>
      <c r="C427" s="84" t="s">
        <v>3089</v>
      </c>
      <c r="D427" s="97" t="s">
        <v>1934</v>
      </c>
      <c r="E427" s="97" t="s">
        <v>182</v>
      </c>
      <c r="F427" s="107">
        <v>43633</v>
      </c>
      <c r="G427" s="94">
        <v>53417.72</v>
      </c>
      <c r="H427" s="96">
        <v>-0.59940000000000004</v>
      </c>
      <c r="I427" s="94">
        <v>-0.32017000000000001</v>
      </c>
      <c r="J427" s="95">
        <v>-9.1010100983784117E-6</v>
      </c>
      <c r="K427" s="95">
        <f>I427/'סכום נכסי הקרן'!$C$42</f>
        <v>-4.4320783795966519E-9</v>
      </c>
    </row>
    <row r="428" spans="2:11" s="142" customFormat="1">
      <c r="B428" s="87" t="s">
        <v>3090</v>
      </c>
      <c r="C428" s="84" t="s">
        <v>3091</v>
      </c>
      <c r="D428" s="97" t="s">
        <v>1934</v>
      </c>
      <c r="E428" s="97" t="s">
        <v>184</v>
      </c>
      <c r="F428" s="107">
        <v>43633</v>
      </c>
      <c r="G428" s="94">
        <v>60924</v>
      </c>
      <c r="H428" s="96">
        <v>1.1874</v>
      </c>
      <c r="I428" s="94">
        <v>0.72344000000000008</v>
      </c>
      <c r="J428" s="95">
        <v>2.0564183857234838E-5</v>
      </c>
      <c r="K428" s="95">
        <f>I428/'סכום נכסי הקרן'!$C$42</f>
        <v>1.001450099302059E-8</v>
      </c>
    </row>
    <row r="429" spans="2:11" s="142" customFormat="1">
      <c r="B429" s="87" t="s">
        <v>3090</v>
      </c>
      <c r="C429" s="84" t="s">
        <v>3092</v>
      </c>
      <c r="D429" s="97" t="s">
        <v>1934</v>
      </c>
      <c r="E429" s="97" t="s">
        <v>184</v>
      </c>
      <c r="F429" s="107">
        <v>43633</v>
      </c>
      <c r="G429" s="94">
        <v>36554.400000000001</v>
      </c>
      <c r="H429" s="96">
        <v>1.1874</v>
      </c>
      <c r="I429" s="94">
        <v>0.43406</v>
      </c>
      <c r="J429" s="95">
        <v>1.2338396612118977E-5</v>
      </c>
      <c r="K429" s="95">
        <f>I429/'סכום נכסי הקרן'!$C$42</f>
        <v>6.0086452242487513E-9</v>
      </c>
    </row>
    <row r="430" spans="2:11" s="142" customFormat="1">
      <c r="B430" s="87" t="s">
        <v>3090</v>
      </c>
      <c r="C430" s="84" t="s">
        <v>3093</v>
      </c>
      <c r="D430" s="97" t="s">
        <v>1934</v>
      </c>
      <c r="E430" s="97" t="s">
        <v>184</v>
      </c>
      <c r="F430" s="107">
        <v>43633</v>
      </c>
      <c r="G430" s="94">
        <v>121.85</v>
      </c>
      <c r="H430" s="96">
        <v>1.1981999999999999</v>
      </c>
      <c r="I430" s="94">
        <v>1.4599999999999999E-3</v>
      </c>
      <c r="J430" s="95">
        <v>4.1501311002381485E-8</v>
      </c>
      <c r="K430" s="95">
        <f>I430/'סכום נכסי הקרן'!$C$42</f>
        <v>2.0210620714655062E-11</v>
      </c>
    </row>
    <row r="431" spans="2:11" s="142" customFormat="1">
      <c r="B431" s="87" t="s">
        <v>3090</v>
      </c>
      <c r="C431" s="84" t="s">
        <v>3094</v>
      </c>
      <c r="D431" s="97" t="s">
        <v>1934</v>
      </c>
      <c r="E431" s="97" t="s">
        <v>184</v>
      </c>
      <c r="F431" s="107">
        <v>43633</v>
      </c>
      <c r="G431" s="94">
        <v>974784</v>
      </c>
      <c r="H431" s="96">
        <v>1.1874</v>
      </c>
      <c r="I431" s="94">
        <v>11.57499</v>
      </c>
      <c r="J431" s="95">
        <v>3.2902552043798333E-4</v>
      </c>
      <c r="K431" s="95">
        <f>I431/'סכום נכסי הקרן'!$C$42</f>
        <v>1.6023132374378438E-7</v>
      </c>
    </row>
    <row r="432" spans="2:11" s="142" customFormat="1">
      <c r="B432" s="87" t="s">
        <v>3090</v>
      </c>
      <c r="C432" s="84" t="s">
        <v>3095</v>
      </c>
      <c r="D432" s="97" t="s">
        <v>1934</v>
      </c>
      <c r="E432" s="97" t="s">
        <v>184</v>
      </c>
      <c r="F432" s="107">
        <v>43633</v>
      </c>
      <c r="G432" s="94">
        <v>324928</v>
      </c>
      <c r="H432" s="96">
        <v>1.1874</v>
      </c>
      <c r="I432" s="94">
        <v>3.85833</v>
      </c>
      <c r="J432" s="95">
        <v>1.0967517347932777E-4</v>
      </c>
      <c r="K432" s="95">
        <f>I432/'סכום נכסי הקרן'!$C$42</f>
        <v>5.341044124792813E-8</v>
      </c>
    </row>
    <row r="433" spans="2:11" s="142" customFormat="1">
      <c r="B433" s="87" t="s">
        <v>3090</v>
      </c>
      <c r="C433" s="84" t="s">
        <v>3096</v>
      </c>
      <c r="D433" s="97" t="s">
        <v>1934</v>
      </c>
      <c r="E433" s="97" t="s">
        <v>184</v>
      </c>
      <c r="F433" s="107">
        <v>43633</v>
      </c>
      <c r="G433" s="94">
        <v>64985.599999999999</v>
      </c>
      <c r="H433" s="96">
        <v>1.1874</v>
      </c>
      <c r="I433" s="94">
        <v>0.77166999999999997</v>
      </c>
      <c r="J433" s="95">
        <v>2.1935148398087478E-5</v>
      </c>
      <c r="K433" s="95">
        <f>I433/'סכום נכסי הקרן'!$C$42</f>
        <v>1.0682143621149227E-8</v>
      </c>
    </row>
    <row r="434" spans="2:11" s="142" customFormat="1">
      <c r="B434" s="87" t="s">
        <v>3097</v>
      </c>
      <c r="C434" s="84" t="s">
        <v>3098</v>
      </c>
      <c r="D434" s="97" t="s">
        <v>1934</v>
      </c>
      <c r="E434" s="97" t="s">
        <v>184</v>
      </c>
      <c r="F434" s="107">
        <v>43629</v>
      </c>
      <c r="G434" s="94">
        <v>60924</v>
      </c>
      <c r="H434" s="96">
        <v>0.87590000000000001</v>
      </c>
      <c r="I434" s="94">
        <v>0.53364999999999996</v>
      </c>
      <c r="J434" s="95">
        <v>1.5169297682480052E-5</v>
      </c>
      <c r="K434" s="95">
        <f>I434/'סכום נכסי הקרן'!$C$42</f>
        <v>7.3872587290244343E-9</v>
      </c>
    </row>
    <row r="435" spans="2:11" s="142" customFormat="1">
      <c r="B435" s="87" t="s">
        <v>3099</v>
      </c>
      <c r="C435" s="84" t="s">
        <v>3100</v>
      </c>
      <c r="D435" s="97" t="s">
        <v>1934</v>
      </c>
      <c r="E435" s="97" t="s">
        <v>184</v>
      </c>
      <c r="F435" s="107">
        <v>43633</v>
      </c>
      <c r="G435" s="94">
        <v>56050.080000000002</v>
      </c>
      <c r="H435" s="96">
        <v>1.1548</v>
      </c>
      <c r="I435" s="94">
        <v>0.64727999999999997</v>
      </c>
      <c r="J435" s="95">
        <v>1.8399293551795537E-5</v>
      </c>
      <c r="K435" s="95">
        <f>I435/'סכום נכסי הקרן'!$C$42</f>
        <v>8.9602264220424177E-9</v>
      </c>
    </row>
    <row r="436" spans="2:11" s="142" customFormat="1">
      <c r="B436" s="87" t="s">
        <v>3101</v>
      </c>
      <c r="C436" s="84" t="s">
        <v>3102</v>
      </c>
      <c r="D436" s="97" t="s">
        <v>1934</v>
      </c>
      <c r="E436" s="97" t="s">
        <v>184</v>
      </c>
      <c r="F436" s="107">
        <v>43643</v>
      </c>
      <c r="G436" s="94">
        <v>1291588.8</v>
      </c>
      <c r="H436" s="96">
        <v>-6.6000000000000003E-2</v>
      </c>
      <c r="I436" s="94">
        <v>-0.85257000000000005</v>
      </c>
      <c r="J436" s="95">
        <v>-2.4234775836507111E-5</v>
      </c>
      <c r="K436" s="95">
        <f>I436/'סכום נכסי הקרן'!$C$42</f>
        <v>-1.1802033494995527E-8</v>
      </c>
    </row>
    <row r="437" spans="2:11" s="142" customFormat="1">
      <c r="B437" s="87" t="s">
        <v>3103</v>
      </c>
      <c r="C437" s="84" t="s">
        <v>3104</v>
      </c>
      <c r="D437" s="97" t="s">
        <v>1934</v>
      </c>
      <c r="E437" s="97" t="s">
        <v>185</v>
      </c>
      <c r="F437" s="107">
        <v>43634</v>
      </c>
      <c r="G437" s="94">
        <v>2034720</v>
      </c>
      <c r="H437" s="96">
        <v>1.1395</v>
      </c>
      <c r="I437" s="94">
        <v>23.186250000000001</v>
      </c>
      <c r="J437" s="95">
        <v>6.5908203577326561E-4</v>
      </c>
      <c r="K437" s="95">
        <f>I437/'סכום נכסי הקרן'!$C$42</f>
        <v>3.2096472914052805E-7</v>
      </c>
    </row>
    <row r="438" spans="2:11" s="142" customFormat="1">
      <c r="B438" s="87" t="s">
        <v>3105</v>
      </c>
      <c r="C438" s="84" t="s">
        <v>3080</v>
      </c>
      <c r="D438" s="97" t="s">
        <v>1934</v>
      </c>
      <c r="E438" s="97" t="s">
        <v>185</v>
      </c>
      <c r="F438" s="107">
        <v>43634</v>
      </c>
      <c r="G438" s="94">
        <v>271296</v>
      </c>
      <c r="H438" s="96">
        <v>1.1399999999999999</v>
      </c>
      <c r="I438" s="94">
        <v>3.0927699999999998</v>
      </c>
      <c r="J438" s="95">
        <v>8.7913705225229705E-5</v>
      </c>
      <c r="K438" s="95">
        <f>I438/'סכום נכסי הקרן'!$C$42</f>
        <v>4.2812877690180642E-8</v>
      </c>
    </row>
    <row r="439" spans="2:11" s="142" customFormat="1">
      <c r="B439" s="87" t="s">
        <v>3105</v>
      </c>
      <c r="C439" s="84" t="s">
        <v>2696</v>
      </c>
      <c r="D439" s="97" t="s">
        <v>1934</v>
      </c>
      <c r="E439" s="97" t="s">
        <v>185</v>
      </c>
      <c r="F439" s="107">
        <v>43634</v>
      </c>
      <c r="G439" s="94">
        <v>45216</v>
      </c>
      <c r="H439" s="96">
        <v>1.1399999999999999</v>
      </c>
      <c r="I439" s="94">
        <v>0.51546000000000003</v>
      </c>
      <c r="J439" s="95">
        <v>1.4652236828279152E-5</v>
      </c>
      <c r="K439" s="95">
        <f>I439/'סכום נכסי הקרן'!$C$42</f>
        <v>7.1354565435452738E-9</v>
      </c>
    </row>
    <row r="440" spans="2:11" s="142" customFormat="1">
      <c r="B440" s="87" t="s">
        <v>3105</v>
      </c>
      <c r="C440" s="84" t="s">
        <v>3106</v>
      </c>
      <c r="D440" s="97" t="s">
        <v>1934</v>
      </c>
      <c r="E440" s="97" t="s">
        <v>185</v>
      </c>
      <c r="F440" s="107">
        <v>43634</v>
      </c>
      <c r="G440" s="94">
        <v>45216</v>
      </c>
      <c r="H440" s="96">
        <v>1.1399999999999999</v>
      </c>
      <c r="I440" s="94">
        <v>0.51546000000000003</v>
      </c>
      <c r="J440" s="95">
        <v>1.4652236828279152E-5</v>
      </c>
      <c r="K440" s="95">
        <f>I440/'סכום נכסי הקרן'!$C$42</f>
        <v>7.1354565435452738E-9</v>
      </c>
    </row>
    <row r="441" spans="2:11" s="142" customFormat="1">
      <c r="B441" s="87" t="s">
        <v>3107</v>
      </c>
      <c r="C441" s="84" t="s">
        <v>3108</v>
      </c>
      <c r="D441" s="97" t="s">
        <v>1934</v>
      </c>
      <c r="E441" s="97" t="s">
        <v>185</v>
      </c>
      <c r="F441" s="107">
        <v>43643</v>
      </c>
      <c r="G441" s="94">
        <v>316512</v>
      </c>
      <c r="H441" s="96">
        <v>-2.8799999999999999E-2</v>
      </c>
      <c r="I441" s="94">
        <v>-9.1240000000000002E-2</v>
      </c>
      <c r="J441" s="95">
        <v>-2.5935476820940319E-6</v>
      </c>
      <c r="K441" s="95">
        <f>I441/'סכום נכסי הקרן'!$C$42</f>
        <v>-1.2630253657569369E-9</v>
      </c>
    </row>
    <row r="442" spans="2:11" s="142" customFormat="1">
      <c r="B442" s="87" t="s">
        <v>3109</v>
      </c>
      <c r="C442" s="84" t="s">
        <v>3110</v>
      </c>
      <c r="D442" s="97" t="s">
        <v>1934</v>
      </c>
      <c r="E442" s="97" t="s">
        <v>185</v>
      </c>
      <c r="F442" s="107">
        <v>43592</v>
      </c>
      <c r="G442" s="94">
        <v>1754380.8</v>
      </c>
      <c r="H442" s="96">
        <v>-3.6091000000000002</v>
      </c>
      <c r="I442" s="94">
        <v>-63.317419999999998</v>
      </c>
      <c r="J442" s="95">
        <v>-1.7998328351290474E-3</v>
      </c>
      <c r="K442" s="95">
        <f>I442/'סכום נכסי הקרן'!$C$42</f>
        <v>-8.7649613715788679E-7</v>
      </c>
    </row>
    <row r="443" spans="2:11" s="142" customFormat="1">
      <c r="B443" s="87" t="s">
        <v>3111</v>
      </c>
      <c r="C443" s="84" t="s">
        <v>3112</v>
      </c>
      <c r="D443" s="97" t="s">
        <v>1934</v>
      </c>
      <c r="E443" s="97" t="s">
        <v>185</v>
      </c>
      <c r="F443" s="107">
        <v>43592</v>
      </c>
      <c r="G443" s="94">
        <v>1229875.2</v>
      </c>
      <c r="H443" s="96">
        <v>-3.6375000000000002</v>
      </c>
      <c r="I443" s="94">
        <v>-44.7363</v>
      </c>
      <c r="J443" s="95">
        <v>-1.2716541776683827E-3</v>
      </c>
      <c r="K443" s="95">
        <f>I443/'סכום נכסי הקרן'!$C$42</f>
        <v>-6.1927972018974201E-7</v>
      </c>
    </row>
    <row r="444" spans="2:11" s="142" customFormat="1">
      <c r="B444" s="87" t="s">
        <v>3113</v>
      </c>
      <c r="C444" s="84" t="s">
        <v>3114</v>
      </c>
      <c r="D444" s="97" t="s">
        <v>1934</v>
      </c>
      <c r="E444" s="97" t="s">
        <v>185</v>
      </c>
      <c r="F444" s="107">
        <v>43542</v>
      </c>
      <c r="G444" s="94">
        <v>302947.20000000001</v>
      </c>
      <c r="H444" s="96">
        <v>-4.8531000000000004</v>
      </c>
      <c r="I444" s="94">
        <v>-14.702440000000001</v>
      </c>
      <c r="J444" s="95">
        <v>-4.1792502392729703E-4</v>
      </c>
      <c r="K444" s="95">
        <f>I444/'סכום נכסי הקרן'!$C$42</f>
        <v>-2.0352427289039261E-7</v>
      </c>
    </row>
    <row r="445" spans="2:11" s="142" customFormat="1">
      <c r="B445" s="87" t="s">
        <v>3113</v>
      </c>
      <c r="C445" s="84" t="s">
        <v>3115</v>
      </c>
      <c r="D445" s="97" t="s">
        <v>1934</v>
      </c>
      <c r="E445" s="97" t="s">
        <v>185</v>
      </c>
      <c r="F445" s="107">
        <v>43542</v>
      </c>
      <c r="G445" s="94">
        <v>633024</v>
      </c>
      <c r="H445" s="96">
        <v>-4.8531000000000004</v>
      </c>
      <c r="I445" s="94">
        <v>-30.721490000000003</v>
      </c>
      <c r="J445" s="95">
        <v>-8.7327541845654303E-4</v>
      </c>
      <c r="K445" s="95">
        <f>I445/'סכום נכסי הקרן'!$C$42</f>
        <v>-4.2527423436922495E-7</v>
      </c>
    </row>
    <row r="446" spans="2:11" s="142" customFormat="1">
      <c r="B446" s="87" t="s">
        <v>3113</v>
      </c>
      <c r="C446" s="84" t="s">
        <v>3116</v>
      </c>
      <c r="D446" s="97" t="s">
        <v>1934</v>
      </c>
      <c r="E446" s="97" t="s">
        <v>185</v>
      </c>
      <c r="F446" s="107">
        <v>43542</v>
      </c>
      <c r="G446" s="94">
        <v>6361891.2000000002</v>
      </c>
      <c r="H446" s="96">
        <v>-4.8531000000000004</v>
      </c>
      <c r="I446" s="94">
        <v>-308.75097</v>
      </c>
      <c r="J446" s="95">
        <v>-8.7764178275732564E-3</v>
      </c>
      <c r="K446" s="95">
        <f>I446/'סכום נכסי הקרן'!$C$42</f>
        <v>-4.2740059931177013E-6</v>
      </c>
    </row>
    <row r="447" spans="2:11" s="142" customFormat="1">
      <c r="B447" s="87" t="s">
        <v>3117</v>
      </c>
      <c r="C447" s="84" t="s">
        <v>3118</v>
      </c>
      <c r="D447" s="97" t="s">
        <v>1934</v>
      </c>
      <c r="E447" s="97" t="s">
        <v>182</v>
      </c>
      <c r="F447" s="107">
        <v>43633</v>
      </c>
      <c r="G447" s="94">
        <v>1325200</v>
      </c>
      <c r="H447" s="96">
        <v>0.79530000000000001</v>
      </c>
      <c r="I447" s="94">
        <v>10.53956</v>
      </c>
      <c r="J447" s="95">
        <v>2.995928475262053E-4</v>
      </c>
      <c r="K447" s="95">
        <f>I447/'סכום נכסי הקרן'!$C$42</f>
        <v>1.4589797921873282E-7</v>
      </c>
    </row>
    <row r="448" spans="2:11" s="142" customFormat="1">
      <c r="B448" s="87" t="s">
        <v>3119</v>
      </c>
      <c r="C448" s="84" t="s">
        <v>3120</v>
      </c>
      <c r="D448" s="97" t="s">
        <v>1934</v>
      </c>
      <c r="E448" s="97" t="s">
        <v>182</v>
      </c>
      <c r="F448" s="107">
        <v>43605</v>
      </c>
      <c r="G448" s="94">
        <v>437316</v>
      </c>
      <c r="H448" s="96">
        <v>1.6194999999999999</v>
      </c>
      <c r="I448" s="94">
        <v>7.0821199999999997</v>
      </c>
      <c r="J448" s="95">
        <v>2.01313194983689E-4</v>
      </c>
      <c r="K448" s="95">
        <f>I448/'סכום נכסי הקרן'!$C$42</f>
        <v>9.8037014503885558E-8</v>
      </c>
    </row>
    <row r="449" spans="2:11" s="142" customFormat="1">
      <c r="B449" s="87" t="s">
        <v>3119</v>
      </c>
      <c r="C449" s="84" t="s">
        <v>3121</v>
      </c>
      <c r="D449" s="97" t="s">
        <v>1934</v>
      </c>
      <c r="E449" s="97" t="s">
        <v>182</v>
      </c>
      <c r="F449" s="107">
        <v>43605</v>
      </c>
      <c r="G449" s="94">
        <v>218658</v>
      </c>
      <c r="H449" s="96">
        <v>1.6194999999999999</v>
      </c>
      <c r="I449" s="94">
        <v>3.5410599999999999</v>
      </c>
      <c r="J449" s="95">
        <v>1.006565974918445E-4</v>
      </c>
      <c r="K449" s="95">
        <f>I449/'סכום נכסי הקרן'!$C$42</f>
        <v>4.9018507251942779E-8</v>
      </c>
    </row>
    <row r="450" spans="2:11" s="142" customFormat="1">
      <c r="B450" s="87" t="s">
        <v>3119</v>
      </c>
      <c r="C450" s="84" t="s">
        <v>3122</v>
      </c>
      <c r="D450" s="97" t="s">
        <v>1934</v>
      </c>
      <c r="E450" s="97" t="s">
        <v>182</v>
      </c>
      <c r="F450" s="107">
        <v>43605</v>
      </c>
      <c r="G450" s="94">
        <v>11131680</v>
      </c>
      <c r="H450" s="96">
        <v>1.6194999999999999</v>
      </c>
      <c r="I450" s="94">
        <v>180.27250000000001</v>
      </c>
      <c r="J450" s="95">
        <v>5.1243459504635731E-3</v>
      </c>
      <c r="K450" s="95">
        <f>I450/'סכום נכסי הקרן'!$C$42</f>
        <v>2.4954925498511335E-6</v>
      </c>
    </row>
    <row r="451" spans="2:11" s="142" customFormat="1">
      <c r="B451" s="87" t="s">
        <v>3123</v>
      </c>
      <c r="C451" s="84" t="s">
        <v>3124</v>
      </c>
      <c r="D451" s="97" t="s">
        <v>1934</v>
      </c>
      <c r="E451" s="97" t="s">
        <v>182</v>
      </c>
      <c r="F451" s="107">
        <v>43605</v>
      </c>
      <c r="G451" s="94">
        <v>22107152.050000001</v>
      </c>
      <c r="H451" s="96">
        <v>1.6736</v>
      </c>
      <c r="I451" s="94">
        <v>369.98746999999997</v>
      </c>
      <c r="J451" s="95">
        <v>1.0517099355790609E-2</v>
      </c>
      <c r="K451" s="95">
        <f>I451/'סכום נכסי הקרן'!$C$42</f>
        <v>5.1216961817430258E-6</v>
      </c>
    </row>
    <row r="452" spans="2:11" s="142" customFormat="1">
      <c r="B452" s="87" t="s">
        <v>3125</v>
      </c>
      <c r="C452" s="84" t="s">
        <v>3126</v>
      </c>
      <c r="D452" s="97" t="s">
        <v>1934</v>
      </c>
      <c r="E452" s="97" t="s">
        <v>182</v>
      </c>
      <c r="F452" s="107">
        <v>43591</v>
      </c>
      <c r="G452" s="94">
        <v>323712.36</v>
      </c>
      <c r="H452" s="96">
        <v>2.8986000000000001</v>
      </c>
      <c r="I452" s="94">
        <v>9.3832000000000004</v>
      </c>
      <c r="J452" s="95">
        <v>2.6672267219009997E-4</v>
      </c>
      <c r="K452" s="95">
        <f>I452/'סכום נכסי הקרן'!$C$42</f>
        <v>1.2989061389709001E-7</v>
      </c>
    </row>
    <row r="453" spans="2:11" s="142" customFormat="1">
      <c r="B453" s="87" t="s">
        <v>3125</v>
      </c>
      <c r="C453" s="84" t="s">
        <v>3127</v>
      </c>
      <c r="D453" s="97" t="s">
        <v>1934</v>
      </c>
      <c r="E453" s="97" t="s">
        <v>182</v>
      </c>
      <c r="F453" s="107">
        <v>43591</v>
      </c>
      <c r="G453" s="94">
        <v>3926433.39</v>
      </c>
      <c r="H453" s="96">
        <v>2.8986000000000001</v>
      </c>
      <c r="I453" s="94">
        <v>113.81228999999999</v>
      </c>
      <c r="J453" s="95">
        <v>3.2351775638241312E-3</v>
      </c>
      <c r="K453" s="95">
        <f>I453/'סכום נכסי הקרן'!$C$42</f>
        <v>1.5754911136002254E-6</v>
      </c>
    </row>
    <row r="454" spans="2:11" s="142" customFormat="1">
      <c r="B454" s="87" t="s">
        <v>3125</v>
      </c>
      <c r="C454" s="84" t="s">
        <v>3128</v>
      </c>
      <c r="D454" s="97" t="s">
        <v>1934</v>
      </c>
      <c r="E454" s="97" t="s">
        <v>182</v>
      </c>
      <c r="F454" s="107">
        <v>43591</v>
      </c>
      <c r="G454" s="94">
        <v>587039.51</v>
      </c>
      <c r="H454" s="96">
        <v>2.8986000000000001</v>
      </c>
      <c r="I454" s="94">
        <v>17.01604</v>
      </c>
      <c r="J454" s="95">
        <v>4.8369038908833111E-4</v>
      </c>
      <c r="K454" s="95">
        <f>I454/'סכום נכסי הקרן'!$C$42</f>
        <v>2.3555118527767066E-7</v>
      </c>
    </row>
    <row r="455" spans="2:11" s="142" customFormat="1">
      <c r="B455" s="87" t="s">
        <v>3125</v>
      </c>
      <c r="C455" s="84" t="s">
        <v>3129</v>
      </c>
      <c r="D455" s="97" t="s">
        <v>1934</v>
      </c>
      <c r="E455" s="97" t="s">
        <v>182</v>
      </c>
      <c r="F455" s="107">
        <v>43591</v>
      </c>
      <c r="G455" s="94">
        <v>138604.42000000001</v>
      </c>
      <c r="H455" s="96">
        <v>2.8986000000000001</v>
      </c>
      <c r="I455" s="94">
        <v>4.0175999999999998</v>
      </c>
      <c r="J455" s="95">
        <v>1.142025117007999E-4</v>
      </c>
      <c r="K455" s="95">
        <f>I455/'סכום נכסי הקרן'!$C$42</f>
        <v>5.561519848164259E-8</v>
      </c>
    </row>
    <row r="456" spans="2:11" s="142" customFormat="1">
      <c r="B456" s="87" t="s">
        <v>3125</v>
      </c>
      <c r="C456" s="84" t="s">
        <v>3130</v>
      </c>
      <c r="D456" s="97" t="s">
        <v>1934</v>
      </c>
      <c r="E456" s="97" t="s">
        <v>182</v>
      </c>
      <c r="F456" s="107">
        <v>43591</v>
      </c>
      <c r="G456" s="94">
        <v>47752.4</v>
      </c>
      <c r="H456" s="96">
        <v>2.8986000000000001</v>
      </c>
      <c r="I456" s="94">
        <v>1.38415</v>
      </c>
      <c r="J456" s="95">
        <v>3.9345232619141319E-5</v>
      </c>
      <c r="K456" s="95">
        <f>I456/'סכום נכסי הקרן'!$C$42</f>
        <v>1.9160637439856032E-8</v>
      </c>
    </row>
    <row r="457" spans="2:11" s="142" customFormat="1">
      <c r="B457" s="87" t="s">
        <v>3125</v>
      </c>
      <c r="C457" s="84" t="s">
        <v>3131</v>
      </c>
      <c r="D457" s="97" t="s">
        <v>1934</v>
      </c>
      <c r="E457" s="97" t="s">
        <v>182</v>
      </c>
      <c r="F457" s="107">
        <v>43591</v>
      </c>
      <c r="G457" s="94">
        <v>30970015.420000002</v>
      </c>
      <c r="H457" s="96">
        <v>2.8986000000000001</v>
      </c>
      <c r="I457" s="94">
        <v>897.70231999999999</v>
      </c>
      <c r="J457" s="95">
        <v>2.5517687102657113E-2</v>
      </c>
      <c r="K457" s="95">
        <f>I457/'סכום נכסי הקרן'!$C$42</f>
        <v>1.2426795276839663E-5</v>
      </c>
    </row>
    <row r="458" spans="2:11" s="142" customFormat="1">
      <c r="B458" s="87" t="s">
        <v>3125</v>
      </c>
      <c r="C458" s="84" t="s">
        <v>3132</v>
      </c>
      <c r="D458" s="97" t="s">
        <v>1934</v>
      </c>
      <c r="E458" s="97" t="s">
        <v>182</v>
      </c>
      <c r="F458" s="107">
        <v>43591</v>
      </c>
      <c r="G458" s="94">
        <v>281966.75</v>
      </c>
      <c r="H458" s="96">
        <v>2.8986000000000001</v>
      </c>
      <c r="I458" s="94">
        <v>8.1731400000000001</v>
      </c>
      <c r="J458" s="95">
        <v>2.3232604452466042E-4</v>
      </c>
      <c r="K458" s="95">
        <f>I458/'סכום נכסי הקרן'!$C$42</f>
        <v>1.1313988533409307E-7</v>
      </c>
    </row>
    <row r="459" spans="2:11" s="142" customFormat="1">
      <c r="B459" s="87" t="s">
        <v>3125</v>
      </c>
      <c r="C459" s="84" t="s">
        <v>3133</v>
      </c>
      <c r="D459" s="97" t="s">
        <v>1934</v>
      </c>
      <c r="E459" s="97" t="s">
        <v>182</v>
      </c>
      <c r="F459" s="107">
        <v>43591</v>
      </c>
      <c r="G459" s="94">
        <v>729526.51</v>
      </c>
      <c r="H459" s="96">
        <v>2.8986000000000001</v>
      </c>
      <c r="I459" s="94">
        <v>21.146169999999998</v>
      </c>
      <c r="J459" s="95">
        <v>6.0109162854741723E-4</v>
      </c>
      <c r="K459" s="95">
        <f>I459/'סכום נכסי הקרן'!$C$42</f>
        <v>2.927241242723407E-7</v>
      </c>
    </row>
    <row r="460" spans="2:11" s="142" customFormat="1">
      <c r="B460" s="87" t="s">
        <v>3134</v>
      </c>
      <c r="C460" s="84" t="s">
        <v>3135</v>
      </c>
      <c r="D460" s="97" t="s">
        <v>1934</v>
      </c>
      <c r="E460" s="97" t="s">
        <v>182</v>
      </c>
      <c r="F460" s="107">
        <v>43524</v>
      </c>
      <c r="G460" s="94">
        <v>162678.78</v>
      </c>
      <c r="H460" s="96">
        <v>-0.41699999999999998</v>
      </c>
      <c r="I460" s="94">
        <v>-0.6782999999999999</v>
      </c>
      <c r="J460" s="95">
        <v>-1.9281054282818736E-5</v>
      </c>
      <c r="K460" s="95">
        <f>I460/'סכום נכסי הקרן'!$C$42</f>
        <v>-9.3896328977743337E-9</v>
      </c>
    </row>
    <row r="461" spans="2:11" s="142" customFormat="1">
      <c r="B461" s="87" t="s">
        <v>3136</v>
      </c>
      <c r="C461" s="84" t="s">
        <v>3137</v>
      </c>
      <c r="D461" s="97" t="s">
        <v>1934</v>
      </c>
      <c r="E461" s="97" t="s">
        <v>182</v>
      </c>
      <c r="F461" s="107">
        <v>43444</v>
      </c>
      <c r="G461" s="94">
        <v>3151611.51</v>
      </c>
      <c r="H461" s="96">
        <v>-1.2466999999999999</v>
      </c>
      <c r="I461" s="94">
        <v>-39.291650000000004</v>
      </c>
      <c r="J461" s="95">
        <v>-1.1168869770183032E-3</v>
      </c>
      <c r="K461" s="95">
        <f>I461/'סכום נכסי הקרן'!$C$42</f>
        <v>-5.4391002424861416E-7</v>
      </c>
    </row>
    <row r="462" spans="2:11" s="142" customFormat="1">
      <c r="B462" s="87" t="s">
        <v>3138</v>
      </c>
      <c r="C462" s="84" t="s">
        <v>3139</v>
      </c>
      <c r="D462" s="97" t="s">
        <v>1934</v>
      </c>
      <c r="E462" s="97" t="s">
        <v>182</v>
      </c>
      <c r="F462" s="107">
        <v>43444</v>
      </c>
      <c r="G462" s="94">
        <v>18397269.300000001</v>
      </c>
      <c r="H462" s="96">
        <v>-1.2696000000000001</v>
      </c>
      <c r="I462" s="94">
        <v>-233.57487</v>
      </c>
      <c r="J462" s="95">
        <v>-6.639495426171798E-3</v>
      </c>
      <c r="K462" s="95">
        <f>I462/'סכום נכסי הקרן'!$C$42</f>
        <v>-3.2333514424964821E-6</v>
      </c>
    </row>
    <row r="463" spans="2:11" s="142" customFormat="1">
      <c r="B463" s="87" t="s">
        <v>3140</v>
      </c>
      <c r="C463" s="84" t="s">
        <v>2658</v>
      </c>
      <c r="D463" s="97" t="s">
        <v>1934</v>
      </c>
      <c r="E463" s="97" t="s">
        <v>182</v>
      </c>
      <c r="F463" s="107">
        <v>43444</v>
      </c>
      <c r="G463" s="94">
        <v>86018.41</v>
      </c>
      <c r="H463" s="96">
        <v>-1.2848999999999999</v>
      </c>
      <c r="I463" s="94">
        <v>-1.1052200000000001</v>
      </c>
      <c r="J463" s="95">
        <v>-3.1416492428802784E-5</v>
      </c>
      <c r="K463" s="95">
        <f>I463/'סכום נכסי הקרן'!$C$42</f>
        <v>-1.5299439880993884E-8</v>
      </c>
    </row>
    <row r="464" spans="2:11" s="142" customFormat="1">
      <c r="B464" s="87" t="s">
        <v>3140</v>
      </c>
      <c r="C464" s="84" t="s">
        <v>3141</v>
      </c>
      <c r="D464" s="97" t="s">
        <v>1934</v>
      </c>
      <c r="E464" s="97" t="s">
        <v>182</v>
      </c>
      <c r="F464" s="107">
        <v>43444</v>
      </c>
      <c r="G464" s="94">
        <v>177412.92</v>
      </c>
      <c r="H464" s="96">
        <v>-1.2848999999999999</v>
      </c>
      <c r="I464" s="94">
        <v>-2.27956</v>
      </c>
      <c r="J464" s="95">
        <v>-6.4797759252458034E-5</v>
      </c>
      <c r="K464" s="95">
        <f>I464/'סכום נכסי הקרן'!$C$42</f>
        <v>-3.1555700381026778E-8</v>
      </c>
    </row>
    <row r="465" spans="2:11" s="142" customFormat="1">
      <c r="B465" s="87" t="s">
        <v>3140</v>
      </c>
      <c r="C465" s="84" t="s">
        <v>3142</v>
      </c>
      <c r="D465" s="97" t="s">
        <v>1934</v>
      </c>
      <c r="E465" s="97" t="s">
        <v>182</v>
      </c>
      <c r="F465" s="107">
        <v>43444</v>
      </c>
      <c r="G465" s="94">
        <v>1182752.9099999999</v>
      </c>
      <c r="H465" s="96">
        <v>-1.2848999999999999</v>
      </c>
      <c r="I465" s="94">
        <v>-15.196999999999999</v>
      </c>
      <c r="J465" s="95">
        <v>-4.3198316664602151E-4</v>
      </c>
      <c r="K465" s="95">
        <f>I465/'סכום נכסי הקרן'!$C$42</f>
        <v>-2.1037041301411849E-7</v>
      </c>
    </row>
    <row r="466" spans="2:11" s="142" customFormat="1">
      <c r="B466" s="87" t="s">
        <v>3143</v>
      </c>
      <c r="C466" s="84" t="s">
        <v>3144</v>
      </c>
      <c r="D466" s="97" t="s">
        <v>1934</v>
      </c>
      <c r="E466" s="97" t="s">
        <v>182</v>
      </c>
      <c r="F466" s="107">
        <v>43570</v>
      </c>
      <c r="G466" s="94">
        <v>48272.55</v>
      </c>
      <c r="H466" s="96">
        <v>-1.5215000000000001</v>
      </c>
      <c r="I466" s="94">
        <v>-0.73447000000000007</v>
      </c>
      <c r="J466" s="95">
        <v>-2.0877717734191186E-5</v>
      </c>
      <c r="K466" s="95">
        <f>I466/'סכום נכסי הקרן'!$C$42</f>
        <v>-1.0167188079652538E-8</v>
      </c>
    </row>
    <row r="467" spans="2:11" s="142" customFormat="1">
      <c r="B467" s="87" t="s">
        <v>3143</v>
      </c>
      <c r="C467" s="84" t="s">
        <v>3145</v>
      </c>
      <c r="D467" s="97" t="s">
        <v>1934</v>
      </c>
      <c r="E467" s="97" t="s">
        <v>182</v>
      </c>
      <c r="F467" s="107">
        <v>43570</v>
      </c>
      <c r="G467" s="94">
        <v>96545.1</v>
      </c>
      <c r="H467" s="96">
        <v>-1.5215000000000001</v>
      </c>
      <c r="I467" s="94">
        <v>-1.4689400000000001</v>
      </c>
      <c r="J467" s="95">
        <v>-4.1755435468382371E-5</v>
      </c>
      <c r="K467" s="95">
        <f>I467/'סכום נכסי הקרן'!$C$42</f>
        <v>-2.0334376159305076E-8</v>
      </c>
    </row>
    <row r="468" spans="2:11" s="142" customFormat="1">
      <c r="B468" s="87" t="s">
        <v>3146</v>
      </c>
      <c r="C468" s="84" t="s">
        <v>3147</v>
      </c>
      <c r="D468" s="97" t="s">
        <v>1934</v>
      </c>
      <c r="E468" s="97" t="s">
        <v>182</v>
      </c>
      <c r="F468" s="107">
        <v>43557</v>
      </c>
      <c r="G468" s="94">
        <v>39505907.07</v>
      </c>
      <c r="H468" s="96">
        <v>-1.5482</v>
      </c>
      <c r="I468" s="94">
        <v>-611.64530000000002</v>
      </c>
      <c r="J468" s="95">
        <v>-1.7386357409893784E-2</v>
      </c>
      <c r="K468" s="95">
        <f>I468/'סכום נכסי הקרן'!$C$42</f>
        <v>-8.4669391576722001E-6</v>
      </c>
    </row>
    <row r="469" spans="2:11" s="142" customFormat="1">
      <c r="B469" s="87" t="s">
        <v>3146</v>
      </c>
      <c r="C469" s="84" t="s">
        <v>3148</v>
      </c>
      <c r="D469" s="97" t="s">
        <v>1934</v>
      </c>
      <c r="E469" s="97" t="s">
        <v>182</v>
      </c>
      <c r="F469" s="107">
        <v>43557</v>
      </c>
      <c r="G469" s="94">
        <v>1804019.86</v>
      </c>
      <c r="H469" s="96">
        <v>-1.5482</v>
      </c>
      <c r="I469" s="94">
        <v>-27.930499999999999</v>
      </c>
      <c r="J469" s="95">
        <v>-7.9393997736439451E-4</v>
      </c>
      <c r="K469" s="95">
        <f>I469/'סכום נכסי הקרן'!$C$42</f>
        <v>-3.8663886429498164E-7</v>
      </c>
    </row>
    <row r="470" spans="2:11" s="142" customFormat="1">
      <c r="B470" s="87" t="s">
        <v>3146</v>
      </c>
      <c r="C470" s="84" t="s">
        <v>3149</v>
      </c>
      <c r="D470" s="97" t="s">
        <v>1934</v>
      </c>
      <c r="E470" s="97" t="s">
        <v>182</v>
      </c>
      <c r="F470" s="107">
        <v>43557</v>
      </c>
      <c r="G470" s="94">
        <v>241159.77</v>
      </c>
      <c r="H470" s="96">
        <v>-1.5482</v>
      </c>
      <c r="I470" s="94">
        <v>-3.7337399999999996</v>
      </c>
      <c r="J470" s="95">
        <v>-1.061336335219396E-4</v>
      </c>
      <c r="K470" s="95">
        <f>I470/'סכום נכסי הקרן'!$C$42</f>
        <v>-5.1685755470641226E-8</v>
      </c>
    </row>
    <row r="471" spans="2:11" s="142" customFormat="1">
      <c r="B471" s="87" t="s">
        <v>3146</v>
      </c>
      <c r="C471" s="84" t="s">
        <v>3150</v>
      </c>
      <c r="D471" s="97" t="s">
        <v>1934</v>
      </c>
      <c r="E471" s="97" t="s">
        <v>182</v>
      </c>
      <c r="F471" s="107">
        <v>43557</v>
      </c>
      <c r="G471" s="94">
        <v>163547.24</v>
      </c>
      <c r="H471" s="96">
        <v>-1.5482</v>
      </c>
      <c r="I471" s="94">
        <v>-2.5320900000000002</v>
      </c>
      <c r="J471" s="95">
        <v>-7.197606477809599E-5</v>
      </c>
      <c r="K471" s="95">
        <f>I471/'סכום נכסי הקרן'!$C$42</f>
        <v>-3.5051445620117083E-8</v>
      </c>
    </row>
    <row r="472" spans="2:11" s="142" customFormat="1">
      <c r="B472" s="87" t="s">
        <v>3146</v>
      </c>
      <c r="C472" s="84" t="s">
        <v>3151</v>
      </c>
      <c r="D472" s="97" t="s">
        <v>1934</v>
      </c>
      <c r="E472" s="97" t="s">
        <v>182</v>
      </c>
      <c r="F472" s="107">
        <v>43557</v>
      </c>
      <c r="G472" s="94">
        <v>684552.43</v>
      </c>
      <c r="H472" s="96">
        <v>-1.5482</v>
      </c>
      <c r="I472" s="94">
        <v>-10.59849</v>
      </c>
      <c r="J472" s="95">
        <v>-3.0126796551070559E-4</v>
      </c>
      <c r="K472" s="95">
        <f>I472/'סכום נכסי הקרן'!$C$42</f>
        <v>-1.4671374077949627E-7</v>
      </c>
    </row>
    <row r="473" spans="2:11" s="142" customFormat="1">
      <c r="B473" s="87" t="s">
        <v>3146</v>
      </c>
      <c r="C473" s="84" t="s">
        <v>3152</v>
      </c>
      <c r="D473" s="97" t="s">
        <v>1934</v>
      </c>
      <c r="E473" s="97" t="s">
        <v>182</v>
      </c>
      <c r="F473" s="107">
        <v>43557</v>
      </c>
      <c r="G473" s="94">
        <v>292240.15000000002</v>
      </c>
      <c r="H473" s="96">
        <v>-1.5482</v>
      </c>
      <c r="I473" s="94">
        <v>-4.5245600000000001</v>
      </c>
      <c r="J473" s="95">
        <v>-1.2861313130748983E-4</v>
      </c>
      <c r="K473" s="95">
        <f>I473/'סכום נכסי הקרן'!$C$42</f>
        <v>-6.2632990452534055E-8</v>
      </c>
    </row>
    <row r="474" spans="2:11" s="142" customFormat="1">
      <c r="B474" s="87" t="s">
        <v>3153</v>
      </c>
      <c r="C474" s="84" t="s">
        <v>3154</v>
      </c>
      <c r="D474" s="97" t="s">
        <v>1934</v>
      </c>
      <c r="E474" s="97" t="s">
        <v>182</v>
      </c>
      <c r="F474" s="107">
        <v>43556</v>
      </c>
      <c r="G474" s="94">
        <v>235379.54</v>
      </c>
      <c r="H474" s="96">
        <v>-1.7887</v>
      </c>
      <c r="I474" s="94">
        <v>-4.21021</v>
      </c>
      <c r="J474" s="95">
        <v>-1.1967755794201133E-4</v>
      </c>
      <c r="K474" s="95">
        <f>I474/'סכום נכסי הקרן'!$C$42</f>
        <v>-5.8281477697978013E-8</v>
      </c>
    </row>
    <row r="475" spans="2:11" s="142" customFormat="1">
      <c r="B475" s="87" t="s">
        <v>3155</v>
      </c>
      <c r="C475" s="84" t="s">
        <v>3156</v>
      </c>
      <c r="D475" s="97" t="s">
        <v>1934</v>
      </c>
      <c r="E475" s="97" t="s">
        <v>182</v>
      </c>
      <c r="F475" s="107">
        <v>43622</v>
      </c>
      <c r="G475" s="94">
        <v>10259292.74</v>
      </c>
      <c r="H475" s="96">
        <v>-2.0648</v>
      </c>
      <c r="I475" s="94">
        <v>-211.83357999999998</v>
      </c>
      <c r="J475" s="95">
        <v>-6.021487181046478E-3</v>
      </c>
      <c r="K475" s="95">
        <f>I475/'סכום נכסי הקרן'!$C$42</f>
        <v>-2.9323891369914657E-6</v>
      </c>
    </row>
    <row r="476" spans="2:11" s="142" customFormat="1">
      <c r="B476" s="87" t="s">
        <v>3155</v>
      </c>
      <c r="C476" s="84" t="s">
        <v>3157</v>
      </c>
      <c r="D476" s="97" t="s">
        <v>1934</v>
      </c>
      <c r="E476" s="97" t="s">
        <v>182</v>
      </c>
      <c r="F476" s="107">
        <v>43622</v>
      </c>
      <c r="G476" s="94">
        <v>1538894.57</v>
      </c>
      <c r="H476" s="96">
        <v>-2.0648</v>
      </c>
      <c r="I476" s="94">
        <v>-31.77506</v>
      </c>
      <c r="J476" s="95">
        <v>-9.0322373094474774E-4</v>
      </c>
      <c r="K476" s="95">
        <f>I476/'סכום נכסי הקרן'!$C$42</f>
        <v>-4.3985868893521064E-7</v>
      </c>
    </row>
    <row r="477" spans="2:11" s="142" customFormat="1">
      <c r="B477" s="87" t="s">
        <v>3155</v>
      </c>
      <c r="C477" s="84" t="s">
        <v>3158</v>
      </c>
      <c r="D477" s="97" t="s">
        <v>1934</v>
      </c>
      <c r="E477" s="97" t="s">
        <v>182</v>
      </c>
      <c r="F477" s="107">
        <v>43622</v>
      </c>
      <c r="G477" s="94">
        <v>2703618.99</v>
      </c>
      <c r="H477" s="96">
        <v>-2.0648</v>
      </c>
      <c r="I477" s="94">
        <v>-55.82423</v>
      </c>
      <c r="J477" s="95">
        <v>-1.5868347470537497E-3</v>
      </c>
      <c r="K477" s="95">
        <f>I477/'סכום נכסי הקרן'!$C$42</f>
        <v>-7.7276872549155385E-7</v>
      </c>
    </row>
    <row r="478" spans="2:11" s="142" customFormat="1">
      <c r="B478" s="87" t="s">
        <v>3155</v>
      </c>
      <c r="C478" s="84" t="s">
        <v>3159</v>
      </c>
      <c r="D478" s="97" t="s">
        <v>1934</v>
      </c>
      <c r="E478" s="97" t="s">
        <v>182</v>
      </c>
      <c r="F478" s="107">
        <v>43622</v>
      </c>
      <c r="G478" s="94">
        <v>409882</v>
      </c>
      <c r="H478" s="96">
        <v>-2.0648</v>
      </c>
      <c r="I478" s="94">
        <v>-8.4632199999999997</v>
      </c>
      <c r="J478" s="95">
        <v>-2.4057172965861301E-4</v>
      </c>
      <c r="K478" s="95">
        <f>I478/'סכום נכסי הקרן'!$C$42</f>
        <v>-1.1715543112649522E-7</v>
      </c>
    </row>
    <row r="479" spans="2:11" s="142" customFormat="1">
      <c r="B479" s="87" t="s">
        <v>3155</v>
      </c>
      <c r="C479" s="84" t="s">
        <v>3160</v>
      </c>
      <c r="D479" s="97" t="s">
        <v>1934</v>
      </c>
      <c r="E479" s="97" t="s">
        <v>182</v>
      </c>
      <c r="F479" s="107">
        <v>43622</v>
      </c>
      <c r="G479" s="94">
        <v>293726.5</v>
      </c>
      <c r="H479" s="96">
        <v>-2.0648</v>
      </c>
      <c r="I479" s="94">
        <v>-6.0648599999999995</v>
      </c>
      <c r="J479" s="95">
        <v>-1.7239701441500228E-4</v>
      </c>
      <c r="K479" s="95">
        <f>I479/'סכום נכסי הקרן'!$C$42</f>
        <v>-8.3955195306495132E-8</v>
      </c>
    </row>
    <row r="480" spans="2:11" s="142" customFormat="1">
      <c r="B480" s="87" t="s">
        <v>3155</v>
      </c>
      <c r="C480" s="84" t="s">
        <v>3161</v>
      </c>
      <c r="D480" s="97" t="s">
        <v>1934</v>
      </c>
      <c r="E480" s="97" t="s">
        <v>182</v>
      </c>
      <c r="F480" s="107">
        <v>43622</v>
      </c>
      <c r="G480" s="94">
        <v>290578.28999999998</v>
      </c>
      <c r="H480" s="96">
        <v>-2.0648</v>
      </c>
      <c r="I480" s="94">
        <v>-5.9998500000000003</v>
      </c>
      <c r="J480" s="95">
        <v>-1.7054906905317709E-4</v>
      </c>
      <c r="K480" s="95">
        <f>I480/'סכום נכסי הקרן'!$C$42</f>
        <v>-8.3055268969056981E-8</v>
      </c>
    </row>
    <row r="481" spans="2:11" s="142" customFormat="1">
      <c r="B481" s="87" t="s">
        <v>3155</v>
      </c>
      <c r="C481" s="84" t="s">
        <v>3162</v>
      </c>
      <c r="D481" s="97" t="s">
        <v>1934</v>
      </c>
      <c r="E481" s="97" t="s">
        <v>182</v>
      </c>
      <c r="F481" s="107">
        <v>43622</v>
      </c>
      <c r="G481" s="94">
        <v>162145.06</v>
      </c>
      <c r="H481" s="96">
        <v>-2.0648</v>
      </c>
      <c r="I481" s="94">
        <v>-3.34795</v>
      </c>
      <c r="J481" s="95">
        <v>-9.5167338472892528E-5</v>
      </c>
      <c r="K481" s="95">
        <f>I481/'סכום נכסי הקרן'!$C$42</f>
        <v>-4.6345306590157137E-8</v>
      </c>
    </row>
    <row r="482" spans="2:11" s="142" customFormat="1">
      <c r="B482" s="87" t="s">
        <v>3155</v>
      </c>
      <c r="C482" s="84" t="s">
        <v>3163</v>
      </c>
      <c r="D482" s="97" t="s">
        <v>1934</v>
      </c>
      <c r="E482" s="97" t="s">
        <v>182</v>
      </c>
      <c r="F482" s="107">
        <v>43622</v>
      </c>
      <c r="G482" s="94">
        <v>683952.84</v>
      </c>
      <c r="H482" s="96">
        <v>-2.0648</v>
      </c>
      <c r="I482" s="94">
        <v>-14.12224</v>
      </c>
      <c r="J482" s="95">
        <v>-4.0143251663717251E-4</v>
      </c>
      <c r="K482" s="95">
        <f>I482/'סכום נכסי הקרן'!$C$42</f>
        <v>-1.9549262758995227E-7</v>
      </c>
    </row>
    <row r="483" spans="2:11" s="142" customFormat="1">
      <c r="B483" s="87" t="s">
        <v>3164</v>
      </c>
      <c r="C483" s="84" t="s">
        <v>3165</v>
      </c>
      <c r="D483" s="97" t="s">
        <v>1934</v>
      </c>
      <c r="E483" s="97" t="s">
        <v>182</v>
      </c>
      <c r="F483" s="107">
        <v>43622</v>
      </c>
      <c r="G483" s="94">
        <v>17088006.73</v>
      </c>
      <c r="H483" s="96">
        <v>-2.0739000000000001</v>
      </c>
      <c r="I483" s="94">
        <v>-354.38180999999997</v>
      </c>
      <c r="J483" s="95">
        <v>-1.0073499801641687E-2</v>
      </c>
      <c r="K483" s="95">
        <f>I483/'סכום נכסי הקרן'!$C$42</f>
        <v>-4.9056687329335302E-6</v>
      </c>
    </row>
    <row r="484" spans="2:11" s="142" customFormat="1">
      <c r="B484" s="87" t="s">
        <v>3166</v>
      </c>
      <c r="C484" s="84" t="s">
        <v>3167</v>
      </c>
      <c r="D484" s="97" t="s">
        <v>1934</v>
      </c>
      <c r="E484" s="97" t="s">
        <v>182</v>
      </c>
      <c r="F484" s="107">
        <v>43622</v>
      </c>
      <c r="G484" s="94">
        <v>42728273.759999998</v>
      </c>
      <c r="H484" s="96">
        <v>-2.1055999999999999</v>
      </c>
      <c r="I484" s="94">
        <v>-899.68376000000001</v>
      </c>
      <c r="J484" s="95">
        <v>-2.5574010635309549E-2</v>
      </c>
      <c r="K484" s="95">
        <f>I484/'סכום נכסי הקרן'!$C$42</f>
        <v>-1.2454224134585449E-5</v>
      </c>
    </row>
    <row r="485" spans="2:11" s="142" customFormat="1">
      <c r="B485" s="87" t="s">
        <v>3168</v>
      </c>
      <c r="C485" s="84" t="s">
        <v>3169</v>
      </c>
      <c r="D485" s="97" t="s">
        <v>1934</v>
      </c>
      <c r="E485" s="97" t="s">
        <v>184</v>
      </c>
      <c r="F485" s="107">
        <v>43614</v>
      </c>
      <c r="G485" s="94">
        <v>376201.3</v>
      </c>
      <c r="H485" s="96">
        <v>-1.9793000000000001</v>
      </c>
      <c r="I485" s="94">
        <v>-7.4463299999999997</v>
      </c>
      <c r="J485" s="95">
        <v>-2.1166606654545432E-4</v>
      </c>
      <c r="K485" s="95">
        <f>I485/'סכום נכסי הקרן'!$C$42</f>
        <v>-1.0307873379873796E-7</v>
      </c>
    </row>
    <row r="486" spans="2:11" s="142" customFormat="1">
      <c r="B486" s="87" t="s">
        <v>3170</v>
      </c>
      <c r="C486" s="84" t="s">
        <v>3171</v>
      </c>
      <c r="D486" s="97" t="s">
        <v>1934</v>
      </c>
      <c r="E486" s="97" t="s">
        <v>184</v>
      </c>
      <c r="F486" s="107">
        <v>43592</v>
      </c>
      <c r="G486" s="94">
        <v>4011.75</v>
      </c>
      <c r="H486" s="96">
        <v>-1.3044</v>
      </c>
      <c r="I486" s="94">
        <v>-5.2330000000000002E-2</v>
      </c>
      <c r="J486" s="95">
        <v>-1.4875093183250843E-6</v>
      </c>
      <c r="K486" s="95">
        <f>I486/'סכום נכסי הקרן'!$C$42</f>
        <v>-7.2439848082047906E-10</v>
      </c>
    </row>
    <row r="487" spans="2:11" s="142" customFormat="1">
      <c r="B487" s="87" t="s">
        <v>3170</v>
      </c>
      <c r="C487" s="84" t="s">
        <v>3172</v>
      </c>
      <c r="D487" s="97" t="s">
        <v>1934</v>
      </c>
      <c r="E487" s="97" t="s">
        <v>184</v>
      </c>
      <c r="F487" s="107">
        <v>43592</v>
      </c>
      <c r="G487" s="94">
        <v>8023.5</v>
      </c>
      <c r="H487" s="96">
        <v>-1.3044</v>
      </c>
      <c r="I487" s="94">
        <v>-0.10466</v>
      </c>
      <c r="J487" s="95">
        <v>-2.9750186366501687E-6</v>
      </c>
      <c r="K487" s="95">
        <f>I487/'סכום נכסי הקרן'!$C$42</f>
        <v>-1.4487969616409581E-9</v>
      </c>
    </row>
    <row r="488" spans="2:11" s="142" customFormat="1">
      <c r="B488" s="87" t="s">
        <v>3170</v>
      </c>
      <c r="C488" s="84" t="s">
        <v>3173</v>
      </c>
      <c r="D488" s="97" t="s">
        <v>1934</v>
      </c>
      <c r="E488" s="97" t="s">
        <v>184</v>
      </c>
      <c r="F488" s="107">
        <v>43592</v>
      </c>
      <c r="G488" s="94">
        <v>96282</v>
      </c>
      <c r="H488" s="96">
        <v>-1.3044</v>
      </c>
      <c r="I488" s="94">
        <v>-1.2558699999999998</v>
      </c>
      <c r="J488" s="95">
        <v>-3.5698802362027963E-5</v>
      </c>
      <c r="K488" s="95">
        <f>I488/'סכום נכסי הקרן'!$C$42</f>
        <v>-1.7384871395146473E-8</v>
      </c>
    </row>
    <row r="489" spans="2:11" s="142" customFormat="1">
      <c r="B489" s="87" t="s">
        <v>3174</v>
      </c>
      <c r="C489" s="84" t="s">
        <v>3175</v>
      </c>
      <c r="D489" s="97" t="s">
        <v>1934</v>
      </c>
      <c r="E489" s="97" t="s">
        <v>184</v>
      </c>
      <c r="F489" s="107">
        <v>43600</v>
      </c>
      <c r="G489" s="94">
        <v>29020.68</v>
      </c>
      <c r="H489" s="96">
        <v>-1.3951</v>
      </c>
      <c r="I489" s="94">
        <v>-0.40486</v>
      </c>
      <c r="J489" s="95">
        <v>-1.1508370392071347E-5</v>
      </c>
      <c r="K489" s="95">
        <f>I489/'סכום נכסי הקרן'!$C$42</f>
        <v>-5.6044328099556496E-9</v>
      </c>
    </row>
    <row r="490" spans="2:11" s="142" customFormat="1">
      <c r="B490" s="87" t="s">
        <v>3174</v>
      </c>
      <c r="C490" s="84" t="s">
        <v>3176</v>
      </c>
      <c r="D490" s="97" t="s">
        <v>1934</v>
      </c>
      <c r="E490" s="97" t="s">
        <v>184</v>
      </c>
      <c r="F490" s="107">
        <v>43600</v>
      </c>
      <c r="G490" s="94">
        <v>51189.25</v>
      </c>
      <c r="H490" s="96">
        <v>-1.3951</v>
      </c>
      <c r="I490" s="94">
        <v>-0.71413000000000004</v>
      </c>
      <c r="J490" s="95">
        <v>-2.0299541935705953E-5</v>
      </c>
      <c r="K490" s="95">
        <f>I490/'סכום נכסי הקרן'!$C$42</f>
        <v>-9.8856236787374125E-9</v>
      </c>
    </row>
    <row r="491" spans="2:11" s="142" customFormat="1">
      <c r="B491" s="87" t="s">
        <v>3174</v>
      </c>
      <c r="C491" s="84" t="s">
        <v>3177</v>
      </c>
      <c r="D491" s="97" t="s">
        <v>1934</v>
      </c>
      <c r="E491" s="97" t="s">
        <v>184</v>
      </c>
      <c r="F491" s="107">
        <v>43600</v>
      </c>
      <c r="G491" s="94">
        <v>70536.37</v>
      </c>
      <c r="H491" s="96">
        <v>-1.3951</v>
      </c>
      <c r="I491" s="94">
        <v>-0.98402999999999996</v>
      </c>
      <c r="J491" s="95">
        <v>-2.7971599360050306E-5</v>
      </c>
      <c r="K491" s="95">
        <f>I491/'סכום נכסי הקרן'!$C$42</f>
        <v>-1.3621819932768507E-8</v>
      </c>
    </row>
    <row r="492" spans="2:11" s="142" customFormat="1">
      <c r="B492" s="87" t="s">
        <v>3174</v>
      </c>
      <c r="C492" s="84" t="s">
        <v>2731</v>
      </c>
      <c r="D492" s="97" t="s">
        <v>1934</v>
      </c>
      <c r="E492" s="97" t="s">
        <v>184</v>
      </c>
      <c r="F492" s="107">
        <v>43600</v>
      </c>
      <c r="G492" s="94">
        <v>451432.78</v>
      </c>
      <c r="H492" s="96">
        <v>-1.3951</v>
      </c>
      <c r="I492" s="94">
        <v>-6.2978000000000005</v>
      </c>
      <c r="J492" s="95">
        <v>-1.7901846330876584E-4</v>
      </c>
      <c r="K492" s="95">
        <f>I492/'סכום נכסי הקרן'!$C$42</f>
        <v>-8.7179758312845663E-8</v>
      </c>
    </row>
    <row r="493" spans="2:11" s="142" customFormat="1">
      <c r="B493" s="87" t="s">
        <v>3178</v>
      </c>
      <c r="C493" s="84" t="s">
        <v>3179</v>
      </c>
      <c r="D493" s="97" t="s">
        <v>1934</v>
      </c>
      <c r="E493" s="97" t="s">
        <v>184</v>
      </c>
      <c r="F493" s="107">
        <v>43614</v>
      </c>
      <c r="G493" s="94">
        <v>107314883.06</v>
      </c>
      <c r="H493" s="96">
        <v>-1.6134999999999999</v>
      </c>
      <c r="I493" s="94">
        <v>-1731.5591100000001</v>
      </c>
      <c r="J493" s="95">
        <v>-4.9220529550080064E-2</v>
      </c>
      <c r="K493" s="95">
        <f>I493/'סכום נכסי הקרן'!$C$42</f>
        <v>-2.3969783847408006E-5</v>
      </c>
    </row>
    <row r="494" spans="2:11" s="142" customFormat="1">
      <c r="B494" s="87" t="s">
        <v>3178</v>
      </c>
      <c r="C494" s="84" t="s">
        <v>3180</v>
      </c>
      <c r="D494" s="97" t="s">
        <v>1934</v>
      </c>
      <c r="E494" s="97" t="s">
        <v>184</v>
      </c>
      <c r="F494" s="107">
        <v>43614</v>
      </c>
      <c r="G494" s="94">
        <v>2521496.31</v>
      </c>
      <c r="H494" s="96">
        <v>-1.6134999999999999</v>
      </c>
      <c r="I494" s="94">
        <v>-40.685130000000001</v>
      </c>
      <c r="J494" s="95">
        <v>-1.1564974200700829E-3</v>
      </c>
      <c r="K494" s="95">
        <f>I494/'סכום נכסי הקרן'!$C$42</f>
        <v>-5.6319981586057132E-7</v>
      </c>
    </row>
    <row r="495" spans="2:11" s="142" customFormat="1">
      <c r="B495" s="87" t="s">
        <v>3178</v>
      </c>
      <c r="C495" s="84" t="s">
        <v>3181</v>
      </c>
      <c r="D495" s="97" t="s">
        <v>1934</v>
      </c>
      <c r="E495" s="97" t="s">
        <v>184</v>
      </c>
      <c r="F495" s="107">
        <v>43614</v>
      </c>
      <c r="G495" s="94">
        <v>1270834.1399999999</v>
      </c>
      <c r="H495" s="96">
        <v>-1.6134999999999999</v>
      </c>
      <c r="I495" s="94">
        <v>-20.505310000000001</v>
      </c>
      <c r="J495" s="95">
        <v>-5.8287482706181036E-4</v>
      </c>
      <c r="K495" s="95">
        <f>I495/'סכום נכסי הקרן'!$C$42</f>
        <v>-2.8385276920987923E-7</v>
      </c>
    </row>
    <row r="496" spans="2:11" s="142" customFormat="1">
      <c r="B496" s="87" t="s">
        <v>3178</v>
      </c>
      <c r="C496" s="84" t="s">
        <v>3182</v>
      </c>
      <c r="D496" s="97" t="s">
        <v>1934</v>
      </c>
      <c r="E496" s="97" t="s">
        <v>184</v>
      </c>
      <c r="F496" s="107">
        <v>43614</v>
      </c>
      <c r="G496" s="94">
        <v>5244712.33</v>
      </c>
      <c r="H496" s="96">
        <v>-1.6134999999999999</v>
      </c>
      <c r="I496" s="94">
        <v>-84.625070000000008</v>
      </c>
      <c r="J496" s="95">
        <v>-2.4055146223755505E-3</v>
      </c>
      <c r="K496" s="95">
        <f>I496/'סכום נכסי הקרן'!$C$42</f>
        <v>-1.1714556114528322E-6</v>
      </c>
    </row>
    <row r="497" spans="2:11" s="142" customFormat="1">
      <c r="B497" s="87" t="s">
        <v>3178</v>
      </c>
      <c r="C497" s="84" t="s">
        <v>3183</v>
      </c>
      <c r="D497" s="97" t="s">
        <v>1934</v>
      </c>
      <c r="E497" s="97" t="s">
        <v>184</v>
      </c>
      <c r="F497" s="107">
        <v>43614</v>
      </c>
      <c r="G497" s="94">
        <v>5876095.0199999996</v>
      </c>
      <c r="H497" s="96">
        <v>-1.6134999999999999</v>
      </c>
      <c r="I497" s="94">
        <v>-94.812610000000006</v>
      </c>
      <c r="J497" s="95">
        <v>-2.6951011058613046E-3</v>
      </c>
      <c r="K497" s="95">
        <f>I497/'סכום נכסי הקרן'!$C$42</f>
        <v>-1.3124806162167889E-6</v>
      </c>
    </row>
    <row r="498" spans="2:11" s="142" customFormat="1">
      <c r="B498" s="87" t="s">
        <v>3184</v>
      </c>
      <c r="C498" s="84" t="s">
        <v>3185</v>
      </c>
      <c r="D498" s="97" t="s">
        <v>1934</v>
      </c>
      <c r="E498" s="97" t="s">
        <v>184</v>
      </c>
      <c r="F498" s="107">
        <v>43592</v>
      </c>
      <c r="G498" s="94">
        <v>69798.100000000006</v>
      </c>
      <c r="H498" s="96">
        <v>-1.2969999999999999</v>
      </c>
      <c r="I498" s="94">
        <v>-0.90528999999999993</v>
      </c>
      <c r="J498" s="95">
        <v>-2.5733371121469814E-5</v>
      </c>
      <c r="K498" s="95">
        <f>I498/'סכום נכסי הקרן'!$C$42</f>
        <v>-1.2531830703267178E-8</v>
      </c>
    </row>
    <row r="499" spans="2:11" s="142" customFormat="1">
      <c r="B499" s="87" t="s">
        <v>3186</v>
      </c>
      <c r="C499" s="84" t="s">
        <v>3187</v>
      </c>
      <c r="D499" s="97" t="s">
        <v>1934</v>
      </c>
      <c r="E499" s="97" t="s">
        <v>184</v>
      </c>
      <c r="F499" s="107">
        <v>43614</v>
      </c>
      <c r="G499" s="94">
        <v>66586331.130000003</v>
      </c>
      <c r="H499" s="96">
        <v>-1.5851</v>
      </c>
      <c r="I499" s="94">
        <v>-1055.4467199999999</v>
      </c>
      <c r="J499" s="95">
        <v>-3.0001659296687293E-2</v>
      </c>
      <c r="K499" s="95">
        <f>I499/'סכום נכסי הקרן'!$C$42</f>
        <v>-1.4610433796196398E-5</v>
      </c>
    </row>
    <row r="500" spans="2:11" s="142" customFormat="1">
      <c r="B500" s="87" t="s">
        <v>3188</v>
      </c>
      <c r="C500" s="84" t="s">
        <v>3189</v>
      </c>
      <c r="D500" s="97" t="s">
        <v>1934</v>
      </c>
      <c r="E500" s="97" t="s">
        <v>184</v>
      </c>
      <c r="F500" s="107">
        <v>43614</v>
      </c>
      <c r="G500" s="94">
        <v>16143567.279999999</v>
      </c>
      <c r="H500" s="96">
        <v>-1.5762</v>
      </c>
      <c r="I500" s="94">
        <v>-254.4537</v>
      </c>
      <c r="J500" s="95">
        <v>-7.2329877667169024E-3</v>
      </c>
      <c r="K500" s="95">
        <f>I500/'סכום נכסי הקרן'!$C$42</f>
        <v>-3.5223748083154965E-6</v>
      </c>
    </row>
    <row r="501" spans="2:11" s="142" customFormat="1">
      <c r="B501" s="87" t="s">
        <v>3190</v>
      </c>
      <c r="C501" s="84" t="s">
        <v>3191</v>
      </c>
      <c r="D501" s="97" t="s">
        <v>1934</v>
      </c>
      <c r="E501" s="97" t="s">
        <v>184</v>
      </c>
      <c r="F501" s="107">
        <v>43601</v>
      </c>
      <c r="G501" s="94">
        <v>1735786.16</v>
      </c>
      <c r="H501" s="96">
        <v>-1.2436</v>
      </c>
      <c r="I501" s="94">
        <v>-21.586539999999999</v>
      </c>
      <c r="J501" s="95">
        <v>-6.1360939041462184E-4</v>
      </c>
      <c r="K501" s="95">
        <f>I501/'סכום נכסי הקרן'!$C$42</f>
        <v>-2.9882011813817127E-7</v>
      </c>
    </row>
    <row r="502" spans="2:11" s="142" customFormat="1">
      <c r="B502" s="87" t="s">
        <v>3192</v>
      </c>
      <c r="C502" s="84" t="s">
        <v>3193</v>
      </c>
      <c r="D502" s="97" t="s">
        <v>1934</v>
      </c>
      <c r="E502" s="97" t="s">
        <v>184</v>
      </c>
      <c r="F502" s="107">
        <v>43592</v>
      </c>
      <c r="G502" s="94">
        <v>8074.85</v>
      </c>
      <c r="H502" s="96">
        <v>-1.2258</v>
      </c>
      <c r="I502" s="94">
        <v>-9.8979999999999999E-2</v>
      </c>
      <c r="J502" s="95">
        <v>-2.8135614815176159E-6</v>
      </c>
      <c r="K502" s="95">
        <f>I502/'סכום נכסי הקרן'!$C$42</f>
        <v>-1.3701693413264097E-9</v>
      </c>
    </row>
    <row r="503" spans="2:11" s="142" customFormat="1">
      <c r="B503" s="87" t="s">
        <v>3194</v>
      </c>
      <c r="C503" s="84" t="s">
        <v>3195</v>
      </c>
      <c r="D503" s="97" t="s">
        <v>1934</v>
      </c>
      <c r="E503" s="97" t="s">
        <v>184</v>
      </c>
      <c r="F503" s="107">
        <v>43607</v>
      </c>
      <c r="G503" s="94">
        <v>1284388.83</v>
      </c>
      <c r="H503" s="96">
        <v>-1.3543000000000001</v>
      </c>
      <c r="I503" s="94">
        <v>-17.394259999999999</v>
      </c>
      <c r="J503" s="95">
        <v>-4.9444150268238636E-4</v>
      </c>
      <c r="K503" s="95">
        <f>I503/'סכום נכסי הקרן'!$C$42</f>
        <v>-2.4078684347403835E-7</v>
      </c>
    </row>
    <row r="504" spans="2:11" s="142" customFormat="1">
      <c r="B504" s="87" t="s">
        <v>3194</v>
      </c>
      <c r="C504" s="84" t="s">
        <v>3196</v>
      </c>
      <c r="D504" s="97" t="s">
        <v>1934</v>
      </c>
      <c r="E504" s="97" t="s">
        <v>184</v>
      </c>
      <c r="F504" s="107">
        <v>43607</v>
      </c>
      <c r="G504" s="94">
        <v>3049413.73</v>
      </c>
      <c r="H504" s="96">
        <v>-1.3543000000000001</v>
      </c>
      <c r="I504" s="94">
        <v>-41.297690000000003</v>
      </c>
      <c r="J504" s="95">
        <v>-1.1739097783355754E-3</v>
      </c>
      <c r="K504" s="95">
        <f>I504/'סכום נכסי הקרן'!$C$42</f>
        <v>-5.7167941711055024E-7</v>
      </c>
    </row>
    <row r="505" spans="2:11" s="142" customFormat="1">
      <c r="B505" s="87" t="s">
        <v>3194</v>
      </c>
      <c r="C505" s="84" t="s">
        <v>3197</v>
      </c>
      <c r="D505" s="97" t="s">
        <v>1934</v>
      </c>
      <c r="E505" s="97" t="s">
        <v>184</v>
      </c>
      <c r="F505" s="107">
        <v>43607</v>
      </c>
      <c r="G505" s="94">
        <v>8724150.5299999993</v>
      </c>
      <c r="H505" s="96">
        <v>-1.3543000000000001</v>
      </c>
      <c r="I505" s="94">
        <v>-118.14969000000001</v>
      </c>
      <c r="J505" s="95">
        <v>-3.358470568167782E-3</v>
      </c>
      <c r="K505" s="95">
        <f>I505/'סכום נכסי הקרן'!$C$42</f>
        <v>-1.6355332685918317E-6</v>
      </c>
    </row>
    <row r="506" spans="2:11" s="142" customFormat="1">
      <c r="B506" s="87" t="s">
        <v>3194</v>
      </c>
      <c r="C506" s="84" t="s">
        <v>3198</v>
      </c>
      <c r="D506" s="97" t="s">
        <v>1934</v>
      </c>
      <c r="E506" s="97" t="s">
        <v>184</v>
      </c>
      <c r="F506" s="107">
        <v>43607</v>
      </c>
      <c r="G506" s="94">
        <v>3889517.11</v>
      </c>
      <c r="H506" s="96">
        <v>-1.3543000000000001</v>
      </c>
      <c r="I506" s="94">
        <v>-52.675069999999998</v>
      </c>
      <c r="J506" s="95">
        <v>-1.4973181247549417E-3</v>
      </c>
      <c r="K506" s="95">
        <f>I506/'סכום נכסי הקרן'!$C$42</f>
        <v>-7.2917524718349692E-7</v>
      </c>
    </row>
    <row r="507" spans="2:11" s="142" customFormat="1">
      <c r="B507" s="87" t="s">
        <v>3194</v>
      </c>
      <c r="C507" s="84" t="s">
        <v>3199</v>
      </c>
      <c r="D507" s="97" t="s">
        <v>1934</v>
      </c>
      <c r="E507" s="97" t="s">
        <v>184</v>
      </c>
      <c r="F507" s="107">
        <v>43607</v>
      </c>
      <c r="G507" s="94">
        <v>767402.13</v>
      </c>
      <c r="H507" s="96">
        <v>-1.3543000000000001</v>
      </c>
      <c r="I507" s="94">
        <v>-10.392799999999999</v>
      </c>
      <c r="J507" s="95">
        <v>-2.9542111300380155E-4</v>
      </c>
      <c r="K507" s="95">
        <f>I507/'סכום נכסי הקרן'!$C$42</f>
        <v>-1.4386639655018295E-7</v>
      </c>
    </row>
    <row r="508" spans="2:11" s="142" customFormat="1">
      <c r="B508" s="87" t="s">
        <v>3200</v>
      </c>
      <c r="C508" s="84" t="s">
        <v>3201</v>
      </c>
      <c r="D508" s="97" t="s">
        <v>1934</v>
      </c>
      <c r="E508" s="97" t="s">
        <v>184</v>
      </c>
      <c r="F508" s="107">
        <v>43633</v>
      </c>
      <c r="G508" s="94">
        <v>42824.31</v>
      </c>
      <c r="H508" s="96">
        <v>-1.1609</v>
      </c>
      <c r="I508" s="94">
        <v>-0.49716000000000005</v>
      </c>
      <c r="J508" s="95">
        <v>-1.4132049162975329E-5</v>
      </c>
      <c r="K508" s="95">
        <f>I508/'סכום נכסי הקרן'!$C$42</f>
        <v>-6.8821316400670628E-9</v>
      </c>
    </row>
    <row r="509" spans="2:11" s="142" customFormat="1">
      <c r="B509" s="87" t="s">
        <v>3202</v>
      </c>
      <c r="C509" s="84" t="s">
        <v>3203</v>
      </c>
      <c r="D509" s="97" t="s">
        <v>1934</v>
      </c>
      <c r="E509" s="97" t="s">
        <v>184</v>
      </c>
      <c r="F509" s="107">
        <v>43607</v>
      </c>
      <c r="G509" s="94">
        <v>107531153.83</v>
      </c>
      <c r="H509" s="96">
        <v>-1.2657</v>
      </c>
      <c r="I509" s="94">
        <v>-1361.0070600000001</v>
      </c>
      <c r="J509" s="95">
        <v>-3.8687381694175946E-2</v>
      </c>
      <c r="K509" s="95">
        <f>I509/'סכום נכסי הקרן'!$C$42</f>
        <v>-1.8840272246320403E-5</v>
      </c>
    </row>
    <row r="510" spans="2:11" s="142" customFormat="1">
      <c r="B510" s="87" t="s">
        <v>3204</v>
      </c>
      <c r="C510" s="84" t="s">
        <v>3205</v>
      </c>
      <c r="D510" s="97" t="s">
        <v>1934</v>
      </c>
      <c r="E510" s="97" t="s">
        <v>184</v>
      </c>
      <c r="F510" s="107">
        <v>43585</v>
      </c>
      <c r="G510" s="94">
        <v>86994.78</v>
      </c>
      <c r="H510" s="96">
        <v>-1.0058</v>
      </c>
      <c r="I510" s="94">
        <v>-0.87497999999999998</v>
      </c>
      <c r="J510" s="95">
        <v>-2.4871792534838185E-5</v>
      </c>
      <c r="K510" s="95">
        <f>I510/'סכום נכסי הקרן'!$C$42</f>
        <v>-1.211225268007458E-8</v>
      </c>
    </row>
    <row r="511" spans="2:11" s="142" customFormat="1">
      <c r="B511" s="87" t="s">
        <v>3204</v>
      </c>
      <c r="C511" s="84" t="s">
        <v>3206</v>
      </c>
      <c r="D511" s="97" t="s">
        <v>1934</v>
      </c>
      <c r="E511" s="97" t="s">
        <v>184</v>
      </c>
      <c r="F511" s="107">
        <v>43585</v>
      </c>
      <c r="G511" s="94">
        <v>1416.2</v>
      </c>
      <c r="H511" s="96">
        <v>-1.0055000000000001</v>
      </c>
      <c r="I511" s="94">
        <v>-1.4240000000000001E-2</v>
      </c>
      <c r="J511" s="95">
        <v>-4.0477991005062493E-7</v>
      </c>
      <c r="K511" s="95">
        <f>I511/'סכום נכסי הקרן'!$C$42</f>
        <v>-1.9712276642238912E-10</v>
      </c>
    </row>
    <row r="512" spans="2:11" s="142" customFormat="1">
      <c r="B512" s="87" t="s">
        <v>3204</v>
      </c>
      <c r="C512" s="84" t="s">
        <v>3207</v>
      </c>
      <c r="D512" s="97" t="s">
        <v>1934</v>
      </c>
      <c r="E512" s="97" t="s">
        <v>184</v>
      </c>
      <c r="F512" s="107">
        <v>43585</v>
      </c>
      <c r="G512" s="94">
        <v>2630.07</v>
      </c>
      <c r="H512" s="96">
        <v>-1.0061</v>
      </c>
      <c r="I512" s="94">
        <v>-2.6460000000000001E-2</v>
      </c>
      <c r="J512" s="95">
        <v>-7.521401980294617E-7</v>
      </c>
      <c r="K512" s="95">
        <f>I512/'סכום נכסי הקרן'!$C$42</f>
        <v>-3.6628289322587189E-10</v>
      </c>
    </row>
    <row r="513" spans="2:11" s="142" customFormat="1">
      <c r="B513" s="87" t="s">
        <v>3208</v>
      </c>
      <c r="C513" s="84" t="s">
        <v>2991</v>
      </c>
      <c r="D513" s="97" t="s">
        <v>1934</v>
      </c>
      <c r="E513" s="97" t="s">
        <v>184</v>
      </c>
      <c r="F513" s="107">
        <v>43627</v>
      </c>
      <c r="G513" s="94">
        <v>11736.13</v>
      </c>
      <c r="H513" s="96">
        <v>-0.4239</v>
      </c>
      <c r="I513" s="94">
        <v>-4.9750000000000003E-2</v>
      </c>
      <c r="J513" s="95">
        <v>-1.4141713851838896E-6</v>
      </c>
      <c r="K513" s="95">
        <f>I513/'סכום נכסי הקרן'!$C$42</f>
        <v>-6.8868382229732158E-10</v>
      </c>
    </row>
    <row r="514" spans="2:11" s="142" customFormat="1">
      <c r="B514" s="87" t="s">
        <v>3208</v>
      </c>
      <c r="C514" s="84" t="s">
        <v>3209</v>
      </c>
      <c r="D514" s="97" t="s">
        <v>1934</v>
      </c>
      <c r="E514" s="97" t="s">
        <v>184</v>
      </c>
      <c r="F514" s="107">
        <v>43627</v>
      </c>
      <c r="G514" s="94">
        <v>99554.87</v>
      </c>
      <c r="H514" s="96">
        <v>-0.42380000000000001</v>
      </c>
      <c r="I514" s="94">
        <v>-0.4219</v>
      </c>
      <c r="J514" s="95">
        <v>-1.1992741857469005E-5</v>
      </c>
      <c r="K514" s="95">
        <f>I514/'סכום נכסי הקרן'!$C$42</f>
        <v>-5.8403156708992949E-9</v>
      </c>
    </row>
    <row r="515" spans="2:11" s="142" customFormat="1">
      <c r="B515" s="87" t="s">
        <v>3208</v>
      </c>
      <c r="C515" s="84" t="s">
        <v>2621</v>
      </c>
      <c r="D515" s="97" t="s">
        <v>1934</v>
      </c>
      <c r="E515" s="97" t="s">
        <v>184</v>
      </c>
      <c r="F515" s="107">
        <v>43627</v>
      </c>
      <c r="G515" s="94">
        <v>138405.54999999999</v>
      </c>
      <c r="H515" s="96">
        <v>-0.42380000000000001</v>
      </c>
      <c r="I515" s="94">
        <v>-0.58653999999999995</v>
      </c>
      <c r="J515" s="95">
        <v>-1.6672725311874545E-5</v>
      </c>
      <c r="K515" s="95">
        <f>I515/'סכום נכסי הקרן'!$C$42</f>
        <v>-8.1194092287491646E-9</v>
      </c>
    </row>
    <row r="516" spans="2:11" s="142" customFormat="1">
      <c r="B516" s="87" t="s">
        <v>3208</v>
      </c>
      <c r="C516" s="84" t="s">
        <v>3210</v>
      </c>
      <c r="D516" s="97" t="s">
        <v>1934</v>
      </c>
      <c r="E516" s="97" t="s">
        <v>184</v>
      </c>
      <c r="F516" s="107">
        <v>43627</v>
      </c>
      <c r="G516" s="94">
        <v>404.71</v>
      </c>
      <c r="H516" s="96">
        <v>-0.42009999999999997</v>
      </c>
      <c r="I516" s="94">
        <v>-1.6999999999999999E-3</v>
      </c>
      <c r="J516" s="95">
        <v>-4.8323444317841448E-8</v>
      </c>
      <c r="K516" s="95">
        <f>I516/'סכום נכסי הקרן'!$C$42</f>
        <v>-2.3532914530762744E-11</v>
      </c>
    </row>
    <row r="517" spans="2:11" s="142" customFormat="1">
      <c r="B517" s="87" t="s">
        <v>3211</v>
      </c>
      <c r="C517" s="84" t="s">
        <v>3212</v>
      </c>
      <c r="D517" s="97" t="s">
        <v>1934</v>
      </c>
      <c r="E517" s="97" t="s">
        <v>184</v>
      </c>
      <c r="F517" s="107">
        <v>43551</v>
      </c>
      <c r="G517" s="94">
        <v>261543.31</v>
      </c>
      <c r="H517" s="96">
        <v>-0.38129999999999997</v>
      </c>
      <c r="I517" s="94">
        <v>-0.99736999999999998</v>
      </c>
      <c r="J517" s="95">
        <v>-2.8350796270167957E-5</v>
      </c>
      <c r="K517" s="95">
        <f>I517/'סכום נכסי הקרן'!$C$42</f>
        <v>-1.3806484097380493E-8</v>
      </c>
    </row>
    <row r="518" spans="2:11" s="142" customFormat="1">
      <c r="B518" s="87" t="s">
        <v>3213</v>
      </c>
      <c r="C518" s="84" t="s">
        <v>3214</v>
      </c>
      <c r="D518" s="97" t="s">
        <v>1934</v>
      </c>
      <c r="E518" s="97" t="s">
        <v>184</v>
      </c>
      <c r="F518" s="107">
        <v>43622</v>
      </c>
      <c r="G518" s="94">
        <v>162067.57</v>
      </c>
      <c r="H518" s="96">
        <v>-0.87139999999999995</v>
      </c>
      <c r="I518" s="94">
        <v>-1.4122300000000001</v>
      </c>
      <c r="J518" s="95">
        <v>-4.0143422217050139E-5</v>
      </c>
      <c r="K518" s="95">
        <f>I518/'סכום נכסי הקרן'!$C$42</f>
        <v>-1.9549345816340632E-8</v>
      </c>
    </row>
    <row r="519" spans="2:11" s="142" customFormat="1">
      <c r="B519" s="87" t="s">
        <v>3215</v>
      </c>
      <c r="C519" s="84" t="s">
        <v>3216</v>
      </c>
      <c r="D519" s="97" t="s">
        <v>1934</v>
      </c>
      <c r="E519" s="97" t="s">
        <v>184</v>
      </c>
      <c r="F519" s="107">
        <v>43621</v>
      </c>
      <c r="G519" s="94">
        <v>3248.06</v>
      </c>
      <c r="H519" s="96">
        <v>-0.66439999999999999</v>
      </c>
      <c r="I519" s="94">
        <v>-2.1579999999999998E-2</v>
      </c>
      <c r="J519" s="95">
        <v>-6.1342348728177556E-7</v>
      </c>
      <c r="K519" s="95">
        <f>I519/'סכום נכסי הקרן'!$C$42</f>
        <v>-2.9872958563168234E-10</v>
      </c>
    </row>
    <row r="520" spans="2:11" s="142" customFormat="1">
      <c r="B520" s="87" t="s">
        <v>3215</v>
      </c>
      <c r="C520" s="84" t="s">
        <v>3217</v>
      </c>
      <c r="D520" s="97" t="s">
        <v>1934</v>
      </c>
      <c r="E520" s="97" t="s">
        <v>184</v>
      </c>
      <c r="F520" s="107">
        <v>43621</v>
      </c>
      <c r="G520" s="94">
        <v>673971.5</v>
      </c>
      <c r="H520" s="96">
        <v>-0.6643</v>
      </c>
      <c r="I520" s="94">
        <v>-4.4772600000000002</v>
      </c>
      <c r="J520" s="95">
        <v>-1.2726860253323461E-4</v>
      </c>
      <c r="K520" s="95">
        <f>I520/'סכום נכסי הקרן'!$C$42</f>
        <v>-6.1978221712942836E-8</v>
      </c>
    </row>
    <row r="521" spans="2:11" s="142" customFormat="1">
      <c r="B521" s="87" t="s">
        <v>3084</v>
      </c>
      <c r="C521" s="84" t="s">
        <v>3218</v>
      </c>
      <c r="D521" s="97" t="s">
        <v>1934</v>
      </c>
      <c r="E521" s="97" t="s">
        <v>184</v>
      </c>
      <c r="F521" s="107">
        <v>43640</v>
      </c>
      <c r="G521" s="94">
        <v>690.77</v>
      </c>
      <c r="H521" s="96">
        <v>-1.8800000000000001E-2</v>
      </c>
      <c r="I521" s="94">
        <v>-1.3000000000000002E-4</v>
      </c>
      <c r="J521" s="95">
        <v>-3.6953222125408173E-9</v>
      </c>
      <c r="K521" s="95">
        <f>I521/'סכום נכסי הקרן'!$C$42</f>
        <v>-1.7995758170583277E-12</v>
      </c>
    </row>
    <row r="522" spans="2:11" s="142" customFormat="1">
      <c r="B522" s="87" t="s">
        <v>3219</v>
      </c>
      <c r="C522" s="84" t="s">
        <v>3220</v>
      </c>
      <c r="D522" s="97" t="s">
        <v>1934</v>
      </c>
      <c r="E522" s="97" t="s">
        <v>184</v>
      </c>
      <c r="F522" s="107">
        <v>43570</v>
      </c>
      <c r="G522" s="94">
        <v>69894.53</v>
      </c>
      <c r="H522" s="96">
        <v>-1.1599999999999999E-2</v>
      </c>
      <c r="I522" s="94">
        <v>-8.0800000000000004E-3</v>
      </c>
      <c r="J522" s="95">
        <v>-2.2967848828715232E-7</v>
      </c>
      <c r="K522" s="95">
        <f>I522/'סכום נכסי הקרן'!$C$42</f>
        <v>-1.1185055847562529E-10</v>
      </c>
    </row>
    <row r="523" spans="2:11" s="142" customFormat="1">
      <c r="B523" s="87" t="s">
        <v>3219</v>
      </c>
      <c r="C523" s="84" t="s">
        <v>3221</v>
      </c>
      <c r="D523" s="97" t="s">
        <v>1934</v>
      </c>
      <c r="E523" s="97" t="s">
        <v>184</v>
      </c>
      <c r="F523" s="107">
        <v>43570</v>
      </c>
      <c r="G523" s="94">
        <v>27632.720000000001</v>
      </c>
      <c r="H523" s="96">
        <v>-1.1599999999999999E-2</v>
      </c>
      <c r="I523" s="94">
        <v>-3.2000000000000002E-3</v>
      </c>
      <c r="J523" s="95">
        <v>-9.0961777539466274E-8</v>
      </c>
      <c r="K523" s="95">
        <f>I523/'סכום נכסי הקרן'!$C$42</f>
        <v>-4.4297250881435758E-11</v>
      </c>
    </row>
    <row r="524" spans="2:11" s="142" customFormat="1">
      <c r="B524" s="87" t="s">
        <v>3222</v>
      </c>
      <c r="C524" s="84" t="s">
        <v>3223</v>
      </c>
      <c r="D524" s="97" t="s">
        <v>1934</v>
      </c>
      <c r="E524" s="97" t="s">
        <v>184</v>
      </c>
      <c r="F524" s="107">
        <v>43530</v>
      </c>
      <c r="G524" s="94">
        <v>875958.66</v>
      </c>
      <c r="H524" s="96">
        <v>0.24829999999999999</v>
      </c>
      <c r="I524" s="94">
        <v>2.1748400000000001</v>
      </c>
      <c r="J524" s="95">
        <v>6.1821035082479012E-5</v>
      </c>
      <c r="K524" s="95">
        <f>I524/'סכום נכסי הקרן'!$C$42</f>
        <v>3.0106072845931793E-8</v>
      </c>
    </row>
    <row r="525" spans="2:11" s="142" customFormat="1">
      <c r="B525" s="87" t="s">
        <v>3224</v>
      </c>
      <c r="C525" s="84" t="s">
        <v>3225</v>
      </c>
      <c r="D525" s="97" t="s">
        <v>1934</v>
      </c>
      <c r="E525" s="97" t="s">
        <v>184</v>
      </c>
      <c r="F525" s="107">
        <v>43509</v>
      </c>
      <c r="G525" s="94">
        <v>11011.77</v>
      </c>
      <c r="H525" s="96">
        <v>0.35120000000000001</v>
      </c>
      <c r="I525" s="94">
        <v>3.8670000000000003E-2</v>
      </c>
      <c r="J525" s="95">
        <v>1.0992162304534877E-6</v>
      </c>
      <c r="K525" s="95">
        <f>I525/'סכום נכסי הקרן'!$C$42</f>
        <v>5.3530459112035025E-10</v>
      </c>
    </row>
    <row r="526" spans="2:11" s="142" customFormat="1">
      <c r="B526" s="87" t="s">
        <v>3226</v>
      </c>
      <c r="C526" s="84" t="s">
        <v>3227</v>
      </c>
      <c r="D526" s="97" t="s">
        <v>1934</v>
      </c>
      <c r="E526" s="97" t="s">
        <v>184</v>
      </c>
      <c r="F526" s="107">
        <v>43529</v>
      </c>
      <c r="G526" s="94">
        <v>28551.54</v>
      </c>
      <c r="H526" s="96">
        <v>0.35980000000000001</v>
      </c>
      <c r="I526" s="94">
        <v>0.10274</v>
      </c>
      <c r="J526" s="95">
        <v>2.9204415701264885E-6</v>
      </c>
      <c r="K526" s="95">
        <f>I526/'סכום נכסי הקרן'!$C$42</f>
        <v>1.4222186111120967E-9</v>
      </c>
    </row>
    <row r="527" spans="2:11" s="142" customFormat="1">
      <c r="B527" s="87" t="s">
        <v>3228</v>
      </c>
      <c r="C527" s="84" t="s">
        <v>3229</v>
      </c>
      <c r="D527" s="97" t="s">
        <v>1934</v>
      </c>
      <c r="E527" s="97" t="s">
        <v>184</v>
      </c>
      <c r="F527" s="107">
        <v>43571</v>
      </c>
      <c r="G527" s="94">
        <v>3755.93</v>
      </c>
      <c r="H527" s="96">
        <v>-0.1137</v>
      </c>
      <c r="I527" s="94">
        <v>-4.2699999999999995E-3</v>
      </c>
      <c r="J527" s="95">
        <v>-1.2137712190422528E-7</v>
      </c>
      <c r="K527" s="95">
        <f>I527/'סכום נכסי הקרן'!$C$42</f>
        <v>-5.9109144144915827E-11</v>
      </c>
    </row>
    <row r="528" spans="2:11" s="142" customFormat="1">
      <c r="B528" s="87" t="s">
        <v>3230</v>
      </c>
      <c r="C528" s="84" t="s">
        <v>3231</v>
      </c>
      <c r="D528" s="97" t="s">
        <v>1934</v>
      </c>
      <c r="E528" s="97" t="s">
        <v>184</v>
      </c>
      <c r="F528" s="107">
        <v>43570</v>
      </c>
      <c r="G528" s="94">
        <v>171511.41</v>
      </c>
      <c r="H528" s="96">
        <v>-8.7300000000000003E-2</v>
      </c>
      <c r="I528" s="94">
        <v>-0.1497</v>
      </c>
      <c r="J528" s="95">
        <v>-4.2553056555181559E-6</v>
      </c>
      <c r="K528" s="95">
        <f>I528/'סכום נכסי הקרן'!$C$42</f>
        <v>-2.0722807677971665E-9</v>
      </c>
    </row>
    <row r="529" spans="2:11" s="142" customFormat="1">
      <c r="B529" s="87" t="s">
        <v>3230</v>
      </c>
      <c r="C529" s="84" t="s">
        <v>3232</v>
      </c>
      <c r="D529" s="97" t="s">
        <v>1934</v>
      </c>
      <c r="E529" s="97" t="s">
        <v>184</v>
      </c>
      <c r="F529" s="107">
        <v>43570</v>
      </c>
      <c r="G529" s="94">
        <v>7350.49</v>
      </c>
      <c r="H529" s="96">
        <v>-8.7300000000000003E-2</v>
      </c>
      <c r="I529" s="94">
        <v>-6.4200000000000004E-3</v>
      </c>
      <c r="J529" s="95">
        <v>-1.8249206618855421E-7</v>
      </c>
      <c r="K529" s="95">
        <f>I529/'סכום נכסי הקרן'!$C$42</f>
        <v>-8.8871359580880491E-11</v>
      </c>
    </row>
    <row r="530" spans="2:11" s="142" customFormat="1">
      <c r="B530" s="87" t="s">
        <v>3233</v>
      </c>
      <c r="C530" s="84" t="s">
        <v>3234</v>
      </c>
      <c r="D530" s="97" t="s">
        <v>1934</v>
      </c>
      <c r="E530" s="97" t="s">
        <v>184</v>
      </c>
      <c r="F530" s="107">
        <v>43643</v>
      </c>
      <c r="G530" s="94">
        <v>8167.78</v>
      </c>
      <c r="H530" s="96">
        <v>-8.0299999999999996E-2</v>
      </c>
      <c r="I530" s="94">
        <v>-6.5599999999999999E-3</v>
      </c>
      <c r="J530" s="95">
        <v>-1.8647164395590583E-7</v>
      </c>
      <c r="K530" s="95">
        <f>I530/'סכום נכסי הקרן'!$C$42</f>
        <v>-9.0809364306943295E-11</v>
      </c>
    </row>
    <row r="531" spans="2:11" s="142" customFormat="1">
      <c r="B531" s="87" t="s">
        <v>3235</v>
      </c>
      <c r="C531" s="84" t="s">
        <v>3236</v>
      </c>
      <c r="D531" s="97" t="s">
        <v>1934</v>
      </c>
      <c r="E531" s="97" t="s">
        <v>184</v>
      </c>
      <c r="F531" s="107">
        <v>43550</v>
      </c>
      <c r="G531" s="94">
        <v>67435.38</v>
      </c>
      <c r="H531" s="96">
        <v>-4.7999999999999996E-3</v>
      </c>
      <c r="I531" s="94">
        <v>-3.2200000000000002E-3</v>
      </c>
      <c r="J531" s="95">
        <v>-9.1530288649087937E-8</v>
      </c>
      <c r="K531" s="95">
        <f>I531/'סכום נכסי הקרן'!$C$42</f>
        <v>-4.4574108699444733E-11</v>
      </c>
    </row>
    <row r="532" spans="2:11" s="142" customFormat="1">
      <c r="B532" s="87" t="s">
        <v>3237</v>
      </c>
      <c r="C532" s="84" t="s">
        <v>3238</v>
      </c>
      <c r="D532" s="97" t="s">
        <v>1934</v>
      </c>
      <c r="E532" s="97" t="s">
        <v>184</v>
      </c>
      <c r="F532" s="107">
        <v>43570</v>
      </c>
      <c r="G532" s="94">
        <v>296500.88</v>
      </c>
      <c r="H532" s="96">
        <v>6.0299999999999999E-2</v>
      </c>
      <c r="I532" s="94">
        <v>0.17871999999999999</v>
      </c>
      <c r="J532" s="95">
        <v>5.0802152755791907E-6</v>
      </c>
      <c r="K532" s="95">
        <f>I532/'סכום נכסי הקרן'!$C$42</f>
        <v>2.4740014617281869E-9</v>
      </c>
    </row>
    <row r="533" spans="2:11" s="142" customFormat="1">
      <c r="B533" s="87" t="s">
        <v>3239</v>
      </c>
      <c r="C533" s="84" t="s">
        <v>3240</v>
      </c>
      <c r="D533" s="97" t="s">
        <v>1934</v>
      </c>
      <c r="E533" s="97" t="s">
        <v>184</v>
      </c>
      <c r="F533" s="107">
        <v>43634</v>
      </c>
      <c r="G533" s="94">
        <v>818550.34</v>
      </c>
      <c r="H533" s="96">
        <v>-1.17</v>
      </c>
      <c r="I533" s="94">
        <v>-9.5768199999999997</v>
      </c>
      <c r="J533" s="95">
        <v>-2.7222642824234727E-4</v>
      </c>
      <c r="K533" s="95">
        <f>I533/'סכום נכסי הקרן'!$C$42</f>
        <v>-1.3257087443323485E-7</v>
      </c>
    </row>
    <row r="534" spans="2:11" s="142" customFormat="1">
      <c r="B534" s="87" t="s">
        <v>3239</v>
      </c>
      <c r="C534" s="84" t="s">
        <v>3241</v>
      </c>
      <c r="D534" s="97" t="s">
        <v>1934</v>
      </c>
      <c r="E534" s="97" t="s">
        <v>184</v>
      </c>
      <c r="F534" s="107">
        <v>43634</v>
      </c>
      <c r="G534" s="94">
        <v>2251013.4300000002</v>
      </c>
      <c r="H534" s="96">
        <v>-1.17</v>
      </c>
      <c r="I534" s="94">
        <v>-26.33625</v>
      </c>
      <c r="J534" s="95">
        <v>-7.4862253553867764E-4</v>
      </c>
      <c r="K534" s="95">
        <f>I534/'סכום נכסי הקרן'!$C$42</f>
        <v>-3.6456983547694135E-7</v>
      </c>
    </row>
    <row r="535" spans="2:11" s="142" customFormat="1">
      <c r="B535" s="87" t="s">
        <v>3239</v>
      </c>
      <c r="C535" s="84" t="s">
        <v>3242</v>
      </c>
      <c r="D535" s="97" t="s">
        <v>1934</v>
      </c>
      <c r="E535" s="97" t="s">
        <v>184</v>
      </c>
      <c r="F535" s="107">
        <v>43634</v>
      </c>
      <c r="G535" s="94">
        <v>781715.59</v>
      </c>
      <c r="H535" s="96">
        <v>-1.17</v>
      </c>
      <c r="I535" s="94">
        <v>-9.1458399999999997</v>
      </c>
      <c r="J535" s="95">
        <v>-2.5997558234111003E-4</v>
      </c>
      <c r="K535" s="95">
        <f>I535/'סכום נכסי הקרן'!$C$42</f>
        <v>-1.2660486531295948E-7</v>
      </c>
    </row>
    <row r="536" spans="2:11" s="142" customFormat="1">
      <c r="B536" s="87" t="s">
        <v>3239</v>
      </c>
      <c r="C536" s="84" t="s">
        <v>3243</v>
      </c>
      <c r="D536" s="97" t="s">
        <v>1934</v>
      </c>
      <c r="E536" s="97" t="s">
        <v>184</v>
      </c>
      <c r="F536" s="107">
        <v>43634</v>
      </c>
      <c r="G536" s="94">
        <v>63028376.030000001</v>
      </c>
      <c r="H536" s="96">
        <v>-1.17</v>
      </c>
      <c r="I536" s="94">
        <v>-737.41498000000001</v>
      </c>
      <c r="J536" s="95">
        <v>-2.0961430426571864E-2</v>
      </c>
      <c r="K536" s="95">
        <f>I536/'סכום נכסי הקרן'!$C$42</f>
        <v>-1.0207955116496541E-5</v>
      </c>
    </row>
    <row r="537" spans="2:11" s="142" customFormat="1">
      <c r="B537" s="87" t="s">
        <v>3244</v>
      </c>
      <c r="C537" s="84" t="s">
        <v>3245</v>
      </c>
      <c r="D537" s="97" t="s">
        <v>1934</v>
      </c>
      <c r="E537" s="97" t="s">
        <v>184</v>
      </c>
      <c r="F537" s="107">
        <v>43634</v>
      </c>
      <c r="G537" s="94">
        <v>1531402.65</v>
      </c>
      <c r="H537" s="96">
        <v>-1.1235999999999999</v>
      </c>
      <c r="I537" s="94">
        <v>-17.206869999999999</v>
      </c>
      <c r="J537" s="95">
        <v>-4.8911483784078614E-4</v>
      </c>
      <c r="K537" s="95">
        <f>I537/'סכום נכסי הקרן'!$C$42</f>
        <v>-2.3819282414820325E-7</v>
      </c>
    </row>
    <row r="538" spans="2:11" s="142" customFormat="1">
      <c r="B538" s="87" t="s">
        <v>3244</v>
      </c>
      <c r="C538" s="84" t="s">
        <v>3246</v>
      </c>
      <c r="D538" s="97" t="s">
        <v>1934</v>
      </c>
      <c r="E538" s="97" t="s">
        <v>184</v>
      </c>
      <c r="F538" s="107">
        <v>43634</v>
      </c>
      <c r="G538" s="94">
        <v>143313082.5</v>
      </c>
      <c r="H538" s="96">
        <v>-1.1235999999999999</v>
      </c>
      <c r="I538" s="94">
        <v>-1610.2690400000001</v>
      </c>
      <c r="J538" s="95">
        <v>-4.5772791935990598E-2</v>
      </c>
      <c r="K538" s="95">
        <f>I538/'סכום נכסי הקרן'!$C$42</f>
        <v>-2.2290778641090222E-5</v>
      </c>
    </row>
    <row r="539" spans="2:11" s="142" customFormat="1">
      <c r="B539" s="87" t="s">
        <v>3247</v>
      </c>
      <c r="C539" s="84" t="s">
        <v>3248</v>
      </c>
      <c r="D539" s="97" t="s">
        <v>1934</v>
      </c>
      <c r="E539" s="97" t="s">
        <v>184</v>
      </c>
      <c r="F539" s="107">
        <v>43636</v>
      </c>
      <c r="G539" s="94">
        <v>40980115.399999999</v>
      </c>
      <c r="H539" s="96">
        <v>-0.79759999999999998</v>
      </c>
      <c r="I539" s="94">
        <v>-326.84989000000002</v>
      </c>
      <c r="J539" s="95">
        <v>-9.2908896821809438E-3</v>
      </c>
      <c r="K539" s="95">
        <f>I539/'סכום נכסי הקרן'!$C$42</f>
        <v>-4.52454736809365E-6</v>
      </c>
    </row>
    <row r="540" spans="2:11" s="142" customFormat="1">
      <c r="B540" s="87" t="s">
        <v>3249</v>
      </c>
      <c r="C540" s="84" t="s">
        <v>3250</v>
      </c>
      <c r="D540" s="97" t="s">
        <v>1934</v>
      </c>
      <c r="E540" s="97" t="s">
        <v>184</v>
      </c>
      <c r="F540" s="107">
        <v>43636</v>
      </c>
      <c r="G540" s="94">
        <v>2778548.53</v>
      </c>
      <c r="H540" s="96">
        <v>-0.79410000000000003</v>
      </c>
      <c r="I540" s="94">
        <v>-22.065110000000001</v>
      </c>
      <c r="J540" s="95">
        <v>-6.2721300850120392E-4</v>
      </c>
      <c r="K540" s="95">
        <f>I540/'סכום נכסי הקרן'!$C$42</f>
        <v>-3.0544491043639903E-7</v>
      </c>
    </row>
    <row r="541" spans="2:11" s="142" customFormat="1">
      <c r="B541" s="87" t="s">
        <v>3249</v>
      </c>
      <c r="C541" s="84" t="s">
        <v>3251</v>
      </c>
      <c r="D541" s="97" t="s">
        <v>1934</v>
      </c>
      <c r="E541" s="97" t="s">
        <v>184</v>
      </c>
      <c r="F541" s="107">
        <v>43636</v>
      </c>
      <c r="G541" s="94">
        <v>4188313.57</v>
      </c>
      <c r="H541" s="96">
        <v>-0.79410000000000003</v>
      </c>
      <c r="I541" s="94">
        <v>-33.260379999999998</v>
      </c>
      <c r="J541" s="95">
        <v>-9.4544477701191025E-4</v>
      </c>
      <c r="K541" s="95">
        <f>I541/'סכום נכסי הקרן'!$C$42</f>
        <v>-4.6041981164746504E-7</v>
      </c>
    </row>
    <row r="542" spans="2:11" s="142" customFormat="1">
      <c r="B542" s="87" t="s">
        <v>3249</v>
      </c>
      <c r="C542" s="84" t="s">
        <v>3252</v>
      </c>
      <c r="D542" s="97" t="s">
        <v>1934</v>
      </c>
      <c r="E542" s="97" t="s">
        <v>184</v>
      </c>
      <c r="F542" s="107">
        <v>43636</v>
      </c>
      <c r="G542" s="94">
        <v>63521389.789999999</v>
      </c>
      <c r="H542" s="96">
        <v>-0.79410000000000003</v>
      </c>
      <c r="I542" s="94">
        <v>-504.43831</v>
      </c>
      <c r="J542" s="95">
        <v>-1.4338939167688851E-2</v>
      </c>
      <c r="K542" s="95">
        <f>I542/'סכום נכסי הקרן'!$C$42</f>
        <v>-6.9828844913367069E-6</v>
      </c>
    </row>
    <row r="543" spans="2:11" s="142" customFormat="1">
      <c r="B543" s="87" t="s">
        <v>3249</v>
      </c>
      <c r="C543" s="84" t="s">
        <v>3253</v>
      </c>
      <c r="D543" s="97" t="s">
        <v>1934</v>
      </c>
      <c r="E543" s="97" t="s">
        <v>184</v>
      </c>
      <c r="F543" s="107">
        <v>43636</v>
      </c>
      <c r="G543" s="94">
        <v>577839.74</v>
      </c>
      <c r="H543" s="96">
        <v>-0.79410000000000003</v>
      </c>
      <c r="I543" s="94">
        <v>-4.5887600000000006</v>
      </c>
      <c r="J543" s="95">
        <v>-1.3043805196937539E-4</v>
      </c>
      <c r="K543" s="95">
        <f>I543/'סכום נכסי הקרן'!$C$42</f>
        <v>-6.352170404834286E-8</v>
      </c>
    </row>
    <row r="544" spans="2:11" s="142" customFormat="1">
      <c r="B544" s="87" t="s">
        <v>3249</v>
      </c>
      <c r="C544" s="84" t="s">
        <v>3254</v>
      </c>
      <c r="D544" s="97" t="s">
        <v>1934</v>
      </c>
      <c r="E544" s="97" t="s">
        <v>184</v>
      </c>
      <c r="F544" s="107">
        <v>43636</v>
      </c>
      <c r="G544" s="94">
        <v>27752700.109999999</v>
      </c>
      <c r="H544" s="96">
        <v>-0.79410000000000003</v>
      </c>
      <c r="I544" s="94">
        <v>-220.39073000000002</v>
      </c>
      <c r="J544" s="95">
        <v>-6.2647289231314296E-3</v>
      </c>
      <c r="K544" s="95">
        <f>I544/'סכום נכסי הקרן'!$C$42</f>
        <v>-3.0508448308602406E-6</v>
      </c>
    </row>
    <row r="545" spans="2:11" s="142" customFormat="1">
      <c r="B545" s="87" t="s">
        <v>3255</v>
      </c>
      <c r="C545" s="84" t="s">
        <v>3256</v>
      </c>
      <c r="D545" s="97" t="s">
        <v>1934</v>
      </c>
      <c r="E545" s="97" t="s">
        <v>184</v>
      </c>
      <c r="F545" s="107">
        <v>43503</v>
      </c>
      <c r="G545" s="94">
        <v>16395.04</v>
      </c>
      <c r="H545" s="96">
        <v>0.84509999999999996</v>
      </c>
      <c r="I545" s="94">
        <v>0.13855000000000001</v>
      </c>
      <c r="J545" s="95">
        <v>3.9383607119040787E-6</v>
      </c>
      <c r="K545" s="95">
        <f>I545/'סכום נכסי הקרן'!$C$42</f>
        <v>1.9179325342571637E-9</v>
      </c>
    </row>
    <row r="546" spans="2:11" s="142" customFormat="1">
      <c r="B546" s="87" t="s">
        <v>3255</v>
      </c>
      <c r="C546" s="84" t="s">
        <v>3257</v>
      </c>
      <c r="D546" s="97" t="s">
        <v>1934</v>
      </c>
      <c r="E546" s="97" t="s">
        <v>184</v>
      </c>
      <c r="F546" s="107">
        <v>43503</v>
      </c>
      <c r="G546" s="94">
        <v>76646.820000000007</v>
      </c>
      <c r="H546" s="96">
        <v>0.84509999999999996</v>
      </c>
      <c r="I546" s="94">
        <v>0.64771000000000001</v>
      </c>
      <c r="J546" s="95">
        <v>1.8411516540652404E-5</v>
      </c>
      <c r="K546" s="95">
        <f>I546/'סכום נכסי הקרן'!$C$42</f>
        <v>8.9661788651296105E-9</v>
      </c>
    </row>
    <row r="547" spans="2:11" s="142" customFormat="1">
      <c r="B547" s="87" t="s">
        <v>3255</v>
      </c>
      <c r="C547" s="84" t="s">
        <v>3258</v>
      </c>
      <c r="D547" s="97" t="s">
        <v>1934</v>
      </c>
      <c r="E547" s="97" t="s">
        <v>184</v>
      </c>
      <c r="F547" s="107">
        <v>43503</v>
      </c>
      <c r="G547" s="94">
        <v>420122.94</v>
      </c>
      <c r="H547" s="96">
        <v>0.84509999999999996</v>
      </c>
      <c r="I547" s="94">
        <v>3.5502600000000002</v>
      </c>
      <c r="J547" s="95">
        <v>1.0091811260227047E-4</v>
      </c>
      <c r="K547" s="95">
        <f>I547/'סכום נכסי הקרן'!$C$42</f>
        <v>4.9145861848226907E-8</v>
      </c>
    </row>
    <row r="548" spans="2:11" s="142" customFormat="1">
      <c r="B548" s="87" t="s">
        <v>3255</v>
      </c>
      <c r="C548" s="84" t="s">
        <v>3259</v>
      </c>
      <c r="D548" s="97" t="s">
        <v>1934</v>
      </c>
      <c r="E548" s="97" t="s">
        <v>184</v>
      </c>
      <c r="F548" s="107">
        <v>43503</v>
      </c>
      <c r="G548" s="94">
        <v>390611.87</v>
      </c>
      <c r="H548" s="96">
        <v>0.84509999999999996</v>
      </c>
      <c r="I548" s="94">
        <v>3.3008699999999997</v>
      </c>
      <c r="J548" s="95">
        <v>9.3829063320843115E-5</v>
      </c>
      <c r="K548" s="95">
        <f>I548/'סכום נכסי הקרן'!$C$42</f>
        <v>4.5693583286564006E-8</v>
      </c>
    </row>
    <row r="549" spans="2:11" s="142" customFormat="1">
      <c r="B549" s="87" t="s">
        <v>3255</v>
      </c>
      <c r="C549" s="84" t="s">
        <v>3260</v>
      </c>
      <c r="D549" s="97" t="s">
        <v>1934</v>
      </c>
      <c r="E549" s="97" t="s">
        <v>184</v>
      </c>
      <c r="F549" s="107">
        <v>43503</v>
      </c>
      <c r="G549" s="94">
        <v>14755.54</v>
      </c>
      <c r="H549" s="96">
        <v>0.84499999999999997</v>
      </c>
      <c r="I549" s="94">
        <v>0.12469</v>
      </c>
      <c r="J549" s="95">
        <v>3.5443825129362649E-6</v>
      </c>
      <c r="K549" s="95">
        <f>I549/'סכום נכסי הקרן'!$C$42</f>
        <v>1.7260700663769451E-9</v>
      </c>
    </row>
    <row r="550" spans="2:11" s="142" customFormat="1">
      <c r="B550" s="87" t="s">
        <v>3261</v>
      </c>
      <c r="C550" s="84" t="s">
        <v>3262</v>
      </c>
      <c r="D550" s="97" t="s">
        <v>1934</v>
      </c>
      <c r="E550" s="97" t="s">
        <v>184</v>
      </c>
      <c r="F550" s="107">
        <v>43636</v>
      </c>
      <c r="G550" s="94">
        <v>126715606.20999999</v>
      </c>
      <c r="H550" s="96">
        <v>-0.72929999999999995</v>
      </c>
      <c r="I550" s="94">
        <v>-924.17229000000009</v>
      </c>
      <c r="J550" s="95">
        <v>-2.6270110703474722E-2</v>
      </c>
      <c r="K550" s="95">
        <f>I550/'סכום נכסי הקרן'!$C$42</f>
        <v>-1.2793216183687814E-5</v>
      </c>
    </row>
    <row r="551" spans="2:11" s="142" customFormat="1">
      <c r="B551" s="87" t="s">
        <v>3263</v>
      </c>
      <c r="C551" s="84" t="s">
        <v>3264</v>
      </c>
      <c r="D551" s="97" t="s">
        <v>1934</v>
      </c>
      <c r="E551" s="97" t="s">
        <v>184</v>
      </c>
      <c r="F551" s="107">
        <v>43627</v>
      </c>
      <c r="G551" s="94">
        <v>1754371.65</v>
      </c>
      <c r="H551" s="96">
        <v>-0.30070000000000002</v>
      </c>
      <c r="I551" s="94">
        <v>-5.2747999999999999</v>
      </c>
      <c r="J551" s="95">
        <v>-1.4993912005161771E-4</v>
      </c>
      <c r="K551" s="95">
        <f>I551/'סכום נכסי הקרן'!$C$42</f>
        <v>-7.3018480921686666E-8</v>
      </c>
    </row>
    <row r="552" spans="2:11" s="142" customFormat="1">
      <c r="B552" s="87" t="s">
        <v>3263</v>
      </c>
      <c r="C552" s="84" t="s">
        <v>3265</v>
      </c>
      <c r="D552" s="97" t="s">
        <v>1934</v>
      </c>
      <c r="E552" s="97" t="s">
        <v>184</v>
      </c>
      <c r="F552" s="107">
        <v>43627</v>
      </c>
      <c r="G552" s="94">
        <v>2196557.04</v>
      </c>
      <c r="H552" s="96">
        <v>-0.30070000000000002</v>
      </c>
      <c r="I552" s="94">
        <v>-6.6043199999999995</v>
      </c>
      <c r="J552" s="95">
        <v>-1.8773146457482743E-4</v>
      </c>
      <c r="K552" s="95">
        <f>I552/'סכום נכסי הקרן'!$C$42</f>
        <v>-9.1422881231651179E-8</v>
      </c>
    </row>
    <row r="553" spans="2:11" s="142" customFormat="1">
      <c r="B553" s="87" t="s">
        <v>3263</v>
      </c>
      <c r="C553" s="84" t="s">
        <v>3266</v>
      </c>
      <c r="D553" s="97" t="s">
        <v>1934</v>
      </c>
      <c r="E553" s="97" t="s">
        <v>184</v>
      </c>
      <c r="F553" s="107">
        <v>43627</v>
      </c>
      <c r="G553" s="94">
        <v>101000566.86</v>
      </c>
      <c r="H553" s="96">
        <v>-0.30070000000000002</v>
      </c>
      <c r="I553" s="94">
        <v>-303.67538000000002</v>
      </c>
      <c r="J553" s="95">
        <v>-8.6321413624290272E-3</v>
      </c>
      <c r="K553" s="95">
        <f>I553/'סכום נכסי הקרן'!$C$42</f>
        <v>-4.2037451544922932E-6</v>
      </c>
    </row>
    <row r="554" spans="2:11" s="142" customFormat="1">
      <c r="B554" s="87" t="s">
        <v>3263</v>
      </c>
      <c r="C554" s="84" t="s">
        <v>3267</v>
      </c>
      <c r="D554" s="97" t="s">
        <v>1934</v>
      </c>
      <c r="E554" s="97" t="s">
        <v>184</v>
      </c>
      <c r="F554" s="107">
        <v>43627</v>
      </c>
      <c r="G554" s="94">
        <v>769821.41</v>
      </c>
      <c r="H554" s="96">
        <v>-0.30070000000000002</v>
      </c>
      <c r="I554" s="94">
        <v>-2.3145799999999999</v>
      </c>
      <c r="J554" s="95">
        <v>-6.5793222205405563E-5</v>
      </c>
      <c r="K554" s="95">
        <f>I554/'סכום נכסי הקרן'!$C$42</f>
        <v>-3.204047842036049E-8</v>
      </c>
    </row>
    <row r="555" spans="2:11" s="142" customFormat="1">
      <c r="B555" s="87" t="s">
        <v>3263</v>
      </c>
      <c r="C555" s="84" t="s">
        <v>3268</v>
      </c>
      <c r="D555" s="97" t="s">
        <v>1934</v>
      </c>
      <c r="E555" s="97" t="s">
        <v>184</v>
      </c>
      <c r="F555" s="107">
        <v>43627</v>
      </c>
      <c r="G555" s="94">
        <v>3777256.97</v>
      </c>
      <c r="H555" s="96">
        <v>-0.30070000000000002</v>
      </c>
      <c r="I555" s="94">
        <v>-11.356969999999999</v>
      </c>
      <c r="J555" s="95">
        <v>-3.2282818083199754E-4</v>
      </c>
      <c r="K555" s="95">
        <f>I555/'סכום נכסי הקרן'!$C$42</f>
        <v>-1.5721329666966854E-7</v>
      </c>
    </row>
    <row r="556" spans="2:11" s="142" customFormat="1">
      <c r="B556" s="87" t="s">
        <v>3263</v>
      </c>
      <c r="C556" s="84" t="s">
        <v>3269</v>
      </c>
      <c r="D556" s="97" t="s">
        <v>1934</v>
      </c>
      <c r="E556" s="97" t="s">
        <v>184</v>
      </c>
      <c r="F556" s="107">
        <v>43627</v>
      </c>
      <c r="G556" s="94">
        <v>3949696.96</v>
      </c>
      <c r="H556" s="96">
        <v>-0.30070000000000002</v>
      </c>
      <c r="I556" s="94">
        <v>-11.875440000000001</v>
      </c>
      <c r="J556" s="95">
        <v>-3.3756597858227479E-4</v>
      </c>
      <c r="K556" s="95">
        <f>I556/'סכום נכסי הקרן'!$C$42</f>
        <v>-1.6439042031482422E-7</v>
      </c>
    </row>
    <row r="557" spans="2:11" s="142" customFormat="1">
      <c r="B557" s="87" t="s">
        <v>3270</v>
      </c>
      <c r="C557" s="84" t="s">
        <v>3271</v>
      </c>
      <c r="D557" s="97" t="s">
        <v>1934</v>
      </c>
      <c r="E557" s="97" t="s">
        <v>184</v>
      </c>
      <c r="F557" s="107">
        <v>43627</v>
      </c>
      <c r="G557" s="94">
        <v>78420501.519999996</v>
      </c>
      <c r="H557" s="96">
        <v>-0.2989</v>
      </c>
      <c r="I557" s="94">
        <v>-234.43455</v>
      </c>
      <c r="J557" s="95">
        <v>-6.6639323077077751E-3</v>
      </c>
      <c r="K557" s="95">
        <f>I557/'סכום נכסי הקרן'!$C$42</f>
        <v>-3.2452518989457795E-6</v>
      </c>
    </row>
    <row r="558" spans="2:11" s="142" customFormat="1">
      <c r="B558" s="87" t="s">
        <v>3272</v>
      </c>
      <c r="C558" s="84" t="s">
        <v>3273</v>
      </c>
      <c r="D558" s="97" t="s">
        <v>1934</v>
      </c>
      <c r="E558" s="97" t="s">
        <v>184</v>
      </c>
      <c r="F558" s="107">
        <v>43628</v>
      </c>
      <c r="G558" s="94">
        <v>533858.73</v>
      </c>
      <c r="H558" s="96">
        <v>-0.38579999999999998</v>
      </c>
      <c r="I558" s="94">
        <v>-2.0597600000000003</v>
      </c>
      <c r="J558" s="95">
        <v>-5.8549822157715956E-5</v>
      </c>
      <c r="K558" s="95">
        <f>I558/'סכום נכסי הקרן'!$C$42</f>
        <v>-2.8513032961108164E-8</v>
      </c>
    </row>
    <row r="559" spans="2:11" s="142" customFormat="1">
      <c r="B559" s="87" t="s">
        <v>3272</v>
      </c>
      <c r="C559" s="84" t="s">
        <v>3274</v>
      </c>
      <c r="D559" s="97" t="s">
        <v>1934</v>
      </c>
      <c r="E559" s="97" t="s">
        <v>184</v>
      </c>
      <c r="F559" s="107">
        <v>43628</v>
      </c>
      <c r="G559" s="94">
        <v>1108783.51</v>
      </c>
      <c r="H559" s="96">
        <v>-0.38579999999999998</v>
      </c>
      <c r="I559" s="94">
        <v>-4.2779600000000002</v>
      </c>
      <c r="J559" s="95">
        <v>-1.2160338932585473E-4</v>
      </c>
      <c r="K559" s="95">
        <f>I559/'סכום נכסי הקרן'!$C$42</f>
        <v>-5.9219333556483407E-8</v>
      </c>
    </row>
    <row r="560" spans="2:11" s="142" customFormat="1">
      <c r="B560" s="87" t="s">
        <v>3272</v>
      </c>
      <c r="C560" s="84" t="s">
        <v>3275</v>
      </c>
      <c r="D560" s="97" t="s">
        <v>1934</v>
      </c>
      <c r="E560" s="97" t="s">
        <v>184</v>
      </c>
      <c r="F560" s="107">
        <v>43628</v>
      </c>
      <c r="G560" s="94">
        <v>862387.18</v>
      </c>
      <c r="H560" s="96">
        <v>-0.38579999999999998</v>
      </c>
      <c r="I560" s="94">
        <v>-3.3273000000000001</v>
      </c>
      <c r="J560" s="95">
        <v>-9.4580350752208168E-5</v>
      </c>
      <c r="K560" s="95">
        <f>I560/'סכום נכסי הקרן'!$C$42</f>
        <v>-4.6059450893062875E-8</v>
      </c>
    </row>
    <row r="561" spans="2:11" s="142" customFormat="1">
      <c r="B561" s="87" t="s">
        <v>3272</v>
      </c>
      <c r="C561" s="84" t="s">
        <v>3276</v>
      </c>
      <c r="D561" s="97" t="s">
        <v>1934</v>
      </c>
      <c r="E561" s="97" t="s">
        <v>184</v>
      </c>
      <c r="F561" s="107">
        <v>43628</v>
      </c>
      <c r="G561" s="94">
        <v>5543917.5599999996</v>
      </c>
      <c r="H561" s="96">
        <v>-0.38579999999999998</v>
      </c>
      <c r="I561" s="94">
        <v>-21.389790000000001</v>
      </c>
      <c r="J561" s="95">
        <v>-6.0801666237371888E-4</v>
      </c>
      <c r="K561" s="95">
        <f>I561/'סכום נכסי הקרן'!$C$42</f>
        <v>-2.9609652935350806E-7</v>
      </c>
    </row>
    <row r="562" spans="2:11" s="142" customFormat="1">
      <c r="B562" s="87" t="s">
        <v>3277</v>
      </c>
      <c r="C562" s="84" t="s">
        <v>3278</v>
      </c>
      <c r="D562" s="97" t="s">
        <v>1934</v>
      </c>
      <c r="E562" s="97" t="s">
        <v>184</v>
      </c>
      <c r="F562" s="107">
        <v>43628</v>
      </c>
      <c r="G562" s="94">
        <v>37788973.32</v>
      </c>
      <c r="H562" s="96">
        <v>-0.36430000000000001</v>
      </c>
      <c r="I562" s="94">
        <v>-137.67048</v>
      </c>
      <c r="J562" s="95">
        <v>-3.9133598673473562E-3</v>
      </c>
      <c r="K562" s="95">
        <f>I562/'סכום נכסי הקרן'!$C$42</f>
        <v>-1.905757434852401E-6</v>
      </c>
    </row>
    <row r="563" spans="2:11" s="142" customFormat="1">
      <c r="B563" s="87" t="s">
        <v>3277</v>
      </c>
      <c r="C563" s="84" t="s">
        <v>3279</v>
      </c>
      <c r="D563" s="97" t="s">
        <v>1934</v>
      </c>
      <c r="E563" s="97" t="s">
        <v>184</v>
      </c>
      <c r="F563" s="107">
        <v>43628</v>
      </c>
      <c r="G563" s="94">
        <v>184837.37</v>
      </c>
      <c r="H563" s="96">
        <v>-0.36430000000000001</v>
      </c>
      <c r="I563" s="94">
        <v>-0.67338999999999993</v>
      </c>
      <c r="J563" s="95">
        <v>-1.914148480540662E-5</v>
      </c>
      <c r="K563" s="95">
        <f>I563/'סכום נכסי הקרן'!$C$42</f>
        <v>-9.3216643034531312E-9</v>
      </c>
    </row>
    <row r="564" spans="2:11" s="142" customFormat="1">
      <c r="B564" s="87" t="s">
        <v>3280</v>
      </c>
      <c r="C564" s="84" t="s">
        <v>3281</v>
      </c>
      <c r="D564" s="97" t="s">
        <v>1934</v>
      </c>
      <c r="E564" s="97" t="s">
        <v>184</v>
      </c>
      <c r="F564" s="107">
        <v>43544</v>
      </c>
      <c r="G564" s="94">
        <v>57526.43</v>
      </c>
      <c r="H564" s="96">
        <v>0.52869999999999995</v>
      </c>
      <c r="I564" s="94">
        <v>0.30412</v>
      </c>
      <c r="J564" s="95">
        <v>8.644779932907026E-6</v>
      </c>
      <c r="K564" s="95">
        <f>I564/'סכום נכסי הקרן'!$C$42</f>
        <v>4.2098999806444506E-9</v>
      </c>
    </row>
    <row r="565" spans="2:11" s="142" customFormat="1">
      <c r="B565" s="87" t="s">
        <v>3280</v>
      </c>
      <c r="C565" s="84" t="s">
        <v>3282</v>
      </c>
      <c r="D565" s="97" t="s">
        <v>1934</v>
      </c>
      <c r="E565" s="97" t="s">
        <v>184</v>
      </c>
      <c r="F565" s="107">
        <v>43544</v>
      </c>
      <c r="G565" s="94">
        <v>358718.35</v>
      </c>
      <c r="H565" s="96">
        <v>0.52869999999999995</v>
      </c>
      <c r="I565" s="94">
        <v>1.8963699999999999</v>
      </c>
      <c r="J565" s="95">
        <v>5.3905370647661759E-5</v>
      </c>
      <c r="K565" s="95">
        <f>I565/'סכום נכסי הקרן'!$C$42</f>
        <v>2.6251243016883851E-8</v>
      </c>
    </row>
    <row r="566" spans="2:11" s="142" customFormat="1">
      <c r="B566" s="87" t="s">
        <v>3280</v>
      </c>
      <c r="C566" s="84" t="s">
        <v>3283</v>
      </c>
      <c r="D566" s="97" t="s">
        <v>1934</v>
      </c>
      <c r="E566" s="97" t="s">
        <v>184</v>
      </c>
      <c r="F566" s="107">
        <v>43544</v>
      </c>
      <c r="G566" s="94">
        <v>178578.47</v>
      </c>
      <c r="H566" s="96">
        <v>0.52869999999999995</v>
      </c>
      <c r="I566" s="94">
        <v>0.94407000000000008</v>
      </c>
      <c r="J566" s="95">
        <v>2.6835714163026225E-5</v>
      </c>
      <c r="K566" s="95">
        <f>I566/'סכום נכסי הקרן'!$C$42</f>
        <v>1.3068658012386581E-8</v>
      </c>
    </row>
    <row r="567" spans="2:11" s="142" customFormat="1">
      <c r="B567" s="87" t="s">
        <v>3280</v>
      </c>
      <c r="C567" s="84" t="s">
        <v>3284</v>
      </c>
      <c r="D567" s="97" t="s">
        <v>1934</v>
      </c>
      <c r="E567" s="97" t="s">
        <v>184</v>
      </c>
      <c r="F567" s="107">
        <v>43544</v>
      </c>
      <c r="G567" s="94">
        <v>9861.67</v>
      </c>
      <c r="H567" s="96">
        <v>0.52859999999999996</v>
      </c>
      <c r="I567" s="94">
        <v>5.2130000000000003E-2</v>
      </c>
      <c r="J567" s="95">
        <v>1.4818242072288676E-6</v>
      </c>
      <c r="K567" s="95">
        <f>I567/'סכום נכסי הקרן'!$C$42</f>
        <v>7.2162990264038935E-10</v>
      </c>
    </row>
    <row r="568" spans="2:11" s="142" customFormat="1">
      <c r="B568" s="87" t="s">
        <v>3280</v>
      </c>
      <c r="C568" s="84" t="s">
        <v>3285</v>
      </c>
      <c r="D568" s="97" t="s">
        <v>1934</v>
      </c>
      <c r="E568" s="97" t="s">
        <v>184</v>
      </c>
      <c r="F568" s="107">
        <v>43544</v>
      </c>
      <c r="G568" s="94">
        <v>4109.03</v>
      </c>
      <c r="H568" s="96">
        <v>0.52859999999999996</v>
      </c>
      <c r="I568" s="94">
        <v>2.172E-2</v>
      </c>
      <c r="J568" s="95">
        <v>6.1740306504912729E-7</v>
      </c>
      <c r="K568" s="95">
        <f>I568/'סכום נכסי הקרן'!$C$42</f>
        <v>3.006675903577452E-10</v>
      </c>
    </row>
    <row r="569" spans="2:11" s="142" customFormat="1">
      <c r="B569" s="87" t="s">
        <v>3280</v>
      </c>
      <c r="C569" s="84" t="s">
        <v>2542</v>
      </c>
      <c r="D569" s="97" t="s">
        <v>1934</v>
      </c>
      <c r="E569" s="97" t="s">
        <v>184</v>
      </c>
      <c r="F569" s="107">
        <v>43544</v>
      </c>
      <c r="G569" s="94">
        <v>4109.03</v>
      </c>
      <c r="H569" s="96">
        <v>0.52859999999999996</v>
      </c>
      <c r="I569" s="94">
        <v>2.172E-2</v>
      </c>
      <c r="J569" s="95">
        <v>6.1740306504912729E-7</v>
      </c>
      <c r="K569" s="95">
        <f>I569/'סכום נכסי הקרן'!$C$42</f>
        <v>3.006675903577452E-10</v>
      </c>
    </row>
    <row r="570" spans="2:11" s="142" customFormat="1">
      <c r="B570" s="87" t="s">
        <v>3280</v>
      </c>
      <c r="C570" s="84" t="s">
        <v>3286</v>
      </c>
      <c r="D570" s="97" t="s">
        <v>1934</v>
      </c>
      <c r="E570" s="97" t="s">
        <v>184</v>
      </c>
      <c r="F570" s="107">
        <v>43544</v>
      </c>
      <c r="G570" s="94">
        <v>47870.2</v>
      </c>
      <c r="H570" s="96">
        <v>0.52859999999999996</v>
      </c>
      <c r="I570" s="94">
        <v>0.25306000000000001</v>
      </c>
      <c r="J570" s="95">
        <v>7.1933710700429165E-6</v>
      </c>
      <c r="K570" s="95">
        <f>I570/'סכום נכסי הקרן'!$C$42</f>
        <v>3.5030819712675415E-9</v>
      </c>
    </row>
    <row r="571" spans="2:11" s="142" customFormat="1">
      <c r="B571" s="87" t="s">
        <v>3280</v>
      </c>
      <c r="C571" s="84" t="s">
        <v>3287</v>
      </c>
      <c r="D571" s="97" t="s">
        <v>1934</v>
      </c>
      <c r="E571" s="97" t="s">
        <v>184</v>
      </c>
      <c r="F571" s="107">
        <v>43544</v>
      </c>
      <c r="G571" s="94">
        <v>2066842.33</v>
      </c>
      <c r="H571" s="96">
        <v>0.52869999999999995</v>
      </c>
      <c r="I571" s="94">
        <v>10.926450000000001</v>
      </c>
      <c r="J571" s="95">
        <v>3.1059041068628166E-4</v>
      </c>
      <c r="K571" s="95">
        <f>I571/'סכום נכסי הקרן'!$C$42</f>
        <v>1.5125365527920742E-7</v>
      </c>
    </row>
    <row r="572" spans="2:11" s="142" customFormat="1">
      <c r="B572" s="87" t="s">
        <v>3288</v>
      </c>
      <c r="C572" s="84" t="s">
        <v>3289</v>
      </c>
      <c r="D572" s="97" t="s">
        <v>1934</v>
      </c>
      <c r="E572" s="97" t="s">
        <v>184</v>
      </c>
      <c r="F572" s="107">
        <v>43544</v>
      </c>
      <c r="G572" s="94">
        <v>120454.17</v>
      </c>
      <c r="H572" s="96">
        <v>0.5776</v>
      </c>
      <c r="I572" s="94">
        <v>0.69572000000000001</v>
      </c>
      <c r="J572" s="95">
        <v>1.977622745929921E-5</v>
      </c>
      <c r="K572" s="95">
        <f>I572/'סכום נכסי הקרן'!$C$42</f>
        <v>9.6307760572601519E-9</v>
      </c>
    </row>
    <row r="573" spans="2:11" s="142" customFormat="1">
      <c r="B573" s="87" t="s">
        <v>3288</v>
      </c>
      <c r="C573" s="84" t="s">
        <v>2697</v>
      </c>
      <c r="D573" s="97" t="s">
        <v>1934</v>
      </c>
      <c r="E573" s="97" t="s">
        <v>184</v>
      </c>
      <c r="F573" s="107">
        <v>43544</v>
      </c>
      <c r="G573" s="94">
        <v>8633.25</v>
      </c>
      <c r="H573" s="96">
        <v>0.57779999999999998</v>
      </c>
      <c r="I573" s="94">
        <v>4.9880000000000001E-2</v>
      </c>
      <c r="J573" s="95">
        <v>1.4178667073964305E-6</v>
      </c>
      <c r="K573" s="95">
        <f>I573/'סכום נכסי הקרן'!$C$42</f>
        <v>6.9048339811437989E-10</v>
      </c>
    </row>
    <row r="574" spans="2:11" s="142" customFormat="1">
      <c r="B574" s="87" t="s">
        <v>3290</v>
      </c>
      <c r="C574" s="84" t="s">
        <v>3291</v>
      </c>
      <c r="D574" s="97" t="s">
        <v>1934</v>
      </c>
      <c r="E574" s="97" t="s">
        <v>184</v>
      </c>
      <c r="F574" s="107">
        <v>43495</v>
      </c>
      <c r="G574" s="94">
        <v>932444.81</v>
      </c>
      <c r="H574" s="96">
        <v>1.496</v>
      </c>
      <c r="I574" s="94">
        <v>13.949620000000001</v>
      </c>
      <c r="J574" s="95">
        <v>3.9652569725002795E-4</v>
      </c>
      <c r="K574" s="95">
        <f>I574/'סכום נכסי הקרן'!$C$42</f>
        <v>1.9310306776271684E-7</v>
      </c>
    </row>
    <row r="575" spans="2:11" s="142" customFormat="1">
      <c r="B575" s="87" t="s">
        <v>3290</v>
      </c>
      <c r="C575" s="84" t="s">
        <v>3292</v>
      </c>
      <c r="D575" s="97" t="s">
        <v>1934</v>
      </c>
      <c r="E575" s="97" t="s">
        <v>184</v>
      </c>
      <c r="F575" s="107">
        <v>43495</v>
      </c>
      <c r="G575" s="94">
        <v>165.03</v>
      </c>
      <c r="H575" s="96">
        <v>1.4966999999999999</v>
      </c>
      <c r="I575" s="94">
        <v>2.4700000000000004E-3</v>
      </c>
      <c r="J575" s="95">
        <v>7.0211122038275538E-8</v>
      </c>
      <c r="K575" s="95">
        <f>I575/'סכום נכסי הקרן'!$C$42</f>
        <v>3.419194052410823E-11</v>
      </c>
    </row>
    <row r="576" spans="2:11" s="142" customFormat="1">
      <c r="B576" s="87" t="s">
        <v>3293</v>
      </c>
      <c r="C576" s="84" t="s">
        <v>3294</v>
      </c>
      <c r="D576" s="97" t="s">
        <v>1934</v>
      </c>
      <c r="E576" s="97" t="s">
        <v>184</v>
      </c>
      <c r="F576" s="107">
        <v>43643</v>
      </c>
      <c r="G576" s="94">
        <v>579742.44999999995</v>
      </c>
      <c r="H576" s="96">
        <v>-0.19819999999999999</v>
      </c>
      <c r="I576" s="94">
        <v>-1.1492800000000001</v>
      </c>
      <c r="J576" s="95">
        <v>-3.266892240329931E-5</v>
      </c>
      <c r="K576" s="95">
        <f>I576/'סכום נכסי הקרן'!$C$42</f>
        <v>-1.5909357654067653E-8</v>
      </c>
    </row>
    <row r="577" spans="2:11" s="142" customFormat="1">
      <c r="B577" s="87" t="s">
        <v>3295</v>
      </c>
      <c r="C577" s="84" t="s">
        <v>3296</v>
      </c>
      <c r="D577" s="97" t="s">
        <v>1934</v>
      </c>
      <c r="E577" s="97" t="s">
        <v>184</v>
      </c>
      <c r="F577" s="107">
        <v>43643</v>
      </c>
      <c r="G577" s="94">
        <v>62197.64</v>
      </c>
      <c r="H577" s="96">
        <v>-6.7900000000000002E-2</v>
      </c>
      <c r="I577" s="94">
        <v>-4.2250000000000003E-2</v>
      </c>
      <c r="J577" s="95">
        <v>-1.2009797190757657E-6</v>
      </c>
      <c r="K577" s="95">
        <f>I577/'סכום נכסי הקרן'!$C$42</f>
        <v>-5.8486214054395646E-10</v>
      </c>
    </row>
    <row r="578" spans="2:11" s="142" customFormat="1">
      <c r="B578" s="87" t="s">
        <v>3297</v>
      </c>
      <c r="C578" s="84" t="s">
        <v>3298</v>
      </c>
      <c r="D578" s="97" t="s">
        <v>1934</v>
      </c>
      <c r="E578" s="97" t="s">
        <v>184</v>
      </c>
      <c r="F578" s="107">
        <v>43641</v>
      </c>
      <c r="G578" s="94">
        <v>41504674</v>
      </c>
      <c r="H578" s="96">
        <v>2.58E-2</v>
      </c>
      <c r="I578" s="94">
        <v>10.69936</v>
      </c>
      <c r="J578" s="95">
        <v>3.0413525129208244E-4</v>
      </c>
      <c r="K578" s="95">
        <f>I578/'סכום נכסי הקרן'!$C$42</f>
        <v>1.4811007318462454E-7</v>
      </c>
    </row>
    <row r="579" spans="2:11" s="142" customFormat="1">
      <c r="B579" s="87" t="s">
        <v>3299</v>
      </c>
      <c r="C579" s="84" t="s">
        <v>3300</v>
      </c>
      <c r="D579" s="97" t="s">
        <v>1934</v>
      </c>
      <c r="E579" s="97" t="s">
        <v>184</v>
      </c>
      <c r="F579" s="107">
        <v>43641</v>
      </c>
      <c r="G579" s="94">
        <v>763718.81</v>
      </c>
      <c r="H579" s="96">
        <v>0.03</v>
      </c>
      <c r="I579" s="94">
        <v>0.22908000000000001</v>
      </c>
      <c r="J579" s="95">
        <v>6.5117262496065413E-6</v>
      </c>
      <c r="K579" s="95">
        <f>I579/'סכום נכסי הקרן'!$C$42</f>
        <v>3.171129447474782E-9</v>
      </c>
    </row>
    <row r="580" spans="2:11" s="142" customFormat="1">
      <c r="B580" s="87" t="s">
        <v>3299</v>
      </c>
      <c r="C580" s="84" t="s">
        <v>3301</v>
      </c>
      <c r="D580" s="97" t="s">
        <v>1934</v>
      </c>
      <c r="E580" s="97" t="s">
        <v>184</v>
      </c>
      <c r="F580" s="107">
        <v>43641</v>
      </c>
      <c r="G580" s="94">
        <v>2436429.0299999998</v>
      </c>
      <c r="H580" s="96">
        <v>0.03</v>
      </c>
      <c r="I580" s="94">
        <v>0.73082000000000003</v>
      </c>
      <c r="J580" s="95">
        <v>2.077396445668523E-5</v>
      </c>
      <c r="K580" s="95">
        <f>I580/'סכום נכסי הקרן'!$C$42</f>
        <v>1.01166615278659E-8</v>
      </c>
    </row>
    <row r="581" spans="2:11" s="142" customFormat="1">
      <c r="B581" s="87" t="s">
        <v>3299</v>
      </c>
      <c r="C581" s="84" t="s">
        <v>3302</v>
      </c>
      <c r="D581" s="97" t="s">
        <v>1934</v>
      </c>
      <c r="E581" s="97" t="s">
        <v>184</v>
      </c>
      <c r="F581" s="107">
        <v>43641</v>
      </c>
      <c r="G581" s="94">
        <v>79505618.379999995</v>
      </c>
      <c r="H581" s="96">
        <v>0.03</v>
      </c>
      <c r="I581" s="94">
        <v>23.848209999999998</v>
      </c>
      <c r="J581" s="95">
        <v>6.7789861647952327E-4</v>
      </c>
      <c r="K581" s="95">
        <f>I581/'סכום נכסי הקרן'!$C$42</f>
        <v>3.3012816920098904E-7</v>
      </c>
    </row>
    <row r="582" spans="2:11" s="142" customFormat="1">
      <c r="B582" s="87" t="s">
        <v>3299</v>
      </c>
      <c r="C582" s="84" t="s">
        <v>3303</v>
      </c>
      <c r="D582" s="97" t="s">
        <v>1934</v>
      </c>
      <c r="E582" s="97" t="s">
        <v>184</v>
      </c>
      <c r="F582" s="107">
        <v>43641</v>
      </c>
      <c r="G582" s="94">
        <v>913142.05</v>
      </c>
      <c r="H582" s="96">
        <v>0.03</v>
      </c>
      <c r="I582" s="94">
        <v>0.27389999999999998</v>
      </c>
      <c r="J582" s="95">
        <v>7.7857596462686903E-6</v>
      </c>
      <c r="K582" s="95">
        <f>I582/'סכום נכסי הקרן'!$C$42</f>
        <v>3.7915678176328913E-9</v>
      </c>
    </row>
    <row r="583" spans="2:11" s="142" customFormat="1">
      <c r="B583" s="87" t="s">
        <v>3299</v>
      </c>
      <c r="C583" s="84" t="s">
        <v>3304</v>
      </c>
      <c r="D583" s="97" t="s">
        <v>1934</v>
      </c>
      <c r="E583" s="97" t="s">
        <v>184</v>
      </c>
      <c r="F583" s="107">
        <v>43641</v>
      </c>
      <c r="G583" s="94">
        <v>1577245.37</v>
      </c>
      <c r="H583" s="96">
        <v>0.03</v>
      </c>
      <c r="I583" s="94">
        <v>0.47310000000000002</v>
      </c>
      <c r="J583" s="95">
        <v>1.3448130298100467E-5</v>
      </c>
      <c r="K583" s="95">
        <f>I583/'סכום נכסי הקרן'!$C$42</f>
        <v>6.5490716850022677E-9</v>
      </c>
    </row>
    <row r="584" spans="2:11" s="142" customFormat="1">
      <c r="B584" s="87" t="s">
        <v>3299</v>
      </c>
      <c r="C584" s="84" t="s">
        <v>3305</v>
      </c>
      <c r="D584" s="97" t="s">
        <v>1934</v>
      </c>
      <c r="E584" s="97" t="s">
        <v>184</v>
      </c>
      <c r="F584" s="107">
        <v>43641</v>
      </c>
      <c r="G584" s="94">
        <v>975401.74</v>
      </c>
      <c r="H584" s="96">
        <v>0.03</v>
      </c>
      <c r="I584" s="94">
        <v>0.29258000000000001</v>
      </c>
      <c r="J584" s="95">
        <v>8.3167490226553245E-6</v>
      </c>
      <c r="K584" s="95">
        <f>I584/'סכום נכסי הקרן'!$C$42</f>
        <v>4.0501530196532727E-9</v>
      </c>
    </row>
    <row r="585" spans="2:11" s="142" customFormat="1">
      <c r="B585" s="87" t="s">
        <v>3306</v>
      </c>
      <c r="C585" s="84" t="s">
        <v>3307</v>
      </c>
      <c r="D585" s="97" t="s">
        <v>1934</v>
      </c>
      <c r="E585" s="97" t="s">
        <v>185</v>
      </c>
      <c r="F585" s="107">
        <v>43629</v>
      </c>
      <c r="G585" s="94">
        <v>346805.62</v>
      </c>
      <c r="H585" s="96">
        <v>9.4899999999999998E-2</v>
      </c>
      <c r="I585" s="94">
        <v>0.32912999999999998</v>
      </c>
      <c r="J585" s="95">
        <v>9.3557030754889153E-6</v>
      </c>
      <c r="K585" s="95">
        <f>I585/'סכום נכסי הקרן'!$C$42</f>
        <v>4.5561106820646714E-9</v>
      </c>
    </row>
    <row r="586" spans="2:11" s="142" customFormat="1">
      <c r="B586" s="87" t="s">
        <v>3306</v>
      </c>
      <c r="C586" s="84" t="s">
        <v>3308</v>
      </c>
      <c r="D586" s="97" t="s">
        <v>1934</v>
      </c>
      <c r="E586" s="97" t="s">
        <v>185</v>
      </c>
      <c r="F586" s="107">
        <v>43629</v>
      </c>
      <c r="G586" s="94">
        <v>224054.7</v>
      </c>
      <c r="H586" s="96">
        <v>9.4899999999999998E-2</v>
      </c>
      <c r="I586" s="94">
        <v>0.21265999999999999</v>
      </c>
      <c r="J586" s="95">
        <v>6.0449786286071546E-6</v>
      </c>
      <c r="K586" s="95">
        <f>I586/'סכום נכסי הקרן'!$C$42</f>
        <v>2.9438291788894147E-9</v>
      </c>
    </row>
    <row r="587" spans="2:11" s="142" customFormat="1">
      <c r="B587" s="87" t="s">
        <v>3309</v>
      </c>
      <c r="C587" s="84" t="s">
        <v>3310</v>
      </c>
      <c r="D587" s="97" t="s">
        <v>1934</v>
      </c>
      <c r="E587" s="97" t="s">
        <v>185</v>
      </c>
      <c r="F587" s="107">
        <v>43629</v>
      </c>
      <c r="G587" s="94">
        <v>106140773.98999999</v>
      </c>
      <c r="H587" s="96">
        <v>9.4899999999999998E-2</v>
      </c>
      <c r="I587" s="94">
        <v>100.73224</v>
      </c>
      <c r="J587" s="95">
        <v>2.8633698768537894E-3</v>
      </c>
      <c r="K587" s="95">
        <f>I587/'סכום נכסי הקרן'!$C$42</f>
        <v>1.3944254084778119E-6</v>
      </c>
    </row>
    <row r="588" spans="2:11" s="142" customFormat="1">
      <c r="B588" s="87" t="s">
        <v>3311</v>
      </c>
      <c r="C588" s="84" t="s">
        <v>3312</v>
      </c>
      <c r="D588" s="97" t="s">
        <v>1934</v>
      </c>
      <c r="E588" s="97" t="s">
        <v>185</v>
      </c>
      <c r="F588" s="107">
        <v>43629</v>
      </c>
      <c r="G588" s="94">
        <v>109517565.59999999</v>
      </c>
      <c r="H588" s="96">
        <v>9.4899999999999998E-2</v>
      </c>
      <c r="I588" s="94">
        <v>103.93696000000001</v>
      </c>
      <c r="J588" s="95">
        <v>2.9544658230151264E-3</v>
      </c>
      <c r="K588" s="95">
        <f>I588/'סכום נכסי הקרן'!$C$42</f>
        <v>1.4387879978042979E-6</v>
      </c>
    </row>
    <row r="589" spans="2:11" s="142" customFormat="1">
      <c r="B589" s="87" t="s">
        <v>3313</v>
      </c>
      <c r="C589" s="84" t="s">
        <v>3314</v>
      </c>
      <c r="D589" s="97" t="s">
        <v>1934</v>
      </c>
      <c r="E589" s="97" t="s">
        <v>185</v>
      </c>
      <c r="F589" s="107">
        <v>43460</v>
      </c>
      <c r="G589" s="94">
        <v>68735698.400000006</v>
      </c>
      <c r="H589" s="96">
        <v>0.92700000000000005</v>
      </c>
      <c r="I589" s="94">
        <v>637.18465000000003</v>
      </c>
      <c r="J589" s="95">
        <v>1.8112327620269587E-2</v>
      </c>
      <c r="K589" s="95">
        <f>I589/'סכום נכסי הקרן'!$C$42</f>
        <v>8.8204775933905728E-6</v>
      </c>
    </row>
    <row r="590" spans="2:11" s="142" customFormat="1">
      <c r="B590" s="87" t="s">
        <v>3315</v>
      </c>
      <c r="C590" s="84" t="s">
        <v>3316</v>
      </c>
      <c r="D590" s="97" t="s">
        <v>1934</v>
      </c>
      <c r="E590" s="97" t="s">
        <v>185</v>
      </c>
      <c r="F590" s="107">
        <v>43605</v>
      </c>
      <c r="G590" s="94">
        <v>4382.26</v>
      </c>
      <c r="H590" s="96">
        <v>0.60840000000000005</v>
      </c>
      <c r="I590" s="94">
        <v>2.666E-2</v>
      </c>
      <c r="J590" s="95">
        <v>7.5782530912567828E-7</v>
      </c>
      <c r="K590" s="95">
        <f>I590/'סכום נכסי הקרן'!$C$42</f>
        <v>3.6905147140596164E-10</v>
      </c>
    </row>
    <row r="591" spans="2:11" s="142" customFormat="1">
      <c r="B591" s="87" t="s">
        <v>3317</v>
      </c>
      <c r="C591" s="84" t="s">
        <v>3318</v>
      </c>
      <c r="D591" s="97" t="s">
        <v>1934</v>
      </c>
      <c r="E591" s="97" t="s">
        <v>185</v>
      </c>
      <c r="F591" s="107">
        <v>43460</v>
      </c>
      <c r="G591" s="94">
        <v>182636.26</v>
      </c>
      <c r="H591" s="96">
        <v>0.9657</v>
      </c>
      <c r="I591" s="94">
        <v>1.7637</v>
      </c>
      <c r="J591" s="95">
        <v>5.0134152201986452E-5</v>
      </c>
      <c r="K591" s="95">
        <f>I591/'סכום נכסי הקרן'!$C$42</f>
        <v>2.4414706681121324E-8</v>
      </c>
    </row>
    <row r="592" spans="2:11" s="142" customFormat="1">
      <c r="B592" s="87" t="s">
        <v>3317</v>
      </c>
      <c r="C592" s="84" t="s">
        <v>3319</v>
      </c>
      <c r="D592" s="97" t="s">
        <v>1934</v>
      </c>
      <c r="E592" s="97" t="s">
        <v>185</v>
      </c>
      <c r="F592" s="107">
        <v>43460</v>
      </c>
      <c r="G592" s="94">
        <v>59813373.840000004</v>
      </c>
      <c r="H592" s="96">
        <v>0.9657</v>
      </c>
      <c r="I592" s="94">
        <v>577.61332999999991</v>
      </c>
      <c r="J592" s="95">
        <v>1.641897975852822E-2</v>
      </c>
      <c r="K592" s="95">
        <f>I592/'סכום נכסי הקרן'!$C$42</f>
        <v>7.9958383098348548E-6</v>
      </c>
    </row>
    <row r="593" spans="2:11" s="142" customFormat="1">
      <c r="B593" s="87" t="s">
        <v>3317</v>
      </c>
      <c r="C593" s="84" t="s">
        <v>3320</v>
      </c>
      <c r="D593" s="97" t="s">
        <v>1934</v>
      </c>
      <c r="E593" s="97" t="s">
        <v>185</v>
      </c>
      <c r="F593" s="107">
        <v>43460</v>
      </c>
      <c r="G593" s="94">
        <v>922313.09</v>
      </c>
      <c r="H593" s="96">
        <v>0.9657</v>
      </c>
      <c r="I593" s="94">
        <v>8.9067099999999986</v>
      </c>
      <c r="J593" s="95">
        <v>2.5317817925891859E-4</v>
      </c>
      <c r="K593" s="95">
        <f>I593/'סכום נכסי הקרן'!$C$42</f>
        <v>1.2329461481193518E-7</v>
      </c>
    </row>
    <row r="594" spans="2:11" s="142" customFormat="1">
      <c r="B594" s="87" t="s">
        <v>3317</v>
      </c>
      <c r="C594" s="84" t="s">
        <v>3321</v>
      </c>
      <c r="D594" s="97" t="s">
        <v>1934</v>
      </c>
      <c r="E594" s="97" t="s">
        <v>185</v>
      </c>
      <c r="F594" s="107">
        <v>43460</v>
      </c>
      <c r="G594" s="94">
        <v>470288.36</v>
      </c>
      <c r="H594" s="96">
        <v>0.9657</v>
      </c>
      <c r="I594" s="94">
        <v>4.5415400000000004</v>
      </c>
      <c r="J594" s="95">
        <v>1.2909579723955865E-4</v>
      </c>
      <c r="K594" s="95">
        <f>I594/'סכום נכסי הקרן'!$C$42</f>
        <v>6.2868042740023673E-8</v>
      </c>
    </row>
    <row r="595" spans="2:11" s="142" customFormat="1">
      <c r="B595" s="87" t="s">
        <v>3317</v>
      </c>
      <c r="C595" s="84" t="s">
        <v>3322</v>
      </c>
      <c r="D595" s="97" t="s">
        <v>1934</v>
      </c>
      <c r="E595" s="97" t="s">
        <v>185</v>
      </c>
      <c r="F595" s="107">
        <v>43460</v>
      </c>
      <c r="G595" s="94">
        <v>3045459.57</v>
      </c>
      <c r="H595" s="96">
        <v>0.9657</v>
      </c>
      <c r="I595" s="94">
        <v>29.409779999999998</v>
      </c>
      <c r="J595" s="95">
        <v>8.3598933307645128E-4</v>
      </c>
      <c r="K595" s="95">
        <f>I595/'סכום נכסי הקרן'!$C$42</f>
        <v>4.0711637594619736E-7</v>
      </c>
    </row>
    <row r="596" spans="2:11" s="142" customFormat="1">
      <c r="B596" s="87" t="s">
        <v>3323</v>
      </c>
      <c r="C596" s="84" t="s">
        <v>3324</v>
      </c>
      <c r="D596" s="97" t="s">
        <v>1934</v>
      </c>
      <c r="E596" s="97" t="s">
        <v>185</v>
      </c>
      <c r="F596" s="107">
        <v>43460</v>
      </c>
      <c r="G596" s="94">
        <v>41093157.600000001</v>
      </c>
      <c r="H596" s="96">
        <v>0.9657</v>
      </c>
      <c r="I596" s="94">
        <v>396.83359000000002</v>
      </c>
      <c r="J596" s="95">
        <v>1.1280215229302427E-2</v>
      </c>
      <c r="K596" s="95">
        <f>I596/'סכום נכסי הקרן'!$C$42</f>
        <v>5.4933240920033798E-6</v>
      </c>
    </row>
    <row r="597" spans="2:11" s="142" customFormat="1">
      <c r="B597" s="87" t="s">
        <v>3325</v>
      </c>
      <c r="C597" s="84" t="s">
        <v>3326</v>
      </c>
      <c r="D597" s="97" t="s">
        <v>1934</v>
      </c>
      <c r="E597" s="97" t="s">
        <v>185</v>
      </c>
      <c r="F597" s="107">
        <v>43643</v>
      </c>
      <c r="G597" s="94">
        <v>68832365.530000001</v>
      </c>
      <c r="H597" s="96">
        <v>0.1454</v>
      </c>
      <c r="I597" s="94">
        <v>100.05347999999999</v>
      </c>
      <c r="J597" s="95">
        <v>2.8440757468154491E-3</v>
      </c>
      <c r="K597" s="95">
        <f>I597/'סכום נכסי הקרן'!$C$42</f>
        <v>1.3850294078502232E-6</v>
      </c>
    </row>
    <row r="598" spans="2:11" s="142" customFormat="1">
      <c r="B598" s="87" t="s">
        <v>3327</v>
      </c>
      <c r="C598" s="84" t="s">
        <v>3328</v>
      </c>
      <c r="D598" s="97" t="s">
        <v>1934</v>
      </c>
      <c r="E598" s="97" t="s">
        <v>185</v>
      </c>
      <c r="F598" s="107">
        <v>43643</v>
      </c>
      <c r="G598" s="94">
        <v>41134879.799999997</v>
      </c>
      <c r="H598" s="96">
        <v>0.1454</v>
      </c>
      <c r="I598" s="94">
        <v>59.792919999999995</v>
      </c>
      <c r="J598" s="95">
        <v>1.6996469648359696E-3</v>
      </c>
      <c r="K598" s="95">
        <f>I598/'סכום נכסי הקרן'!$C$42</f>
        <v>8.2770686817925542E-7</v>
      </c>
    </row>
    <row r="599" spans="2:11" s="142" customFormat="1">
      <c r="B599" s="87" t="s">
        <v>3329</v>
      </c>
      <c r="C599" s="84" t="s">
        <v>3330</v>
      </c>
      <c r="D599" s="97" t="s">
        <v>1934</v>
      </c>
      <c r="E599" s="97" t="s">
        <v>185</v>
      </c>
      <c r="F599" s="107">
        <v>43643</v>
      </c>
      <c r="G599" s="94">
        <v>59921284.57</v>
      </c>
      <c r="H599" s="96">
        <v>0.2228</v>
      </c>
      <c r="I599" s="94">
        <v>133.51374999999999</v>
      </c>
      <c r="J599" s="95">
        <v>3.7952025081124728E-3</v>
      </c>
      <c r="K599" s="95">
        <f>I599/'סכום נכסי הקרן'!$C$42</f>
        <v>1.8482162749597789E-6</v>
      </c>
    </row>
    <row r="600" spans="2:11" s="142" customFormat="1">
      <c r="B600" s="87" t="s">
        <v>3329</v>
      </c>
      <c r="C600" s="84" t="s">
        <v>3331</v>
      </c>
      <c r="D600" s="97" t="s">
        <v>1934</v>
      </c>
      <c r="E600" s="97" t="s">
        <v>185</v>
      </c>
      <c r="F600" s="107">
        <v>43643</v>
      </c>
      <c r="G600" s="94">
        <v>3233919.71</v>
      </c>
      <c r="H600" s="96">
        <v>0.2228</v>
      </c>
      <c r="I600" s="94">
        <v>7.2056700000000005</v>
      </c>
      <c r="J600" s="95">
        <v>2.0482517236337686E-4</v>
      </c>
      <c r="K600" s="95">
        <f>I600/'סכום נכסי הקרן'!$C$42</f>
        <v>9.9747303674636001E-8</v>
      </c>
    </row>
    <row r="601" spans="2:11" s="142" customFormat="1">
      <c r="B601" s="87" t="s">
        <v>3329</v>
      </c>
      <c r="C601" s="84" t="s">
        <v>3332</v>
      </c>
      <c r="D601" s="97" t="s">
        <v>1934</v>
      </c>
      <c r="E601" s="97" t="s">
        <v>185</v>
      </c>
      <c r="F601" s="107">
        <v>43643</v>
      </c>
      <c r="G601" s="94">
        <v>182965.75</v>
      </c>
      <c r="H601" s="96">
        <v>0.2228</v>
      </c>
      <c r="I601" s="94">
        <v>0.40767999999999999</v>
      </c>
      <c r="J601" s="95">
        <v>1.1588530458528002E-5</v>
      </c>
      <c r="K601" s="95">
        <f>I601/'סכום נכסי הקרן'!$C$42</f>
        <v>5.6434697622949153E-9</v>
      </c>
    </row>
    <row r="602" spans="2:11" s="142" customFormat="1">
      <c r="B602" s="87" t="s">
        <v>3329</v>
      </c>
      <c r="C602" s="84" t="s">
        <v>3333</v>
      </c>
      <c r="D602" s="97" t="s">
        <v>1934</v>
      </c>
      <c r="E602" s="97" t="s">
        <v>185</v>
      </c>
      <c r="F602" s="107">
        <v>43643</v>
      </c>
      <c r="G602" s="94">
        <v>192114.04</v>
      </c>
      <c r="H602" s="96">
        <v>0.2228</v>
      </c>
      <c r="I602" s="94">
        <v>0.42806</v>
      </c>
      <c r="J602" s="95">
        <v>1.2167843279232478E-5</v>
      </c>
      <c r="K602" s="95">
        <f>I602/'סכום נכסי הקרן'!$C$42</f>
        <v>5.9255878788460591E-9</v>
      </c>
    </row>
    <row r="603" spans="2:11" s="142" customFormat="1">
      <c r="B603" s="87" t="s">
        <v>3329</v>
      </c>
      <c r="C603" s="84" t="s">
        <v>3334</v>
      </c>
      <c r="D603" s="97" t="s">
        <v>1934</v>
      </c>
      <c r="E603" s="97" t="s">
        <v>185</v>
      </c>
      <c r="F603" s="107">
        <v>43643</v>
      </c>
      <c r="G603" s="94">
        <v>2287071.9300000002</v>
      </c>
      <c r="H603" s="96">
        <v>0.2228</v>
      </c>
      <c r="I603" s="94">
        <v>5.0959399999999997</v>
      </c>
      <c r="J603" s="95">
        <v>1.4485492519827116E-4</v>
      </c>
      <c r="K603" s="95">
        <f>I603/'סכום נכסי הקרן'!$C$42</f>
        <v>7.0542541455232406E-8</v>
      </c>
    </row>
    <row r="604" spans="2:11" s="142" customFormat="1">
      <c r="B604" s="87" t="s">
        <v>3329</v>
      </c>
      <c r="C604" s="84" t="s">
        <v>3335</v>
      </c>
      <c r="D604" s="97" t="s">
        <v>1934</v>
      </c>
      <c r="E604" s="97" t="s">
        <v>185</v>
      </c>
      <c r="F604" s="107">
        <v>43643</v>
      </c>
      <c r="G604" s="94">
        <v>5031558.25</v>
      </c>
      <c r="H604" s="96">
        <v>0.2228</v>
      </c>
      <c r="I604" s="94">
        <v>11.211079999999999</v>
      </c>
      <c r="J604" s="95">
        <v>3.1868117654286233E-4</v>
      </c>
      <c r="K604" s="95">
        <f>I604/'סכום נכסי הקרן'!$C$42</f>
        <v>1.5519375731620211E-7</v>
      </c>
    </row>
    <row r="605" spans="2:11" s="142" customFormat="1">
      <c r="B605" s="87" t="s">
        <v>3329</v>
      </c>
      <c r="C605" s="84" t="s">
        <v>3336</v>
      </c>
      <c r="D605" s="97" t="s">
        <v>1934</v>
      </c>
      <c r="E605" s="97" t="s">
        <v>185</v>
      </c>
      <c r="F605" s="107">
        <v>43643</v>
      </c>
      <c r="G605" s="94">
        <v>13722431.58</v>
      </c>
      <c r="H605" s="96">
        <v>0.2228</v>
      </c>
      <c r="I605" s="94">
        <v>30.575669999999999</v>
      </c>
      <c r="J605" s="95">
        <v>8.6913040395629134E-4</v>
      </c>
      <c r="K605" s="95">
        <f>I605/'סכום נכסי הקרן'!$C$42</f>
        <v>4.2325566401812146E-7</v>
      </c>
    </row>
    <row r="606" spans="2:11" s="142" customFormat="1">
      <c r="B606" s="87" t="s">
        <v>3337</v>
      </c>
      <c r="C606" s="84" t="s">
        <v>3338</v>
      </c>
      <c r="D606" s="97" t="s">
        <v>1934</v>
      </c>
      <c r="E606" s="97" t="s">
        <v>185</v>
      </c>
      <c r="F606" s="107">
        <v>43475</v>
      </c>
      <c r="G606" s="94">
        <v>251879.95</v>
      </c>
      <c r="H606" s="96">
        <v>1.2625999999999999</v>
      </c>
      <c r="I606" s="94">
        <v>3.1801500000000003</v>
      </c>
      <c r="J606" s="95">
        <v>9.0397530263166772E-5</v>
      </c>
      <c r="K606" s="95">
        <f>I606/'סכום נכסי הקרן'!$C$42</f>
        <v>4.4022469497061852E-8</v>
      </c>
    </row>
    <row r="607" spans="2:11" s="142" customFormat="1">
      <c r="B607" s="87" t="s">
        <v>3337</v>
      </c>
      <c r="C607" s="84" t="s">
        <v>3339</v>
      </c>
      <c r="D607" s="97" t="s">
        <v>1934</v>
      </c>
      <c r="E607" s="97" t="s">
        <v>185</v>
      </c>
      <c r="F607" s="107">
        <v>43475</v>
      </c>
      <c r="G607" s="94">
        <v>3388930.27</v>
      </c>
      <c r="H607" s="96">
        <v>1.2625999999999999</v>
      </c>
      <c r="I607" s="94">
        <v>42.787410000000001</v>
      </c>
      <c r="J607" s="95">
        <v>1.2162558968468544E-3</v>
      </c>
      <c r="K607" s="95">
        <f>I607/'סכום נכסי הקרן'!$C$42</f>
        <v>5.9230144854276663E-7</v>
      </c>
    </row>
    <row r="608" spans="2:11" s="142" customFormat="1">
      <c r="B608" s="87" t="s">
        <v>3337</v>
      </c>
      <c r="C608" s="84" t="s">
        <v>3340</v>
      </c>
      <c r="D608" s="97" t="s">
        <v>1934</v>
      </c>
      <c r="E608" s="97" t="s">
        <v>185</v>
      </c>
      <c r="F608" s="107">
        <v>43475</v>
      </c>
      <c r="G608" s="94">
        <v>457963.55</v>
      </c>
      <c r="H608" s="96">
        <v>1.2625999999999999</v>
      </c>
      <c r="I608" s="94">
        <v>5.7820799999999997</v>
      </c>
      <c r="J608" s="95">
        <v>1.6435883583606158E-4</v>
      </c>
      <c r="K608" s="95">
        <f>I608/'סכום נכסי הקרן'!$C$42</f>
        <v>8.0040702617666258E-8</v>
      </c>
    </row>
    <row r="609" spans="2:11" s="142" customFormat="1">
      <c r="B609" s="87" t="s">
        <v>3341</v>
      </c>
      <c r="C609" s="84" t="s">
        <v>3342</v>
      </c>
      <c r="D609" s="97" t="s">
        <v>1934</v>
      </c>
      <c r="E609" s="97" t="s">
        <v>185</v>
      </c>
      <c r="F609" s="107">
        <v>43584</v>
      </c>
      <c r="G609" s="94">
        <v>60321956.759999998</v>
      </c>
      <c r="H609" s="96">
        <v>2.1307</v>
      </c>
      <c r="I609" s="94">
        <v>1285.2889299999999</v>
      </c>
      <c r="J609" s="95">
        <v>3.6535051788937067E-2</v>
      </c>
      <c r="K609" s="95">
        <f>I609/'סכום נכסי הקרן'!$C$42</f>
        <v>1.7792114433544412E-5</v>
      </c>
    </row>
    <row r="610" spans="2:11" s="142" customFormat="1">
      <c r="B610" s="87" t="s">
        <v>3341</v>
      </c>
      <c r="C610" s="84" t="s">
        <v>3343</v>
      </c>
      <c r="D610" s="97" t="s">
        <v>1934</v>
      </c>
      <c r="E610" s="97" t="s">
        <v>185</v>
      </c>
      <c r="F610" s="107">
        <v>43584</v>
      </c>
      <c r="G610" s="94">
        <v>2041666.23</v>
      </c>
      <c r="H610" s="96">
        <v>2.1307</v>
      </c>
      <c r="I610" s="94">
        <v>43.502089999999995</v>
      </c>
      <c r="J610" s="95">
        <v>1.2365710728380749E-3</v>
      </c>
      <c r="K610" s="95">
        <f>I610/'סכום נכסי הקרן'!$C$42</f>
        <v>6.021946858114992E-7</v>
      </c>
    </row>
    <row r="611" spans="2:11" s="142" customFormat="1">
      <c r="B611" s="87" t="s">
        <v>3344</v>
      </c>
      <c r="C611" s="84" t="s">
        <v>3345</v>
      </c>
      <c r="D611" s="97" t="s">
        <v>1934</v>
      </c>
      <c r="E611" s="97" t="s">
        <v>185</v>
      </c>
      <c r="F611" s="107">
        <v>43584</v>
      </c>
      <c r="G611" s="94">
        <v>4756154.28</v>
      </c>
      <c r="H611" s="96">
        <v>2.1307</v>
      </c>
      <c r="I611" s="94">
        <v>101.34009</v>
      </c>
      <c r="J611" s="95">
        <v>2.8806483507529657E-3</v>
      </c>
      <c r="K611" s="95">
        <f>I611/'סכום נכסי הקרן'!$C$42</f>
        <v>1.4028398097116496E-6</v>
      </c>
    </row>
    <row r="612" spans="2:11" s="142" customFormat="1">
      <c r="B612" s="87" t="s">
        <v>3344</v>
      </c>
      <c r="C612" s="84" t="s">
        <v>3346</v>
      </c>
      <c r="D612" s="97" t="s">
        <v>1934</v>
      </c>
      <c r="E612" s="97" t="s">
        <v>185</v>
      </c>
      <c r="F612" s="107">
        <v>43584</v>
      </c>
      <c r="G612" s="94">
        <v>42837869.600000001</v>
      </c>
      <c r="H612" s="96">
        <v>2.1307</v>
      </c>
      <c r="I612" s="94">
        <v>912.75287000000003</v>
      </c>
      <c r="J612" s="95">
        <v>2.594550734670293E-2</v>
      </c>
      <c r="K612" s="95">
        <f>I612/'סכום נכסי הקרן'!$C$42</f>
        <v>1.2635138398481411E-5</v>
      </c>
    </row>
    <row r="613" spans="2:11" s="142" customFormat="1">
      <c r="B613" s="87" t="s">
        <v>3347</v>
      </c>
      <c r="C613" s="84" t="s">
        <v>3348</v>
      </c>
      <c r="D613" s="97" t="s">
        <v>1934</v>
      </c>
      <c r="E613" s="97" t="s">
        <v>185</v>
      </c>
      <c r="F613" s="107">
        <v>43573</v>
      </c>
      <c r="G613" s="94">
        <v>2326280.1</v>
      </c>
      <c r="H613" s="96">
        <v>2.8100999999999998</v>
      </c>
      <c r="I613" s="94">
        <v>65.370379999999997</v>
      </c>
      <c r="J613" s="95">
        <v>1.8581893635094921E-3</v>
      </c>
      <c r="K613" s="95">
        <f>I613/'סכום נכסי הקרן'!$C$42</f>
        <v>9.0491503846087193E-7</v>
      </c>
    </row>
    <row r="614" spans="2:11" s="142" customFormat="1">
      <c r="B614" s="87" t="s">
        <v>3347</v>
      </c>
      <c r="C614" s="84" t="s">
        <v>3349</v>
      </c>
      <c r="D614" s="97" t="s">
        <v>1934</v>
      </c>
      <c r="E614" s="97" t="s">
        <v>185</v>
      </c>
      <c r="F614" s="107">
        <v>43573</v>
      </c>
      <c r="G614" s="94">
        <v>1954075.28</v>
      </c>
      <c r="H614" s="96">
        <v>2.8100999999999998</v>
      </c>
      <c r="I614" s="94">
        <v>54.911120000000004</v>
      </c>
      <c r="J614" s="95">
        <v>1.5608790880884179E-3</v>
      </c>
      <c r="K614" s="95">
        <f>I614/'סכום נכסי הקרן'!$C$42</f>
        <v>7.6012864338144527E-7</v>
      </c>
    </row>
    <row r="615" spans="2:11" s="142" customFormat="1">
      <c r="B615" s="87" t="s">
        <v>3347</v>
      </c>
      <c r="C615" s="84" t="s">
        <v>3350</v>
      </c>
      <c r="D615" s="97" t="s">
        <v>1934</v>
      </c>
      <c r="E615" s="97" t="s">
        <v>185</v>
      </c>
      <c r="F615" s="107">
        <v>43573</v>
      </c>
      <c r="G615" s="94">
        <v>13957680.6</v>
      </c>
      <c r="H615" s="96">
        <v>2.8100999999999998</v>
      </c>
      <c r="I615" s="94">
        <v>392.22226000000001</v>
      </c>
      <c r="J615" s="95">
        <v>1.1149135612545843E-2</v>
      </c>
      <c r="K615" s="95">
        <f>I615/'סכום נכסי הקרן'!$C$42</f>
        <v>5.4294899539074134E-6</v>
      </c>
    </row>
    <row r="616" spans="2:11" s="142" customFormat="1">
      <c r="B616" s="87" t="s">
        <v>3347</v>
      </c>
      <c r="C616" s="84" t="s">
        <v>3351</v>
      </c>
      <c r="D616" s="97" t="s">
        <v>1934</v>
      </c>
      <c r="E616" s="97" t="s">
        <v>185</v>
      </c>
      <c r="F616" s="107">
        <v>43573</v>
      </c>
      <c r="G616" s="94">
        <v>5117816.22</v>
      </c>
      <c r="H616" s="96">
        <v>2.8100999999999998</v>
      </c>
      <c r="I616" s="94">
        <v>143.81483</v>
      </c>
      <c r="J616" s="95">
        <v>4.0880164291675495E-3</v>
      </c>
      <c r="K616" s="95">
        <f>I616/'סכום נכסי הקרן'!$C$42</f>
        <v>1.9908130015565728E-6</v>
      </c>
    </row>
    <row r="617" spans="2:11" s="142" customFormat="1">
      <c r="B617" s="87" t="s">
        <v>3352</v>
      </c>
      <c r="C617" s="84" t="s">
        <v>3353</v>
      </c>
      <c r="D617" s="97" t="s">
        <v>1934</v>
      </c>
      <c r="E617" s="97" t="s">
        <v>185</v>
      </c>
      <c r="F617" s="107">
        <v>43585</v>
      </c>
      <c r="G617" s="94">
        <v>3828.21</v>
      </c>
      <c r="H617" s="96">
        <v>2.8047</v>
      </c>
      <c r="I617" s="94">
        <v>0.10737000000000001</v>
      </c>
      <c r="J617" s="95">
        <v>3.0520518920039043E-6</v>
      </c>
      <c r="K617" s="95">
        <f>I617/'סכום נכסי הקרן'!$C$42</f>
        <v>1.4863111959811742E-9</v>
      </c>
    </row>
    <row r="618" spans="2:11" s="142" customFormat="1">
      <c r="B618" s="87" t="s">
        <v>3352</v>
      </c>
      <c r="C618" s="84" t="s">
        <v>3075</v>
      </c>
      <c r="D618" s="97" t="s">
        <v>1934</v>
      </c>
      <c r="E618" s="97" t="s">
        <v>185</v>
      </c>
      <c r="F618" s="107">
        <v>43585</v>
      </c>
      <c r="G618" s="94">
        <v>4295.07</v>
      </c>
      <c r="H618" s="96">
        <v>2.8048000000000002</v>
      </c>
      <c r="I618" s="94">
        <v>0.12046999999999999</v>
      </c>
      <c r="J618" s="95">
        <v>3.4244266688060937E-6</v>
      </c>
      <c r="K618" s="95">
        <f>I618/'סכום נכסי הקרן'!$C$42</f>
        <v>1.6676530667770516E-9</v>
      </c>
    </row>
    <row r="619" spans="2:11" s="142" customFormat="1">
      <c r="B619" s="87" t="s">
        <v>3352</v>
      </c>
      <c r="C619" s="84" t="s">
        <v>3354</v>
      </c>
      <c r="D619" s="97" t="s">
        <v>1934</v>
      </c>
      <c r="E619" s="97" t="s">
        <v>185</v>
      </c>
      <c r="F619" s="107">
        <v>43585</v>
      </c>
      <c r="G619" s="94">
        <v>163398.76</v>
      </c>
      <c r="H619" s="96">
        <v>2.8046000000000002</v>
      </c>
      <c r="I619" s="94">
        <v>4.58263</v>
      </c>
      <c r="J619" s="95">
        <v>1.3026380331427633E-4</v>
      </c>
      <c r="K619" s="95">
        <f>I619/'סכום נכסי הקרן'!$C$42</f>
        <v>6.3436847127123103E-8</v>
      </c>
    </row>
    <row r="620" spans="2:11" s="142" customFormat="1">
      <c r="B620" s="87" t="s">
        <v>3355</v>
      </c>
      <c r="C620" s="84" t="s">
        <v>3356</v>
      </c>
      <c r="D620" s="97" t="s">
        <v>1934</v>
      </c>
      <c r="E620" s="97" t="s">
        <v>185</v>
      </c>
      <c r="F620" s="107">
        <v>43572</v>
      </c>
      <c r="G620" s="94">
        <v>4648238.21</v>
      </c>
      <c r="H620" s="96">
        <v>3.1880999999999999</v>
      </c>
      <c r="I620" s="94">
        <v>148.19057000000001</v>
      </c>
      <c r="J620" s="95">
        <v>4.2123992693083451E-3</v>
      </c>
      <c r="K620" s="95">
        <f>I620/'סכום נכסי הקרן'!$C$42</f>
        <v>2.0513858929853022E-6</v>
      </c>
    </row>
    <row r="621" spans="2:11" s="142" customFormat="1">
      <c r="B621" s="87" t="s">
        <v>3355</v>
      </c>
      <c r="C621" s="84" t="s">
        <v>3357</v>
      </c>
      <c r="D621" s="97" t="s">
        <v>1934</v>
      </c>
      <c r="E621" s="97" t="s">
        <v>185</v>
      </c>
      <c r="F621" s="107">
        <v>43572</v>
      </c>
      <c r="G621" s="94">
        <v>12417168.6</v>
      </c>
      <c r="H621" s="96">
        <v>3.1880999999999999</v>
      </c>
      <c r="I621" s="94">
        <v>395.87198999999998</v>
      </c>
      <c r="J621" s="95">
        <v>1.1252881215151816E-2</v>
      </c>
      <c r="K621" s="95">
        <f>I621/'סכום נכסי הקרן'!$C$42</f>
        <v>5.4800127681135081E-6</v>
      </c>
    </row>
    <row r="622" spans="2:11" s="142" customFormat="1">
      <c r="B622" s="87" t="s">
        <v>3355</v>
      </c>
      <c r="C622" s="84" t="s">
        <v>3358</v>
      </c>
      <c r="D622" s="97" t="s">
        <v>1934</v>
      </c>
      <c r="E622" s="97" t="s">
        <v>185</v>
      </c>
      <c r="F622" s="107">
        <v>43572</v>
      </c>
      <c r="G622" s="94">
        <v>5055896.2</v>
      </c>
      <c r="H622" s="96">
        <v>3.1880999999999999</v>
      </c>
      <c r="I622" s="94">
        <v>161.18711999999999</v>
      </c>
      <c r="J622" s="95">
        <v>4.5818334223960162E-3</v>
      </c>
      <c r="K622" s="95">
        <f>I622/'סכום נכסי הקרן'!$C$42</f>
        <v>2.2312957167175282E-6</v>
      </c>
    </row>
    <row r="623" spans="2:11" s="142" customFormat="1">
      <c r="B623" s="87" t="s">
        <v>3359</v>
      </c>
      <c r="C623" s="84" t="s">
        <v>3360</v>
      </c>
      <c r="D623" s="97" t="s">
        <v>1934</v>
      </c>
      <c r="E623" s="97" t="s">
        <v>185</v>
      </c>
      <c r="F623" s="107">
        <v>43572</v>
      </c>
      <c r="G623" s="94">
        <v>138334055</v>
      </c>
      <c r="H623" s="96">
        <v>3.2614000000000001</v>
      </c>
      <c r="I623" s="94">
        <v>4511.5918099999999</v>
      </c>
      <c r="J623" s="95">
        <v>0.12824450330315562</v>
      </c>
      <c r="K623" s="95">
        <f>I623/'סכום נכסי הקרן'!$C$42</f>
        <v>6.2453473213187758E-5</v>
      </c>
    </row>
    <row r="624" spans="2:11" s="142" customFormat="1">
      <c r="B624" s="87" t="s">
        <v>3361</v>
      </c>
      <c r="C624" s="84" t="s">
        <v>3362</v>
      </c>
      <c r="D624" s="97" t="s">
        <v>1934</v>
      </c>
      <c r="E624" s="97" t="s">
        <v>185</v>
      </c>
      <c r="F624" s="107">
        <v>43571</v>
      </c>
      <c r="G624" s="94">
        <v>2907.75</v>
      </c>
      <c r="H624" s="96">
        <v>3.2454999999999998</v>
      </c>
      <c r="I624" s="94">
        <v>9.4370000000000009E-2</v>
      </c>
      <c r="J624" s="95">
        <v>2.6825196707498225E-6</v>
      </c>
      <c r="K624" s="95">
        <f>I624/'סכום נכסי הקרן'!$C$42</f>
        <v>1.3063536142753414E-9</v>
      </c>
    </row>
    <row r="625" spans="2:11" s="142" customFormat="1">
      <c r="B625" s="87" t="s">
        <v>3363</v>
      </c>
      <c r="C625" s="84" t="s">
        <v>3364</v>
      </c>
      <c r="D625" s="97" t="s">
        <v>1934</v>
      </c>
      <c r="E625" s="97" t="s">
        <v>185</v>
      </c>
      <c r="F625" s="107">
        <v>43586</v>
      </c>
      <c r="G625" s="94">
        <v>352162.11</v>
      </c>
      <c r="H625" s="96">
        <v>3.2768000000000002</v>
      </c>
      <c r="I625" s="94">
        <v>11.53974</v>
      </c>
      <c r="J625" s="95">
        <v>3.2802351960727516E-4</v>
      </c>
      <c r="K625" s="95">
        <f>I625/'סכום נכסי הקרן'!$C$42</f>
        <v>1.5974336183954358E-7</v>
      </c>
    </row>
    <row r="626" spans="2:11" s="142" customFormat="1">
      <c r="B626" s="87" t="s">
        <v>3363</v>
      </c>
      <c r="C626" s="84" t="s">
        <v>3365</v>
      </c>
      <c r="D626" s="97" t="s">
        <v>1934</v>
      </c>
      <c r="E626" s="97" t="s">
        <v>185</v>
      </c>
      <c r="F626" s="107">
        <v>43586</v>
      </c>
      <c r="G626" s="94">
        <v>3333801.34</v>
      </c>
      <c r="H626" s="96">
        <v>3.2768000000000002</v>
      </c>
      <c r="I626" s="94">
        <v>109.24288</v>
      </c>
      <c r="J626" s="95">
        <v>3.1052895463533152E-3</v>
      </c>
      <c r="K626" s="95">
        <f>I626/'סכום נכסי הקרן'!$C$42</f>
        <v>1.5122372694908063E-6</v>
      </c>
    </row>
    <row r="627" spans="2:11" s="142" customFormat="1">
      <c r="B627" s="87" t="s">
        <v>3363</v>
      </c>
      <c r="C627" s="84" t="s">
        <v>3366</v>
      </c>
      <c r="D627" s="97" t="s">
        <v>1934</v>
      </c>
      <c r="E627" s="97" t="s">
        <v>185</v>
      </c>
      <c r="F627" s="107">
        <v>43586</v>
      </c>
      <c r="G627" s="94">
        <v>7278017</v>
      </c>
      <c r="H627" s="96">
        <v>3.2768000000000002</v>
      </c>
      <c r="I627" s="94">
        <v>238.48798000000002</v>
      </c>
      <c r="J627" s="95">
        <v>6.7791533070614635E-3</v>
      </c>
      <c r="K627" s="95">
        <f>I627/'סכום נכסי הקרן'!$C$42</f>
        <v>3.3013630882083856E-6</v>
      </c>
    </row>
    <row r="628" spans="2:11" s="142" customFormat="1">
      <c r="B628" s="87" t="s">
        <v>3363</v>
      </c>
      <c r="C628" s="84" t="s">
        <v>3367</v>
      </c>
      <c r="D628" s="97" t="s">
        <v>1934</v>
      </c>
      <c r="E628" s="97" t="s">
        <v>185</v>
      </c>
      <c r="F628" s="107">
        <v>43586</v>
      </c>
      <c r="G628" s="94">
        <v>352162.11</v>
      </c>
      <c r="H628" s="96">
        <v>3.2768000000000002</v>
      </c>
      <c r="I628" s="94">
        <v>11.53974</v>
      </c>
      <c r="J628" s="95">
        <v>3.2802351960727516E-4</v>
      </c>
      <c r="K628" s="95">
        <f>I628/'סכום נכסי הקרן'!$C$42</f>
        <v>1.5974336183954358E-7</v>
      </c>
    </row>
    <row r="629" spans="2:11" s="142" customFormat="1">
      <c r="B629" s="87" t="s">
        <v>3363</v>
      </c>
      <c r="C629" s="84" t="s">
        <v>3368</v>
      </c>
      <c r="D629" s="97" t="s">
        <v>1934</v>
      </c>
      <c r="E629" s="97" t="s">
        <v>185</v>
      </c>
      <c r="F629" s="107">
        <v>43586</v>
      </c>
      <c r="G629" s="94">
        <v>1549513.3</v>
      </c>
      <c r="H629" s="96">
        <v>3.2768000000000002</v>
      </c>
      <c r="I629" s="94">
        <v>50.774860000000004</v>
      </c>
      <c r="J629" s="95">
        <v>1.4433035999742326E-3</v>
      </c>
      <c r="K629" s="95">
        <f>I629/'סכום נכסי הקרן'!$C$42</f>
        <v>7.0287084746555535E-7</v>
      </c>
    </row>
    <row r="630" spans="2:11" s="142" customFormat="1">
      <c r="B630" s="87" t="s">
        <v>3086</v>
      </c>
      <c r="C630" s="84" t="s">
        <v>3369</v>
      </c>
      <c r="D630" s="97" t="s">
        <v>1934</v>
      </c>
      <c r="E630" s="97" t="s">
        <v>185</v>
      </c>
      <c r="F630" s="107">
        <v>43592</v>
      </c>
      <c r="G630" s="94">
        <v>94038.99</v>
      </c>
      <c r="H630" s="96">
        <v>3.4916999999999998</v>
      </c>
      <c r="I630" s="94">
        <v>3.28356</v>
      </c>
      <c r="J630" s="95">
        <v>9.3337016955465573E-5</v>
      </c>
      <c r="K630" s="95">
        <f>I630/'סכום נכסי הקרן'!$C$42</f>
        <v>4.5453962845077246E-8</v>
      </c>
    </row>
    <row r="631" spans="2:11" s="142" customFormat="1">
      <c r="B631" s="87" t="s">
        <v>3086</v>
      </c>
      <c r="C631" s="84" t="s">
        <v>3370</v>
      </c>
      <c r="D631" s="97" t="s">
        <v>1934</v>
      </c>
      <c r="E631" s="97" t="s">
        <v>185</v>
      </c>
      <c r="F631" s="107">
        <v>43592</v>
      </c>
      <c r="G631" s="94">
        <v>869860.62</v>
      </c>
      <c r="H631" s="96">
        <v>3.4916999999999998</v>
      </c>
      <c r="I631" s="94">
        <v>30.37293</v>
      </c>
      <c r="J631" s="95">
        <v>8.633674068380566E-4</v>
      </c>
      <c r="K631" s="95">
        <f>I631/'סכום נכסי הקרן'!$C$42</f>
        <v>4.2044915631696454E-7</v>
      </c>
    </row>
    <row r="632" spans="2:11" s="142" customFormat="1">
      <c r="B632" s="87" t="s">
        <v>3086</v>
      </c>
      <c r="C632" s="84" t="s">
        <v>3371</v>
      </c>
      <c r="D632" s="97" t="s">
        <v>1934</v>
      </c>
      <c r="E632" s="97" t="s">
        <v>185</v>
      </c>
      <c r="F632" s="107">
        <v>43592</v>
      </c>
      <c r="G632" s="94">
        <v>36675.199999999997</v>
      </c>
      <c r="H632" s="96">
        <v>3.4916999999999998</v>
      </c>
      <c r="I632" s="94">
        <v>1.2805899999999999</v>
      </c>
      <c r="J632" s="95">
        <v>3.6401482093520343E-5</v>
      </c>
      <c r="K632" s="95">
        <f>I632/'סכום נכסי הקרן'!$C$42</f>
        <v>1.7727067658205565E-8</v>
      </c>
    </row>
    <row r="633" spans="2:11" s="142" customFormat="1">
      <c r="B633" s="87" t="s">
        <v>3086</v>
      </c>
      <c r="C633" s="84" t="s">
        <v>3372</v>
      </c>
      <c r="D633" s="97" t="s">
        <v>1934</v>
      </c>
      <c r="E633" s="97" t="s">
        <v>185</v>
      </c>
      <c r="F633" s="107">
        <v>43592</v>
      </c>
      <c r="G633" s="94">
        <v>211587.72</v>
      </c>
      <c r="H633" s="96">
        <v>3.4916999999999998</v>
      </c>
      <c r="I633" s="94">
        <v>7.3880100000000004</v>
      </c>
      <c r="J633" s="95">
        <v>2.1000828814979756E-4</v>
      </c>
      <c r="K633" s="95">
        <f>I633/'סכום נכסי הקרן'!$C$42</f>
        <v>1.0227141640142381E-7</v>
      </c>
    </row>
    <row r="634" spans="2:11" s="142" customFormat="1">
      <c r="B634" s="87" t="s">
        <v>3373</v>
      </c>
      <c r="C634" s="84" t="s">
        <v>3374</v>
      </c>
      <c r="D634" s="97" t="s">
        <v>1934</v>
      </c>
      <c r="E634" s="97" t="s">
        <v>185</v>
      </c>
      <c r="F634" s="107">
        <v>43536</v>
      </c>
      <c r="G634" s="94">
        <v>197558.25</v>
      </c>
      <c r="H634" s="96">
        <v>3.8681000000000001</v>
      </c>
      <c r="I634" s="94">
        <v>7.6417000000000002</v>
      </c>
      <c r="J634" s="95">
        <v>2.1721956731979354E-4</v>
      </c>
      <c r="K634" s="95">
        <f>I634/'סכום נכסי הקרן'!$C$42</f>
        <v>1.0578321939395863E-7</v>
      </c>
    </row>
    <row r="635" spans="2:11" s="142" customFormat="1">
      <c r="B635" s="87" t="s">
        <v>3373</v>
      </c>
      <c r="C635" s="84" t="s">
        <v>3375</v>
      </c>
      <c r="D635" s="97" t="s">
        <v>1934</v>
      </c>
      <c r="E635" s="97" t="s">
        <v>185</v>
      </c>
      <c r="F635" s="107">
        <v>43536</v>
      </c>
      <c r="G635" s="94">
        <v>1340573.8700000001</v>
      </c>
      <c r="H635" s="96">
        <v>3.8681000000000001</v>
      </c>
      <c r="I635" s="94">
        <v>51.854370000000003</v>
      </c>
      <c r="J635" s="95">
        <v>1.4739892713716168E-3</v>
      </c>
      <c r="K635" s="95">
        <f>I635/'סכום נכסי הקרן'!$C$42</f>
        <v>7.1781438662149869E-7</v>
      </c>
    </row>
    <row r="636" spans="2:11" s="142" customFormat="1">
      <c r="B636" s="87" t="s">
        <v>3373</v>
      </c>
      <c r="C636" s="84" t="s">
        <v>3376</v>
      </c>
      <c r="D636" s="97" t="s">
        <v>1934</v>
      </c>
      <c r="E636" s="97" t="s">
        <v>185</v>
      </c>
      <c r="F636" s="107">
        <v>43536</v>
      </c>
      <c r="G636" s="94">
        <v>517414.48</v>
      </c>
      <c r="H636" s="96">
        <v>3.8681000000000001</v>
      </c>
      <c r="I636" s="94">
        <v>20.01397</v>
      </c>
      <c r="J636" s="95">
        <v>5.6890821463173493E-4</v>
      </c>
      <c r="K636" s="95">
        <f>I636/'סכום נכסי הקרן'!$C$42</f>
        <v>2.7705120319485276E-7</v>
      </c>
    </row>
    <row r="637" spans="2:11" s="142" customFormat="1">
      <c r="B637" s="87" t="s">
        <v>3377</v>
      </c>
      <c r="C637" s="84" t="s">
        <v>3378</v>
      </c>
      <c r="D637" s="97" t="s">
        <v>1934</v>
      </c>
      <c r="E637" s="97" t="s">
        <v>185</v>
      </c>
      <c r="F637" s="107">
        <v>43570</v>
      </c>
      <c r="G637" s="94">
        <v>37634.14</v>
      </c>
      <c r="H637" s="96">
        <v>3.5390000000000001</v>
      </c>
      <c r="I637" s="94">
        <v>1.3318699999999999</v>
      </c>
      <c r="J637" s="95">
        <v>3.7859144578590288E-5</v>
      </c>
      <c r="K637" s="95">
        <f>I637/'סכום נכסי הקרן'!$C$42</f>
        <v>1.8436931103580572E-8</v>
      </c>
    </row>
    <row r="638" spans="2:11" s="142" customFormat="1">
      <c r="B638" s="87" t="s">
        <v>3377</v>
      </c>
      <c r="C638" s="84" t="s">
        <v>3379</v>
      </c>
      <c r="D638" s="97" t="s">
        <v>1934</v>
      </c>
      <c r="E638" s="97" t="s">
        <v>185</v>
      </c>
      <c r="F638" s="107">
        <v>43570</v>
      </c>
      <c r="G638" s="94">
        <v>244621.89</v>
      </c>
      <c r="H638" s="96">
        <v>3.5390000000000001</v>
      </c>
      <c r="I638" s="94">
        <v>8.6571800000000003</v>
      </c>
      <c r="J638" s="95">
        <v>2.4608515039972392E-4</v>
      </c>
      <c r="K638" s="95">
        <f>I638/'סכום נכסי הקרן'!$C$42</f>
        <v>1.1984039824554626E-7</v>
      </c>
    </row>
    <row r="639" spans="2:11" s="142" customFormat="1">
      <c r="B639" s="87" t="s">
        <v>3377</v>
      </c>
      <c r="C639" s="84" t="s">
        <v>3380</v>
      </c>
      <c r="D639" s="97" t="s">
        <v>1934</v>
      </c>
      <c r="E639" s="97" t="s">
        <v>185</v>
      </c>
      <c r="F639" s="107">
        <v>43570</v>
      </c>
      <c r="G639" s="94">
        <v>780908.36</v>
      </c>
      <c r="H639" s="96">
        <v>3.5390000000000001</v>
      </c>
      <c r="I639" s="94">
        <v>27.636389999999999</v>
      </c>
      <c r="J639" s="95">
        <v>7.8557973724185308E-4</v>
      </c>
      <c r="K639" s="95">
        <f>I639/'סכום נכסי הקרן'!$C$42</f>
        <v>3.8256753165225069E-7</v>
      </c>
    </row>
    <row r="640" spans="2:11" s="142" customFormat="1">
      <c r="B640" s="87" t="s">
        <v>3377</v>
      </c>
      <c r="C640" s="84" t="s">
        <v>3381</v>
      </c>
      <c r="D640" s="97" t="s">
        <v>1934</v>
      </c>
      <c r="E640" s="97" t="s">
        <v>185</v>
      </c>
      <c r="F640" s="107">
        <v>43570</v>
      </c>
      <c r="G640" s="94">
        <v>531582.18999999994</v>
      </c>
      <c r="H640" s="96">
        <v>3.5390000000000001</v>
      </c>
      <c r="I640" s="94">
        <v>18.812720000000002</v>
      </c>
      <c r="J640" s="95">
        <v>5.3476201611008379E-4</v>
      </c>
      <c r="K640" s="95">
        <f>I640/'סכום נכסי הקרן'!$C$42</f>
        <v>2.6042243050068882E-7</v>
      </c>
    </row>
    <row r="641" spans="2:11" s="142" customFormat="1">
      <c r="B641" s="87" t="s">
        <v>3377</v>
      </c>
      <c r="C641" s="84" t="s">
        <v>2839</v>
      </c>
      <c r="D641" s="97" t="s">
        <v>1934</v>
      </c>
      <c r="E641" s="97" t="s">
        <v>185</v>
      </c>
      <c r="F641" s="107">
        <v>43570</v>
      </c>
      <c r="G641" s="94">
        <v>24932.62</v>
      </c>
      <c r="H641" s="96">
        <v>3.5390000000000001</v>
      </c>
      <c r="I641" s="94">
        <v>0.88236999999999999</v>
      </c>
      <c r="J641" s="95">
        <v>2.5081857389843391E-5</v>
      </c>
      <c r="K641" s="95">
        <f>I641/'סכום נכסי הקרן'!$C$42</f>
        <v>1.2214551643828896E-8</v>
      </c>
    </row>
    <row r="642" spans="2:11" s="142" customFormat="1">
      <c r="B642" s="87" t="s">
        <v>3382</v>
      </c>
      <c r="C642" s="84" t="s">
        <v>3383</v>
      </c>
      <c r="D642" s="97" t="s">
        <v>1934</v>
      </c>
      <c r="E642" s="97" t="s">
        <v>185</v>
      </c>
      <c r="F642" s="107">
        <v>43570</v>
      </c>
      <c r="G642" s="94">
        <v>103511.92</v>
      </c>
      <c r="H642" s="96">
        <v>3.5846</v>
      </c>
      <c r="I642" s="94">
        <v>3.7105300000000003</v>
      </c>
      <c r="J642" s="95">
        <v>1.0547387637922368E-4</v>
      </c>
      <c r="K642" s="95">
        <f>I642/'סכום נכסי הקרן'!$C$42</f>
        <v>5.1364461972841818E-8</v>
      </c>
    </row>
    <row r="643" spans="2:11" s="142" customFormat="1">
      <c r="B643" s="87" t="s">
        <v>3384</v>
      </c>
      <c r="C643" s="84" t="s">
        <v>3385</v>
      </c>
      <c r="D643" s="97" t="s">
        <v>1934</v>
      </c>
      <c r="E643" s="97" t="s">
        <v>185</v>
      </c>
      <c r="F643" s="107">
        <v>43570</v>
      </c>
      <c r="G643" s="94">
        <v>4705087.38</v>
      </c>
      <c r="H643" s="96">
        <v>3.5846</v>
      </c>
      <c r="I643" s="94">
        <v>168.66029999999998</v>
      </c>
      <c r="J643" s="95">
        <v>4.7942627151061372E-3</v>
      </c>
      <c r="K643" s="95">
        <f>I643/'סכום נכסי הקרן'!$C$42</f>
        <v>2.3347461321369431E-6</v>
      </c>
    </row>
    <row r="644" spans="2:11" s="142" customFormat="1">
      <c r="B644" s="87" t="s">
        <v>3386</v>
      </c>
      <c r="C644" s="84" t="s">
        <v>3387</v>
      </c>
      <c r="D644" s="97" t="s">
        <v>1934</v>
      </c>
      <c r="E644" s="97" t="s">
        <v>185</v>
      </c>
      <c r="F644" s="107">
        <v>43537</v>
      </c>
      <c r="G644" s="94">
        <v>316834.46000000002</v>
      </c>
      <c r="H644" s="96">
        <v>4.3784000000000001</v>
      </c>
      <c r="I644" s="94">
        <v>13.87223</v>
      </c>
      <c r="J644" s="95">
        <v>3.9432584351134693E-4</v>
      </c>
      <c r="K644" s="95">
        <f>I644/'סכום נכסי הקרן'!$C$42</f>
        <v>1.920317664359311E-7</v>
      </c>
    </row>
    <row r="645" spans="2:11" s="142" customFormat="1">
      <c r="B645" s="87" t="s">
        <v>3388</v>
      </c>
      <c r="C645" s="84" t="s">
        <v>3389</v>
      </c>
      <c r="D645" s="97" t="s">
        <v>1934</v>
      </c>
      <c r="E645" s="97" t="s">
        <v>185</v>
      </c>
      <c r="F645" s="107">
        <v>43538</v>
      </c>
      <c r="G645" s="94">
        <v>142449.22</v>
      </c>
      <c r="H645" s="96">
        <v>4.7697000000000003</v>
      </c>
      <c r="I645" s="94">
        <v>6.7944499999999994</v>
      </c>
      <c r="J645" s="95">
        <v>1.931360154384458E-4</v>
      </c>
      <c r="K645" s="95">
        <f>I645/'סכום נכסי הקרן'!$C$42</f>
        <v>9.4054830078553488E-8</v>
      </c>
    </row>
    <row r="646" spans="2:11" s="142" customFormat="1">
      <c r="B646" s="87" t="s">
        <v>3390</v>
      </c>
      <c r="C646" s="84" t="s">
        <v>3391</v>
      </c>
      <c r="D646" s="97" t="s">
        <v>1934</v>
      </c>
      <c r="E646" s="97" t="s">
        <v>182</v>
      </c>
      <c r="F646" s="107">
        <v>43633</v>
      </c>
      <c r="G646" s="94">
        <v>16708.669999999998</v>
      </c>
      <c r="H646" s="96">
        <v>-0.50649999999999995</v>
      </c>
      <c r="I646" s="94">
        <v>-8.4629999999999997E-2</v>
      </c>
      <c r="J646" s="95">
        <v>-2.4056547603640716E-6</v>
      </c>
      <c r="K646" s="95">
        <f>I646/'סכום נכסי הקרן'!$C$42</f>
        <v>-1.1715238569049711E-9</v>
      </c>
    </row>
    <row r="647" spans="2:11" s="142" customFormat="1">
      <c r="B647" s="87" t="s">
        <v>3390</v>
      </c>
      <c r="C647" s="84" t="s">
        <v>2793</v>
      </c>
      <c r="D647" s="97" t="s">
        <v>1934</v>
      </c>
      <c r="E647" s="97" t="s">
        <v>182</v>
      </c>
      <c r="F647" s="107">
        <v>43633</v>
      </c>
      <c r="G647" s="94">
        <v>38095.79</v>
      </c>
      <c r="H647" s="96">
        <v>-0.50649999999999995</v>
      </c>
      <c r="I647" s="94">
        <v>-0.19294999999999998</v>
      </c>
      <c r="J647" s="95">
        <v>-5.4847109300750046E-6</v>
      </c>
      <c r="K647" s="95">
        <f>I647/'סכום נכסי הקרן'!$C$42</f>
        <v>-2.6709857992415713E-9</v>
      </c>
    </row>
    <row r="648" spans="2:11" s="142" customFormat="1">
      <c r="B648" s="87" t="s">
        <v>3392</v>
      </c>
      <c r="C648" s="84" t="s">
        <v>3393</v>
      </c>
      <c r="D648" s="97" t="s">
        <v>1934</v>
      </c>
      <c r="E648" s="97" t="s">
        <v>182</v>
      </c>
      <c r="F648" s="107">
        <v>43633</v>
      </c>
      <c r="G648" s="94">
        <v>94217533.480000004</v>
      </c>
      <c r="H648" s="96">
        <v>-0.51559999999999995</v>
      </c>
      <c r="I648" s="94">
        <v>-485.82445000000001</v>
      </c>
      <c r="J648" s="95">
        <v>-1.3809829857541735E-2</v>
      </c>
      <c r="K648" s="95">
        <f>I648/'סכום נכסי הקרן'!$C$42</f>
        <v>-6.7252148581204819E-6</v>
      </c>
    </row>
    <row r="649" spans="2:11" s="142" customFormat="1">
      <c r="B649" s="87" t="s">
        <v>3088</v>
      </c>
      <c r="C649" s="84" t="s">
        <v>3394</v>
      </c>
      <c r="D649" s="97" t="s">
        <v>1934</v>
      </c>
      <c r="E649" s="97" t="s">
        <v>182</v>
      </c>
      <c r="F649" s="107">
        <v>43633</v>
      </c>
      <c r="G649" s="94">
        <v>267.08999999999997</v>
      </c>
      <c r="H649" s="96">
        <v>-0.59899999999999998</v>
      </c>
      <c r="I649" s="94">
        <v>-1.6000000000000001E-3</v>
      </c>
      <c r="J649" s="95">
        <v>-4.5480888769733137E-8</v>
      </c>
      <c r="K649" s="95">
        <f>I649/'סכום נכסי הקרן'!$C$42</f>
        <v>-2.2148625440717879E-11</v>
      </c>
    </row>
    <row r="650" spans="2:11" s="142" customFormat="1">
      <c r="B650" s="87" t="s">
        <v>3088</v>
      </c>
      <c r="C650" s="84" t="s">
        <v>3082</v>
      </c>
      <c r="D650" s="97" t="s">
        <v>1934</v>
      </c>
      <c r="E650" s="97" t="s">
        <v>182</v>
      </c>
      <c r="F650" s="107">
        <v>43633</v>
      </c>
      <c r="G650" s="94">
        <v>667.73</v>
      </c>
      <c r="H650" s="96">
        <v>-0.59750000000000003</v>
      </c>
      <c r="I650" s="94">
        <v>-3.9900000000000005E-3</v>
      </c>
      <c r="J650" s="95">
        <v>-1.1341796636952201E-7</v>
      </c>
      <c r="K650" s="95">
        <f>I650/'סכום נכסי הקרן'!$C$42</f>
        <v>-5.5233134692790213E-11</v>
      </c>
    </row>
    <row r="651" spans="2:11" s="142" customFormat="1">
      <c r="B651" s="87" t="s">
        <v>3088</v>
      </c>
      <c r="C651" s="84" t="s">
        <v>3395</v>
      </c>
      <c r="D651" s="97" t="s">
        <v>1934</v>
      </c>
      <c r="E651" s="97" t="s">
        <v>182</v>
      </c>
      <c r="F651" s="107">
        <v>43633</v>
      </c>
      <c r="G651" s="94">
        <v>514145.56</v>
      </c>
      <c r="H651" s="96">
        <v>-0.59940000000000004</v>
      </c>
      <c r="I651" s="94">
        <v>-3.0816399999999997</v>
      </c>
      <c r="J651" s="95">
        <v>-8.7597328792725246E-5</v>
      </c>
      <c r="K651" s="95">
        <f>I651/'סכום נכסי הקרן'!$C$42</f>
        <v>-4.2658806314458648E-8</v>
      </c>
    </row>
    <row r="652" spans="2:11" s="142" customFormat="1">
      <c r="B652" s="87" t="s">
        <v>3088</v>
      </c>
      <c r="C652" s="84" t="s">
        <v>3396</v>
      </c>
      <c r="D652" s="97" t="s">
        <v>1934</v>
      </c>
      <c r="E652" s="97" t="s">
        <v>182</v>
      </c>
      <c r="F652" s="107">
        <v>43633</v>
      </c>
      <c r="G652" s="94">
        <v>16025.32</v>
      </c>
      <c r="H652" s="96">
        <v>-0.59940000000000004</v>
      </c>
      <c r="I652" s="94">
        <v>-9.6049999999999996E-2</v>
      </c>
      <c r="J652" s="95">
        <v>-2.7302746039580419E-6</v>
      </c>
      <c r="K652" s="95">
        <f>I652/'סכום נכסי הקרן'!$C$42</f>
        <v>-1.3296096709880951E-9</v>
      </c>
    </row>
    <row r="653" spans="2:11" s="142" customFormat="1">
      <c r="B653" s="87" t="s">
        <v>3397</v>
      </c>
      <c r="C653" s="84" t="s">
        <v>3398</v>
      </c>
      <c r="D653" s="97" t="s">
        <v>1934</v>
      </c>
      <c r="E653" s="97" t="s">
        <v>182</v>
      </c>
      <c r="F653" s="107">
        <v>43633</v>
      </c>
      <c r="G653" s="94">
        <v>7831346.5899999999</v>
      </c>
      <c r="H653" s="96">
        <v>-0.60109999999999997</v>
      </c>
      <c r="I653" s="94">
        <v>-47.074959999999997</v>
      </c>
      <c r="J653" s="95">
        <v>-1.3381318872497728E-3</v>
      </c>
      <c r="K653" s="95">
        <f>I653/'סכום נכסי הקרן'!$C$42</f>
        <v>-6.5165353542298523E-7</v>
      </c>
    </row>
    <row r="654" spans="2:11" s="142" customFormat="1">
      <c r="B654" s="87" t="s">
        <v>3397</v>
      </c>
      <c r="C654" s="84" t="s">
        <v>3399</v>
      </c>
      <c r="D654" s="97" t="s">
        <v>1934</v>
      </c>
      <c r="E654" s="97" t="s">
        <v>182</v>
      </c>
      <c r="F654" s="107">
        <v>43633</v>
      </c>
      <c r="G654" s="94">
        <v>644266.80000000005</v>
      </c>
      <c r="H654" s="96">
        <v>-0.60109999999999997</v>
      </c>
      <c r="I654" s="94">
        <v>-3.8727399999999998</v>
      </c>
      <c r="J654" s="95">
        <v>-1.1008478573381018E-4</v>
      </c>
      <c r="K654" s="95">
        <f>I654/'סכום נכסי הקרן'!$C$42</f>
        <v>-5.3609917305803595E-8</v>
      </c>
    </row>
    <row r="655" spans="2:11" s="142" customFormat="1">
      <c r="B655" s="87" t="s">
        <v>3397</v>
      </c>
      <c r="C655" s="84" t="s">
        <v>3400</v>
      </c>
      <c r="D655" s="97" t="s">
        <v>1934</v>
      </c>
      <c r="E655" s="97" t="s">
        <v>182</v>
      </c>
      <c r="F655" s="107">
        <v>43633</v>
      </c>
      <c r="G655" s="94">
        <v>1054861.71</v>
      </c>
      <c r="H655" s="96">
        <v>-0.60109999999999997</v>
      </c>
      <c r="I655" s="94">
        <v>-6.3408599999999993</v>
      </c>
      <c r="J655" s="95">
        <v>-1.8024246772778126E-4</v>
      </c>
      <c r="K655" s="95">
        <f>I655/'סכום נכסי הקרן'!$C$42</f>
        <v>-8.7775833195018968E-8</v>
      </c>
    </row>
    <row r="656" spans="2:11" s="142" customFormat="1">
      <c r="B656" s="87" t="s">
        <v>3397</v>
      </c>
      <c r="C656" s="84" t="s">
        <v>3401</v>
      </c>
      <c r="D656" s="97" t="s">
        <v>1934</v>
      </c>
      <c r="E656" s="97" t="s">
        <v>182</v>
      </c>
      <c r="F656" s="107">
        <v>43633</v>
      </c>
      <c r="G656" s="94">
        <v>857909.67</v>
      </c>
      <c r="H656" s="96">
        <v>-0.60109999999999997</v>
      </c>
      <c r="I656" s="94">
        <v>-5.1569700000000003</v>
      </c>
      <c r="J656" s="95">
        <v>-1.4658973684928168E-4</v>
      </c>
      <c r="K656" s="95">
        <f>I656/'סכום נכסי הקרן'!$C$42</f>
        <v>-7.1387373086886806E-8</v>
      </c>
    </row>
    <row r="657" spans="2:11" s="142" customFormat="1">
      <c r="B657" s="87" t="s">
        <v>3397</v>
      </c>
      <c r="C657" s="84" t="s">
        <v>3402</v>
      </c>
      <c r="D657" s="97" t="s">
        <v>1934</v>
      </c>
      <c r="E657" s="97" t="s">
        <v>182</v>
      </c>
      <c r="F657" s="107">
        <v>43633</v>
      </c>
      <c r="G657" s="94">
        <v>1291871.76</v>
      </c>
      <c r="H657" s="96">
        <v>-0.60109999999999997</v>
      </c>
      <c r="I657" s="94">
        <v>-7.7655600000000007</v>
      </c>
      <c r="J657" s="95">
        <v>-2.2074035662168054E-4</v>
      </c>
      <c r="K657" s="95">
        <f>I657/'סכום נכסי הקרן'!$C$42</f>
        <v>-1.0749779986088821E-7</v>
      </c>
    </row>
    <row r="658" spans="2:11" s="142" customFormat="1">
      <c r="B658" s="87" t="s">
        <v>3403</v>
      </c>
      <c r="C658" s="84" t="s">
        <v>3404</v>
      </c>
      <c r="D658" s="97" t="s">
        <v>1934</v>
      </c>
      <c r="E658" s="97" t="s">
        <v>182</v>
      </c>
      <c r="F658" s="107">
        <v>43605</v>
      </c>
      <c r="G658" s="94">
        <v>1700460.26</v>
      </c>
      <c r="H658" s="96">
        <v>-1.534</v>
      </c>
      <c r="I658" s="94">
        <v>-26.084409999999998</v>
      </c>
      <c r="J658" s="95">
        <v>-7.4146384364632157E-4</v>
      </c>
      <c r="K658" s="95">
        <f>I658/'סכום נכסי הקרן'!$C$42</f>
        <v>-3.6108364183257237E-7</v>
      </c>
    </row>
    <row r="659" spans="2:11" s="142" customFormat="1">
      <c r="B659" s="87" t="s">
        <v>3405</v>
      </c>
      <c r="C659" s="84" t="s">
        <v>3406</v>
      </c>
      <c r="D659" s="97" t="s">
        <v>1934</v>
      </c>
      <c r="E659" s="97" t="s">
        <v>182</v>
      </c>
      <c r="F659" s="107">
        <v>43605</v>
      </c>
      <c r="G659" s="94">
        <v>458270.62</v>
      </c>
      <c r="H659" s="96">
        <v>-1.6391</v>
      </c>
      <c r="I659" s="94">
        <v>-7.5113400000000006</v>
      </c>
      <c r="J659" s="95">
        <v>-2.1351401190727957E-4</v>
      </c>
      <c r="K659" s="95">
        <f>I659/'סכום נכסי הקרן'!$C$42</f>
        <v>-1.0397866013617614E-7</v>
      </c>
    </row>
    <row r="660" spans="2:11" s="142" customFormat="1">
      <c r="B660" s="87" t="s">
        <v>3407</v>
      </c>
      <c r="C660" s="84" t="s">
        <v>3408</v>
      </c>
      <c r="D660" s="97" t="s">
        <v>1934</v>
      </c>
      <c r="E660" s="97" t="s">
        <v>182</v>
      </c>
      <c r="F660" s="107">
        <v>43524</v>
      </c>
      <c r="G660" s="94">
        <v>7375096.8600000003</v>
      </c>
      <c r="H660" s="96">
        <v>-1.8611</v>
      </c>
      <c r="I660" s="94">
        <v>-137.25878</v>
      </c>
      <c r="J660" s="95">
        <v>-3.9016570661557942E-3</v>
      </c>
      <c r="K660" s="95">
        <f>I660/'סכום נכסי הקרן'!$C$42</f>
        <v>-1.9000583166686864E-6</v>
      </c>
    </row>
    <row r="661" spans="2:11" s="142" customFormat="1">
      <c r="B661" s="87" t="s">
        <v>3409</v>
      </c>
      <c r="C661" s="84" t="s">
        <v>3410</v>
      </c>
      <c r="D661" s="97" t="s">
        <v>1934</v>
      </c>
      <c r="E661" s="97" t="s">
        <v>182</v>
      </c>
      <c r="F661" s="107">
        <v>43524</v>
      </c>
      <c r="G661" s="94">
        <v>4569173.96</v>
      </c>
      <c r="H661" s="96">
        <v>-1.8806</v>
      </c>
      <c r="I661" s="94">
        <v>-85.928889999999996</v>
      </c>
      <c r="J661" s="95">
        <v>-2.4425764301228958E-3</v>
      </c>
      <c r="K661" s="95">
        <f>I661/'סכום נכסי הקרן'!$C$42</f>
        <v>-1.1895042494666549E-6</v>
      </c>
    </row>
    <row r="662" spans="2:11" s="142" customFormat="1">
      <c r="B662" s="87" t="s">
        <v>3409</v>
      </c>
      <c r="C662" s="84" t="s">
        <v>3411</v>
      </c>
      <c r="D662" s="97" t="s">
        <v>1934</v>
      </c>
      <c r="E662" s="97" t="s">
        <v>182</v>
      </c>
      <c r="F662" s="107">
        <v>43524</v>
      </c>
      <c r="G662" s="94">
        <v>9332814.2100000009</v>
      </c>
      <c r="H662" s="96">
        <v>-1.8806</v>
      </c>
      <c r="I662" s="94">
        <v>-175.51496</v>
      </c>
      <c r="J662" s="95">
        <v>-4.9891102332400997E-3</v>
      </c>
      <c r="K662" s="95">
        <f>I662/'סכום נכסי הקרן'!$C$42</f>
        <v>-2.4296344426766131E-6</v>
      </c>
    </row>
    <row r="663" spans="2:11" s="142" customFormat="1">
      <c r="B663" s="87" t="s">
        <v>3409</v>
      </c>
      <c r="C663" s="84" t="s">
        <v>3412</v>
      </c>
      <c r="D663" s="97" t="s">
        <v>1934</v>
      </c>
      <c r="E663" s="97" t="s">
        <v>182</v>
      </c>
      <c r="F663" s="107">
        <v>43524</v>
      </c>
      <c r="G663" s="94">
        <v>1723372.74</v>
      </c>
      <c r="H663" s="96">
        <v>-1.8806</v>
      </c>
      <c r="I663" s="94">
        <v>-32.410119999999999</v>
      </c>
      <c r="J663" s="95">
        <v>-9.212756642085645E-4</v>
      </c>
      <c r="K663" s="95">
        <f>I663/'סכום נכסי הקרן'!$C$42</f>
        <v>-4.4864975523044955E-7</v>
      </c>
    </row>
    <row r="664" spans="2:11" s="142" customFormat="1">
      <c r="B664" s="87" t="s">
        <v>3409</v>
      </c>
      <c r="C664" s="84" t="s">
        <v>3413</v>
      </c>
      <c r="D664" s="97" t="s">
        <v>1934</v>
      </c>
      <c r="E664" s="97" t="s">
        <v>182</v>
      </c>
      <c r="F664" s="107">
        <v>43524</v>
      </c>
      <c r="G664" s="94">
        <v>727077.52</v>
      </c>
      <c r="H664" s="96">
        <v>-1.8806</v>
      </c>
      <c r="I664" s="94">
        <v>-13.673579999999999</v>
      </c>
      <c r="J664" s="95">
        <v>-3.8867910691502974E-4</v>
      </c>
      <c r="K664" s="95">
        <f>I664/'סכום נכסי הקרן'!$C$42</f>
        <v>-1.8928187615855696E-7</v>
      </c>
    </row>
    <row r="665" spans="2:11" s="142" customFormat="1">
      <c r="B665" s="87" t="s">
        <v>3414</v>
      </c>
      <c r="C665" s="84" t="s">
        <v>3415</v>
      </c>
      <c r="D665" s="97" t="s">
        <v>1934</v>
      </c>
      <c r="E665" s="97" t="s">
        <v>182</v>
      </c>
      <c r="F665" s="107">
        <v>43524</v>
      </c>
      <c r="G665" s="94">
        <v>21790643.870000001</v>
      </c>
      <c r="H665" s="96">
        <v>-1.8806</v>
      </c>
      <c r="I665" s="94">
        <v>-409.79964000000001</v>
      </c>
      <c r="J665" s="95">
        <v>-1.1648782402947925E-2</v>
      </c>
      <c r="K665" s="95">
        <f>I665/'סכום נכסי הקרן'!$C$42</f>
        <v>-5.6728117075631426E-6</v>
      </c>
    </row>
    <row r="666" spans="2:11" s="142" customFormat="1">
      <c r="B666" s="87" t="s">
        <v>3416</v>
      </c>
      <c r="C666" s="84" t="s">
        <v>3417</v>
      </c>
      <c r="D666" s="97" t="s">
        <v>1934</v>
      </c>
      <c r="E666" s="97" t="s">
        <v>182</v>
      </c>
      <c r="F666" s="107">
        <v>43566</v>
      </c>
      <c r="G666" s="94">
        <v>1548064.29</v>
      </c>
      <c r="H666" s="96">
        <v>-2.4129</v>
      </c>
      <c r="I666" s="94">
        <v>-37.352910000000001</v>
      </c>
      <c r="J666" s="95">
        <v>-1.0617772155849079E-3</v>
      </c>
      <c r="K666" s="95">
        <f>I666/'סכום נכסי הקרן'!$C$42</f>
        <v>-5.170722579442783E-7</v>
      </c>
    </row>
    <row r="667" spans="2:11" s="142" customFormat="1">
      <c r="B667" s="87" t="s">
        <v>3416</v>
      </c>
      <c r="C667" s="84" t="s">
        <v>3418</v>
      </c>
      <c r="D667" s="97" t="s">
        <v>1934</v>
      </c>
      <c r="E667" s="97" t="s">
        <v>182</v>
      </c>
      <c r="F667" s="107">
        <v>43566</v>
      </c>
      <c r="G667" s="94">
        <v>707863.94</v>
      </c>
      <c r="H667" s="96">
        <v>-2.4129</v>
      </c>
      <c r="I667" s="94">
        <v>-17.079909999999998</v>
      </c>
      <c r="J667" s="95">
        <v>-4.8550592931690783E-4</v>
      </c>
      <c r="K667" s="95">
        <f>I667/'סכום נכסי הקרן'!$C$42</f>
        <v>-2.3643533071948227E-7</v>
      </c>
    </row>
    <row r="668" spans="2:11" s="142" customFormat="1">
      <c r="B668" s="87" t="s">
        <v>3419</v>
      </c>
      <c r="C668" s="84" t="s">
        <v>3420</v>
      </c>
      <c r="D668" s="97" t="s">
        <v>1934</v>
      </c>
      <c r="E668" s="97" t="s">
        <v>182</v>
      </c>
      <c r="F668" s="107">
        <v>43566</v>
      </c>
      <c r="G668" s="94">
        <v>4079685.26</v>
      </c>
      <c r="H668" s="96">
        <v>-2.4230999999999998</v>
      </c>
      <c r="I668" s="94">
        <v>-98.854780000000005</v>
      </c>
      <c r="J668" s="95">
        <v>-2.8100020334602747E-3</v>
      </c>
      <c r="K668" s="95">
        <f>I668/'סכום נכסי הקרן'!$C$42</f>
        <v>-1.3684359345278555E-6</v>
      </c>
    </row>
    <row r="669" spans="2:11" s="142" customFormat="1">
      <c r="B669" s="87" t="s">
        <v>3419</v>
      </c>
      <c r="C669" s="84" t="s">
        <v>3421</v>
      </c>
      <c r="D669" s="97" t="s">
        <v>1934</v>
      </c>
      <c r="E669" s="97" t="s">
        <v>182</v>
      </c>
      <c r="F669" s="107">
        <v>43566</v>
      </c>
      <c r="G669" s="94">
        <v>706045.57</v>
      </c>
      <c r="H669" s="96">
        <v>-2.4230999999999998</v>
      </c>
      <c r="I669" s="94">
        <v>-17.108169999999998</v>
      </c>
      <c r="J669" s="95">
        <v>-4.8630923551480323E-4</v>
      </c>
      <c r="K669" s="95">
        <f>I669/'סכום נכסי הקרן'!$C$42</f>
        <v>-2.3682653081632895E-7</v>
      </c>
    </row>
    <row r="670" spans="2:11" s="142" customFormat="1">
      <c r="B670" s="87" t="s">
        <v>3419</v>
      </c>
      <c r="C670" s="84" t="s">
        <v>3422</v>
      </c>
      <c r="D670" s="97" t="s">
        <v>1934</v>
      </c>
      <c r="E670" s="97" t="s">
        <v>182</v>
      </c>
      <c r="F670" s="107">
        <v>43566</v>
      </c>
      <c r="G670" s="94">
        <v>11052461.220000001</v>
      </c>
      <c r="H670" s="96">
        <v>-2.4230999999999998</v>
      </c>
      <c r="I670" s="94">
        <v>-267.81198000000001</v>
      </c>
      <c r="J670" s="95">
        <v>-7.6127042959887471E-3</v>
      </c>
      <c r="K670" s="95">
        <f>I670/'סכום נכסי הקרן'!$C$42</f>
        <v>-3.7072920209731421E-6</v>
      </c>
    </row>
    <row r="671" spans="2:11" s="142" customFormat="1">
      <c r="B671" s="87" t="s">
        <v>3419</v>
      </c>
      <c r="C671" s="84" t="s">
        <v>3423</v>
      </c>
      <c r="D671" s="97" t="s">
        <v>1934</v>
      </c>
      <c r="E671" s="97" t="s">
        <v>182</v>
      </c>
      <c r="F671" s="107">
        <v>43566</v>
      </c>
      <c r="G671" s="94">
        <v>2162799.7200000002</v>
      </c>
      <c r="H671" s="96">
        <v>-2.4230999999999998</v>
      </c>
      <c r="I671" s="94">
        <v>-52.406769999999995</v>
      </c>
      <c r="J671" s="95">
        <v>-1.4896915482193668E-3</v>
      </c>
      <c r="K671" s="95">
        <f>I671/'סכום נכסי הקרן'!$C$42</f>
        <v>-7.2546119955490647E-7</v>
      </c>
    </row>
    <row r="672" spans="2:11" s="142" customFormat="1">
      <c r="B672" s="87" t="s">
        <v>3419</v>
      </c>
      <c r="C672" s="84" t="s">
        <v>3424</v>
      </c>
      <c r="D672" s="97" t="s">
        <v>1934</v>
      </c>
      <c r="E672" s="97" t="s">
        <v>182</v>
      </c>
      <c r="F672" s="107">
        <v>43566</v>
      </c>
      <c r="G672" s="94">
        <v>38218451.770000003</v>
      </c>
      <c r="H672" s="96">
        <v>-2.4230999999999998</v>
      </c>
      <c r="I672" s="94">
        <v>-926.07051000000001</v>
      </c>
      <c r="J672" s="95">
        <v>-2.6324068661400021E-2</v>
      </c>
      <c r="K672" s="95">
        <f>I672/'סכום נכסי הקרן'!$C$42</f>
        <v>-1.2819493036052862E-5</v>
      </c>
    </row>
    <row r="673" spans="2:11" s="142" customFormat="1">
      <c r="B673" s="87" t="s">
        <v>3419</v>
      </c>
      <c r="C673" s="84" t="s">
        <v>3425</v>
      </c>
      <c r="D673" s="97" t="s">
        <v>1934</v>
      </c>
      <c r="E673" s="97" t="s">
        <v>182</v>
      </c>
      <c r="F673" s="107">
        <v>43566</v>
      </c>
      <c r="G673" s="94">
        <v>315887.94</v>
      </c>
      <c r="H673" s="96">
        <v>-2.4230999999999998</v>
      </c>
      <c r="I673" s="94">
        <v>-7.65428</v>
      </c>
      <c r="J673" s="95">
        <v>-2.1757716080774559E-4</v>
      </c>
      <c r="K673" s="95">
        <f>I673/'סכום נכסי הקרן'!$C$42</f>
        <v>-1.0595736296148627E-7</v>
      </c>
    </row>
    <row r="674" spans="2:11" s="142" customFormat="1">
      <c r="B674" s="87" t="s">
        <v>3419</v>
      </c>
      <c r="C674" s="84" t="s">
        <v>3426</v>
      </c>
      <c r="D674" s="97" t="s">
        <v>1934</v>
      </c>
      <c r="E674" s="97" t="s">
        <v>182</v>
      </c>
      <c r="F674" s="107">
        <v>43566</v>
      </c>
      <c r="G674" s="94">
        <v>502088.2</v>
      </c>
      <c r="H674" s="96">
        <v>-2.4230999999999998</v>
      </c>
      <c r="I674" s="94">
        <v>-12.1661</v>
      </c>
      <c r="J674" s="95">
        <v>-3.458281505384064E-4</v>
      </c>
      <c r="K674" s="95">
        <f>I674/'סכום נכסי הקרן'!$C$42</f>
        <v>-1.6841399498394862E-7</v>
      </c>
    </row>
    <row r="675" spans="2:11" s="142" customFormat="1">
      <c r="B675" s="87" t="s">
        <v>3427</v>
      </c>
      <c r="C675" s="84" t="s">
        <v>3428</v>
      </c>
      <c r="D675" s="97" t="s">
        <v>1934</v>
      </c>
      <c r="E675" s="97" t="s">
        <v>182</v>
      </c>
      <c r="F675" s="107">
        <v>43556</v>
      </c>
      <c r="G675" s="94">
        <v>656877.63</v>
      </c>
      <c r="H675" s="96">
        <v>-2.3079999999999998</v>
      </c>
      <c r="I675" s="94">
        <v>-15.16067</v>
      </c>
      <c r="J675" s="95">
        <v>-4.3095046621539375E-4</v>
      </c>
      <c r="K675" s="95">
        <f>I675/'סכום נכסי הקרן'!$C$42</f>
        <v>-2.0986750078770519E-7</v>
      </c>
    </row>
    <row r="676" spans="2:11" s="142" customFormat="1">
      <c r="B676" s="87" t="s">
        <v>3429</v>
      </c>
      <c r="C676" s="84" t="s">
        <v>2784</v>
      </c>
      <c r="D676" s="97" t="s">
        <v>1934</v>
      </c>
      <c r="E676" s="97" t="s">
        <v>182</v>
      </c>
      <c r="F676" s="107">
        <v>43537</v>
      </c>
      <c r="G676" s="94">
        <v>204550.68</v>
      </c>
      <c r="H676" s="96">
        <v>-2.4659</v>
      </c>
      <c r="I676" s="94">
        <v>-5.0440699999999996</v>
      </c>
      <c r="J676" s="95">
        <v>-1.4338049163546736E-4</v>
      </c>
      <c r="K676" s="95">
        <f>I676/'סכום נכסי הקרן'!$C$42</f>
        <v>-6.9824510704226131E-8</v>
      </c>
    </row>
    <row r="677" spans="2:11" s="142" customFormat="1">
      <c r="B677" s="87" t="s">
        <v>3429</v>
      </c>
      <c r="C677" s="84" t="s">
        <v>3430</v>
      </c>
      <c r="D677" s="97" t="s">
        <v>1934</v>
      </c>
      <c r="E677" s="97" t="s">
        <v>182</v>
      </c>
      <c r="F677" s="107">
        <v>43537</v>
      </c>
      <c r="G677" s="94">
        <v>1720823.08</v>
      </c>
      <c r="H677" s="96">
        <v>-2.4659</v>
      </c>
      <c r="I677" s="94">
        <v>-42.434350000000002</v>
      </c>
      <c r="J677" s="95">
        <v>-1.2062199702287033E-3</v>
      </c>
      <c r="K677" s="95">
        <f>I677/'סכום נכסי הקרן'!$C$42</f>
        <v>-5.8741407748145417E-7</v>
      </c>
    </row>
    <row r="678" spans="2:11" s="142" customFormat="1">
      <c r="B678" s="87" t="s">
        <v>3429</v>
      </c>
      <c r="C678" s="84" t="s">
        <v>3431</v>
      </c>
      <c r="D678" s="97" t="s">
        <v>1934</v>
      </c>
      <c r="E678" s="97" t="s">
        <v>182</v>
      </c>
      <c r="F678" s="107">
        <v>43537</v>
      </c>
      <c r="G678" s="94">
        <v>162341.79</v>
      </c>
      <c r="H678" s="96">
        <v>-2.4659</v>
      </c>
      <c r="I678" s="94">
        <v>-4.0032500000000004</v>
      </c>
      <c r="J678" s="95">
        <v>-1.1379460497964636E-4</v>
      </c>
      <c r="K678" s="95">
        <f>I678/'סכום נכסי הקרן'!$C$42</f>
        <v>-5.5416552997221155E-8</v>
      </c>
    </row>
    <row r="679" spans="2:11" s="142" customFormat="1">
      <c r="B679" s="87" t="s">
        <v>3432</v>
      </c>
      <c r="C679" s="84" t="s">
        <v>3433</v>
      </c>
      <c r="D679" s="97" t="s">
        <v>1934</v>
      </c>
      <c r="E679" s="97" t="s">
        <v>182</v>
      </c>
      <c r="F679" s="107">
        <v>43543</v>
      </c>
      <c r="G679" s="94">
        <v>4862285.25</v>
      </c>
      <c r="H679" s="96">
        <v>-2.6332</v>
      </c>
      <c r="I679" s="94">
        <v>-128.03193999999999</v>
      </c>
      <c r="J679" s="95">
        <v>-3.6393790138207162E-3</v>
      </c>
      <c r="K679" s="95">
        <f>I679/'סכום נכסי הקרן'!$C$42</f>
        <v>-1.7723321771927903E-6</v>
      </c>
    </row>
    <row r="680" spans="2:11" s="142" customFormat="1">
      <c r="B680" s="87" t="s">
        <v>3432</v>
      </c>
      <c r="C680" s="84" t="s">
        <v>3434</v>
      </c>
      <c r="D680" s="97" t="s">
        <v>1934</v>
      </c>
      <c r="E680" s="97" t="s">
        <v>182</v>
      </c>
      <c r="F680" s="107">
        <v>43543</v>
      </c>
      <c r="G680" s="94">
        <v>3607815.66</v>
      </c>
      <c r="H680" s="96">
        <v>-2.6332</v>
      </c>
      <c r="I680" s="94">
        <v>-94.99969999999999</v>
      </c>
      <c r="J680" s="95">
        <v>-2.7004192430362603E-3</v>
      </c>
      <c r="K680" s="95">
        <f>I680/'סכום נכסי הקרן'!$C$42</f>
        <v>-1.3150704826753538E-6</v>
      </c>
    </row>
    <row r="681" spans="2:11" s="142" customFormat="1">
      <c r="B681" s="87" t="s">
        <v>3432</v>
      </c>
      <c r="C681" s="84" t="s">
        <v>3435</v>
      </c>
      <c r="D681" s="97" t="s">
        <v>1934</v>
      </c>
      <c r="E681" s="97" t="s">
        <v>182</v>
      </c>
      <c r="F681" s="107">
        <v>43543</v>
      </c>
      <c r="G681" s="94">
        <v>291737.09999999998</v>
      </c>
      <c r="H681" s="96">
        <v>-2.6332</v>
      </c>
      <c r="I681" s="94">
        <v>-7.6819300000000004</v>
      </c>
      <c r="J681" s="95">
        <v>-2.1836312741679753E-4</v>
      </c>
      <c r="K681" s="95">
        <f>I681/'סכום נכסי הקרן'!$C$42</f>
        <v>-1.0634011889488368E-7</v>
      </c>
    </row>
    <row r="682" spans="2:11" s="142" customFormat="1">
      <c r="B682" s="87" t="s">
        <v>3432</v>
      </c>
      <c r="C682" s="84" t="s">
        <v>3436</v>
      </c>
      <c r="D682" s="97" t="s">
        <v>1934</v>
      </c>
      <c r="E682" s="97" t="s">
        <v>182</v>
      </c>
      <c r="F682" s="107">
        <v>43543</v>
      </c>
      <c r="G682" s="94">
        <v>395465.87</v>
      </c>
      <c r="H682" s="96">
        <v>-2.6332</v>
      </c>
      <c r="I682" s="94">
        <v>-10.413260000000001</v>
      </c>
      <c r="J682" s="95">
        <v>-2.9600269986894455E-4</v>
      </c>
      <c r="K682" s="95">
        <f>I682/'סכום נכסי הקרן'!$C$42</f>
        <v>-1.4414962209800617E-7</v>
      </c>
    </row>
    <row r="683" spans="2:11" s="142" customFormat="1">
      <c r="B683" s="87" t="s">
        <v>3432</v>
      </c>
      <c r="C683" s="84" t="s">
        <v>3171</v>
      </c>
      <c r="D683" s="97" t="s">
        <v>1934</v>
      </c>
      <c r="E683" s="97" t="s">
        <v>182</v>
      </c>
      <c r="F683" s="107">
        <v>43543</v>
      </c>
      <c r="G683" s="94">
        <v>106970.26</v>
      </c>
      <c r="H683" s="96">
        <v>-2.6332</v>
      </c>
      <c r="I683" s="94">
        <v>-2.81671</v>
      </c>
      <c r="J683" s="95">
        <v>-8.006654637912188E-5</v>
      </c>
      <c r="K683" s="95">
        <f>I683/'סכום נכסי הקרן'!$C$42</f>
        <v>-3.8991409228202782E-8</v>
      </c>
    </row>
    <row r="684" spans="2:11" s="142" customFormat="1">
      <c r="B684" s="87" t="s">
        <v>3437</v>
      </c>
      <c r="C684" s="84" t="s">
        <v>3438</v>
      </c>
      <c r="D684" s="97" t="s">
        <v>1934</v>
      </c>
      <c r="E684" s="97" t="s">
        <v>182</v>
      </c>
      <c r="F684" s="107">
        <v>43558</v>
      </c>
      <c r="G684" s="94">
        <v>6020204.2199999997</v>
      </c>
      <c r="H684" s="96">
        <v>-2.7865000000000002</v>
      </c>
      <c r="I684" s="94">
        <v>-167.75057000000001</v>
      </c>
      <c r="J684" s="95">
        <v>-4.7684031345183323E-3</v>
      </c>
      <c r="K684" s="95">
        <f>I684/'סכום נכסי הקרן'!$C$42</f>
        <v>-2.3221528389980782E-6</v>
      </c>
    </row>
    <row r="685" spans="2:11" s="142" customFormat="1">
      <c r="B685" s="87" t="s">
        <v>3437</v>
      </c>
      <c r="C685" s="84" t="s">
        <v>3439</v>
      </c>
      <c r="D685" s="97" t="s">
        <v>1934</v>
      </c>
      <c r="E685" s="97" t="s">
        <v>182</v>
      </c>
      <c r="F685" s="107">
        <v>43558</v>
      </c>
      <c r="G685" s="94">
        <v>67970.06</v>
      </c>
      <c r="H685" s="96">
        <v>-2.7864</v>
      </c>
      <c r="I685" s="94">
        <v>-1.89394</v>
      </c>
      <c r="J685" s="95">
        <v>-5.383629654784273E-5</v>
      </c>
      <c r="K685" s="95">
        <f>I685/'סכום נכסי הקרן'!$C$42</f>
        <v>-2.621760479199576E-8</v>
      </c>
    </row>
    <row r="686" spans="2:11" s="142" customFormat="1">
      <c r="B686" s="87" t="s">
        <v>3437</v>
      </c>
      <c r="C686" s="84" t="s">
        <v>3440</v>
      </c>
      <c r="D686" s="97" t="s">
        <v>1934</v>
      </c>
      <c r="E686" s="97" t="s">
        <v>182</v>
      </c>
      <c r="F686" s="107">
        <v>43558</v>
      </c>
      <c r="G686" s="94">
        <v>45313.38</v>
      </c>
      <c r="H686" s="96">
        <v>-2.7864</v>
      </c>
      <c r="I686" s="94">
        <v>-1.2626300000000001</v>
      </c>
      <c r="J686" s="95">
        <v>-3.5890959117080093E-5</v>
      </c>
      <c r="K686" s="95">
        <f>I686/'סכום נכסי הקרן'!$C$42</f>
        <v>-1.747844933763351E-8</v>
      </c>
    </row>
    <row r="687" spans="2:11" s="142" customFormat="1">
      <c r="B687" s="87" t="s">
        <v>3437</v>
      </c>
      <c r="C687" s="84" t="s">
        <v>3441</v>
      </c>
      <c r="D687" s="97" t="s">
        <v>1934</v>
      </c>
      <c r="E687" s="97" t="s">
        <v>182</v>
      </c>
      <c r="F687" s="107">
        <v>43558</v>
      </c>
      <c r="G687" s="94">
        <v>32366.69</v>
      </c>
      <c r="H687" s="96">
        <v>-2.7864</v>
      </c>
      <c r="I687" s="94">
        <v>-0.90188000000000001</v>
      </c>
      <c r="J687" s="95">
        <v>-2.5636439977279324E-5</v>
      </c>
      <c r="K687" s="95">
        <f>I687/'סכום נכסי הקרן'!$C$42</f>
        <v>-1.2484626445296649E-8</v>
      </c>
    </row>
    <row r="688" spans="2:11" s="142" customFormat="1">
      <c r="B688" s="87" t="s">
        <v>3442</v>
      </c>
      <c r="C688" s="84" t="s">
        <v>3443</v>
      </c>
      <c r="D688" s="97" t="s">
        <v>1934</v>
      </c>
      <c r="E688" s="97" t="s">
        <v>182</v>
      </c>
      <c r="F688" s="107">
        <v>43571</v>
      </c>
      <c r="G688" s="94">
        <v>485403.42</v>
      </c>
      <c r="H688" s="96">
        <v>-3.1859000000000002</v>
      </c>
      <c r="I688" s="94">
        <v>-15.46435</v>
      </c>
      <c r="J688" s="95">
        <v>-4.3958273890388908E-4</v>
      </c>
      <c r="K688" s="95">
        <f>I688/'סכום נכסי הקרן'!$C$42</f>
        <v>-2.1407130989635345E-7</v>
      </c>
    </row>
    <row r="689" spans="2:11" s="142" customFormat="1">
      <c r="B689" s="87" t="s">
        <v>3444</v>
      </c>
      <c r="C689" s="84" t="s">
        <v>2799</v>
      </c>
      <c r="D689" s="97" t="s">
        <v>1934</v>
      </c>
      <c r="E689" s="97" t="s">
        <v>182</v>
      </c>
      <c r="F689" s="107">
        <v>43474</v>
      </c>
      <c r="G689" s="94">
        <v>77152.759999999995</v>
      </c>
      <c r="H689" s="96">
        <v>5.093</v>
      </c>
      <c r="I689" s="94">
        <v>3.9294099999999998</v>
      </c>
      <c r="J689" s="95">
        <v>1.1169566196292316E-4</v>
      </c>
      <c r="K689" s="95">
        <f>I689/'סכום נכסי הקרן'!$C$42</f>
        <v>5.439439393313202E-8</v>
      </c>
    </row>
    <row r="690" spans="2:11" s="142" customFormat="1">
      <c r="B690" s="87" t="s">
        <v>3444</v>
      </c>
      <c r="C690" s="84" t="s">
        <v>3445</v>
      </c>
      <c r="D690" s="97" t="s">
        <v>1934</v>
      </c>
      <c r="E690" s="97" t="s">
        <v>182</v>
      </c>
      <c r="F690" s="107">
        <v>43474</v>
      </c>
      <c r="G690" s="94">
        <v>239579.57</v>
      </c>
      <c r="H690" s="96">
        <v>5.093</v>
      </c>
      <c r="I690" s="94">
        <v>12.201790000000001</v>
      </c>
      <c r="J690" s="95">
        <v>3.4684265861352628E-4</v>
      </c>
      <c r="K690" s="95">
        <f>I690/'סכום נכסי הקרן'!$C$42</f>
        <v>1.6890804776018563E-7</v>
      </c>
    </row>
    <row r="691" spans="2:11" s="142" customFormat="1">
      <c r="B691" s="87" t="s">
        <v>3444</v>
      </c>
      <c r="C691" s="84" t="s">
        <v>3130</v>
      </c>
      <c r="D691" s="97" t="s">
        <v>1934</v>
      </c>
      <c r="E691" s="97" t="s">
        <v>182</v>
      </c>
      <c r="F691" s="107">
        <v>43474</v>
      </c>
      <c r="G691" s="94">
        <v>101516.78</v>
      </c>
      <c r="H691" s="96">
        <v>5.093</v>
      </c>
      <c r="I691" s="94">
        <v>5.1702599999999999</v>
      </c>
      <c r="J691" s="95">
        <v>1.4696751248162527E-4</v>
      </c>
      <c r="K691" s="95">
        <f>I691/'סכום נכסי הקרן'!$C$42</f>
        <v>7.1571345106953759E-8</v>
      </c>
    </row>
    <row r="692" spans="2:11" s="142" customFormat="1">
      <c r="B692" s="87" t="s">
        <v>3444</v>
      </c>
      <c r="C692" s="84" t="s">
        <v>3446</v>
      </c>
      <c r="D692" s="97" t="s">
        <v>1934</v>
      </c>
      <c r="E692" s="97" t="s">
        <v>182</v>
      </c>
      <c r="F692" s="107">
        <v>43474</v>
      </c>
      <c r="G692" s="94">
        <v>38576.379999999997</v>
      </c>
      <c r="H692" s="96">
        <v>5.093</v>
      </c>
      <c r="I692" s="94">
        <v>1.9647000000000001</v>
      </c>
      <c r="J692" s="95">
        <v>5.584768885368418E-5</v>
      </c>
      <c r="K692" s="95">
        <f>I692/'סכום נכסי הקרן'!$C$42</f>
        <v>2.719712775211151E-8</v>
      </c>
    </row>
    <row r="693" spans="2:11" s="142" customFormat="1">
      <c r="B693" s="87" t="s">
        <v>3444</v>
      </c>
      <c r="C693" s="84" t="s">
        <v>3447</v>
      </c>
      <c r="D693" s="97" t="s">
        <v>1934</v>
      </c>
      <c r="E693" s="97" t="s">
        <v>182</v>
      </c>
      <c r="F693" s="107">
        <v>43474</v>
      </c>
      <c r="G693" s="94">
        <v>170548.19</v>
      </c>
      <c r="H693" s="96">
        <v>5.093</v>
      </c>
      <c r="I693" s="94">
        <v>8.6860400000000002</v>
      </c>
      <c r="J693" s="95">
        <v>2.4690551193090799E-4</v>
      </c>
      <c r="K693" s="95">
        <f>I693/'סכום נכסי הקרן'!$C$42</f>
        <v>1.2023990407693319E-7</v>
      </c>
    </row>
    <row r="694" spans="2:11" s="142" customFormat="1">
      <c r="B694" s="87" t="s">
        <v>3444</v>
      </c>
      <c r="C694" s="84" t="s">
        <v>3448</v>
      </c>
      <c r="D694" s="97" t="s">
        <v>1934</v>
      </c>
      <c r="E694" s="97" t="s">
        <v>182</v>
      </c>
      <c r="F694" s="107">
        <v>43474</v>
      </c>
      <c r="G694" s="94">
        <v>7552847.9400000004</v>
      </c>
      <c r="H694" s="96">
        <v>5.093</v>
      </c>
      <c r="I694" s="94">
        <v>384.66694000000001</v>
      </c>
      <c r="J694" s="95">
        <v>1.0934371444708506E-2</v>
      </c>
      <c r="K694" s="95">
        <f>I694/'סכום נכסי הקרן'!$C$42</f>
        <v>5.3249024834294358E-6</v>
      </c>
    </row>
    <row r="695" spans="2:11" s="142" customFormat="1">
      <c r="B695" s="87" t="s">
        <v>3444</v>
      </c>
      <c r="C695" s="84" t="s">
        <v>3449</v>
      </c>
      <c r="D695" s="97" t="s">
        <v>1934</v>
      </c>
      <c r="E695" s="97" t="s">
        <v>182</v>
      </c>
      <c r="F695" s="107">
        <v>43474</v>
      </c>
      <c r="G695" s="94">
        <v>101516.78</v>
      </c>
      <c r="H695" s="96">
        <v>5.093</v>
      </c>
      <c r="I695" s="94">
        <v>5.1702599999999999</v>
      </c>
      <c r="J695" s="95">
        <v>1.4696751248162527E-4</v>
      </c>
      <c r="K695" s="95">
        <f>I695/'סכום נכסי הקרן'!$C$42</f>
        <v>7.1571345106953759E-8</v>
      </c>
    </row>
    <row r="696" spans="2:11" s="142" customFormat="1">
      <c r="B696" s="87" t="s">
        <v>3444</v>
      </c>
      <c r="C696" s="84" t="s">
        <v>3450</v>
      </c>
      <c r="D696" s="97" t="s">
        <v>1934</v>
      </c>
      <c r="E696" s="97" t="s">
        <v>182</v>
      </c>
      <c r="F696" s="107">
        <v>43474</v>
      </c>
      <c r="G696" s="94">
        <v>1197897.92</v>
      </c>
      <c r="H696" s="96">
        <v>5.093</v>
      </c>
      <c r="I696" s="94">
        <v>61.009</v>
      </c>
      <c r="J696" s="95">
        <v>1.7342147143454055E-3</v>
      </c>
      <c r="K696" s="95">
        <f>I696/'סכום נכסי הקרן'!$C$42</f>
        <v>8.4454093094547316E-7</v>
      </c>
    </row>
    <row r="697" spans="2:11" s="142" customFormat="1">
      <c r="B697" s="87" t="s">
        <v>3451</v>
      </c>
      <c r="C697" s="84" t="s">
        <v>3370</v>
      </c>
      <c r="D697" s="97" t="s">
        <v>1934</v>
      </c>
      <c r="E697" s="97" t="s">
        <v>182</v>
      </c>
      <c r="F697" s="107">
        <v>43507</v>
      </c>
      <c r="G697" s="94">
        <v>160470</v>
      </c>
      <c r="H697" s="96">
        <v>1.0106999999999999</v>
      </c>
      <c r="I697" s="94">
        <v>1.6218800000000002</v>
      </c>
      <c r="J697" s="95">
        <v>4.6102839923659243E-5</v>
      </c>
      <c r="K697" s="95">
        <f>I697/'סכום נכסי הקרן'!$C$42</f>
        <v>2.2451507893619696E-8</v>
      </c>
    </row>
    <row r="698" spans="2:11" s="142" customFormat="1">
      <c r="B698" s="87" t="s">
        <v>3451</v>
      </c>
      <c r="C698" s="84" t="s">
        <v>3452</v>
      </c>
      <c r="D698" s="97" t="s">
        <v>1934</v>
      </c>
      <c r="E698" s="97" t="s">
        <v>182</v>
      </c>
      <c r="F698" s="107">
        <v>43507</v>
      </c>
      <c r="G698" s="94">
        <v>42792</v>
      </c>
      <c r="H698" s="96">
        <v>1.0106999999999999</v>
      </c>
      <c r="I698" s="94">
        <v>0.4325</v>
      </c>
      <c r="J698" s="95">
        <v>1.2294052745568487E-5</v>
      </c>
      <c r="K698" s="95">
        <f>I698/'סכום נכסי הקרן'!$C$42</f>
        <v>5.9870503144440513E-9</v>
      </c>
    </row>
    <row r="699" spans="2:11" s="142" customFormat="1">
      <c r="B699" s="87" t="s">
        <v>3451</v>
      </c>
      <c r="C699" s="84" t="s">
        <v>3453</v>
      </c>
      <c r="D699" s="97" t="s">
        <v>1934</v>
      </c>
      <c r="E699" s="97" t="s">
        <v>182</v>
      </c>
      <c r="F699" s="107">
        <v>43507</v>
      </c>
      <c r="G699" s="94">
        <v>320940</v>
      </c>
      <c r="H699" s="96">
        <v>1.0106999999999999</v>
      </c>
      <c r="I699" s="94">
        <v>3.24377</v>
      </c>
      <c r="J699" s="95">
        <v>9.2205964102873276E-5</v>
      </c>
      <c r="K699" s="95">
        <f>I699/'סכום נכסי הקרן'!$C$42</f>
        <v>4.4903154216148393E-8</v>
      </c>
    </row>
    <row r="700" spans="2:11" s="142" customFormat="1">
      <c r="B700" s="87" t="s">
        <v>3451</v>
      </c>
      <c r="C700" s="84" t="s">
        <v>3454</v>
      </c>
      <c r="D700" s="97" t="s">
        <v>1934</v>
      </c>
      <c r="E700" s="97" t="s">
        <v>182</v>
      </c>
      <c r="F700" s="107">
        <v>43507</v>
      </c>
      <c r="G700" s="94">
        <v>124810</v>
      </c>
      <c r="H700" s="96">
        <v>1.0106999999999999</v>
      </c>
      <c r="I700" s="94">
        <v>1.26146</v>
      </c>
      <c r="J700" s="95">
        <v>3.5857701217167223E-5</v>
      </c>
      <c r="K700" s="95">
        <f>I700/'סכום נכסי הקרן'!$C$42</f>
        <v>1.7462253155279985E-8</v>
      </c>
    </row>
    <row r="701" spans="2:11" s="142" customFormat="1">
      <c r="B701" s="87" t="s">
        <v>3451</v>
      </c>
      <c r="C701" s="84" t="s">
        <v>3455</v>
      </c>
      <c r="D701" s="97" t="s">
        <v>1934</v>
      </c>
      <c r="E701" s="97" t="s">
        <v>182</v>
      </c>
      <c r="F701" s="107">
        <v>43507</v>
      </c>
      <c r="G701" s="94">
        <v>320940</v>
      </c>
      <c r="H701" s="96">
        <v>1.0106999999999999</v>
      </c>
      <c r="I701" s="94">
        <v>3.24377</v>
      </c>
      <c r="J701" s="95">
        <v>9.2205964102873276E-5</v>
      </c>
      <c r="K701" s="95">
        <f>I701/'סכום נכסי הקרן'!$C$42</f>
        <v>4.4903154216148393E-8</v>
      </c>
    </row>
    <row r="702" spans="2:11" s="142" customFormat="1">
      <c r="B702" s="87" t="s">
        <v>3451</v>
      </c>
      <c r="C702" s="84" t="s">
        <v>3456</v>
      </c>
      <c r="D702" s="97" t="s">
        <v>1934</v>
      </c>
      <c r="E702" s="97" t="s">
        <v>182</v>
      </c>
      <c r="F702" s="107">
        <v>43507</v>
      </c>
      <c r="G702" s="94">
        <v>2139600</v>
      </c>
      <c r="H702" s="96">
        <v>1.0106999999999999</v>
      </c>
      <c r="I702" s="94">
        <v>21.625109999999999</v>
      </c>
      <c r="J702" s="95">
        <v>6.1470576408952722E-4</v>
      </c>
      <c r="K702" s="95">
        <f>I702/'סכום נכסי הקרן'!$C$42</f>
        <v>2.9935403844020162E-7</v>
      </c>
    </row>
    <row r="703" spans="2:11" s="142" customFormat="1">
      <c r="B703" s="87" t="s">
        <v>3451</v>
      </c>
      <c r="C703" s="84" t="s">
        <v>3457</v>
      </c>
      <c r="D703" s="97" t="s">
        <v>1934</v>
      </c>
      <c r="E703" s="97" t="s">
        <v>182</v>
      </c>
      <c r="F703" s="107">
        <v>43507</v>
      </c>
      <c r="G703" s="94">
        <v>23000700</v>
      </c>
      <c r="H703" s="96">
        <v>1.0106999999999999</v>
      </c>
      <c r="I703" s="94">
        <v>232.46995000000001</v>
      </c>
      <c r="J703" s="95">
        <v>6.60808746140964E-3</v>
      </c>
      <c r="K703" s="95">
        <f>I703/'סכום נכסי הקרן'!$C$42</f>
        <v>3.2180561554827584E-6</v>
      </c>
    </row>
    <row r="704" spans="2:11" s="142" customFormat="1">
      <c r="B704" s="87" t="s">
        <v>3458</v>
      </c>
      <c r="C704" s="84" t="s">
        <v>3459</v>
      </c>
      <c r="D704" s="97" t="s">
        <v>1934</v>
      </c>
      <c r="E704" s="97" t="s">
        <v>182</v>
      </c>
      <c r="F704" s="107">
        <v>43559</v>
      </c>
      <c r="G704" s="94">
        <v>678068.3</v>
      </c>
      <c r="H704" s="96">
        <v>0.54039999999999999</v>
      </c>
      <c r="I704" s="94">
        <v>3.6641399999999997</v>
      </c>
      <c r="J704" s="95">
        <v>1.0415521486045622E-4</v>
      </c>
      <c r="K704" s="95">
        <f>I704/'סכום נכסי הקרן'!$C$42</f>
        <v>5.0722290263969998E-8</v>
      </c>
    </row>
    <row r="705" spans="2:11" s="142" customFormat="1">
      <c r="B705" s="87" t="s">
        <v>3458</v>
      </c>
      <c r="C705" s="84" t="s">
        <v>3460</v>
      </c>
      <c r="D705" s="97" t="s">
        <v>1934</v>
      </c>
      <c r="E705" s="97" t="s">
        <v>182</v>
      </c>
      <c r="F705" s="107">
        <v>43559</v>
      </c>
      <c r="G705" s="94">
        <v>108490.91</v>
      </c>
      <c r="H705" s="96">
        <v>0.54039999999999999</v>
      </c>
      <c r="I705" s="94">
        <v>0.58625000000000005</v>
      </c>
      <c r="J705" s="95">
        <v>1.6664481900785032E-5</v>
      </c>
      <c r="K705" s="95">
        <f>I705/'סכום נכסי הקרן'!$C$42</f>
        <v>8.1153947903880359E-9</v>
      </c>
    </row>
    <row r="706" spans="2:11" s="142" customFormat="1">
      <c r="B706" s="87" t="s">
        <v>3458</v>
      </c>
      <c r="C706" s="84" t="s">
        <v>3461</v>
      </c>
      <c r="D706" s="97" t="s">
        <v>1934</v>
      </c>
      <c r="E706" s="97" t="s">
        <v>182</v>
      </c>
      <c r="F706" s="107">
        <v>43559</v>
      </c>
      <c r="G706" s="94">
        <v>1061661.25</v>
      </c>
      <c r="H706" s="96">
        <v>0.54039999999999999</v>
      </c>
      <c r="I706" s="94">
        <v>5.7370100000000006</v>
      </c>
      <c r="J706" s="95">
        <v>1.630776960505292E-4</v>
      </c>
      <c r="K706" s="95">
        <f>I706/'סכום נכסי הקרן'!$C$42</f>
        <v>7.941680352478305E-8</v>
      </c>
    </row>
    <row r="707" spans="2:11" s="142" customFormat="1">
      <c r="B707" s="87" t="s">
        <v>3458</v>
      </c>
      <c r="C707" s="84" t="s">
        <v>3462</v>
      </c>
      <c r="D707" s="97" t="s">
        <v>1934</v>
      </c>
      <c r="E707" s="97" t="s">
        <v>182</v>
      </c>
      <c r="F707" s="107">
        <v>43559</v>
      </c>
      <c r="G707" s="94">
        <v>185984.44</v>
      </c>
      <c r="H707" s="96">
        <v>0.54039999999999999</v>
      </c>
      <c r="I707" s="94">
        <v>1.00502</v>
      </c>
      <c r="J707" s="95">
        <v>2.8568251769598247E-5</v>
      </c>
      <c r="K707" s="95">
        <f>I707/'סכום נכסי הקרן'!$C$42</f>
        <v>1.3912382212768926E-8</v>
      </c>
    </row>
    <row r="708" spans="2:11" s="142" customFormat="1">
      <c r="B708" s="87" t="s">
        <v>3458</v>
      </c>
      <c r="C708" s="84" t="s">
        <v>3463</v>
      </c>
      <c r="D708" s="97" t="s">
        <v>1934</v>
      </c>
      <c r="E708" s="97" t="s">
        <v>182</v>
      </c>
      <c r="F708" s="107">
        <v>43559</v>
      </c>
      <c r="G708" s="94">
        <v>50370.78</v>
      </c>
      <c r="H708" s="96">
        <v>0.54039999999999999</v>
      </c>
      <c r="I708" s="94">
        <v>0.27218999999999999</v>
      </c>
      <c r="J708" s="95">
        <v>7.7371519463960381E-6</v>
      </c>
      <c r="K708" s="95">
        <f>I708/'סכום נכסי הקרן'!$C$42</f>
        <v>3.7678964741931241E-9</v>
      </c>
    </row>
    <row r="709" spans="2:11" s="142" customFormat="1">
      <c r="B709" s="87" t="s">
        <v>3458</v>
      </c>
      <c r="C709" s="84" t="s">
        <v>3464</v>
      </c>
      <c r="D709" s="97" t="s">
        <v>1934</v>
      </c>
      <c r="E709" s="97" t="s">
        <v>182</v>
      </c>
      <c r="F709" s="107">
        <v>43559</v>
      </c>
      <c r="G709" s="94">
        <v>11236.57</v>
      </c>
      <c r="H709" s="96">
        <v>0.54049999999999998</v>
      </c>
      <c r="I709" s="94">
        <v>6.0729999999999999E-2</v>
      </c>
      <c r="J709" s="95">
        <v>1.7262839843661832E-6</v>
      </c>
      <c r="K709" s="95">
        <f>I709/'סכום נכסי הקרן'!$C$42</f>
        <v>8.4067876438424791E-10</v>
      </c>
    </row>
    <row r="710" spans="2:11" s="142" customFormat="1">
      <c r="B710" s="87" t="s">
        <v>3458</v>
      </c>
      <c r="C710" s="84" t="s">
        <v>3465</v>
      </c>
      <c r="D710" s="97" t="s">
        <v>1934</v>
      </c>
      <c r="E710" s="97" t="s">
        <v>182</v>
      </c>
      <c r="F710" s="107">
        <v>43559</v>
      </c>
      <c r="G710" s="94">
        <v>104616.24</v>
      </c>
      <c r="H710" s="96">
        <v>0.54039999999999999</v>
      </c>
      <c r="I710" s="94">
        <v>0.56530999999999998</v>
      </c>
      <c r="J710" s="95">
        <v>1.6069250769011149E-5</v>
      </c>
      <c r="K710" s="95">
        <f>I710/'סכום נכסי הקרן'!$C$42</f>
        <v>7.82552465493264E-9</v>
      </c>
    </row>
    <row r="711" spans="2:11" s="142" customFormat="1">
      <c r="B711" s="87" t="s">
        <v>3466</v>
      </c>
      <c r="C711" s="84" t="s">
        <v>3467</v>
      </c>
      <c r="D711" s="97" t="s">
        <v>1934</v>
      </c>
      <c r="E711" s="97" t="s">
        <v>185</v>
      </c>
      <c r="F711" s="107">
        <v>43643</v>
      </c>
      <c r="G711" s="94">
        <v>13564800</v>
      </c>
      <c r="H711" s="96">
        <v>-0.2339</v>
      </c>
      <c r="I711" s="94">
        <v>-31.723240000000001</v>
      </c>
      <c r="J711" s="95">
        <v>-9.017507186597181E-4</v>
      </c>
      <c r="K711" s="95">
        <f>I711/'סכום נכסי הקרן'!$C$42</f>
        <v>-4.391413503287494E-7</v>
      </c>
    </row>
    <row r="712" spans="2:11" s="142" customFormat="1">
      <c r="B712" s="87" t="s">
        <v>3466</v>
      </c>
      <c r="C712" s="84" t="s">
        <v>3468</v>
      </c>
      <c r="D712" s="97" t="s">
        <v>1934</v>
      </c>
      <c r="E712" s="97" t="s">
        <v>185</v>
      </c>
      <c r="F712" s="107">
        <v>43643</v>
      </c>
      <c r="G712" s="94">
        <v>68095296</v>
      </c>
      <c r="H712" s="96">
        <v>-0.155</v>
      </c>
      <c r="I712" s="94">
        <v>-105.55022</v>
      </c>
      <c r="J712" s="95">
        <v>-3.0003236346505383E-3</v>
      </c>
      <c r="K712" s="95">
        <f>I712/'סכום נכסי הקרן'!$C$42</f>
        <v>-1.4611201799783556E-6</v>
      </c>
    </row>
    <row r="713" spans="2:11" s="142" customFormat="1">
      <c r="B713" s="87" t="s">
        <v>3466</v>
      </c>
      <c r="C713" s="84" t="s">
        <v>3469</v>
      </c>
      <c r="D713" s="97" t="s">
        <v>1934</v>
      </c>
      <c r="E713" s="97" t="s">
        <v>185</v>
      </c>
      <c r="F713" s="107">
        <v>43643</v>
      </c>
      <c r="G713" s="94">
        <v>40694400</v>
      </c>
      <c r="H713" s="96">
        <v>-0.155</v>
      </c>
      <c r="I713" s="94">
        <v>-63.077820000000003</v>
      </c>
      <c r="J713" s="95">
        <v>-1.7930220720357801E-3</v>
      </c>
      <c r="K713" s="95">
        <f>I713/'סכום נכסי הקרן'!$C$42</f>
        <v>-8.7317938049813935E-7</v>
      </c>
    </row>
    <row r="714" spans="2:11" s="142" customFormat="1">
      <c r="B714" s="87" t="s">
        <v>3466</v>
      </c>
      <c r="C714" s="84" t="s">
        <v>3470</v>
      </c>
      <c r="D714" s="97" t="s">
        <v>1934</v>
      </c>
      <c r="E714" s="97" t="s">
        <v>185</v>
      </c>
      <c r="F714" s="107">
        <v>43643</v>
      </c>
      <c r="G714" s="94">
        <v>3196771.2</v>
      </c>
      <c r="H714" s="96">
        <v>-0.2339</v>
      </c>
      <c r="I714" s="94">
        <v>-7.4761099999999994</v>
      </c>
      <c r="J714" s="95">
        <v>-2.1251257958768098E-4</v>
      </c>
      <c r="K714" s="95">
        <f>I714/'סכום נכסי הקרן'!$C$42</f>
        <v>-1.0349097508975332E-7</v>
      </c>
    </row>
    <row r="715" spans="2:11" s="142" customFormat="1">
      <c r="B715" s="87" t="s">
        <v>3466</v>
      </c>
      <c r="C715" s="84" t="s">
        <v>3471</v>
      </c>
      <c r="D715" s="97" t="s">
        <v>1934</v>
      </c>
      <c r="E715" s="97" t="s">
        <v>185</v>
      </c>
      <c r="F715" s="107">
        <v>43643</v>
      </c>
      <c r="G715" s="94">
        <v>180864</v>
      </c>
      <c r="H715" s="96">
        <v>-0.2339</v>
      </c>
      <c r="I715" s="94">
        <v>-0.42298000000000002</v>
      </c>
      <c r="J715" s="95">
        <v>-1.2023441457388575E-5</v>
      </c>
      <c r="K715" s="95">
        <f>I715/'סכום נכסי הקרן'!$C$42</f>
        <v>-5.8552659930717806E-9</v>
      </c>
    </row>
    <row r="716" spans="2:11" s="142" customFormat="1">
      <c r="B716" s="87" t="s">
        <v>3466</v>
      </c>
      <c r="C716" s="84" t="s">
        <v>3472</v>
      </c>
      <c r="D716" s="97" t="s">
        <v>1934</v>
      </c>
      <c r="E716" s="97" t="s">
        <v>185</v>
      </c>
      <c r="F716" s="107">
        <v>43643</v>
      </c>
      <c r="G716" s="94">
        <v>2260800</v>
      </c>
      <c r="H716" s="96">
        <v>-0.2339</v>
      </c>
      <c r="I716" s="94">
        <v>-5.28721</v>
      </c>
      <c r="J716" s="95">
        <v>-1.5029188119513795E-4</v>
      </c>
      <c r="K716" s="95">
        <f>I716/'סכום נכסי הקרן'!$C$42</f>
        <v>-7.3190271197761228E-8</v>
      </c>
    </row>
    <row r="717" spans="2:11" s="142" customFormat="1">
      <c r="B717" s="87" t="s">
        <v>3466</v>
      </c>
      <c r="C717" s="84" t="s">
        <v>3473</v>
      </c>
      <c r="D717" s="97" t="s">
        <v>1934</v>
      </c>
      <c r="E717" s="97" t="s">
        <v>185</v>
      </c>
      <c r="F717" s="107">
        <v>43643</v>
      </c>
      <c r="G717" s="94">
        <v>4973760</v>
      </c>
      <c r="H717" s="96">
        <v>-0.2339</v>
      </c>
      <c r="I717" s="94">
        <v>-11.63185</v>
      </c>
      <c r="J717" s="95">
        <v>-3.3064179752263773E-4</v>
      </c>
      <c r="K717" s="95">
        <f>I717/'סכום נכסי הקרן'!$C$42</f>
        <v>-1.6101843052038389E-7</v>
      </c>
    </row>
    <row r="718" spans="2:11" s="142" customFormat="1">
      <c r="B718" s="87" t="s">
        <v>3466</v>
      </c>
      <c r="C718" s="84" t="s">
        <v>3474</v>
      </c>
      <c r="D718" s="97" t="s">
        <v>1934</v>
      </c>
      <c r="E718" s="97" t="s">
        <v>185</v>
      </c>
      <c r="F718" s="107">
        <v>43643</v>
      </c>
      <c r="G718" s="94">
        <v>59232960</v>
      </c>
      <c r="H718" s="96">
        <v>-0.2339</v>
      </c>
      <c r="I718" s="94">
        <v>-138.52482000000001</v>
      </c>
      <c r="J718" s="95">
        <v>-3.937644956417065E-3</v>
      </c>
      <c r="K718" s="95">
        <f>I718/'סכום נכסי הקרן'!$C$42</f>
        <v>-1.9175839702642905E-6</v>
      </c>
    </row>
    <row r="719" spans="2:11" s="142" customFormat="1">
      <c r="B719" s="87" t="s">
        <v>3466</v>
      </c>
      <c r="C719" s="84" t="s">
        <v>3475</v>
      </c>
      <c r="D719" s="97" t="s">
        <v>1934</v>
      </c>
      <c r="E719" s="97" t="s">
        <v>185</v>
      </c>
      <c r="F719" s="107">
        <v>43643</v>
      </c>
      <c r="G719" s="94">
        <v>189907.20000000001</v>
      </c>
      <c r="H719" s="96">
        <v>-0.2339</v>
      </c>
      <c r="I719" s="94">
        <v>-0.44412999999999997</v>
      </c>
      <c r="J719" s="95">
        <v>-1.2624641955813484E-5</v>
      </c>
      <c r="K719" s="95">
        <f>I719/'סכום נכסי הקרן'!$C$42</f>
        <v>-6.1480431356162692E-9</v>
      </c>
    </row>
    <row r="720" spans="2:11" s="142" customFormat="1">
      <c r="B720" s="83"/>
      <c r="C720" s="84"/>
      <c r="D720" s="84"/>
      <c r="E720" s="84"/>
      <c r="F720" s="84"/>
      <c r="G720" s="94"/>
      <c r="H720" s="96"/>
      <c r="I720" s="84"/>
      <c r="J720" s="95"/>
      <c r="K720" s="84"/>
    </row>
    <row r="721" spans="2:11" s="142" customFormat="1">
      <c r="B721" s="102" t="s">
        <v>249</v>
      </c>
      <c r="C721" s="82"/>
      <c r="D721" s="82"/>
      <c r="E721" s="82"/>
      <c r="F721" s="82"/>
      <c r="G721" s="91"/>
      <c r="H721" s="93"/>
      <c r="I721" s="91">
        <v>142.43672290299997</v>
      </c>
      <c r="J721" s="92">
        <v>4.0488429694229009E-3</v>
      </c>
      <c r="K721" s="92">
        <f>I721/'סכום נכסי הקרן'!$C$42</f>
        <v>1.9717360153636677E-6</v>
      </c>
    </row>
    <row r="722" spans="2:11" s="142" customFormat="1">
      <c r="B722" s="87" t="s">
        <v>3476</v>
      </c>
      <c r="C722" s="84" t="s">
        <v>3477</v>
      </c>
      <c r="D722" s="97" t="s">
        <v>1934</v>
      </c>
      <c r="E722" s="97" t="s">
        <v>183</v>
      </c>
      <c r="F722" s="107">
        <v>43614</v>
      </c>
      <c r="G722" s="94">
        <v>131892.02999999997</v>
      </c>
      <c r="H722" s="96">
        <v>3.5099999999999999E-2</v>
      </c>
      <c r="I722" s="94">
        <v>4.6316523999999984E-2</v>
      </c>
      <c r="J722" s="95">
        <v>1.3165729226529214E-6</v>
      </c>
      <c r="K722" s="95">
        <f>I722/'סכום נכסי הקרן'!$C$42</f>
        <v>6.4115458862001239E-10</v>
      </c>
    </row>
    <row r="723" spans="2:11" s="142" customFormat="1">
      <c r="B723" s="87" t="s">
        <v>3476</v>
      </c>
      <c r="C723" s="84" t="s">
        <v>2985</v>
      </c>
      <c r="D723" s="97" t="s">
        <v>1934</v>
      </c>
      <c r="E723" s="97" t="s">
        <v>183</v>
      </c>
      <c r="F723" s="107">
        <v>43626</v>
      </c>
      <c r="G723" s="94">
        <v>26378405.999999996</v>
      </c>
      <c r="H723" s="96">
        <v>5.7799999999999997E-2</v>
      </c>
      <c r="I723" s="94">
        <v>15.258946378999999</v>
      </c>
      <c r="J723" s="95">
        <v>4.337440268791382E-4</v>
      </c>
      <c r="K723" s="95">
        <f>I723/'סכום נכסי הקרן'!$C$42</f>
        <v>2.1122792998029333E-7</v>
      </c>
    </row>
    <row r="724" spans="2:11" s="142" customFormat="1">
      <c r="B724" s="87" t="s">
        <v>3770</v>
      </c>
      <c r="C724" s="84" t="s">
        <v>3478</v>
      </c>
      <c r="D724" s="97" t="s">
        <v>1934</v>
      </c>
      <c r="E724" s="97" t="s">
        <v>183</v>
      </c>
      <c r="F724" s="107">
        <v>43108</v>
      </c>
      <c r="G724" s="94">
        <v>30554.950000000004</v>
      </c>
      <c r="H724" s="96">
        <v>1017.1608</v>
      </c>
      <c r="I724" s="94">
        <v>127.13146</v>
      </c>
      <c r="J724" s="95">
        <v>3.6137823696211109E-3</v>
      </c>
      <c r="K724" s="95">
        <f>I724/'סכום נכסי הקרן'!$C$42</f>
        <v>1.7598669307947545E-6</v>
      </c>
    </row>
    <row r="725" spans="2:11" s="142" customFormat="1">
      <c r="B725" s="144"/>
      <c r="C725" s="144"/>
      <c r="D725" s="144"/>
    </row>
    <row r="728" spans="2:11">
      <c r="B728" s="99" t="s">
        <v>278</v>
      </c>
    </row>
    <row r="729" spans="2:11">
      <c r="B729" s="99" t="s">
        <v>131</v>
      </c>
    </row>
    <row r="730" spans="2:11">
      <c r="B730" s="99" t="s">
        <v>260</v>
      </c>
    </row>
    <row r="731" spans="2:11">
      <c r="B731" s="99" t="s">
        <v>268</v>
      </c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 xr:uid="{00000000-0002-0000-14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גיליון211">
    <tabColor indexed="43"/>
    <pageSetUpPr fitToPage="1"/>
  </sheetPr>
  <dimension ref="B1:BZ566"/>
  <sheetViews>
    <sheetView rightToLeft="1" workbookViewId="0">
      <selection activeCell="C25" sqref="C25"/>
    </sheetView>
  </sheetViews>
  <sheetFormatPr baseColWidth="10" defaultColWidth="9.1640625" defaultRowHeight="18"/>
  <cols>
    <col min="1" max="1" width="6.33203125" style="1" customWidth="1"/>
    <col min="2" max="2" width="29.33203125" style="2" bestFit="1" customWidth="1"/>
    <col min="3" max="3" width="41.6640625" style="2" bestFit="1" customWidth="1"/>
    <col min="4" max="4" width="8.6640625" style="2" bestFit="1" customWidth="1"/>
    <col min="5" max="5" width="4.5" style="1" bestFit="1" customWidth="1"/>
    <col min="6" max="6" width="7.83203125" style="1" bestFit="1" customWidth="1"/>
    <col min="7" max="7" width="11.33203125" style="1" bestFit="1" customWidth="1"/>
    <col min="8" max="8" width="6.1640625" style="1" bestFit="1" customWidth="1"/>
    <col min="9" max="9" width="12" style="1" bestFit="1" customWidth="1"/>
    <col min="10" max="10" width="6.83203125" style="1" bestFit="1" customWidth="1"/>
    <col min="11" max="11" width="8" style="1" bestFit="1" customWidth="1"/>
    <col min="12" max="12" width="13.1640625" style="1" bestFit="1" customWidth="1"/>
    <col min="13" max="13" width="6.5" style="1" bestFit="1" customWidth="1"/>
    <col min="14" max="14" width="8" style="1" bestFit="1" customWidth="1"/>
    <col min="15" max="15" width="11.33203125" style="1" bestFit="1" customWidth="1"/>
    <col min="16" max="16" width="11.83203125" style="1" bestFit="1" customWidth="1"/>
    <col min="17" max="17" width="11.5" style="1" bestFit="1" customWidth="1"/>
    <col min="18" max="18" width="7.5" style="1" customWidth="1"/>
    <col min="19" max="19" width="6.6640625" style="1" customWidth="1"/>
    <col min="20" max="20" width="7.6640625" style="1" customWidth="1"/>
    <col min="21" max="21" width="7.1640625" style="1" customWidth="1"/>
    <col min="22" max="22" width="6" style="1" customWidth="1"/>
    <col min="23" max="23" width="7.83203125" style="1" customWidth="1"/>
    <col min="24" max="24" width="8.1640625" style="1" customWidth="1"/>
    <col min="25" max="25" width="6.33203125" style="1" customWidth="1"/>
    <col min="26" max="26" width="8" style="1" customWidth="1"/>
    <col min="27" max="27" width="8.6640625" style="1" customWidth="1"/>
    <col min="28" max="28" width="10" style="1" customWidth="1"/>
    <col min="29" max="29" width="9.5" style="1" customWidth="1"/>
    <col min="30" max="30" width="6.1640625" style="1" customWidth="1"/>
    <col min="31" max="32" width="5.6640625" style="1" customWidth="1"/>
    <col min="33" max="33" width="6.83203125" style="1" customWidth="1"/>
    <col min="34" max="34" width="6.5" style="1" customWidth="1"/>
    <col min="35" max="35" width="6.6640625" style="1" customWidth="1"/>
    <col min="36" max="36" width="7.33203125" style="1" customWidth="1"/>
    <col min="37" max="48" width="5.6640625" style="1" customWidth="1"/>
    <col min="49" max="16384" width="9.1640625" style="1"/>
  </cols>
  <sheetData>
    <row r="1" spans="2:78">
      <c r="B1" s="57" t="s">
        <v>198</v>
      </c>
      <c r="C1" s="78" t="s" vm="1">
        <v>279</v>
      </c>
    </row>
    <row r="2" spans="2:78">
      <c r="B2" s="57" t="s">
        <v>197</v>
      </c>
      <c r="C2" s="78" t="s">
        <v>280</v>
      </c>
    </row>
    <row r="3" spans="2:78">
      <c r="B3" s="57" t="s">
        <v>199</v>
      </c>
      <c r="C3" s="78" t="s">
        <v>281</v>
      </c>
    </row>
    <row r="4" spans="2:78">
      <c r="B4" s="57" t="s">
        <v>200</v>
      </c>
      <c r="C4" s="78" t="s">
        <v>282</v>
      </c>
    </row>
    <row r="6" spans="2:78" ht="26.25" customHeight="1">
      <c r="B6" s="190" t="s">
        <v>229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78" ht="26.25" customHeight="1">
      <c r="B7" s="190" t="s">
        <v>119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2"/>
    </row>
    <row r="8" spans="2:78" s="3" customFormat="1" ht="51">
      <c r="B8" s="23" t="s">
        <v>135</v>
      </c>
      <c r="C8" s="31" t="s">
        <v>51</v>
      </c>
      <c r="D8" s="31" t="s">
        <v>58</v>
      </c>
      <c r="E8" s="31" t="s">
        <v>15</v>
      </c>
      <c r="F8" s="31" t="s">
        <v>76</v>
      </c>
      <c r="G8" s="31" t="s">
        <v>121</v>
      </c>
      <c r="H8" s="31" t="s">
        <v>18</v>
      </c>
      <c r="I8" s="31" t="s">
        <v>120</v>
      </c>
      <c r="J8" s="31" t="s">
        <v>17</v>
      </c>
      <c r="K8" s="31" t="s">
        <v>19</v>
      </c>
      <c r="L8" s="31" t="s">
        <v>262</v>
      </c>
      <c r="M8" s="31" t="s">
        <v>261</v>
      </c>
      <c r="N8" s="31" t="s">
        <v>129</v>
      </c>
      <c r="O8" s="31" t="s">
        <v>67</v>
      </c>
      <c r="P8" s="31" t="s">
        <v>201</v>
      </c>
      <c r="Q8" s="32" t="s">
        <v>203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269</v>
      </c>
      <c r="M9" s="17"/>
      <c r="N9" s="17" t="s">
        <v>265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132</v>
      </c>
      <c r="R10" s="1"/>
      <c r="S10" s="1"/>
      <c r="T10" s="1"/>
      <c r="U10" s="1"/>
      <c r="V10" s="1"/>
    </row>
    <row r="11" spans="2:78" s="4" customFormat="1" ht="18" customHeight="1">
      <c r="B11" s="129" t="s">
        <v>57</v>
      </c>
      <c r="C11" s="125"/>
      <c r="D11" s="125"/>
      <c r="E11" s="125"/>
      <c r="F11" s="125"/>
      <c r="G11" s="125"/>
      <c r="H11" s="126">
        <v>28.470000000000002</v>
      </c>
      <c r="I11" s="125"/>
      <c r="J11" s="125"/>
      <c r="K11" s="131">
        <v>0.38200000000000001</v>
      </c>
      <c r="L11" s="126"/>
      <c r="M11" s="128"/>
      <c r="N11" s="126">
        <v>0.32536999999999999</v>
      </c>
      <c r="O11" s="125"/>
      <c r="P11" s="127">
        <v>1</v>
      </c>
      <c r="Q11" s="127">
        <f>N11/'סכום נכסי הקרן'!$C$42</f>
        <v>4.5040614122789849E-9</v>
      </c>
      <c r="R11" s="143"/>
      <c r="S11" s="143"/>
      <c r="T11" s="100"/>
      <c r="U11" s="100"/>
      <c r="V11" s="100"/>
      <c r="BZ11" s="100"/>
    </row>
    <row r="12" spans="2:78" s="100" customFormat="1" ht="18" customHeight="1">
      <c r="B12" s="130" t="s">
        <v>255</v>
      </c>
      <c r="C12" s="125"/>
      <c r="D12" s="125"/>
      <c r="E12" s="125"/>
      <c r="F12" s="125"/>
      <c r="G12" s="125"/>
      <c r="H12" s="126">
        <v>28.470000000000002</v>
      </c>
      <c r="I12" s="125"/>
      <c r="J12" s="125"/>
      <c r="K12" s="131">
        <v>0.38200000000000001</v>
      </c>
      <c r="L12" s="126"/>
      <c r="M12" s="128"/>
      <c r="N12" s="126">
        <v>0.32536999999999999</v>
      </c>
      <c r="O12" s="125"/>
      <c r="P12" s="127">
        <v>1</v>
      </c>
      <c r="Q12" s="127">
        <f>N12/'סכום נכסי הקרן'!$C$42</f>
        <v>4.5040614122789849E-9</v>
      </c>
      <c r="R12" s="143"/>
      <c r="S12" s="143"/>
    </row>
    <row r="13" spans="2:78" s="100" customFormat="1">
      <c r="B13" s="124" t="s">
        <v>71</v>
      </c>
      <c r="C13" s="125"/>
      <c r="D13" s="125"/>
      <c r="E13" s="125"/>
      <c r="F13" s="125"/>
      <c r="G13" s="125"/>
      <c r="H13" s="126">
        <v>28.470000000000002</v>
      </c>
      <c r="I13" s="125"/>
      <c r="J13" s="125"/>
      <c r="K13" s="131">
        <v>0.38200000000000001</v>
      </c>
      <c r="L13" s="126"/>
      <c r="M13" s="128"/>
      <c r="N13" s="126">
        <v>0.32536999999999999</v>
      </c>
      <c r="O13" s="125"/>
      <c r="P13" s="127">
        <v>1</v>
      </c>
      <c r="Q13" s="127">
        <f>N13/'סכום נכסי הקרן'!$C$42</f>
        <v>4.5040614122789849E-9</v>
      </c>
      <c r="R13" s="143"/>
      <c r="S13" s="143"/>
    </row>
    <row r="14" spans="2:78" s="100" customFormat="1">
      <c r="B14" s="132" t="s">
        <v>70</v>
      </c>
      <c r="C14" s="125"/>
      <c r="D14" s="125"/>
      <c r="E14" s="125"/>
      <c r="F14" s="125"/>
      <c r="G14" s="125"/>
      <c r="H14" s="126">
        <v>28.470000000000002</v>
      </c>
      <c r="I14" s="125"/>
      <c r="J14" s="125"/>
      <c r="K14" s="131">
        <v>0.38200000000000001</v>
      </c>
      <c r="L14" s="126"/>
      <c r="M14" s="128"/>
      <c r="N14" s="126">
        <v>0.32536999999999999</v>
      </c>
      <c r="O14" s="125"/>
      <c r="P14" s="127">
        <v>1</v>
      </c>
      <c r="Q14" s="127">
        <f>N14/'סכום נכסי הקרן'!$C$42</f>
        <v>4.5040614122789849E-9</v>
      </c>
      <c r="R14" s="143"/>
      <c r="S14" s="143"/>
    </row>
    <row r="15" spans="2:78">
      <c r="B15" s="86" t="s">
        <v>3479</v>
      </c>
      <c r="C15" s="84" t="s">
        <v>3480</v>
      </c>
      <c r="D15" s="97" t="s">
        <v>3481</v>
      </c>
      <c r="E15" s="84" t="s">
        <v>1200</v>
      </c>
      <c r="F15" s="84"/>
      <c r="G15" s="107">
        <v>39071</v>
      </c>
      <c r="H15" s="96">
        <v>0</v>
      </c>
      <c r="I15" s="97" t="s">
        <v>184</v>
      </c>
      <c r="J15" s="98">
        <v>0</v>
      </c>
      <c r="K15" s="98">
        <v>0</v>
      </c>
      <c r="L15" s="94">
        <v>800000</v>
      </c>
      <c r="M15" s="96">
        <v>0.01</v>
      </c>
      <c r="N15" s="94">
        <v>0.32500999999999997</v>
      </c>
      <c r="O15" s="95">
        <v>2.7027027027027029E-2</v>
      </c>
      <c r="P15" s="95">
        <v>0.99889356732335488</v>
      </c>
      <c r="Q15" s="95">
        <f>N15/'סכום נכסי הקרן'!$C$42</f>
        <v>4.4990779715548233E-9</v>
      </c>
      <c r="R15" s="142"/>
      <c r="S15" s="142"/>
    </row>
    <row r="16" spans="2:78">
      <c r="B16" s="86" t="s">
        <v>3482</v>
      </c>
      <c r="C16" s="84" t="s">
        <v>3483</v>
      </c>
      <c r="D16" s="97" t="s">
        <v>3481</v>
      </c>
      <c r="E16" s="84" t="s">
        <v>1200</v>
      </c>
      <c r="F16" s="84"/>
      <c r="G16" s="107">
        <v>38472</v>
      </c>
      <c r="H16" s="94">
        <v>28.470000000000002</v>
      </c>
      <c r="I16" s="97" t="s">
        <v>182</v>
      </c>
      <c r="J16" s="98">
        <v>0</v>
      </c>
      <c r="K16" s="98">
        <v>0.38200000000000001</v>
      </c>
      <c r="L16" s="94">
        <v>1000000</v>
      </c>
      <c r="M16" s="96">
        <v>0</v>
      </c>
      <c r="N16" s="94">
        <v>3.5999999999999997E-4</v>
      </c>
      <c r="O16" s="98">
        <v>0</v>
      </c>
      <c r="P16" s="95">
        <v>1.1064326766450502E-3</v>
      </c>
      <c r="Q16" s="95">
        <f>N16/'סכום נכסי הקרן'!$C$42</f>
        <v>4.9834407241615216E-12</v>
      </c>
      <c r="R16" s="142"/>
      <c r="S16" s="142"/>
    </row>
    <row r="17" spans="2:19">
      <c r="B17" s="87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96"/>
      <c r="N17" s="84"/>
      <c r="O17" s="84"/>
      <c r="P17" s="95"/>
      <c r="Q17" s="84"/>
      <c r="R17" s="142"/>
      <c r="S17" s="142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42"/>
      <c r="S18" s="142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42"/>
      <c r="S19" s="142"/>
    </row>
    <row r="20" spans="2:19">
      <c r="B20" s="99" t="s">
        <v>278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42"/>
      <c r="S20" s="142"/>
    </row>
    <row r="21" spans="2:19">
      <c r="B21" s="99" t="s">
        <v>131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9">
      <c r="B22" s="99" t="s">
        <v>260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9">
      <c r="B23" s="99" t="s">
        <v>268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2:B19 B24:B116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AH36:XFD39 D40:XFD1048576 D36:AF39 D1:XFD35" xr:uid="{00000000-0002-0000-15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גיליון22">
    <tabColor indexed="52"/>
    <pageSetUpPr fitToPage="1"/>
  </sheetPr>
  <dimension ref="B1:AT299"/>
  <sheetViews>
    <sheetView rightToLeft="1" zoomScale="80" zoomScaleNormal="80" workbookViewId="0">
      <selection activeCell="G26" sqref="G26"/>
    </sheetView>
  </sheetViews>
  <sheetFormatPr baseColWidth="10" defaultColWidth="9.1640625" defaultRowHeight="18"/>
  <cols>
    <col min="1" max="1" width="14.6640625" style="1" customWidth="1"/>
    <col min="2" max="2" width="46.6640625" style="2" bestFit="1" customWidth="1"/>
    <col min="3" max="3" width="41.6640625" style="2" bestFit="1" customWidth="1"/>
    <col min="4" max="4" width="11.33203125" style="2" bestFit="1" customWidth="1"/>
    <col min="5" max="5" width="12.5" style="2" bestFit="1" customWidth="1"/>
    <col min="6" max="6" width="8.6640625" style="1" bestFit="1" customWidth="1"/>
    <col min="7" max="7" width="14.1640625" style="1" customWidth="1"/>
    <col min="8" max="8" width="11.1640625" style="1" bestFit="1" customWidth="1"/>
    <col min="9" max="9" width="6.83203125" style="1" bestFit="1" customWidth="1"/>
    <col min="10" max="10" width="16.33203125" style="1" bestFit="1" customWidth="1"/>
    <col min="11" max="11" width="10.5" style="1" customWidth="1"/>
    <col min="12" max="12" width="7.5" style="1" customWidth="1"/>
    <col min="13" max="13" width="17.5" style="1" customWidth="1"/>
    <col min="14" max="14" width="10.33203125" style="1" customWidth="1"/>
    <col min="15" max="15" width="16.5" style="1" customWidth="1"/>
    <col min="16" max="16" width="11.5" style="1" customWidth="1"/>
    <col min="17" max="17" width="10.5" style="1" bestFit="1" customWidth="1"/>
    <col min="18" max="18" width="7.5" style="1" customWidth="1"/>
    <col min="19" max="19" width="6.5" style="1" customWidth="1"/>
    <col min="20" max="20" width="6.6640625" style="1" customWidth="1"/>
    <col min="21" max="21" width="7.33203125" style="1" customWidth="1"/>
    <col min="22" max="33" width="5.6640625" style="1" customWidth="1"/>
    <col min="34" max="16384" width="9.1640625" style="1"/>
  </cols>
  <sheetData>
    <row r="1" spans="2:46">
      <c r="B1" s="57" t="s">
        <v>198</v>
      </c>
      <c r="C1" s="78" t="s" vm="1">
        <v>279</v>
      </c>
    </row>
    <row r="2" spans="2:46">
      <c r="B2" s="57" t="s">
        <v>197</v>
      </c>
      <c r="C2" s="78" t="s">
        <v>280</v>
      </c>
    </row>
    <row r="3" spans="2:46">
      <c r="B3" s="57" t="s">
        <v>199</v>
      </c>
      <c r="C3" s="78" t="s">
        <v>281</v>
      </c>
    </row>
    <row r="4" spans="2:46">
      <c r="B4" s="57" t="s">
        <v>200</v>
      </c>
      <c r="C4" s="78" t="s">
        <v>282</v>
      </c>
    </row>
    <row r="6" spans="2:46" ht="26.25" customHeight="1">
      <c r="B6" s="190" t="s">
        <v>230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46" s="3" customFormat="1" ht="51">
      <c r="B7" s="23" t="s">
        <v>135</v>
      </c>
      <c r="C7" s="31" t="s">
        <v>244</v>
      </c>
      <c r="D7" s="31" t="s">
        <v>51</v>
      </c>
      <c r="E7" s="31" t="s">
        <v>136</v>
      </c>
      <c r="F7" s="31" t="s">
        <v>15</v>
      </c>
      <c r="G7" s="31" t="s">
        <v>121</v>
      </c>
      <c r="H7" s="31" t="s">
        <v>76</v>
      </c>
      <c r="I7" s="31" t="s">
        <v>18</v>
      </c>
      <c r="J7" s="31" t="s">
        <v>120</v>
      </c>
      <c r="K7" s="14" t="s">
        <v>39</v>
      </c>
      <c r="L7" s="71" t="s">
        <v>19</v>
      </c>
      <c r="M7" s="31" t="s">
        <v>262</v>
      </c>
      <c r="N7" s="31" t="s">
        <v>261</v>
      </c>
      <c r="O7" s="31" t="s">
        <v>129</v>
      </c>
      <c r="P7" s="31" t="s">
        <v>201</v>
      </c>
      <c r="Q7" s="32" t="s">
        <v>203</v>
      </c>
      <c r="R7" s="1"/>
      <c r="AS7" s="3" t="s">
        <v>181</v>
      </c>
      <c r="AT7" s="3" t="s">
        <v>183</v>
      </c>
    </row>
    <row r="8" spans="2:46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269</v>
      </c>
      <c r="N8" s="17"/>
      <c r="O8" s="17" t="s">
        <v>265</v>
      </c>
      <c r="P8" s="33" t="s">
        <v>20</v>
      </c>
      <c r="Q8" s="18" t="s">
        <v>20</v>
      </c>
      <c r="R8" s="1"/>
      <c r="AS8" s="3" t="s">
        <v>179</v>
      </c>
      <c r="AT8" s="3" t="s">
        <v>182</v>
      </c>
    </row>
    <row r="9" spans="2:4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132</v>
      </c>
      <c r="R9" s="1"/>
      <c r="AS9" s="4" t="s">
        <v>180</v>
      </c>
      <c r="AT9" s="4" t="s">
        <v>184</v>
      </c>
    </row>
    <row r="10" spans="2:46" s="141" customFormat="1" ht="18" customHeight="1">
      <c r="B10" s="79" t="s">
        <v>44</v>
      </c>
      <c r="C10" s="80"/>
      <c r="D10" s="80"/>
      <c r="E10" s="80"/>
      <c r="F10" s="80"/>
      <c r="G10" s="80"/>
      <c r="H10" s="80"/>
      <c r="I10" s="88">
        <v>5.1912139782960214</v>
      </c>
      <c r="J10" s="80"/>
      <c r="K10" s="80"/>
      <c r="L10" s="103">
        <v>3.1380268298407024E-2</v>
      </c>
      <c r="M10" s="88"/>
      <c r="N10" s="90"/>
      <c r="O10" s="88">
        <f>O11+O217</f>
        <v>5156021.2884800015</v>
      </c>
      <c r="P10" s="89">
        <f>O10/$O$10</f>
        <v>1</v>
      </c>
      <c r="Q10" s="89">
        <f>O10/'סכום נכסי הקרן'!$C$42</f>
        <v>7.1374240176819453E-2</v>
      </c>
      <c r="R10" s="142"/>
      <c r="AS10" s="142" t="s">
        <v>30</v>
      </c>
      <c r="AT10" s="141" t="s">
        <v>185</v>
      </c>
    </row>
    <row r="11" spans="2:46" s="142" customFormat="1" ht="21.75" customHeight="1">
      <c r="B11" s="81" t="s">
        <v>42</v>
      </c>
      <c r="C11" s="82"/>
      <c r="D11" s="82"/>
      <c r="E11" s="82"/>
      <c r="F11" s="82"/>
      <c r="G11" s="82"/>
      <c r="H11" s="82"/>
      <c r="I11" s="91">
        <v>5.6360009016674946</v>
      </c>
      <c r="J11" s="82"/>
      <c r="K11" s="82"/>
      <c r="L11" s="104">
        <v>2.2542335375336613E-2</v>
      </c>
      <c r="M11" s="91"/>
      <c r="N11" s="93"/>
      <c r="O11" s="91">
        <f>O12+O16+O37</f>
        <v>3271390.8845199998</v>
      </c>
      <c r="P11" s="92">
        <f t="shared" ref="P11:P14" si="0">O11/$O$10</f>
        <v>0.63447970857475033</v>
      </c>
      <c r="Q11" s="92">
        <f>O11/'סכום נכסי הקרן'!$C$42</f>
        <v>4.5285507107132646E-2</v>
      </c>
      <c r="AT11" s="142" t="s">
        <v>191</v>
      </c>
    </row>
    <row r="12" spans="2:46" s="142" customFormat="1">
      <c r="B12" s="102" t="s">
        <v>101</v>
      </c>
      <c r="C12" s="82"/>
      <c r="D12" s="82"/>
      <c r="E12" s="82"/>
      <c r="F12" s="82"/>
      <c r="G12" s="82"/>
      <c r="H12" s="82"/>
      <c r="I12" s="91">
        <v>2.6583241425954425</v>
      </c>
      <c r="J12" s="82"/>
      <c r="K12" s="82"/>
      <c r="L12" s="104">
        <v>2.3602295576602084E-2</v>
      </c>
      <c r="M12" s="91"/>
      <c r="N12" s="93"/>
      <c r="O12" s="91">
        <f>SUM(O13:O14)</f>
        <v>247166.08856</v>
      </c>
      <c r="P12" s="92">
        <f t="shared" si="0"/>
        <v>4.7937367735901015E-2</v>
      </c>
      <c r="Q12" s="92">
        <f>O12/'סכום נכסי הקרן'!$C$42</f>
        <v>3.4214931982267148E-3</v>
      </c>
      <c r="AT12" s="142" t="s">
        <v>186</v>
      </c>
    </row>
    <row r="13" spans="2:46" s="142" customFormat="1">
      <c r="B13" s="87" t="s">
        <v>3565</v>
      </c>
      <c r="C13" s="97" t="s">
        <v>3563</v>
      </c>
      <c r="D13" s="84" t="s">
        <v>3566</v>
      </c>
      <c r="E13" s="84"/>
      <c r="F13" s="84" t="s">
        <v>3564</v>
      </c>
      <c r="G13" s="107"/>
      <c r="H13" s="84" t="s">
        <v>3490</v>
      </c>
      <c r="I13" s="94">
        <v>3.3500679480859268</v>
      </c>
      <c r="J13" s="97" t="s">
        <v>183</v>
      </c>
      <c r="K13" s="84"/>
      <c r="L13" s="98">
        <v>1.9800046066498933E-2</v>
      </c>
      <c r="M13" s="94">
        <v>57750893.200000003</v>
      </c>
      <c r="N13" s="96">
        <f>O13*1000/M13*100</f>
        <v>110.27373955216969</v>
      </c>
      <c r="O13" s="94">
        <v>63684.069556419672</v>
      </c>
      <c r="P13" s="95">
        <f t="shared" si="0"/>
        <v>1.2351397714107147E-2</v>
      </c>
      <c r="Q13" s="95">
        <f>O13/'סכום נכסי הקרן'!$C$42</f>
        <v>8.8157162696610224E-4</v>
      </c>
      <c r="AT13" s="142" t="s">
        <v>187</v>
      </c>
    </row>
    <row r="14" spans="2:46" s="142" customFormat="1">
      <c r="B14" s="87" t="s">
        <v>3567</v>
      </c>
      <c r="C14" s="97" t="s">
        <v>3563</v>
      </c>
      <c r="D14" s="84" t="s">
        <v>3568</v>
      </c>
      <c r="E14" s="84"/>
      <c r="F14" s="84" t="s">
        <v>3564</v>
      </c>
      <c r="G14" s="107"/>
      <c r="H14" s="84" t="s">
        <v>3490</v>
      </c>
      <c r="I14" s="94">
        <v>2.4398597745737849</v>
      </c>
      <c r="J14" s="97" t="s">
        <v>183</v>
      </c>
      <c r="K14" s="84"/>
      <c r="L14" s="98">
        <v>2.4800417199615184E-2</v>
      </c>
      <c r="M14" s="94">
        <v>166387772.59999999</v>
      </c>
      <c r="N14" s="96">
        <f>O14*1000/M14*100</f>
        <v>110.27373955216969</v>
      </c>
      <c r="O14" s="94">
        <v>183482.01900358032</v>
      </c>
      <c r="P14" s="95">
        <f t="shared" si="0"/>
        <v>3.5585970021793867E-2</v>
      </c>
      <c r="Q14" s="95">
        <f>O14/'סכום נכסי הקרן'!$C$42</f>
        <v>2.5399215712606127E-3</v>
      </c>
      <c r="AT14" s="142" t="s">
        <v>188</v>
      </c>
    </row>
    <row r="15" spans="2:46" s="142" customFormat="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94"/>
      <c r="N15" s="96"/>
      <c r="O15" s="84"/>
      <c r="P15" s="95"/>
      <c r="Q15" s="84"/>
      <c r="AT15" s="142" t="s">
        <v>190</v>
      </c>
    </row>
    <row r="16" spans="2:46" s="142" customFormat="1">
      <c r="B16" s="102" t="s">
        <v>40</v>
      </c>
      <c r="C16" s="82"/>
      <c r="D16" s="82"/>
      <c r="E16" s="82"/>
      <c r="F16" s="82"/>
      <c r="G16" s="82"/>
      <c r="H16" s="82"/>
      <c r="I16" s="91">
        <v>8.0967193348487942</v>
      </c>
      <c r="J16" s="82"/>
      <c r="K16" s="82"/>
      <c r="L16" s="104">
        <v>2.5668288150229021E-2</v>
      </c>
      <c r="M16" s="91"/>
      <c r="N16" s="93"/>
      <c r="O16" s="91">
        <f>SUM(O17:O35)</f>
        <v>812174.14162000001</v>
      </c>
      <c r="P16" s="92">
        <f t="shared" ref="P16:P35" si="1">O16/$O$10</f>
        <v>0.15751954776343244</v>
      </c>
      <c r="Q16" s="92">
        <f>O16/'סכום נכסי הקרן'!$C$42</f>
        <v>1.124283803461121E-2</v>
      </c>
      <c r="AT16" s="142" t="s">
        <v>189</v>
      </c>
    </row>
    <row r="17" spans="2:46" s="142" customFormat="1">
      <c r="B17" s="87" t="s">
        <v>3771</v>
      </c>
      <c r="C17" s="97" t="s">
        <v>3563</v>
      </c>
      <c r="D17" s="84">
        <v>6028</v>
      </c>
      <c r="E17" s="84"/>
      <c r="F17" s="84" t="s">
        <v>1200</v>
      </c>
      <c r="G17" s="107">
        <v>43100</v>
      </c>
      <c r="H17" s="84"/>
      <c r="I17" s="94">
        <v>9.5999999999999961</v>
      </c>
      <c r="J17" s="97" t="s">
        <v>183</v>
      </c>
      <c r="K17" s="98">
        <v>3.8799999999999987E-2</v>
      </c>
      <c r="L17" s="98">
        <v>3.8799999999999987E-2</v>
      </c>
      <c r="M17" s="94">
        <v>20790802.309999999</v>
      </c>
      <c r="N17" s="96">
        <v>101.94</v>
      </c>
      <c r="O17" s="94">
        <f>21194.14387-3.82</f>
        <v>21190.32387</v>
      </c>
      <c r="P17" s="95">
        <f t="shared" si="1"/>
        <v>4.1098208646549094E-3</v>
      </c>
      <c r="Q17" s="95">
        <f>O17/'סכום נכסי הקרן'!$C$42</f>
        <v>2.9333534147758333E-4</v>
      </c>
      <c r="AT17" s="142" t="s">
        <v>192</v>
      </c>
    </row>
    <row r="18" spans="2:46" s="142" customFormat="1">
      <c r="B18" s="87" t="s">
        <v>3771</v>
      </c>
      <c r="C18" s="97" t="s">
        <v>3563</v>
      </c>
      <c r="D18" s="84">
        <v>6869</v>
      </c>
      <c r="E18" s="84"/>
      <c r="F18" s="84" t="s">
        <v>1200</v>
      </c>
      <c r="G18" s="107">
        <v>43555</v>
      </c>
      <c r="H18" s="84"/>
      <c r="I18" s="94">
        <v>5.0100000000000016</v>
      </c>
      <c r="J18" s="97" t="s">
        <v>183</v>
      </c>
      <c r="K18" s="98">
        <v>3.9600000000000024E-2</v>
      </c>
      <c r="L18" s="98">
        <v>3.9600000000000024E-2</v>
      </c>
      <c r="M18" s="94">
        <v>6309979.2200000016</v>
      </c>
      <c r="N18" s="96">
        <v>109.1</v>
      </c>
      <c r="O18" s="94">
        <v>6884.1873199999982</v>
      </c>
      <c r="P18" s="95">
        <f t="shared" si="1"/>
        <v>1.3351743398308314E-3</v>
      </c>
      <c r="Q18" s="95">
        <f>O18/'סכום נכסי הקרן'!$C$42</f>
        <v>9.5297054009012112E-5</v>
      </c>
      <c r="AT18" s="142" t="s">
        <v>193</v>
      </c>
    </row>
    <row r="19" spans="2:46" s="142" customFormat="1">
      <c r="B19" s="87" t="s">
        <v>3771</v>
      </c>
      <c r="C19" s="97" t="s">
        <v>3563</v>
      </c>
      <c r="D19" s="84">
        <v>6870</v>
      </c>
      <c r="E19" s="84"/>
      <c r="F19" s="84" t="s">
        <v>1200</v>
      </c>
      <c r="G19" s="107">
        <v>43555</v>
      </c>
      <c r="H19" s="84"/>
      <c r="I19" s="94">
        <v>6.879999999999999</v>
      </c>
      <c r="J19" s="97" t="s">
        <v>183</v>
      </c>
      <c r="K19" s="98">
        <v>2.2399999999999996E-2</v>
      </c>
      <c r="L19" s="98">
        <v>2.2399999999999996E-2</v>
      </c>
      <c r="M19" s="94">
        <v>58151693.849999994</v>
      </c>
      <c r="N19" s="96">
        <v>100.79</v>
      </c>
      <c r="O19" s="94">
        <v>58611.092240000005</v>
      </c>
      <c r="P19" s="95">
        <f t="shared" si="1"/>
        <v>1.1367503926128784E-2</v>
      </c>
      <c r="Q19" s="95">
        <f>O19/'סכום נכסי הקרן'!$C$42</f>
        <v>8.1134695543445389E-4</v>
      </c>
      <c r="AT19" s="142" t="s">
        <v>194</v>
      </c>
    </row>
    <row r="20" spans="2:46" s="142" customFormat="1">
      <c r="B20" s="87" t="s">
        <v>3771</v>
      </c>
      <c r="C20" s="97" t="s">
        <v>3563</v>
      </c>
      <c r="D20" s="84">
        <v>6868</v>
      </c>
      <c r="E20" s="84"/>
      <c r="F20" s="84" t="s">
        <v>1200</v>
      </c>
      <c r="G20" s="107">
        <v>43555</v>
      </c>
      <c r="H20" s="84"/>
      <c r="I20" s="94">
        <v>7.13</v>
      </c>
      <c r="J20" s="97" t="s">
        <v>183</v>
      </c>
      <c r="K20" s="98">
        <v>1.6199999999999996E-2</v>
      </c>
      <c r="L20" s="98">
        <v>1.6199999999999996E-2</v>
      </c>
      <c r="M20" s="94">
        <v>10830224.089999998</v>
      </c>
      <c r="N20" s="96">
        <v>110.76</v>
      </c>
      <c r="O20" s="94">
        <v>11995.554750000001</v>
      </c>
      <c r="P20" s="95">
        <f t="shared" si="1"/>
        <v>2.3265138134323528E-3</v>
      </c>
      <c r="Q20" s="95">
        <f>O20/'סכום נכסי הקרן'!$C$42</f>
        <v>1.6605315569460889E-4</v>
      </c>
      <c r="AT20" s="142" t="s">
        <v>195</v>
      </c>
    </row>
    <row r="21" spans="2:46" s="142" customFormat="1">
      <c r="B21" s="87" t="s">
        <v>3771</v>
      </c>
      <c r="C21" s="97" t="s">
        <v>3563</v>
      </c>
      <c r="D21" s="84">
        <v>6867</v>
      </c>
      <c r="E21" s="84"/>
      <c r="F21" s="84" t="s">
        <v>1200</v>
      </c>
      <c r="G21" s="107">
        <v>43555</v>
      </c>
      <c r="H21" s="84"/>
      <c r="I21" s="94">
        <v>6.9700000000000024</v>
      </c>
      <c r="J21" s="97" t="s">
        <v>183</v>
      </c>
      <c r="K21" s="98">
        <v>1.4800000000000002E-2</v>
      </c>
      <c r="L21" s="98">
        <v>1.4800000000000002E-2</v>
      </c>
      <c r="M21" s="94">
        <v>26967290.649999999</v>
      </c>
      <c r="N21" s="96">
        <v>109.47</v>
      </c>
      <c r="O21" s="94">
        <v>29521.089659999998</v>
      </c>
      <c r="P21" s="95">
        <f t="shared" si="1"/>
        <v>5.7255562008555697E-3</v>
      </c>
      <c r="Q21" s="95">
        <f>O21/'סכום נכסי הקרן'!$C$42</f>
        <v>4.0865722342574339E-4</v>
      </c>
      <c r="AT21" s="142" t="s">
        <v>196</v>
      </c>
    </row>
    <row r="22" spans="2:46" s="142" customFormat="1">
      <c r="B22" s="87" t="s">
        <v>3771</v>
      </c>
      <c r="C22" s="97" t="s">
        <v>3563</v>
      </c>
      <c r="D22" s="84">
        <v>6866</v>
      </c>
      <c r="E22" s="84"/>
      <c r="F22" s="84" t="s">
        <v>1200</v>
      </c>
      <c r="G22" s="107">
        <v>43555</v>
      </c>
      <c r="H22" s="84"/>
      <c r="I22" s="94">
        <v>7.57</v>
      </c>
      <c r="J22" s="97" t="s">
        <v>183</v>
      </c>
      <c r="K22" s="98">
        <v>1.0700000000000001E-2</v>
      </c>
      <c r="L22" s="98">
        <v>1.0700000000000001E-2</v>
      </c>
      <c r="M22" s="94">
        <v>37517832.479999989</v>
      </c>
      <c r="N22" s="96">
        <v>107.64</v>
      </c>
      <c r="O22" s="94">
        <v>40384.189999999995</v>
      </c>
      <c r="P22" s="95">
        <f t="shared" si="1"/>
        <v>7.8324327500799134E-3</v>
      </c>
      <c r="Q22" s="95">
        <f>O22/'סכום נכסי הקרן'!$C$42</f>
        <v>5.5903393627299025E-4</v>
      </c>
      <c r="AT22" s="142" t="s">
        <v>30</v>
      </c>
    </row>
    <row r="23" spans="2:46" s="142" customFormat="1">
      <c r="B23" s="87" t="s">
        <v>3771</v>
      </c>
      <c r="C23" s="97" t="s">
        <v>3563</v>
      </c>
      <c r="D23" s="84">
        <v>6865</v>
      </c>
      <c r="E23" s="84"/>
      <c r="F23" s="84" t="s">
        <v>1200</v>
      </c>
      <c r="G23" s="107">
        <v>43555</v>
      </c>
      <c r="H23" s="84"/>
      <c r="I23" s="94">
        <v>5.0500000000000016</v>
      </c>
      <c r="J23" s="97" t="s">
        <v>183</v>
      </c>
      <c r="K23" s="98">
        <v>2.1500000000000005E-2</v>
      </c>
      <c r="L23" s="98">
        <v>2.1500000000000005E-2</v>
      </c>
      <c r="M23" s="94">
        <v>27520052.780000001</v>
      </c>
      <c r="N23" s="96">
        <v>115.12</v>
      </c>
      <c r="O23" s="94">
        <v>31681.08786</v>
      </c>
      <c r="P23" s="95">
        <f t="shared" si="1"/>
        <v>6.1444835246868435E-3</v>
      </c>
      <c r="Q23" s="95">
        <f>O23/'סכום נכסי הקרן'!$C$42</f>
        <v>4.3855784285350895E-4</v>
      </c>
    </row>
    <row r="24" spans="2:46" s="142" customFormat="1">
      <c r="B24" s="87" t="s">
        <v>3771</v>
      </c>
      <c r="C24" s="97" t="s">
        <v>3563</v>
      </c>
      <c r="D24" s="84">
        <v>5212</v>
      </c>
      <c r="E24" s="84"/>
      <c r="F24" s="84" t="s">
        <v>1200</v>
      </c>
      <c r="G24" s="107">
        <v>42643</v>
      </c>
      <c r="H24" s="84"/>
      <c r="I24" s="94">
        <v>8.5400000000000009</v>
      </c>
      <c r="J24" s="97" t="s">
        <v>183</v>
      </c>
      <c r="K24" s="98">
        <v>2.7800000000000012E-2</v>
      </c>
      <c r="L24" s="98">
        <v>2.7800000000000012E-2</v>
      </c>
      <c r="M24" s="94">
        <v>50900537.989999987</v>
      </c>
      <c r="N24" s="96">
        <v>98.82</v>
      </c>
      <c r="O24" s="94">
        <f>50299.91164-3.3</f>
        <v>50296.611639999996</v>
      </c>
      <c r="P24" s="95">
        <f t="shared" si="1"/>
        <v>9.754927069904995E-3</v>
      </c>
      <c r="Q24" s="95">
        <f>O24/'סכום נכסי הקרן'!$C$42</f>
        <v>6.9625050759475674E-4</v>
      </c>
    </row>
    <row r="25" spans="2:46" s="142" customFormat="1">
      <c r="B25" s="87" t="s">
        <v>3771</v>
      </c>
      <c r="C25" s="97" t="s">
        <v>3563</v>
      </c>
      <c r="D25" s="84">
        <v>5211</v>
      </c>
      <c r="E25" s="84"/>
      <c r="F25" s="84" t="s">
        <v>1200</v>
      </c>
      <c r="G25" s="107">
        <v>42643</v>
      </c>
      <c r="H25" s="84"/>
      <c r="I25" s="94">
        <v>5.8000000000000007</v>
      </c>
      <c r="J25" s="97" t="s">
        <v>183</v>
      </c>
      <c r="K25" s="98">
        <v>3.3800000000000004E-2</v>
      </c>
      <c r="L25" s="98">
        <v>3.3800000000000004E-2</v>
      </c>
      <c r="M25" s="94">
        <v>49813159.000000007</v>
      </c>
      <c r="N25" s="96">
        <v>102.84</v>
      </c>
      <c r="O25" s="94">
        <v>51227.852709999992</v>
      </c>
      <c r="P25" s="95">
        <f t="shared" si="1"/>
        <v>9.9355394099045688E-3</v>
      </c>
      <c r="Q25" s="95">
        <f>O25/'סכום נכסי הקרן'!$C$42</f>
        <v>7.0914157612878383E-4</v>
      </c>
    </row>
    <row r="26" spans="2:46" s="142" customFormat="1">
      <c r="B26" s="87" t="s">
        <v>3771</v>
      </c>
      <c r="C26" s="97" t="s">
        <v>3563</v>
      </c>
      <c r="D26" s="84">
        <v>6027</v>
      </c>
      <c r="E26" s="84"/>
      <c r="F26" s="84" t="s">
        <v>1200</v>
      </c>
      <c r="G26" s="107">
        <v>43100</v>
      </c>
      <c r="H26" s="84"/>
      <c r="I26" s="94">
        <v>10.020000000000005</v>
      </c>
      <c r="J26" s="97" t="s">
        <v>183</v>
      </c>
      <c r="K26" s="98">
        <v>2.7900000000000001E-2</v>
      </c>
      <c r="L26" s="98">
        <v>2.7900000000000001E-2</v>
      </c>
      <c r="M26" s="94">
        <v>77783142.739999995</v>
      </c>
      <c r="N26" s="96">
        <v>100.42</v>
      </c>
      <c r="O26" s="94">
        <f>78109.83195-3.54</f>
        <v>78106.291950000013</v>
      </c>
      <c r="P26" s="95">
        <f t="shared" si="1"/>
        <v>1.514855885574239E-2</v>
      </c>
      <c r="Q26" s="95">
        <f>O26/'סכום נכסי הקרן'!$C$42</f>
        <v>1.0812168781024426E-3</v>
      </c>
    </row>
    <row r="27" spans="2:46" s="142" customFormat="1">
      <c r="B27" s="87" t="s">
        <v>3771</v>
      </c>
      <c r="C27" s="97" t="s">
        <v>3563</v>
      </c>
      <c r="D27" s="84">
        <v>5025</v>
      </c>
      <c r="E27" s="84"/>
      <c r="F27" s="84" t="s">
        <v>1200</v>
      </c>
      <c r="G27" s="107">
        <v>42551</v>
      </c>
      <c r="H27" s="84"/>
      <c r="I27" s="94">
        <v>9.4400000000000031</v>
      </c>
      <c r="J27" s="97" t="s">
        <v>183</v>
      </c>
      <c r="K27" s="98">
        <v>3.0600000000000006E-2</v>
      </c>
      <c r="L27" s="98">
        <v>3.0600000000000006E-2</v>
      </c>
      <c r="M27" s="94">
        <v>49361981.920000002</v>
      </c>
      <c r="N27" s="96">
        <v>97.24</v>
      </c>
      <c r="O27" s="94">
        <v>47999.591209999991</v>
      </c>
      <c r="P27" s="95">
        <f t="shared" si="1"/>
        <v>9.3094245590576875E-3</v>
      </c>
      <c r="Q27" s="95">
        <f>O27/'סכום נכסי הקרן'!$C$42</f>
        <v>6.6445310438616504E-4</v>
      </c>
    </row>
    <row r="28" spans="2:46" s="142" customFormat="1">
      <c r="B28" s="87" t="s">
        <v>3771</v>
      </c>
      <c r="C28" s="97" t="s">
        <v>3563</v>
      </c>
      <c r="D28" s="84">
        <v>5024</v>
      </c>
      <c r="E28" s="84"/>
      <c r="F28" s="84" t="s">
        <v>1200</v>
      </c>
      <c r="G28" s="107">
        <v>42551</v>
      </c>
      <c r="H28" s="84"/>
      <c r="I28" s="94">
        <v>6.95</v>
      </c>
      <c r="J28" s="97" t="s">
        <v>183</v>
      </c>
      <c r="K28" s="98">
        <v>3.5499999999999997E-2</v>
      </c>
      <c r="L28" s="98">
        <v>3.5499999999999997E-2</v>
      </c>
      <c r="M28" s="94">
        <v>39159911.950000003</v>
      </c>
      <c r="N28" s="96">
        <v>105.78</v>
      </c>
      <c r="O28" s="94">
        <v>41423.354869999996</v>
      </c>
      <c r="P28" s="95">
        <f t="shared" si="1"/>
        <v>8.0339766948890213E-3</v>
      </c>
      <c r="Q28" s="95">
        <f>O28/'סכום נכסי הקרן'!$C$42</f>
        <v>5.7341898219597919E-4</v>
      </c>
    </row>
    <row r="29" spans="2:46" s="142" customFormat="1">
      <c r="B29" s="87" t="s">
        <v>3771</v>
      </c>
      <c r="C29" s="97" t="s">
        <v>3563</v>
      </c>
      <c r="D29" s="84">
        <v>6026</v>
      </c>
      <c r="E29" s="84"/>
      <c r="F29" s="84" t="s">
        <v>1200</v>
      </c>
      <c r="G29" s="107">
        <v>43100</v>
      </c>
      <c r="H29" s="84"/>
      <c r="I29" s="94">
        <v>7.6700000000000017</v>
      </c>
      <c r="J29" s="97" t="s">
        <v>183</v>
      </c>
      <c r="K29" s="98">
        <v>3.3799999999999997E-2</v>
      </c>
      <c r="L29" s="98">
        <v>3.3799999999999997E-2</v>
      </c>
      <c r="M29" s="94">
        <v>105298312.06</v>
      </c>
      <c r="N29" s="96">
        <v>103.19</v>
      </c>
      <c r="O29" s="94">
        <v>108657.32820999999</v>
      </c>
      <c r="P29" s="95">
        <f t="shared" si="1"/>
        <v>2.1073871136407244E-2</v>
      </c>
      <c r="Q29" s="95">
        <f>O29/'סכום נכסי הקרן'!$C$42</f>
        <v>1.5041315399452737E-3</v>
      </c>
    </row>
    <row r="30" spans="2:46" s="142" customFormat="1">
      <c r="B30" s="87" t="s">
        <v>3771</v>
      </c>
      <c r="C30" s="97" t="s">
        <v>3563</v>
      </c>
      <c r="D30" s="84">
        <v>5023</v>
      </c>
      <c r="E30" s="84"/>
      <c r="F30" s="84" t="s">
        <v>1200</v>
      </c>
      <c r="G30" s="107">
        <v>42551</v>
      </c>
      <c r="H30" s="84"/>
      <c r="I30" s="94">
        <v>9.7300000000000022</v>
      </c>
      <c r="J30" s="97" t="s">
        <v>183</v>
      </c>
      <c r="K30" s="98">
        <v>2.1499999999999998E-2</v>
      </c>
      <c r="L30" s="98">
        <v>2.1499999999999998E-2</v>
      </c>
      <c r="M30" s="94">
        <v>44153231.299999997</v>
      </c>
      <c r="N30" s="96">
        <v>102.53</v>
      </c>
      <c r="O30" s="94">
        <f>45270.28766-4.24</f>
        <v>45266.047660000004</v>
      </c>
      <c r="P30" s="95">
        <f t="shared" si="1"/>
        <v>8.7792592635598798E-3</v>
      </c>
      <c r="Q30" s="95">
        <f>O30/'סכום נכסי הקרן'!$C$42</f>
        <v>6.2661295925188997E-4</v>
      </c>
    </row>
    <row r="31" spans="2:46" s="142" customFormat="1">
      <c r="B31" s="87" t="s">
        <v>3771</v>
      </c>
      <c r="C31" s="97" t="s">
        <v>3563</v>
      </c>
      <c r="D31" s="84">
        <v>5210</v>
      </c>
      <c r="E31" s="84"/>
      <c r="F31" s="84" t="s">
        <v>1200</v>
      </c>
      <c r="G31" s="107">
        <v>42643</v>
      </c>
      <c r="H31" s="84"/>
      <c r="I31" s="94">
        <v>8.9400000000000013</v>
      </c>
      <c r="J31" s="97" t="s">
        <v>183</v>
      </c>
      <c r="K31" s="98">
        <v>1.3700000000000004E-2</v>
      </c>
      <c r="L31" s="98">
        <v>1.3700000000000004E-2</v>
      </c>
      <c r="M31" s="94">
        <v>37088689.189999998</v>
      </c>
      <c r="N31" s="96">
        <v>108.76</v>
      </c>
      <c r="O31" s="94">
        <f>40337.64148-0.62</f>
        <v>40337.021479999996</v>
      </c>
      <c r="P31" s="95">
        <f t="shared" si="1"/>
        <v>7.8232845101171757E-3</v>
      </c>
      <c r="Q31" s="95">
        <f>O31/'סכום נכסי הקרן'!$C$42</f>
        <v>5.5838098759669467E-4</v>
      </c>
    </row>
    <row r="32" spans="2:46" s="142" customFormat="1">
      <c r="B32" s="87" t="s">
        <v>3771</v>
      </c>
      <c r="C32" s="97" t="s">
        <v>3563</v>
      </c>
      <c r="D32" s="84">
        <v>6025</v>
      </c>
      <c r="E32" s="84"/>
      <c r="F32" s="84" t="s">
        <v>1200</v>
      </c>
      <c r="G32" s="107">
        <v>43100</v>
      </c>
      <c r="H32" s="84"/>
      <c r="I32" s="94">
        <v>10.120000000000001</v>
      </c>
      <c r="J32" s="97" t="s">
        <v>183</v>
      </c>
      <c r="K32" s="98">
        <v>2.3400000000000004E-2</v>
      </c>
      <c r="L32" s="98">
        <v>2.3400000000000004E-2</v>
      </c>
      <c r="M32" s="94">
        <v>43363031.159999989</v>
      </c>
      <c r="N32" s="96">
        <v>108.43</v>
      </c>
      <c r="O32" s="94">
        <f>47018.52896-3.99</f>
        <v>47014.538960000005</v>
      </c>
      <c r="P32" s="95">
        <f t="shared" si="1"/>
        <v>9.1183756484954168E-3</v>
      </c>
      <c r="Q32" s="95">
        <f>O32/'סכום נכסי הקרן'!$C$42</f>
        <v>6.5081713355817368E-4</v>
      </c>
    </row>
    <row r="33" spans="2:17" s="142" customFormat="1">
      <c r="B33" s="87" t="s">
        <v>3771</v>
      </c>
      <c r="C33" s="97" t="s">
        <v>3563</v>
      </c>
      <c r="D33" s="84">
        <v>5022</v>
      </c>
      <c r="E33" s="84"/>
      <c r="F33" s="84" t="s">
        <v>1200</v>
      </c>
      <c r="G33" s="107">
        <v>42551</v>
      </c>
      <c r="H33" s="84"/>
      <c r="I33" s="94">
        <v>8.120000000000001</v>
      </c>
      <c r="J33" s="97" t="s">
        <v>183</v>
      </c>
      <c r="K33" s="98">
        <v>2.4199999999999999E-2</v>
      </c>
      <c r="L33" s="98">
        <v>2.4199999999999999E-2</v>
      </c>
      <c r="M33" s="94">
        <v>32617209.170000002</v>
      </c>
      <c r="N33" s="96">
        <v>104.45</v>
      </c>
      <c r="O33" s="94">
        <f>34068.66588-4.23</f>
        <v>34064.435879999997</v>
      </c>
      <c r="P33" s="95">
        <f t="shared" si="1"/>
        <v>6.6067290986772118E-3</v>
      </c>
      <c r="Q33" s="95">
        <f>O33/'סכום נכסי הקרן'!$C$42</f>
        <v>4.7155026947216924E-4</v>
      </c>
    </row>
    <row r="34" spans="2:17" s="142" customFormat="1">
      <c r="B34" s="87" t="s">
        <v>3771</v>
      </c>
      <c r="C34" s="97" t="s">
        <v>3563</v>
      </c>
      <c r="D34" s="84">
        <v>6024</v>
      </c>
      <c r="E34" s="84"/>
      <c r="F34" s="84" t="s">
        <v>1200</v>
      </c>
      <c r="G34" s="107">
        <v>43100</v>
      </c>
      <c r="H34" s="84"/>
      <c r="I34" s="94">
        <v>8.8699999999999974</v>
      </c>
      <c r="J34" s="97" t="s">
        <v>183</v>
      </c>
      <c r="K34" s="98">
        <v>1.89E-2</v>
      </c>
      <c r="L34" s="98">
        <v>1.89E-2</v>
      </c>
      <c r="M34" s="94">
        <v>34369995.139999993</v>
      </c>
      <c r="N34" s="96">
        <v>109.59</v>
      </c>
      <c r="O34" s="94">
        <f>37666.08125-4.6</f>
        <v>37661.481250000004</v>
      </c>
      <c r="P34" s="95">
        <f t="shared" si="1"/>
        <v>7.3043688423370789E-3</v>
      </c>
      <c r="Q34" s="95">
        <f>O34/'סכום נכסי הקרן'!$C$42</f>
        <v>5.2134377609304341E-4</v>
      </c>
    </row>
    <row r="35" spans="2:17" s="142" customFormat="1">
      <c r="B35" s="87" t="s">
        <v>3771</v>
      </c>
      <c r="C35" s="97" t="s">
        <v>3563</v>
      </c>
      <c r="D35" s="84">
        <v>5209</v>
      </c>
      <c r="E35" s="84"/>
      <c r="F35" s="84" t="s">
        <v>1200</v>
      </c>
      <c r="G35" s="107">
        <v>42643</v>
      </c>
      <c r="H35" s="84"/>
      <c r="I35" s="94">
        <v>6.92</v>
      </c>
      <c r="J35" s="97" t="s">
        <v>183</v>
      </c>
      <c r="K35" s="98">
        <v>2.0499999999999997E-2</v>
      </c>
      <c r="L35" s="98">
        <v>2.0499999999999997E-2</v>
      </c>
      <c r="M35" s="94">
        <v>28225008.430000003</v>
      </c>
      <c r="N35" s="96">
        <v>105.77</v>
      </c>
      <c r="O35" s="94">
        <f>29853.6001-1.54</f>
        <v>29852.060099999999</v>
      </c>
      <c r="P35" s="95">
        <f t="shared" si="1"/>
        <v>5.7897472546705499E-3</v>
      </c>
      <c r="Q35" s="95">
        <f>O35/'סכום נכסי הקרן'!$C$42</f>
        <v>4.1323881111793688E-4</v>
      </c>
    </row>
    <row r="36" spans="2:17" s="142" customForma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94"/>
      <c r="N36" s="96"/>
      <c r="O36" s="84"/>
      <c r="P36" s="95"/>
      <c r="Q36" s="84"/>
    </row>
    <row r="37" spans="2:17" s="142" customFormat="1">
      <c r="B37" s="102" t="s">
        <v>41</v>
      </c>
      <c r="C37" s="82"/>
      <c r="D37" s="82"/>
      <c r="E37" s="82"/>
      <c r="F37" s="82"/>
      <c r="G37" s="82"/>
      <c r="H37" s="82"/>
      <c r="I37" s="91">
        <v>5.0641387312068957</v>
      </c>
      <c r="J37" s="82"/>
      <c r="K37" s="82"/>
      <c r="L37" s="104">
        <v>2.1276496270601696E-2</v>
      </c>
      <c r="M37" s="91"/>
      <c r="N37" s="93"/>
      <c r="O37" s="91">
        <f>SUM(O38:O215)</f>
        <v>2212050.6543399999</v>
      </c>
      <c r="P37" s="92">
        <f t="shared" ref="P37:P100" si="2">O37/$O$10</f>
        <v>0.42902279307541685</v>
      </c>
      <c r="Q37" s="92">
        <f>O37/'סכום נכסי הקרן'!$C$42</f>
        <v>3.0621175874294717E-2</v>
      </c>
    </row>
    <row r="38" spans="2:17" s="142" customFormat="1">
      <c r="B38" s="87" t="s">
        <v>3772</v>
      </c>
      <c r="C38" s="97" t="s">
        <v>3569</v>
      </c>
      <c r="D38" s="84">
        <v>90148620</v>
      </c>
      <c r="E38" s="84"/>
      <c r="F38" s="84" t="s">
        <v>420</v>
      </c>
      <c r="G38" s="107">
        <v>42368</v>
      </c>
      <c r="H38" s="84" t="s">
        <v>378</v>
      </c>
      <c r="I38" s="94">
        <v>9.5100000000000016</v>
      </c>
      <c r="J38" s="97" t="s">
        <v>183</v>
      </c>
      <c r="K38" s="98">
        <v>3.1699999999999999E-2</v>
      </c>
      <c r="L38" s="98">
        <v>1.3400000000000002E-2</v>
      </c>
      <c r="M38" s="94">
        <v>4074470.33</v>
      </c>
      <c r="N38" s="96">
        <v>121.43</v>
      </c>
      <c r="O38" s="94">
        <v>4947.6294599999992</v>
      </c>
      <c r="P38" s="95">
        <f t="shared" si="2"/>
        <v>9.5958282233131811E-4</v>
      </c>
      <c r="Q38" s="95">
        <f>O38/'סכום נכסי הקרן'!$C$42</f>
        <v>6.8489494830625776E-5</v>
      </c>
    </row>
    <row r="39" spans="2:17" s="142" customFormat="1">
      <c r="B39" s="87" t="s">
        <v>3772</v>
      </c>
      <c r="C39" s="97" t="s">
        <v>3569</v>
      </c>
      <c r="D39" s="84">
        <v>90148621</v>
      </c>
      <c r="E39" s="84"/>
      <c r="F39" s="84" t="s">
        <v>420</v>
      </c>
      <c r="G39" s="107">
        <v>42388</v>
      </c>
      <c r="H39" s="84" t="s">
        <v>378</v>
      </c>
      <c r="I39" s="94">
        <v>9.4999999999999982</v>
      </c>
      <c r="J39" s="97" t="s">
        <v>183</v>
      </c>
      <c r="K39" s="98">
        <v>3.1899999999999998E-2</v>
      </c>
      <c r="L39" s="98">
        <v>1.3399999999999997E-2</v>
      </c>
      <c r="M39" s="94">
        <v>5704258.3799999999</v>
      </c>
      <c r="N39" s="96">
        <v>121.74</v>
      </c>
      <c r="O39" s="94">
        <v>6944.3638600000004</v>
      </c>
      <c r="P39" s="95">
        <f t="shared" si="2"/>
        <v>1.3468454592139986E-3</v>
      </c>
      <c r="Q39" s="95">
        <f>O39/'סכום נכסי הקרן'!$C$42</f>
        <v>9.6130071286998632E-5</v>
      </c>
    </row>
    <row r="40" spans="2:17" s="142" customFormat="1">
      <c r="B40" s="87" t="s">
        <v>3772</v>
      </c>
      <c r="C40" s="97" t="s">
        <v>3569</v>
      </c>
      <c r="D40" s="84">
        <v>90148622</v>
      </c>
      <c r="E40" s="84"/>
      <c r="F40" s="84" t="s">
        <v>420</v>
      </c>
      <c r="G40" s="107">
        <v>42509</v>
      </c>
      <c r="H40" s="84" t="s">
        <v>378</v>
      </c>
      <c r="I40" s="94">
        <v>9.6</v>
      </c>
      <c r="J40" s="97" t="s">
        <v>183</v>
      </c>
      <c r="K40" s="98">
        <v>2.7400000000000001E-2</v>
      </c>
      <c r="L40" s="98">
        <v>1.4999999999999999E-2</v>
      </c>
      <c r="M40" s="94">
        <v>5704258.3799999999</v>
      </c>
      <c r="N40" s="96">
        <v>116.05</v>
      </c>
      <c r="O40" s="94">
        <v>6619.7919800000009</v>
      </c>
      <c r="P40" s="95">
        <f t="shared" si="2"/>
        <v>1.2838953932929784E-3</v>
      </c>
      <c r="Q40" s="95">
        <f>O40/'סכום נכסי הקרן'!$C$42</f>
        <v>9.1637058162805115E-5</v>
      </c>
    </row>
    <row r="41" spans="2:17" s="142" customFormat="1">
      <c r="B41" s="87" t="s">
        <v>3772</v>
      </c>
      <c r="C41" s="97" t="s">
        <v>3569</v>
      </c>
      <c r="D41" s="84">
        <v>90148623</v>
      </c>
      <c r="E41" s="84"/>
      <c r="F41" s="84" t="s">
        <v>420</v>
      </c>
      <c r="G41" s="107">
        <v>42723</v>
      </c>
      <c r="H41" s="84" t="s">
        <v>378</v>
      </c>
      <c r="I41" s="94">
        <v>9.42</v>
      </c>
      <c r="J41" s="97" t="s">
        <v>183</v>
      </c>
      <c r="K41" s="98">
        <v>3.15E-2</v>
      </c>
      <c r="L41" s="98">
        <v>1.77E-2</v>
      </c>
      <c r="M41" s="94">
        <v>814894.0299999998</v>
      </c>
      <c r="N41" s="96">
        <v>116.8</v>
      </c>
      <c r="O41" s="94">
        <v>951.7962</v>
      </c>
      <c r="P41" s="95">
        <f t="shared" si="2"/>
        <v>1.8459896628560859E-4</v>
      </c>
      <c r="Q41" s="95">
        <f>O41/'סכום נכסי הקרן'!$C$42</f>
        <v>1.3175610956061626E-5</v>
      </c>
    </row>
    <row r="42" spans="2:17" s="142" customFormat="1">
      <c r="B42" s="87" t="s">
        <v>3772</v>
      </c>
      <c r="C42" s="97" t="s">
        <v>3569</v>
      </c>
      <c r="D42" s="84">
        <v>90148624</v>
      </c>
      <c r="E42" s="84"/>
      <c r="F42" s="84" t="s">
        <v>420</v>
      </c>
      <c r="G42" s="107">
        <v>42918</v>
      </c>
      <c r="H42" s="84" t="s">
        <v>378</v>
      </c>
      <c r="I42" s="94">
        <v>9.3300000000000018</v>
      </c>
      <c r="J42" s="97" t="s">
        <v>183</v>
      </c>
      <c r="K42" s="98">
        <v>3.1899999999999998E-2</v>
      </c>
      <c r="L42" s="98">
        <v>2.1199999999999997E-2</v>
      </c>
      <c r="M42" s="94">
        <v>4074470.33</v>
      </c>
      <c r="N42" s="96">
        <v>112.73</v>
      </c>
      <c r="O42" s="94">
        <v>4593.1503599999996</v>
      </c>
      <c r="P42" s="95">
        <f t="shared" si="2"/>
        <v>8.9083231100352256E-4</v>
      </c>
      <c r="Q42" s="95">
        <f>O42/'סכום נכסי הקרן'!$C$42</f>
        <v>6.3582479322836537E-5</v>
      </c>
    </row>
    <row r="43" spans="2:17" s="142" customFormat="1">
      <c r="B43" s="87" t="s">
        <v>3773</v>
      </c>
      <c r="C43" s="97" t="s">
        <v>3569</v>
      </c>
      <c r="D43" s="84">
        <v>90150400</v>
      </c>
      <c r="E43" s="84"/>
      <c r="F43" s="84" t="s">
        <v>458</v>
      </c>
      <c r="G43" s="107">
        <v>42229</v>
      </c>
      <c r="H43" s="84" t="s">
        <v>179</v>
      </c>
      <c r="I43" s="94">
        <v>4.09</v>
      </c>
      <c r="J43" s="97" t="s">
        <v>182</v>
      </c>
      <c r="K43" s="98">
        <v>9.8519999999999996E-2</v>
      </c>
      <c r="L43" s="98">
        <v>0.03</v>
      </c>
      <c r="M43" s="94">
        <v>7982917.3200000003</v>
      </c>
      <c r="N43" s="96">
        <v>129.80000000000001</v>
      </c>
      <c r="O43" s="94">
        <v>36950.273930000003</v>
      </c>
      <c r="P43" s="95">
        <f t="shared" si="2"/>
        <v>7.1664316073630817E-3</v>
      </c>
      <c r="Q43" s="95">
        <f>O43/'סכום נכסי הקרן'!$C$42</f>
        <v>5.1149861075468293E-4</v>
      </c>
    </row>
    <row r="44" spans="2:17" s="142" customFormat="1">
      <c r="B44" s="87" t="s">
        <v>3773</v>
      </c>
      <c r="C44" s="97" t="s">
        <v>3569</v>
      </c>
      <c r="D44" s="84">
        <v>520300</v>
      </c>
      <c r="E44" s="84"/>
      <c r="F44" s="84" t="s">
        <v>458</v>
      </c>
      <c r="G44" s="107">
        <v>43277</v>
      </c>
      <c r="H44" s="84" t="s">
        <v>179</v>
      </c>
      <c r="I44" s="94">
        <v>4.09</v>
      </c>
      <c r="J44" s="97" t="s">
        <v>182</v>
      </c>
      <c r="K44" s="98">
        <v>9.8519999999999996E-2</v>
      </c>
      <c r="L44" s="98">
        <v>0.03</v>
      </c>
      <c r="M44" s="94">
        <v>15310190.49</v>
      </c>
      <c r="N44" s="96">
        <v>129.80000000000001</v>
      </c>
      <c r="O44" s="94">
        <v>70865.788809999998</v>
      </c>
      <c r="P44" s="95">
        <f t="shared" si="2"/>
        <v>1.3744277776419204E-2</v>
      </c>
      <c r="Q44" s="95">
        <f>O44/'סכום נכסי הקרן'!$C$42</f>
        <v>9.8098738307106641E-4</v>
      </c>
    </row>
    <row r="45" spans="2:17" s="142" customFormat="1">
      <c r="B45" s="87" t="s">
        <v>3773</v>
      </c>
      <c r="C45" s="97" t="s">
        <v>3569</v>
      </c>
      <c r="D45" s="84">
        <v>90150520</v>
      </c>
      <c r="E45" s="84"/>
      <c r="F45" s="84" t="s">
        <v>458</v>
      </c>
      <c r="G45" s="107">
        <v>41274</v>
      </c>
      <c r="H45" s="84" t="s">
        <v>179</v>
      </c>
      <c r="I45" s="94">
        <v>4.0700000000000012</v>
      </c>
      <c r="J45" s="97" t="s">
        <v>183</v>
      </c>
      <c r="K45" s="98">
        <v>3.8450999999999999E-2</v>
      </c>
      <c r="L45" s="98">
        <v>1.2999999999999999E-3</v>
      </c>
      <c r="M45" s="94">
        <v>54718628.049999997</v>
      </c>
      <c r="N45" s="96">
        <v>150.51</v>
      </c>
      <c r="O45" s="94">
        <v>82357.039999999994</v>
      </c>
      <c r="P45" s="95">
        <f t="shared" si="2"/>
        <v>1.5972982924645548E-2</v>
      </c>
      <c r="Q45" s="95">
        <f>O45/'סכום נכסי הקרן'!$C$42</f>
        <v>1.1400595196038874E-3</v>
      </c>
    </row>
    <row r="46" spans="2:17" s="142" customFormat="1">
      <c r="B46" s="87" t="s">
        <v>3774</v>
      </c>
      <c r="C46" s="97" t="s">
        <v>3569</v>
      </c>
      <c r="D46" s="84">
        <v>92322010</v>
      </c>
      <c r="E46" s="84"/>
      <c r="F46" s="84" t="s">
        <v>458</v>
      </c>
      <c r="G46" s="107">
        <v>42124</v>
      </c>
      <c r="H46" s="84" t="s">
        <v>378</v>
      </c>
      <c r="I46" s="94">
        <v>2.17</v>
      </c>
      <c r="J46" s="97" t="s">
        <v>183</v>
      </c>
      <c r="K46" s="98">
        <v>0.06</v>
      </c>
      <c r="L46" s="98">
        <v>5.4499999999999993E-2</v>
      </c>
      <c r="M46" s="94">
        <v>36155072.840000004</v>
      </c>
      <c r="N46" s="96">
        <v>106.23</v>
      </c>
      <c r="O46" s="94">
        <v>38407.53486</v>
      </c>
      <c r="P46" s="95">
        <f t="shared" si="2"/>
        <v>7.4490644454500623E-3</v>
      </c>
      <c r="Q46" s="95">
        <f>O46/'סכום נכסי הקרן'!$C$42</f>
        <v>5.3167131482215917E-4</v>
      </c>
    </row>
    <row r="47" spans="2:17" s="142" customFormat="1">
      <c r="B47" s="87" t="s">
        <v>3775</v>
      </c>
      <c r="C47" s="97" t="s">
        <v>3563</v>
      </c>
      <c r="D47" s="84">
        <v>6686</v>
      </c>
      <c r="E47" s="84"/>
      <c r="F47" s="84" t="s">
        <v>1873</v>
      </c>
      <c r="G47" s="107">
        <v>43471</v>
      </c>
      <c r="H47" s="84" t="s">
        <v>3490</v>
      </c>
      <c r="I47" s="94">
        <v>1.49</v>
      </c>
      <c r="J47" s="97" t="s">
        <v>183</v>
      </c>
      <c r="K47" s="98">
        <v>2.2970000000000001E-2</v>
      </c>
      <c r="L47" s="98">
        <v>1.5299999999999998E-2</v>
      </c>
      <c r="M47" s="94">
        <v>62336263</v>
      </c>
      <c r="N47" s="96">
        <v>102.26</v>
      </c>
      <c r="O47" s="94">
        <v>63745.065329999998</v>
      </c>
      <c r="P47" s="95">
        <f t="shared" si="2"/>
        <v>1.2363227722202072E-2</v>
      </c>
      <c r="Q47" s="95">
        <f>O47/'סכום נכסי הקרן'!$C$42</f>
        <v>8.824159848051632E-4</v>
      </c>
    </row>
    <row r="48" spans="2:17" s="142" customFormat="1">
      <c r="B48" s="87" t="s">
        <v>3776</v>
      </c>
      <c r="C48" s="97" t="s">
        <v>3563</v>
      </c>
      <c r="D48" s="84">
        <v>14811160</v>
      </c>
      <c r="E48" s="84"/>
      <c r="F48" s="84" t="s">
        <v>1873</v>
      </c>
      <c r="G48" s="107">
        <v>42201</v>
      </c>
      <c r="H48" s="84" t="s">
        <v>3490</v>
      </c>
      <c r="I48" s="94">
        <v>7.1400000000000015</v>
      </c>
      <c r="J48" s="97" t="s">
        <v>183</v>
      </c>
      <c r="K48" s="98">
        <v>4.2030000000000005E-2</v>
      </c>
      <c r="L48" s="98">
        <v>1.6200000000000003E-2</v>
      </c>
      <c r="M48" s="94">
        <v>2742146.75</v>
      </c>
      <c r="N48" s="96">
        <v>122.63</v>
      </c>
      <c r="O48" s="94">
        <v>3362.6945599999995</v>
      </c>
      <c r="P48" s="95">
        <f t="shared" si="2"/>
        <v>6.5218787352821887E-4</v>
      </c>
      <c r="Q48" s="95">
        <f>O48/'סכום נכסי הקרן'!$C$42</f>
        <v>4.6549413925612249E-5</v>
      </c>
    </row>
    <row r="49" spans="2:17" s="142" customFormat="1">
      <c r="B49" s="87" t="s">
        <v>3777</v>
      </c>
      <c r="C49" s="97" t="s">
        <v>3569</v>
      </c>
      <c r="D49" s="84">
        <v>14760843</v>
      </c>
      <c r="E49" s="84"/>
      <c r="F49" s="84" t="s">
        <v>1873</v>
      </c>
      <c r="G49" s="107">
        <v>40742</v>
      </c>
      <c r="H49" s="84" t="s">
        <v>3490</v>
      </c>
      <c r="I49" s="94">
        <v>5.1800000000000006</v>
      </c>
      <c r="J49" s="97" t="s">
        <v>183</v>
      </c>
      <c r="K49" s="98">
        <v>4.4999999999999998E-2</v>
      </c>
      <c r="L49" s="98">
        <v>1.9000000000000002E-3</v>
      </c>
      <c r="M49" s="94">
        <v>34270684.349999987</v>
      </c>
      <c r="N49" s="96">
        <v>130.84</v>
      </c>
      <c r="O49" s="94">
        <v>44839.76395</v>
      </c>
      <c r="P49" s="95">
        <f t="shared" si="2"/>
        <v>8.6965823919665768E-3</v>
      </c>
      <c r="Q49" s="95">
        <f>O49/'סכום נכסי הקרן'!$C$42</f>
        <v>6.2071196036172149E-4</v>
      </c>
    </row>
    <row r="50" spans="2:17" s="142" customFormat="1">
      <c r="B50" s="87" t="s">
        <v>3778</v>
      </c>
      <c r="C50" s="97" t="s">
        <v>3569</v>
      </c>
      <c r="D50" s="84">
        <v>11898601</v>
      </c>
      <c r="E50" s="84"/>
      <c r="F50" s="84" t="s">
        <v>554</v>
      </c>
      <c r="G50" s="107">
        <v>43276</v>
      </c>
      <c r="H50" s="84" t="s">
        <v>378</v>
      </c>
      <c r="I50" s="94">
        <v>10.570000000000004</v>
      </c>
      <c r="J50" s="97" t="s">
        <v>183</v>
      </c>
      <c r="K50" s="98">
        <v>3.56E-2</v>
      </c>
      <c r="L50" s="98">
        <v>3.1800000000000009E-2</v>
      </c>
      <c r="M50" s="94">
        <v>3164006.82</v>
      </c>
      <c r="N50" s="96">
        <v>105.98</v>
      </c>
      <c r="O50" s="94">
        <v>3353.2144099999991</v>
      </c>
      <c r="P50" s="95">
        <f t="shared" si="2"/>
        <v>6.5034921742701513E-4</v>
      </c>
      <c r="Q50" s="95">
        <f>O50/'סכום נכסי הקרן'!$C$42</f>
        <v>4.6418181243442355E-5</v>
      </c>
    </row>
    <row r="51" spans="2:17" s="142" customFormat="1">
      <c r="B51" s="87" t="s">
        <v>3778</v>
      </c>
      <c r="C51" s="97" t="s">
        <v>3569</v>
      </c>
      <c r="D51" s="84">
        <v>11898600</v>
      </c>
      <c r="E51" s="84"/>
      <c r="F51" s="84" t="s">
        <v>554</v>
      </c>
      <c r="G51" s="107">
        <v>43222</v>
      </c>
      <c r="H51" s="84" t="s">
        <v>378</v>
      </c>
      <c r="I51" s="94">
        <v>10.579999999999998</v>
      </c>
      <c r="J51" s="97" t="s">
        <v>183</v>
      </c>
      <c r="K51" s="98">
        <v>3.5200000000000002E-2</v>
      </c>
      <c r="L51" s="98">
        <v>3.1900000000000012E-2</v>
      </c>
      <c r="M51" s="94">
        <v>15128760.059999997</v>
      </c>
      <c r="N51" s="96">
        <v>106.45</v>
      </c>
      <c r="O51" s="94">
        <v>16104.56595</v>
      </c>
      <c r="P51" s="95">
        <f t="shared" si="2"/>
        <v>3.1234483042151357E-3</v>
      </c>
      <c r="Q51" s="95">
        <f>O51/'סכום נכסי הקרן'!$C$42</f>
        <v>2.2293374944493054E-4</v>
      </c>
    </row>
    <row r="52" spans="2:17" s="142" customFormat="1">
      <c r="B52" s="87" t="s">
        <v>3778</v>
      </c>
      <c r="C52" s="97" t="s">
        <v>3569</v>
      </c>
      <c r="D52" s="84">
        <v>11898602</v>
      </c>
      <c r="E52" s="84"/>
      <c r="F52" s="84" t="s">
        <v>554</v>
      </c>
      <c r="G52" s="107">
        <v>43431</v>
      </c>
      <c r="H52" s="84" t="s">
        <v>378</v>
      </c>
      <c r="I52" s="94">
        <v>10.5</v>
      </c>
      <c r="J52" s="97" t="s">
        <v>183</v>
      </c>
      <c r="K52" s="98">
        <v>3.9599999999999996E-2</v>
      </c>
      <c r="L52" s="98">
        <v>3.0999999999999996E-2</v>
      </c>
      <c r="M52" s="94">
        <v>3156794.08</v>
      </c>
      <c r="N52" s="96">
        <v>110.61</v>
      </c>
      <c r="O52" s="94">
        <v>3491.72993</v>
      </c>
      <c r="P52" s="95">
        <f t="shared" si="2"/>
        <v>6.7721402504708516E-4</v>
      </c>
      <c r="Q52" s="95">
        <f>O52/'סכום נכסי הקרן'!$C$42</f>
        <v>4.8335636474821283E-5</v>
      </c>
    </row>
    <row r="53" spans="2:17" s="142" customFormat="1">
      <c r="B53" s="87" t="s">
        <v>3778</v>
      </c>
      <c r="C53" s="97" t="s">
        <v>3569</v>
      </c>
      <c r="D53" s="84">
        <v>11898603</v>
      </c>
      <c r="E53" s="84"/>
      <c r="F53" s="84" t="s">
        <v>554</v>
      </c>
      <c r="G53" s="107">
        <v>43500</v>
      </c>
      <c r="H53" s="84" t="s">
        <v>378</v>
      </c>
      <c r="I53" s="94">
        <v>10.62</v>
      </c>
      <c r="J53" s="97" t="s">
        <v>183</v>
      </c>
      <c r="K53" s="98">
        <v>3.7499999999999999E-2</v>
      </c>
      <c r="L53" s="98">
        <v>2.8599999999999993E-2</v>
      </c>
      <c r="M53" s="94">
        <v>5943870.8299999991</v>
      </c>
      <c r="N53" s="96">
        <v>111.62</v>
      </c>
      <c r="O53" s="94">
        <v>6634.5491600000005</v>
      </c>
      <c r="P53" s="95">
        <f t="shared" si="2"/>
        <v>1.2867575187913683E-3</v>
      </c>
      <c r="Q53" s="95">
        <f>O53/'סכום נכסי הקרן'!$C$42</f>
        <v>9.1841340195543397E-5</v>
      </c>
    </row>
    <row r="54" spans="2:17" s="142" customFormat="1">
      <c r="B54" s="87" t="s">
        <v>3778</v>
      </c>
      <c r="C54" s="97" t="s">
        <v>3569</v>
      </c>
      <c r="D54" s="84">
        <v>11898604</v>
      </c>
      <c r="E54" s="84"/>
      <c r="F54" s="84" t="s">
        <v>554</v>
      </c>
      <c r="G54" s="107">
        <v>43585</v>
      </c>
      <c r="H54" s="84" t="s">
        <v>378</v>
      </c>
      <c r="I54" s="94">
        <v>10.7</v>
      </c>
      <c r="J54" s="97" t="s">
        <v>183</v>
      </c>
      <c r="K54" s="98">
        <v>3.3500000000000002E-2</v>
      </c>
      <c r="L54" s="98">
        <v>2.8799999999999985E-2</v>
      </c>
      <c r="M54" s="94">
        <v>6029804.0999999996</v>
      </c>
      <c r="N54" s="96">
        <v>106.99</v>
      </c>
      <c r="O54" s="94">
        <v>6451.2871300000024</v>
      </c>
      <c r="P54" s="95">
        <f t="shared" si="2"/>
        <v>1.2512142151961218E-3</v>
      </c>
      <c r="Q54" s="95">
        <f>O54/'סכום נכסי הקרן'!$C$42</f>
        <v>8.9304463908058667E-5</v>
      </c>
    </row>
    <row r="55" spans="2:17" s="142" customFormat="1">
      <c r="B55" s="87" t="s">
        <v>3778</v>
      </c>
      <c r="C55" s="97" t="s">
        <v>3569</v>
      </c>
      <c r="D55" s="84">
        <v>11898551</v>
      </c>
      <c r="E55" s="84"/>
      <c r="F55" s="84" t="s">
        <v>554</v>
      </c>
      <c r="G55" s="107">
        <v>43500</v>
      </c>
      <c r="H55" s="84" t="s">
        <v>378</v>
      </c>
      <c r="I55" s="94">
        <v>0</v>
      </c>
      <c r="J55" s="97" t="s">
        <v>183</v>
      </c>
      <c r="K55" s="98">
        <v>3.2500000000000001E-2</v>
      </c>
      <c r="L55" s="98">
        <v>-3.9197860802942984E-2</v>
      </c>
      <c r="M55" s="94">
        <v>457748.54</v>
      </c>
      <c r="N55" s="96">
        <v>101.32</v>
      </c>
      <c r="O55" s="94">
        <v>463.79084</v>
      </c>
      <c r="P55" s="95">
        <f t="shared" si="2"/>
        <v>8.995130431991018E-5</v>
      </c>
      <c r="Q55" s="95">
        <f>O55/'סכום נכסי הקרן'!$C$42</f>
        <v>6.4202059987474463E-6</v>
      </c>
    </row>
    <row r="56" spans="2:17" s="142" customFormat="1">
      <c r="B56" s="87" t="s">
        <v>3778</v>
      </c>
      <c r="C56" s="97" t="s">
        <v>3569</v>
      </c>
      <c r="D56" s="84">
        <v>11898553</v>
      </c>
      <c r="E56" s="84"/>
      <c r="F56" s="84" t="s">
        <v>554</v>
      </c>
      <c r="G56" s="107">
        <v>43585</v>
      </c>
      <c r="H56" s="84" t="s">
        <v>378</v>
      </c>
      <c r="I56" s="94">
        <v>0</v>
      </c>
      <c r="J56" s="97" t="s">
        <v>183</v>
      </c>
      <c r="K56" s="98">
        <v>3.2500000000000001E-2</v>
      </c>
      <c r="L56" s="98">
        <v>-3.4603463646079739E-2</v>
      </c>
      <c r="M56" s="94">
        <v>1360818.29</v>
      </c>
      <c r="N56" s="96">
        <v>100.82</v>
      </c>
      <c r="O56" s="94">
        <v>1371.9770699999997</v>
      </c>
      <c r="P56" s="95">
        <f t="shared" si="2"/>
        <v>2.660922042865458E-4</v>
      </c>
      <c r="Q56" s="95">
        <f>O56/'סכום נכסי הקרן'!$C$42</f>
        <v>1.8992128897927227E-5</v>
      </c>
    </row>
    <row r="57" spans="2:17" s="142" customFormat="1">
      <c r="B57" s="87" t="s">
        <v>3778</v>
      </c>
      <c r="C57" s="97" t="s">
        <v>3569</v>
      </c>
      <c r="D57" s="84">
        <v>11898554</v>
      </c>
      <c r="E57" s="84"/>
      <c r="F57" s="84" t="s">
        <v>554</v>
      </c>
      <c r="G57" s="107">
        <v>43616</v>
      </c>
      <c r="H57" s="84" t="s">
        <v>378</v>
      </c>
      <c r="I57" s="94">
        <v>0</v>
      </c>
      <c r="J57" s="97" t="s">
        <v>183</v>
      </c>
      <c r="K57" s="98">
        <v>3.2500000000000001E-2</v>
      </c>
      <c r="L57" s="98">
        <v>-9.8991420450986471E-4</v>
      </c>
      <c r="M57" s="94">
        <v>1982195.05</v>
      </c>
      <c r="N57" s="96">
        <v>100.49</v>
      </c>
      <c r="O57" s="94">
        <v>1991.9077299999994</v>
      </c>
      <c r="P57" s="95">
        <f t="shared" si="2"/>
        <v>3.8632651390530144E-4</v>
      </c>
      <c r="Q57" s="95">
        <f>O57/'סכום נכסי הקרן'!$C$42</f>
        <v>2.7573761390150365E-5</v>
      </c>
    </row>
    <row r="58" spans="2:17" s="142" customFormat="1">
      <c r="B58" s="87" t="s">
        <v>3778</v>
      </c>
      <c r="C58" s="97" t="s">
        <v>3569</v>
      </c>
      <c r="D58" s="84">
        <v>7014</v>
      </c>
      <c r="E58" s="84"/>
      <c r="F58" s="84" t="s">
        <v>554</v>
      </c>
      <c r="G58" s="107">
        <v>43641</v>
      </c>
      <c r="H58" s="84" t="s">
        <v>378</v>
      </c>
      <c r="I58" s="94">
        <v>0</v>
      </c>
      <c r="J58" s="97" t="s">
        <v>183</v>
      </c>
      <c r="K58" s="98">
        <v>3.2500000000000001E-2</v>
      </c>
      <c r="L58" s="98">
        <v>1.2593929477134143E-2</v>
      </c>
      <c r="M58" s="94">
        <v>1782075.5499999998</v>
      </c>
      <c r="N58" s="96">
        <v>100.05</v>
      </c>
      <c r="O58" s="94">
        <v>1782.96668</v>
      </c>
      <c r="P58" s="95">
        <f t="shared" si="2"/>
        <v>3.4580281582305487E-4</v>
      </c>
      <c r="Q58" s="95">
        <f>O58/'סכום נכסי הקרן'!$C$42</f>
        <v>2.468141323037518E-5</v>
      </c>
    </row>
    <row r="59" spans="2:17" s="142" customFormat="1">
      <c r="B59" s="87" t="s">
        <v>3779</v>
      </c>
      <c r="C59" s="97" t="s">
        <v>3563</v>
      </c>
      <c r="D59" s="84">
        <v>472710</v>
      </c>
      <c r="E59" s="84"/>
      <c r="F59" s="84" t="s">
        <v>3570</v>
      </c>
      <c r="G59" s="107">
        <v>42901</v>
      </c>
      <c r="H59" s="84" t="s">
        <v>3490</v>
      </c>
      <c r="I59" s="94">
        <v>2.7599999999999989</v>
      </c>
      <c r="J59" s="97" t="s">
        <v>183</v>
      </c>
      <c r="K59" s="98">
        <v>0.04</v>
      </c>
      <c r="L59" s="98">
        <v>2.0599999999999997E-2</v>
      </c>
      <c r="M59" s="94">
        <v>47233090</v>
      </c>
      <c r="N59" s="96">
        <v>105.55</v>
      </c>
      <c r="O59" s="94">
        <v>49854.525450000008</v>
      </c>
      <c r="P59" s="95">
        <f t="shared" si="2"/>
        <v>9.669185338972321E-3</v>
      </c>
      <c r="Q59" s="95">
        <f>O59/'סכום נכסי הקרן'!$C$42</f>
        <v>6.9013075669799187E-4</v>
      </c>
    </row>
    <row r="60" spans="2:17" s="142" customFormat="1">
      <c r="B60" s="87" t="s">
        <v>3780</v>
      </c>
      <c r="C60" s="97" t="s">
        <v>3563</v>
      </c>
      <c r="D60" s="84">
        <v>454099</v>
      </c>
      <c r="E60" s="84"/>
      <c r="F60" s="84" t="s">
        <v>3570</v>
      </c>
      <c r="G60" s="107">
        <v>42719</v>
      </c>
      <c r="H60" s="84" t="s">
        <v>3490</v>
      </c>
      <c r="I60" s="94">
        <v>2.73</v>
      </c>
      <c r="J60" s="97" t="s">
        <v>183</v>
      </c>
      <c r="K60" s="98">
        <v>4.1500000000000002E-2</v>
      </c>
      <c r="L60" s="98">
        <v>1.7700000000000004E-2</v>
      </c>
      <c r="M60" s="94">
        <v>115813040</v>
      </c>
      <c r="N60" s="96">
        <v>106.75</v>
      </c>
      <c r="O60" s="94">
        <v>123630.42534999999</v>
      </c>
      <c r="P60" s="95">
        <f t="shared" si="2"/>
        <v>2.397787333155995E-2</v>
      </c>
      <c r="Q60" s="95">
        <f>O60/'סכום נכסי הקרן'!$C$42</f>
        <v>1.711402490096114E-3</v>
      </c>
    </row>
    <row r="61" spans="2:17" s="142" customFormat="1">
      <c r="B61" s="87" t="s">
        <v>3781</v>
      </c>
      <c r="C61" s="97" t="s">
        <v>3569</v>
      </c>
      <c r="D61" s="84">
        <v>11898420</v>
      </c>
      <c r="E61" s="84"/>
      <c r="F61" s="84" t="s">
        <v>554</v>
      </c>
      <c r="G61" s="107">
        <v>42033</v>
      </c>
      <c r="H61" s="84" t="s">
        <v>378</v>
      </c>
      <c r="I61" s="94">
        <v>5.7999999999999989</v>
      </c>
      <c r="J61" s="97" t="s">
        <v>183</v>
      </c>
      <c r="K61" s="98">
        <v>5.0999999999999997E-2</v>
      </c>
      <c r="L61" s="98">
        <v>1.3399999999999999E-2</v>
      </c>
      <c r="M61" s="94">
        <v>2142336.86</v>
      </c>
      <c r="N61" s="96">
        <v>125.39</v>
      </c>
      <c r="O61" s="94">
        <v>2686.2763300000001</v>
      </c>
      <c r="P61" s="95">
        <f t="shared" si="2"/>
        <v>5.2099791286779507E-4</v>
      </c>
      <c r="Q61" s="95">
        <f>O61/'סכום נכסי הקרן'!$C$42</f>
        <v>3.7185830164647661E-5</v>
      </c>
    </row>
    <row r="62" spans="2:17" s="142" customFormat="1">
      <c r="B62" s="87" t="s">
        <v>3781</v>
      </c>
      <c r="C62" s="97" t="s">
        <v>3569</v>
      </c>
      <c r="D62" s="84">
        <v>11898421</v>
      </c>
      <c r="E62" s="84"/>
      <c r="F62" s="84" t="s">
        <v>554</v>
      </c>
      <c r="G62" s="107">
        <v>42054</v>
      </c>
      <c r="H62" s="84" t="s">
        <v>378</v>
      </c>
      <c r="I62" s="94">
        <v>5.8000000000000007</v>
      </c>
      <c r="J62" s="97" t="s">
        <v>183</v>
      </c>
      <c r="K62" s="98">
        <v>5.0999999999999997E-2</v>
      </c>
      <c r="L62" s="98">
        <v>1.34E-2</v>
      </c>
      <c r="M62" s="94">
        <v>4184863.63</v>
      </c>
      <c r="N62" s="96">
        <v>126.53</v>
      </c>
      <c r="O62" s="94">
        <v>5295.1082999999999</v>
      </c>
      <c r="P62" s="95">
        <f t="shared" si="2"/>
        <v>1.026975647255522E-3</v>
      </c>
      <c r="Q62" s="95">
        <f>O62/'סכום נכסי הקרן'!$C$42</f>
        <v>7.3299606502960244E-5</v>
      </c>
    </row>
    <row r="63" spans="2:17" s="142" customFormat="1">
      <c r="B63" s="87" t="s">
        <v>3781</v>
      </c>
      <c r="C63" s="97" t="s">
        <v>3569</v>
      </c>
      <c r="D63" s="84">
        <v>11898422</v>
      </c>
      <c r="E63" s="84"/>
      <c r="F63" s="84" t="s">
        <v>554</v>
      </c>
      <c r="G63" s="107">
        <v>42565</v>
      </c>
      <c r="H63" s="84" t="s">
        <v>378</v>
      </c>
      <c r="I63" s="94">
        <v>5.8000000000000007</v>
      </c>
      <c r="J63" s="97" t="s">
        <v>183</v>
      </c>
      <c r="K63" s="98">
        <v>5.0999999999999997E-2</v>
      </c>
      <c r="L63" s="98">
        <v>1.34E-2</v>
      </c>
      <c r="M63" s="94">
        <v>5107998.26</v>
      </c>
      <c r="N63" s="96">
        <v>127.03</v>
      </c>
      <c r="O63" s="94">
        <v>6488.6903899999998</v>
      </c>
      <c r="P63" s="95">
        <f t="shared" si="2"/>
        <v>1.2584685025443078E-3</v>
      </c>
      <c r="Q63" s="95">
        <f>O63/'סכום נכסי הקרן'!$C$42</f>
        <v>8.9822233155559755E-5</v>
      </c>
    </row>
    <row r="64" spans="2:17" s="142" customFormat="1">
      <c r="B64" s="87" t="s">
        <v>3781</v>
      </c>
      <c r="C64" s="97" t="s">
        <v>3569</v>
      </c>
      <c r="D64" s="84">
        <v>11896110</v>
      </c>
      <c r="E64" s="84"/>
      <c r="F64" s="84" t="s">
        <v>554</v>
      </c>
      <c r="G64" s="107">
        <v>41367</v>
      </c>
      <c r="H64" s="84" t="s">
        <v>378</v>
      </c>
      <c r="I64" s="94">
        <v>5.87</v>
      </c>
      <c r="J64" s="97" t="s">
        <v>183</v>
      </c>
      <c r="K64" s="98">
        <v>5.0999999999999997E-2</v>
      </c>
      <c r="L64" s="98">
        <v>8.5000000000000006E-3</v>
      </c>
      <c r="M64" s="94">
        <v>25899816.969999999</v>
      </c>
      <c r="N64" s="96">
        <v>136.13</v>
      </c>
      <c r="O64" s="94">
        <v>35257.421909999997</v>
      </c>
      <c r="P64" s="95">
        <f t="shared" si="2"/>
        <v>6.838106349323067E-3</v>
      </c>
      <c r="Q64" s="95">
        <f>O64/'סכום נכסי הקרן'!$C$42</f>
        <v>4.8806464493121864E-4</v>
      </c>
    </row>
    <row r="65" spans="2:17" s="142" customFormat="1">
      <c r="B65" s="87" t="s">
        <v>3781</v>
      </c>
      <c r="C65" s="97" t="s">
        <v>3569</v>
      </c>
      <c r="D65" s="84">
        <v>11898200</v>
      </c>
      <c r="E65" s="84"/>
      <c r="F65" s="84" t="s">
        <v>554</v>
      </c>
      <c r="G65" s="107">
        <v>41207</v>
      </c>
      <c r="H65" s="84" t="s">
        <v>378</v>
      </c>
      <c r="I65" s="94">
        <v>5.87</v>
      </c>
      <c r="J65" s="97" t="s">
        <v>183</v>
      </c>
      <c r="K65" s="98">
        <v>5.0999999999999997E-2</v>
      </c>
      <c r="L65" s="98">
        <v>8.5000000000000006E-3</v>
      </c>
      <c r="M65" s="94">
        <v>368148.38</v>
      </c>
      <c r="N65" s="96">
        <v>130.49</v>
      </c>
      <c r="O65" s="94">
        <v>480.39681999999999</v>
      </c>
      <c r="P65" s="95">
        <f t="shared" si="2"/>
        <v>9.3172000874655283E-5</v>
      </c>
      <c r="Q65" s="95">
        <f>O65/'סכום נכסי הקרן'!$C$42</f>
        <v>6.6500807681824795E-6</v>
      </c>
    </row>
    <row r="66" spans="2:17" s="142" customFormat="1">
      <c r="B66" s="87" t="s">
        <v>3781</v>
      </c>
      <c r="C66" s="97" t="s">
        <v>3569</v>
      </c>
      <c r="D66" s="84">
        <v>11898230</v>
      </c>
      <c r="E66" s="84"/>
      <c r="F66" s="84" t="s">
        <v>554</v>
      </c>
      <c r="G66" s="107">
        <v>41239</v>
      </c>
      <c r="H66" s="84" t="s">
        <v>378</v>
      </c>
      <c r="I66" s="94">
        <v>5.7999999999999989</v>
      </c>
      <c r="J66" s="97" t="s">
        <v>183</v>
      </c>
      <c r="K66" s="98">
        <v>5.0999999999999997E-2</v>
      </c>
      <c r="L66" s="98">
        <v>1.34E-2</v>
      </c>
      <c r="M66" s="94">
        <v>3246616.46</v>
      </c>
      <c r="N66" s="96">
        <v>127.06</v>
      </c>
      <c r="O66" s="94">
        <v>4125.1509700000006</v>
      </c>
      <c r="P66" s="95">
        <f t="shared" si="2"/>
        <v>8.000647668419728E-4</v>
      </c>
      <c r="Q66" s="95">
        <f>O66/'סכום נכסי הקרן'!$C$42</f>
        <v>5.7104014825590029E-5</v>
      </c>
    </row>
    <row r="67" spans="2:17" s="142" customFormat="1">
      <c r="B67" s="87" t="s">
        <v>3781</v>
      </c>
      <c r="C67" s="97" t="s">
        <v>3569</v>
      </c>
      <c r="D67" s="84">
        <v>11898120</v>
      </c>
      <c r="E67" s="84"/>
      <c r="F67" s="84" t="s">
        <v>554</v>
      </c>
      <c r="G67" s="107">
        <v>41269</v>
      </c>
      <c r="H67" s="84" t="s">
        <v>378</v>
      </c>
      <c r="I67" s="94">
        <v>5.87</v>
      </c>
      <c r="J67" s="97" t="s">
        <v>183</v>
      </c>
      <c r="K67" s="98">
        <v>5.0999999999999997E-2</v>
      </c>
      <c r="L67" s="98">
        <v>8.5000000000000006E-3</v>
      </c>
      <c r="M67" s="94">
        <v>883908.2</v>
      </c>
      <c r="N67" s="96">
        <v>131.35</v>
      </c>
      <c r="O67" s="94">
        <v>1161.0134599999999</v>
      </c>
      <c r="P67" s="95">
        <f t="shared" si="2"/>
        <v>2.2517623474403216E-4</v>
      </c>
      <c r="Q67" s="95">
        <f>O67/'סכום נכסי הקרן'!$C$42</f>
        <v>1.607178266073243E-5</v>
      </c>
    </row>
    <row r="68" spans="2:17" s="142" customFormat="1">
      <c r="B68" s="87" t="s">
        <v>3781</v>
      </c>
      <c r="C68" s="97" t="s">
        <v>3569</v>
      </c>
      <c r="D68" s="84">
        <v>11898130</v>
      </c>
      <c r="E68" s="84"/>
      <c r="F68" s="84" t="s">
        <v>554</v>
      </c>
      <c r="G68" s="107">
        <v>41298</v>
      </c>
      <c r="H68" s="84" t="s">
        <v>378</v>
      </c>
      <c r="I68" s="94">
        <v>5.8</v>
      </c>
      <c r="J68" s="97" t="s">
        <v>183</v>
      </c>
      <c r="K68" s="98">
        <v>5.0999999999999997E-2</v>
      </c>
      <c r="L68" s="98">
        <v>1.34E-2</v>
      </c>
      <c r="M68" s="94">
        <v>1788578.2</v>
      </c>
      <c r="N68" s="96">
        <v>127.41</v>
      </c>
      <c r="O68" s="94">
        <v>2278.8274999999999</v>
      </c>
      <c r="P68" s="95">
        <f t="shared" si="2"/>
        <v>4.4197402851914905E-4</v>
      </c>
      <c r="Q68" s="95">
        <f>O68/'סכום נכסי הקרן'!$C$42</f>
        <v>3.1545560463442201E-5</v>
      </c>
    </row>
    <row r="69" spans="2:17" s="142" customFormat="1">
      <c r="B69" s="87" t="s">
        <v>3781</v>
      </c>
      <c r="C69" s="97" t="s">
        <v>3569</v>
      </c>
      <c r="D69" s="84">
        <v>11898140</v>
      </c>
      <c r="E69" s="84"/>
      <c r="F69" s="84" t="s">
        <v>554</v>
      </c>
      <c r="G69" s="107">
        <v>41330</v>
      </c>
      <c r="H69" s="84" t="s">
        <v>378</v>
      </c>
      <c r="I69" s="94">
        <v>5.8000000000000007</v>
      </c>
      <c r="J69" s="97" t="s">
        <v>183</v>
      </c>
      <c r="K69" s="98">
        <v>5.0999999999999997E-2</v>
      </c>
      <c r="L69" s="98">
        <v>1.34E-2</v>
      </c>
      <c r="M69" s="94">
        <v>2772601.14</v>
      </c>
      <c r="N69" s="96">
        <v>127.64</v>
      </c>
      <c r="O69" s="94">
        <v>3538.94832</v>
      </c>
      <c r="P69" s="95">
        <f t="shared" si="2"/>
        <v>6.8637193719641994E-4</v>
      </c>
      <c r="Q69" s="95">
        <f>O69/'סכום נכסי הקרן'!$C$42</f>
        <v>4.8989275496086117E-5</v>
      </c>
    </row>
    <row r="70" spans="2:17" s="142" customFormat="1">
      <c r="B70" s="87" t="s">
        <v>3781</v>
      </c>
      <c r="C70" s="97" t="s">
        <v>3569</v>
      </c>
      <c r="D70" s="84">
        <v>11898150</v>
      </c>
      <c r="E70" s="84"/>
      <c r="F70" s="84" t="s">
        <v>554</v>
      </c>
      <c r="G70" s="107">
        <v>41389</v>
      </c>
      <c r="H70" s="84" t="s">
        <v>378</v>
      </c>
      <c r="I70" s="94">
        <v>5.87</v>
      </c>
      <c r="J70" s="97" t="s">
        <v>183</v>
      </c>
      <c r="K70" s="98">
        <v>5.0999999999999997E-2</v>
      </c>
      <c r="L70" s="98">
        <v>8.5000000000000006E-3</v>
      </c>
      <c r="M70" s="94">
        <v>1213609.1499999999</v>
      </c>
      <c r="N70" s="96">
        <v>131.06</v>
      </c>
      <c r="O70" s="94">
        <v>1590.55621</v>
      </c>
      <c r="P70" s="95">
        <f t="shared" si="2"/>
        <v>3.0848519061659981E-4</v>
      </c>
      <c r="Q70" s="95">
        <f>O70/'סכום נכסי הקרן'!$C$42</f>
        <v>2.201789608606113E-5</v>
      </c>
    </row>
    <row r="71" spans="2:17" s="142" customFormat="1">
      <c r="B71" s="87" t="s">
        <v>3781</v>
      </c>
      <c r="C71" s="97" t="s">
        <v>3569</v>
      </c>
      <c r="D71" s="84">
        <v>11898160</v>
      </c>
      <c r="E71" s="84"/>
      <c r="F71" s="84" t="s">
        <v>554</v>
      </c>
      <c r="G71" s="107">
        <v>41422</v>
      </c>
      <c r="H71" s="84" t="s">
        <v>378</v>
      </c>
      <c r="I71" s="94">
        <v>5.86</v>
      </c>
      <c r="J71" s="97" t="s">
        <v>183</v>
      </c>
      <c r="K71" s="98">
        <v>5.0999999999999997E-2</v>
      </c>
      <c r="L71" s="98">
        <v>8.5000000000000006E-3</v>
      </c>
      <c r="M71" s="94">
        <v>444489.92</v>
      </c>
      <c r="N71" s="96">
        <v>130.5</v>
      </c>
      <c r="O71" s="94">
        <v>580.05939000000001</v>
      </c>
      <c r="P71" s="95">
        <f t="shared" si="2"/>
        <v>1.125013566751587E-4</v>
      </c>
      <c r="Q71" s="95">
        <f>O71/'סכום נכסי הקרן'!$C$42</f>
        <v>8.0296988515508091E-6</v>
      </c>
    </row>
    <row r="72" spans="2:17" s="142" customFormat="1">
      <c r="B72" s="87" t="s">
        <v>3781</v>
      </c>
      <c r="C72" s="97" t="s">
        <v>3569</v>
      </c>
      <c r="D72" s="84">
        <v>11898270</v>
      </c>
      <c r="E72" s="84"/>
      <c r="F72" s="84" t="s">
        <v>554</v>
      </c>
      <c r="G72" s="107">
        <v>41450</v>
      </c>
      <c r="H72" s="84" t="s">
        <v>378</v>
      </c>
      <c r="I72" s="94">
        <v>5.86</v>
      </c>
      <c r="J72" s="97" t="s">
        <v>183</v>
      </c>
      <c r="K72" s="98">
        <v>5.0999999999999997E-2</v>
      </c>
      <c r="L72" s="98">
        <v>8.6000000000000017E-3</v>
      </c>
      <c r="M72" s="94">
        <v>732262.99</v>
      </c>
      <c r="N72" s="96">
        <v>130.36000000000001</v>
      </c>
      <c r="O72" s="94">
        <v>954.57808999999997</v>
      </c>
      <c r="P72" s="95">
        <f t="shared" si="2"/>
        <v>1.8513850827823293E-4</v>
      </c>
      <c r="Q72" s="95">
        <f>O72/'סכום נכסי הקרן'!$C$42</f>
        <v>1.3214120355828674E-5</v>
      </c>
    </row>
    <row r="73" spans="2:17" s="142" customFormat="1">
      <c r="B73" s="87" t="s">
        <v>3781</v>
      </c>
      <c r="C73" s="97" t="s">
        <v>3569</v>
      </c>
      <c r="D73" s="84">
        <v>11898280</v>
      </c>
      <c r="E73" s="84"/>
      <c r="F73" s="84" t="s">
        <v>554</v>
      </c>
      <c r="G73" s="107">
        <v>41480</v>
      </c>
      <c r="H73" s="84" t="s">
        <v>378</v>
      </c>
      <c r="I73" s="94">
        <v>5.85</v>
      </c>
      <c r="J73" s="97" t="s">
        <v>183</v>
      </c>
      <c r="K73" s="98">
        <v>5.0999999999999997E-2</v>
      </c>
      <c r="L73" s="98">
        <v>9.1999999999999998E-3</v>
      </c>
      <c r="M73" s="94">
        <v>643071.13</v>
      </c>
      <c r="N73" s="96">
        <v>128.85</v>
      </c>
      <c r="O73" s="94">
        <v>828.59716000000003</v>
      </c>
      <c r="P73" s="95">
        <f t="shared" si="2"/>
        <v>1.607047592785E-4</v>
      </c>
      <c r="Q73" s="95">
        <f>O73/'סכום נכסי הקרן'!$C$42</f>
        <v>1.1470180086301615E-5</v>
      </c>
    </row>
    <row r="74" spans="2:17" s="142" customFormat="1">
      <c r="B74" s="87" t="s">
        <v>3782</v>
      </c>
      <c r="C74" s="97" t="s">
        <v>3569</v>
      </c>
      <c r="D74" s="84">
        <v>11898290</v>
      </c>
      <c r="E74" s="84"/>
      <c r="F74" s="84" t="s">
        <v>554</v>
      </c>
      <c r="G74" s="107">
        <v>41512</v>
      </c>
      <c r="H74" s="84" t="s">
        <v>378</v>
      </c>
      <c r="I74" s="94">
        <v>5.8000000000000007</v>
      </c>
      <c r="J74" s="97" t="s">
        <v>183</v>
      </c>
      <c r="K74" s="98">
        <v>5.0999999999999997E-2</v>
      </c>
      <c r="L74" s="98">
        <v>1.34E-2</v>
      </c>
      <c r="M74" s="94">
        <v>2004890.73</v>
      </c>
      <c r="N74" s="96">
        <v>125.39</v>
      </c>
      <c r="O74" s="94">
        <v>2513.9326299999998</v>
      </c>
      <c r="P74" s="95">
        <f t="shared" si="2"/>
        <v>4.8757219750368965E-4</v>
      </c>
      <c r="Q74" s="95">
        <f>O74/'סכום נכסי הקרן'!$C$42</f>
        <v>3.4800095128167996E-5</v>
      </c>
    </row>
    <row r="75" spans="2:17" s="142" customFormat="1">
      <c r="B75" s="87" t="s">
        <v>3781</v>
      </c>
      <c r="C75" s="97" t="s">
        <v>3569</v>
      </c>
      <c r="D75" s="84">
        <v>11896120</v>
      </c>
      <c r="E75" s="84"/>
      <c r="F75" s="84" t="s">
        <v>554</v>
      </c>
      <c r="G75" s="107">
        <v>41445</v>
      </c>
      <c r="H75" s="84" t="s">
        <v>378</v>
      </c>
      <c r="I75" s="94">
        <v>5.7999999999999989</v>
      </c>
      <c r="J75" s="97" t="s">
        <v>183</v>
      </c>
      <c r="K75" s="98">
        <v>5.1879999999999996E-2</v>
      </c>
      <c r="L75" s="98">
        <v>1.34E-2</v>
      </c>
      <c r="M75" s="94">
        <v>1008983.72</v>
      </c>
      <c r="N75" s="96">
        <v>129.96</v>
      </c>
      <c r="O75" s="94">
        <v>1311.2752700000001</v>
      </c>
      <c r="P75" s="95">
        <f t="shared" si="2"/>
        <v>2.5431921177861637E-4</v>
      </c>
      <c r="Q75" s="95">
        <f>O75/'סכום נכסי הקרן'!$C$42</f>
        <v>1.815184050306638E-5</v>
      </c>
    </row>
    <row r="76" spans="2:17" s="142" customFormat="1">
      <c r="B76" s="87" t="s">
        <v>3781</v>
      </c>
      <c r="C76" s="97" t="s">
        <v>3569</v>
      </c>
      <c r="D76" s="84">
        <v>11898300</v>
      </c>
      <c r="E76" s="84"/>
      <c r="F76" s="84" t="s">
        <v>554</v>
      </c>
      <c r="G76" s="107">
        <v>41547</v>
      </c>
      <c r="H76" s="84" t="s">
        <v>378</v>
      </c>
      <c r="I76" s="94">
        <v>5.8</v>
      </c>
      <c r="J76" s="97" t="s">
        <v>183</v>
      </c>
      <c r="K76" s="98">
        <v>5.0999999999999997E-2</v>
      </c>
      <c r="L76" s="98">
        <v>1.34E-2</v>
      </c>
      <c r="M76" s="94">
        <v>1466996.17</v>
      </c>
      <c r="N76" s="96">
        <v>125.15</v>
      </c>
      <c r="O76" s="94">
        <v>1835.9458300000001</v>
      </c>
      <c r="P76" s="95">
        <f t="shared" si="2"/>
        <v>3.5607801583403435E-4</v>
      </c>
      <c r="Q76" s="95">
        <f>O76/'סכום נכסי הקרן'!$C$42</f>
        <v>2.541479782382369E-5</v>
      </c>
    </row>
    <row r="77" spans="2:17" s="142" customFormat="1">
      <c r="B77" s="87" t="s">
        <v>3781</v>
      </c>
      <c r="C77" s="97" t="s">
        <v>3569</v>
      </c>
      <c r="D77" s="84">
        <v>11898310</v>
      </c>
      <c r="E77" s="84"/>
      <c r="F77" s="84" t="s">
        <v>554</v>
      </c>
      <c r="G77" s="107">
        <v>41571</v>
      </c>
      <c r="H77" s="84" t="s">
        <v>378</v>
      </c>
      <c r="I77" s="94">
        <v>5.84</v>
      </c>
      <c r="J77" s="97" t="s">
        <v>183</v>
      </c>
      <c r="K77" s="98">
        <v>5.0999999999999997E-2</v>
      </c>
      <c r="L77" s="98">
        <v>1.0099999999999998E-2</v>
      </c>
      <c r="M77" s="94">
        <v>715300.33</v>
      </c>
      <c r="N77" s="96">
        <v>127.56</v>
      </c>
      <c r="O77" s="94">
        <v>912.43717000000004</v>
      </c>
      <c r="P77" s="95">
        <f t="shared" si="2"/>
        <v>1.7696536126385684E-4</v>
      </c>
      <c r="Q77" s="95">
        <f>O77/'סכום נכסי הקרן'!$C$42</f>
        <v>1.263076819782414E-5</v>
      </c>
    </row>
    <row r="78" spans="2:17" s="142" customFormat="1">
      <c r="B78" s="87" t="s">
        <v>3781</v>
      </c>
      <c r="C78" s="97" t="s">
        <v>3569</v>
      </c>
      <c r="D78" s="84">
        <v>11898320</v>
      </c>
      <c r="E78" s="84"/>
      <c r="F78" s="84" t="s">
        <v>554</v>
      </c>
      <c r="G78" s="107">
        <v>41597</v>
      </c>
      <c r="H78" s="84" t="s">
        <v>378</v>
      </c>
      <c r="I78" s="94">
        <v>5.84</v>
      </c>
      <c r="J78" s="97" t="s">
        <v>183</v>
      </c>
      <c r="K78" s="98">
        <v>5.0999999999999997E-2</v>
      </c>
      <c r="L78" s="98">
        <v>1.04E-2</v>
      </c>
      <c r="M78" s="94">
        <v>184733.12</v>
      </c>
      <c r="N78" s="96">
        <v>126.94</v>
      </c>
      <c r="O78" s="94">
        <v>234.50023000000002</v>
      </c>
      <c r="P78" s="95">
        <f t="shared" si="2"/>
        <v>4.548084984131841E-5</v>
      </c>
      <c r="Q78" s="95">
        <f>O78/'סכום נכסי הקרן'!$C$42</f>
        <v>3.2461611000201211E-6</v>
      </c>
    </row>
    <row r="79" spans="2:17" s="142" customFormat="1">
      <c r="B79" s="87" t="s">
        <v>3781</v>
      </c>
      <c r="C79" s="97" t="s">
        <v>3569</v>
      </c>
      <c r="D79" s="84">
        <v>11898330</v>
      </c>
      <c r="E79" s="84"/>
      <c r="F79" s="84" t="s">
        <v>554</v>
      </c>
      <c r="G79" s="107">
        <v>41630</v>
      </c>
      <c r="H79" s="84" t="s">
        <v>378</v>
      </c>
      <c r="I79" s="94">
        <v>5.8</v>
      </c>
      <c r="J79" s="97" t="s">
        <v>183</v>
      </c>
      <c r="K79" s="98">
        <v>5.0999999999999997E-2</v>
      </c>
      <c r="L79" s="98">
        <v>1.3399999999999999E-2</v>
      </c>
      <c r="M79" s="94">
        <v>2101666.54</v>
      </c>
      <c r="N79" s="96">
        <v>125.26</v>
      </c>
      <c r="O79" s="94">
        <v>2632.5476400000002</v>
      </c>
      <c r="P79" s="95">
        <f t="shared" si="2"/>
        <v>5.1057734107534626E-4</v>
      </c>
      <c r="Q79" s="95">
        <f>O79/'סכום נכסי הקרן'!$C$42</f>
        <v>3.6442069770753636E-5</v>
      </c>
    </row>
    <row r="80" spans="2:17" s="142" customFormat="1">
      <c r="B80" s="87" t="s">
        <v>3781</v>
      </c>
      <c r="C80" s="97" t="s">
        <v>3569</v>
      </c>
      <c r="D80" s="84">
        <v>11898340</v>
      </c>
      <c r="E80" s="84"/>
      <c r="F80" s="84" t="s">
        <v>554</v>
      </c>
      <c r="G80" s="107">
        <v>41666</v>
      </c>
      <c r="H80" s="84" t="s">
        <v>378</v>
      </c>
      <c r="I80" s="94">
        <v>5.8</v>
      </c>
      <c r="J80" s="97" t="s">
        <v>183</v>
      </c>
      <c r="K80" s="98">
        <v>5.0999999999999997E-2</v>
      </c>
      <c r="L80" s="98">
        <v>1.3399999999999999E-2</v>
      </c>
      <c r="M80" s="94">
        <v>406503.9</v>
      </c>
      <c r="N80" s="96">
        <v>125.13</v>
      </c>
      <c r="O80" s="94">
        <v>508.65835999999996</v>
      </c>
      <c r="P80" s="95">
        <f t="shared" si="2"/>
        <v>9.8653269942171391E-5</v>
      </c>
      <c r="Q80" s="95">
        <f>O80/'סכום נכסי הקרן'!$C$42</f>
        <v>7.0413021830811447E-6</v>
      </c>
    </row>
    <row r="81" spans="2:17" s="142" customFormat="1">
      <c r="B81" s="87" t="s">
        <v>3781</v>
      </c>
      <c r="C81" s="97" t="s">
        <v>3569</v>
      </c>
      <c r="D81" s="84">
        <v>11898350</v>
      </c>
      <c r="E81" s="84"/>
      <c r="F81" s="84" t="s">
        <v>554</v>
      </c>
      <c r="G81" s="107">
        <v>41696</v>
      </c>
      <c r="H81" s="84" t="s">
        <v>378</v>
      </c>
      <c r="I81" s="94">
        <v>5.8000000000000007</v>
      </c>
      <c r="J81" s="97" t="s">
        <v>183</v>
      </c>
      <c r="K81" s="98">
        <v>5.0999999999999997E-2</v>
      </c>
      <c r="L81" s="98">
        <v>1.34E-2</v>
      </c>
      <c r="M81" s="94">
        <v>391259.85</v>
      </c>
      <c r="N81" s="96">
        <v>125.88</v>
      </c>
      <c r="O81" s="94">
        <v>492.51790999999997</v>
      </c>
      <c r="P81" s="95">
        <f t="shared" si="2"/>
        <v>9.5522861998344189E-5</v>
      </c>
      <c r="Q81" s="95">
        <f>O81/'סכום נכסי הקרן'!$C$42</f>
        <v>6.8178716946469981E-6</v>
      </c>
    </row>
    <row r="82" spans="2:17" s="142" customFormat="1">
      <c r="B82" s="87" t="s">
        <v>3781</v>
      </c>
      <c r="C82" s="97" t="s">
        <v>3569</v>
      </c>
      <c r="D82" s="84">
        <v>11898360</v>
      </c>
      <c r="E82" s="84"/>
      <c r="F82" s="84" t="s">
        <v>554</v>
      </c>
      <c r="G82" s="107">
        <v>41725</v>
      </c>
      <c r="H82" s="84" t="s">
        <v>378</v>
      </c>
      <c r="I82" s="94">
        <v>5.8</v>
      </c>
      <c r="J82" s="97" t="s">
        <v>183</v>
      </c>
      <c r="K82" s="98">
        <v>5.0999999999999997E-2</v>
      </c>
      <c r="L82" s="98">
        <v>1.34E-2</v>
      </c>
      <c r="M82" s="94">
        <v>779205.95</v>
      </c>
      <c r="N82" s="96">
        <v>126.13</v>
      </c>
      <c r="O82" s="94">
        <v>982.8125</v>
      </c>
      <c r="P82" s="95">
        <f t="shared" si="2"/>
        <v>1.9061451553659776E-4</v>
      </c>
      <c r="Q82" s="95">
        <f>O82/'סכום נכסי הקרן'!$C$42</f>
        <v>1.3604966213097213E-5</v>
      </c>
    </row>
    <row r="83" spans="2:17" s="142" customFormat="1">
      <c r="B83" s="87" t="s">
        <v>3781</v>
      </c>
      <c r="C83" s="97" t="s">
        <v>3569</v>
      </c>
      <c r="D83" s="84">
        <v>11898380</v>
      </c>
      <c r="E83" s="84"/>
      <c r="F83" s="84" t="s">
        <v>554</v>
      </c>
      <c r="G83" s="107">
        <v>41787</v>
      </c>
      <c r="H83" s="84" t="s">
        <v>378</v>
      </c>
      <c r="I83" s="94">
        <v>5.8</v>
      </c>
      <c r="J83" s="97" t="s">
        <v>183</v>
      </c>
      <c r="K83" s="98">
        <v>5.0999999999999997E-2</v>
      </c>
      <c r="L83" s="98">
        <v>1.3399999999999999E-2</v>
      </c>
      <c r="M83" s="94">
        <v>490562.36</v>
      </c>
      <c r="N83" s="96">
        <v>125.64</v>
      </c>
      <c r="O83" s="94">
        <v>616.34255000000007</v>
      </c>
      <c r="P83" s="95">
        <f t="shared" si="2"/>
        <v>1.1953840287220735E-4</v>
      </c>
      <c r="Q83" s="95">
        <f>O83/'סכום נכסי הקרן'!$C$42</f>
        <v>8.531962676954332E-6</v>
      </c>
    </row>
    <row r="84" spans="2:17" s="142" customFormat="1">
      <c r="B84" s="87" t="s">
        <v>3781</v>
      </c>
      <c r="C84" s="97" t="s">
        <v>3569</v>
      </c>
      <c r="D84" s="84">
        <v>11898390</v>
      </c>
      <c r="E84" s="84"/>
      <c r="F84" s="84" t="s">
        <v>554</v>
      </c>
      <c r="G84" s="107">
        <v>41815</v>
      </c>
      <c r="H84" s="84" t="s">
        <v>378</v>
      </c>
      <c r="I84" s="94">
        <v>5.8</v>
      </c>
      <c r="J84" s="97" t="s">
        <v>183</v>
      </c>
      <c r="K84" s="98">
        <v>5.0999999999999997E-2</v>
      </c>
      <c r="L84" s="98">
        <v>1.3399999999999999E-2</v>
      </c>
      <c r="M84" s="94">
        <v>275820.59000000003</v>
      </c>
      <c r="N84" s="96">
        <v>125.52</v>
      </c>
      <c r="O84" s="94">
        <v>346.21003000000002</v>
      </c>
      <c r="P84" s="95">
        <f t="shared" si="2"/>
        <v>6.7146741766472217E-5</v>
      </c>
      <c r="Q84" s="95">
        <f>O84/'סכום נכסי הקרן'!$C$42</f>
        <v>4.7925476739310627E-6</v>
      </c>
    </row>
    <row r="85" spans="2:17" s="142" customFormat="1">
      <c r="B85" s="87" t="s">
        <v>3781</v>
      </c>
      <c r="C85" s="97" t="s">
        <v>3569</v>
      </c>
      <c r="D85" s="84">
        <v>11898400</v>
      </c>
      <c r="E85" s="84"/>
      <c r="F85" s="84" t="s">
        <v>554</v>
      </c>
      <c r="G85" s="107">
        <v>41836</v>
      </c>
      <c r="H85" s="84" t="s">
        <v>378</v>
      </c>
      <c r="I85" s="94">
        <v>5.8</v>
      </c>
      <c r="J85" s="97" t="s">
        <v>183</v>
      </c>
      <c r="K85" s="98">
        <v>5.0999999999999997E-2</v>
      </c>
      <c r="L85" s="98">
        <v>1.3399999999999999E-2</v>
      </c>
      <c r="M85" s="94">
        <v>819982.27</v>
      </c>
      <c r="N85" s="96">
        <v>125.14</v>
      </c>
      <c r="O85" s="94">
        <v>1026.12589</v>
      </c>
      <c r="P85" s="95">
        <f t="shared" si="2"/>
        <v>1.9901506075870035E-4</v>
      </c>
      <c r="Q85" s="95">
        <f>O85/'סכום נכסי הקרן'!$C$42</f>
        <v>1.4204548745395798E-5</v>
      </c>
    </row>
    <row r="86" spans="2:17" s="142" customFormat="1">
      <c r="B86" s="87" t="s">
        <v>3781</v>
      </c>
      <c r="C86" s="97" t="s">
        <v>3569</v>
      </c>
      <c r="D86" s="84">
        <v>11896130</v>
      </c>
      <c r="E86" s="84"/>
      <c r="F86" s="84" t="s">
        <v>554</v>
      </c>
      <c r="G86" s="107">
        <v>40903</v>
      </c>
      <c r="H86" s="84" t="s">
        <v>378</v>
      </c>
      <c r="I86" s="94">
        <v>5.8500000000000005</v>
      </c>
      <c r="J86" s="97" t="s">
        <v>183</v>
      </c>
      <c r="K86" s="98">
        <v>5.2619999999999993E-2</v>
      </c>
      <c r="L86" s="98">
        <v>8.5000000000000006E-3</v>
      </c>
      <c r="M86" s="94">
        <v>1035231.68</v>
      </c>
      <c r="N86" s="96">
        <v>134.34</v>
      </c>
      <c r="O86" s="94">
        <v>1390.7302099999999</v>
      </c>
      <c r="P86" s="95">
        <f t="shared" si="2"/>
        <v>2.6972933822195063E-4</v>
      </c>
      <c r="Q86" s="95">
        <f>O86/'סכום נכסי הקרן'!$C$42</f>
        <v>1.9251726568988072E-5</v>
      </c>
    </row>
    <row r="87" spans="2:17" s="142" customFormat="1">
      <c r="B87" s="87" t="s">
        <v>3781</v>
      </c>
      <c r="C87" s="97" t="s">
        <v>3569</v>
      </c>
      <c r="D87" s="84">
        <v>11898410</v>
      </c>
      <c r="E87" s="84"/>
      <c r="F87" s="84" t="s">
        <v>554</v>
      </c>
      <c r="G87" s="107">
        <v>41911</v>
      </c>
      <c r="H87" s="84" t="s">
        <v>378</v>
      </c>
      <c r="I87" s="94">
        <v>5.8000000000000007</v>
      </c>
      <c r="J87" s="97" t="s">
        <v>183</v>
      </c>
      <c r="K87" s="98">
        <v>5.0999999999999997E-2</v>
      </c>
      <c r="L87" s="98">
        <v>1.3399999999999999E-2</v>
      </c>
      <c r="M87" s="94">
        <v>321841.90999999997</v>
      </c>
      <c r="N87" s="96">
        <v>125.14</v>
      </c>
      <c r="O87" s="94">
        <v>402.75299000000001</v>
      </c>
      <c r="P87" s="95">
        <f t="shared" si="2"/>
        <v>7.8113135587679446E-5</v>
      </c>
      <c r="Q87" s="95">
        <f>O87/'סכום נכסי הקרן'!$C$42</f>
        <v>5.5752657003994958E-6</v>
      </c>
    </row>
    <row r="88" spans="2:17" s="142" customFormat="1">
      <c r="B88" s="87" t="s">
        <v>3781</v>
      </c>
      <c r="C88" s="97" t="s">
        <v>3569</v>
      </c>
      <c r="D88" s="84">
        <v>11896140</v>
      </c>
      <c r="E88" s="84"/>
      <c r="F88" s="84" t="s">
        <v>554</v>
      </c>
      <c r="G88" s="107">
        <v>40933</v>
      </c>
      <c r="H88" s="84" t="s">
        <v>378</v>
      </c>
      <c r="I88" s="94">
        <v>5.8000000000000007</v>
      </c>
      <c r="J88" s="97" t="s">
        <v>183</v>
      </c>
      <c r="K88" s="98">
        <v>5.1330999999999995E-2</v>
      </c>
      <c r="L88" s="98">
        <v>1.3399999999999999E-2</v>
      </c>
      <c r="M88" s="94">
        <v>3817473.37</v>
      </c>
      <c r="N88" s="96">
        <v>129.69999999999999</v>
      </c>
      <c r="O88" s="94">
        <v>4951.26307</v>
      </c>
      <c r="P88" s="95">
        <f t="shared" si="2"/>
        <v>9.6028755371171785E-4</v>
      </c>
      <c r="Q88" s="95">
        <f>O88/'סכום נכסי הקרן'!$C$42</f>
        <v>6.8539794497430562E-5</v>
      </c>
    </row>
    <row r="89" spans="2:17" s="142" customFormat="1">
      <c r="B89" s="87" t="s">
        <v>3781</v>
      </c>
      <c r="C89" s="97" t="s">
        <v>3569</v>
      </c>
      <c r="D89" s="84">
        <v>11896150</v>
      </c>
      <c r="E89" s="84"/>
      <c r="F89" s="84" t="s">
        <v>554</v>
      </c>
      <c r="G89" s="107">
        <v>40993</v>
      </c>
      <c r="H89" s="84" t="s">
        <v>378</v>
      </c>
      <c r="I89" s="94">
        <v>5.8</v>
      </c>
      <c r="J89" s="97" t="s">
        <v>183</v>
      </c>
      <c r="K89" s="98">
        <v>5.1451999999999998E-2</v>
      </c>
      <c r="L89" s="98">
        <v>1.34E-2</v>
      </c>
      <c r="M89" s="94">
        <v>2221670.29</v>
      </c>
      <c r="N89" s="96">
        <v>129.80000000000001</v>
      </c>
      <c r="O89" s="94">
        <v>2883.7281200000002</v>
      </c>
      <c r="P89" s="95">
        <f t="shared" si="2"/>
        <v>5.5929329198912698E-4</v>
      </c>
      <c r="Q89" s="95">
        <f>O89/'סכום נכסי הקרן'!$C$42</f>
        <v>3.9919133751715963E-5</v>
      </c>
    </row>
    <row r="90" spans="2:17" s="142" customFormat="1">
      <c r="B90" s="87" t="s">
        <v>3781</v>
      </c>
      <c r="C90" s="97" t="s">
        <v>3569</v>
      </c>
      <c r="D90" s="84">
        <v>11896160</v>
      </c>
      <c r="E90" s="84"/>
      <c r="F90" s="84" t="s">
        <v>554</v>
      </c>
      <c r="G90" s="107">
        <v>41053</v>
      </c>
      <c r="H90" s="84" t="s">
        <v>378</v>
      </c>
      <c r="I90" s="94">
        <v>5.8</v>
      </c>
      <c r="J90" s="97" t="s">
        <v>183</v>
      </c>
      <c r="K90" s="98">
        <v>5.0999999999999997E-2</v>
      </c>
      <c r="L90" s="98">
        <v>1.3399999999999999E-2</v>
      </c>
      <c r="M90" s="94">
        <v>1564892.35</v>
      </c>
      <c r="N90" s="96">
        <v>127.9</v>
      </c>
      <c r="O90" s="94">
        <v>2001.4973400000001</v>
      </c>
      <c r="P90" s="95">
        <f t="shared" si="2"/>
        <v>3.8818639955422738E-4</v>
      </c>
      <c r="Q90" s="95">
        <f>O90/'סכום נכסי הקרן'!$C$42</f>
        <v>2.7706509315158226E-5</v>
      </c>
    </row>
    <row r="91" spans="2:17" s="142" customFormat="1">
      <c r="B91" s="87" t="s">
        <v>3781</v>
      </c>
      <c r="C91" s="97" t="s">
        <v>3569</v>
      </c>
      <c r="D91" s="84">
        <v>11898170</v>
      </c>
      <c r="E91" s="84"/>
      <c r="F91" s="84" t="s">
        <v>554</v>
      </c>
      <c r="G91" s="107">
        <v>41085</v>
      </c>
      <c r="H91" s="84" t="s">
        <v>378</v>
      </c>
      <c r="I91" s="94">
        <v>5.8</v>
      </c>
      <c r="J91" s="97" t="s">
        <v>183</v>
      </c>
      <c r="K91" s="98">
        <v>5.0999999999999997E-2</v>
      </c>
      <c r="L91" s="98">
        <v>1.34E-2</v>
      </c>
      <c r="M91" s="94">
        <v>2879510.27</v>
      </c>
      <c r="N91" s="96">
        <v>127.9</v>
      </c>
      <c r="O91" s="94">
        <v>3682.8937000000001</v>
      </c>
      <c r="P91" s="95">
        <f t="shared" si="2"/>
        <v>7.1428985528601639E-4</v>
      </c>
      <c r="Q91" s="95">
        <f>O91/'סכום נכסי הקרן'!$C$42</f>
        <v>5.0981895687049749E-5</v>
      </c>
    </row>
    <row r="92" spans="2:17" s="142" customFormat="1">
      <c r="B92" s="87" t="s">
        <v>3781</v>
      </c>
      <c r="C92" s="97" t="s">
        <v>3569</v>
      </c>
      <c r="D92" s="84">
        <v>11898180</v>
      </c>
      <c r="E92" s="84"/>
      <c r="F92" s="84" t="s">
        <v>554</v>
      </c>
      <c r="G92" s="107">
        <v>41115</v>
      </c>
      <c r="H92" s="84" t="s">
        <v>378</v>
      </c>
      <c r="I92" s="94">
        <v>5.8</v>
      </c>
      <c r="J92" s="97" t="s">
        <v>183</v>
      </c>
      <c r="K92" s="98">
        <v>5.0999999999999997E-2</v>
      </c>
      <c r="L92" s="98">
        <v>1.34E-2</v>
      </c>
      <c r="M92" s="94">
        <v>1276919.78</v>
      </c>
      <c r="N92" s="96">
        <v>128.27000000000001</v>
      </c>
      <c r="O92" s="94">
        <v>1637.905</v>
      </c>
      <c r="P92" s="95">
        <f t="shared" si="2"/>
        <v>3.1766839358470829E-4</v>
      </c>
      <c r="Q92" s="95">
        <f>O92/'סכום נכסי הקרן'!$C$42</f>
        <v>2.2673340220299383E-5</v>
      </c>
    </row>
    <row r="93" spans="2:17" s="142" customFormat="1">
      <c r="B93" s="87" t="s">
        <v>3781</v>
      </c>
      <c r="C93" s="97" t="s">
        <v>3569</v>
      </c>
      <c r="D93" s="84">
        <v>11898190</v>
      </c>
      <c r="E93" s="84"/>
      <c r="F93" s="84" t="s">
        <v>554</v>
      </c>
      <c r="G93" s="107">
        <v>41179</v>
      </c>
      <c r="H93" s="84" t="s">
        <v>378</v>
      </c>
      <c r="I93" s="94">
        <v>5.8</v>
      </c>
      <c r="J93" s="97" t="s">
        <v>183</v>
      </c>
      <c r="K93" s="98">
        <v>5.0999999999999997E-2</v>
      </c>
      <c r="L93" s="98">
        <v>1.3399999999999999E-2</v>
      </c>
      <c r="M93" s="94">
        <v>1610195.96</v>
      </c>
      <c r="N93" s="96">
        <v>126.82</v>
      </c>
      <c r="O93" s="94">
        <v>2042.0505000000001</v>
      </c>
      <c r="P93" s="95">
        <f t="shared" si="2"/>
        <v>3.9605160369731481E-4</v>
      </c>
      <c r="Q93" s="95">
        <f>O93/'סכום נכסי הקרן'!$C$42</f>
        <v>2.8267882284706664E-5</v>
      </c>
    </row>
    <row r="94" spans="2:17" s="142" customFormat="1">
      <c r="B94" s="87" t="s">
        <v>3783</v>
      </c>
      <c r="C94" s="97" t="s">
        <v>3569</v>
      </c>
      <c r="D94" s="84">
        <v>90145563</v>
      </c>
      <c r="E94" s="84"/>
      <c r="F94" s="84" t="s">
        <v>554</v>
      </c>
      <c r="G94" s="107">
        <v>42122</v>
      </c>
      <c r="H94" s="84" t="s">
        <v>179</v>
      </c>
      <c r="I94" s="94">
        <v>5.9199999999999982</v>
      </c>
      <c r="J94" s="97" t="s">
        <v>183</v>
      </c>
      <c r="K94" s="98">
        <v>2.4799999999999999E-2</v>
      </c>
      <c r="L94" s="98">
        <v>1.4199999999999997E-2</v>
      </c>
      <c r="M94" s="94">
        <v>111056815.56</v>
      </c>
      <c r="N94" s="96">
        <v>109.43</v>
      </c>
      <c r="O94" s="94">
        <v>121529.47001</v>
      </c>
      <c r="P94" s="95">
        <f t="shared" si="2"/>
        <v>2.3570397252146911E-2</v>
      </c>
      <c r="Q94" s="95">
        <f>O94/'סכום נכסי הקרן'!$C$42</f>
        <v>1.6823191945377789E-3</v>
      </c>
    </row>
    <row r="95" spans="2:17" s="142" customFormat="1">
      <c r="B95" s="87" t="s">
        <v>3773</v>
      </c>
      <c r="C95" s="97" t="s">
        <v>3569</v>
      </c>
      <c r="D95" s="84">
        <v>90150300</v>
      </c>
      <c r="E95" s="84"/>
      <c r="F95" s="84" t="s">
        <v>554</v>
      </c>
      <c r="G95" s="107">
        <v>41455</v>
      </c>
      <c r="H95" s="84" t="s">
        <v>179</v>
      </c>
      <c r="I95" s="94">
        <v>4.28</v>
      </c>
      <c r="J95" s="97" t="s">
        <v>183</v>
      </c>
      <c r="K95" s="98">
        <v>4.7039999999999998E-2</v>
      </c>
      <c r="L95" s="98">
        <v>1.1000000000000003E-3</v>
      </c>
      <c r="M95" s="94">
        <v>19097842.84</v>
      </c>
      <c r="N95" s="96">
        <v>147.68</v>
      </c>
      <c r="O95" s="94">
        <v>28203.694239999997</v>
      </c>
      <c r="P95" s="95">
        <f t="shared" si="2"/>
        <v>5.470049998244764E-3</v>
      </c>
      <c r="Q95" s="95">
        <f>O95/'סכום נכסי הקרן'!$C$42</f>
        <v>3.904206623539326E-4</v>
      </c>
    </row>
    <row r="96" spans="2:17" s="142" customFormat="1">
      <c r="B96" s="87" t="s">
        <v>3784</v>
      </c>
      <c r="C96" s="97" t="s">
        <v>3569</v>
      </c>
      <c r="D96" s="84">
        <v>95350502</v>
      </c>
      <c r="E96" s="84"/>
      <c r="F96" s="84" t="s">
        <v>554</v>
      </c>
      <c r="G96" s="107">
        <v>41767</v>
      </c>
      <c r="H96" s="84" t="s">
        <v>179</v>
      </c>
      <c r="I96" s="94">
        <v>6.38</v>
      </c>
      <c r="J96" s="97" t="s">
        <v>183</v>
      </c>
      <c r="K96" s="98">
        <v>5.3499999999999999E-2</v>
      </c>
      <c r="L96" s="98">
        <v>1.3600000000000001E-2</v>
      </c>
      <c r="M96" s="94">
        <v>682121.37</v>
      </c>
      <c r="N96" s="96">
        <v>131.19</v>
      </c>
      <c r="O96" s="94">
        <v>894.8750500000001</v>
      </c>
      <c r="P96" s="95">
        <f t="shared" si="2"/>
        <v>1.7355922327151792E-4</v>
      </c>
      <c r="Q96" s="95">
        <f>O96/'סכום נכסי הקרן'!$C$42</f>
        <v>1.2387657686683553E-5</v>
      </c>
    </row>
    <row r="97" spans="2:17" s="142" customFormat="1">
      <c r="B97" s="87" t="s">
        <v>3784</v>
      </c>
      <c r="C97" s="97" t="s">
        <v>3569</v>
      </c>
      <c r="D97" s="84">
        <v>95350101</v>
      </c>
      <c r="E97" s="84"/>
      <c r="F97" s="84" t="s">
        <v>554</v>
      </c>
      <c r="G97" s="107">
        <v>41269</v>
      </c>
      <c r="H97" s="84" t="s">
        <v>179</v>
      </c>
      <c r="I97" s="94">
        <v>6.5000000000000009</v>
      </c>
      <c r="J97" s="97" t="s">
        <v>183</v>
      </c>
      <c r="K97" s="98">
        <v>5.3499999999999999E-2</v>
      </c>
      <c r="L97" s="98">
        <v>6.0999999999999995E-3</v>
      </c>
      <c r="M97" s="94">
        <v>3387795.78</v>
      </c>
      <c r="N97" s="96">
        <v>139.68</v>
      </c>
      <c r="O97" s="94">
        <v>4732.0732199999993</v>
      </c>
      <c r="P97" s="95">
        <f t="shared" si="2"/>
        <v>9.1777612140058048E-4</v>
      </c>
      <c r="Q97" s="95">
        <f>O97/'סכום נכסי הקרן'!$C$42</f>
        <v>6.5505573317394837E-5</v>
      </c>
    </row>
    <row r="98" spans="2:17" s="142" customFormat="1">
      <c r="B98" s="87" t="s">
        <v>3784</v>
      </c>
      <c r="C98" s="97" t="s">
        <v>3569</v>
      </c>
      <c r="D98" s="84">
        <v>95350102</v>
      </c>
      <c r="E98" s="84"/>
      <c r="F98" s="84" t="s">
        <v>554</v>
      </c>
      <c r="G98" s="107">
        <v>41767</v>
      </c>
      <c r="H98" s="84" t="s">
        <v>179</v>
      </c>
      <c r="I98" s="94">
        <v>6.8600000000000021</v>
      </c>
      <c r="J98" s="97" t="s">
        <v>183</v>
      </c>
      <c r="K98" s="98">
        <v>5.3499999999999999E-2</v>
      </c>
      <c r="L98" s="98">
        <v>1.6299999999999995E-2</v>
      </c>
      <c r="M98" s="94">
        <v>533834.17000000004</v>
      </c>
      <c r="N98" s="96">
        <v>131.19</v>
      </c>
      <c r="O98" s="94">
        <v>700.33705000000009</v>
      </c>
      <c r="P98" s="95">
        <f t="shared" si="2"/>
        <v>1.3582896788357906E-4</v>
      </c>
      <c r="Q98" s="95">
        <f>O98/'סכום נכסי הקרן'!$C$42</f>
        <v>9.6946893766920692E-6</v>
      </c>
    </row>
    <row r="99" spans="2:17" s="142" customFormat="1">
      <c r="B99" s="87" t="s">
        <v>3784</v>
      </c>
      <c r="C99" s="97" t="s">
        <v>3569</v>
      </c>
      <c r="D99" s="84">
        <v>95350202</v>
      </c>
      <c r="E99" s="84"/>
      <c r="F99" s="84" t="s">
        <v>554</v>
      </c>
      <c r="G99" s="107">
        <v>41767</v>
      </c>
      <c r="H99" s="84" t="s">
        <v>179</v>
      </c>
      <c r="I99" s="94">
        <v>6.3800000000000008</v>
      </c>
      <c r="J99" s="97" t="s">
        <v>183</v>
      </c>
      <c r="K99" s="98">
        <v>5.3499999999999999E-2</v>
      </c>
      <c r="L99" s="98">
        <v>1.3599999999999999E-2</v>
      </c>
      <c r="M99" s="94">
        <v>682121.37</v>
      </c>
      <c r="N99" s="96">
        <v>131.19</v>
      </c>
      <c r="O99" s="94">
        <v>894.87503000000004</v>
      </c>
      <c r="P99" s="95">
        <f t="shared" si="2"/>
        <v>1.7355921939255796E-4</v>
      </c>
      <c r="Q99" s="95">
        <f>O99/'סכום נכסי הקרן'!$C$42</f>
        <v>1.2387657409825733E-5</v>
      </c>
    </row>
    <row r="100" spans="2:17" s="142" customFormat="1">
      <c r="B100" s="87" t="s">
        <v>3784</v>
      </c>
      <c r="C100" s="97" t="s">
        <v>3569</v>
      </c>
      <c r="D100" s="84">
        <v>95350201</v>
      </c>
      <c r="E100" s="84"/>
      <c r="F100" s="84" t="s">
        <v>554</v>
      </c>
      <c r="G100" s="107">
        <v>41269</v>
      </c>
      <c r="H100" s="84" t="s">
        <v>179</v>
      </c>
      <c r="I100" s="94">
        <v>6.5000000000000009</v>
      </c>
      <c r="J100" s="97" t="s">
        <v>183</v>
      </c>
      <c r="K100" s="98">
        <v>5.3499999999999999E-2</v>
      </c>
      <c r="L100" s="98">
        <v>6.1000000000000013E-3</v>
      </c>
      <c r="M100" s="94">
        <v>3599533.0400000005</v>
      </c>
      <c r="N100" s="96">
        <v>139.68</v>
      </c>
      <c r="O100" s="94">
        <v>5027.8278299999993</v>
      </c>
      <c r="P100" s="95">
        <f t="shared" si="2"/>
        <v>9.7513713553386164E-4</v>
      </c>
      <c r="Q100" s="95">
        <f>O100/'סכום נכסי הקרן'!$C$42</f>
        <v>6.9599672116929585E-5</v>
      </c>
    </row>
    <row r="101" spans="2:17" s="142" customFormat="1">
      <c r="B101" s="87" t="s">
        <v>3784</v>
      </c>
      <c r="C101" s="97" t="s">
        <v>3569</v>
      </c>
      <c r="D101" s="84">
        <v>95350301</v>
      </c>
      <c r="E101" s="84"/>
      <c r="F101" s="84" t="s">
        <v>554</v>
      </c>
      <c r="G101" s="107">
        <v>41281</v>
      </c>
      <c r="H101" s="84" t="s">
        <v>179</v>
      </c>
      <c r="I101" s="94">
        <v>6.4999999999999991</v>
      </c>
      <c r="J101" s="97" t="s">
        <v>183</v>
      </c>
      <c r="K101" s="98">
        <v>5.3499999999999999E-2</v>
      </c>
      <c r="L101" s="98">
        <v>6.3000000000000009E-3</v>
      </c>
      <c r="M101" s="94">
        <v>4534892.09</v>
      </c>
      <c r="N101" s="96">
        <v>139.55000000000001</v>
      </c>
      <c r="O101" s="94">
        <v>6328.4419600000001</v>
      </c>
      <c r="P101" s="95">
        <f t="shared" ref="P101:P164" si="3">O101/$O$10</f>
        <v>1.2273886405666159E-3</v>
      </c>
      <c r="Q101" s="95">
        <f>O101/'סכום נכסי הקרן'!$C$42</f>
        <v>8.7603931622101574E-5</v>
      </c>
    </row>
    <row r="102" spans="2:17" s="142" customFormat="1">
      <c r="B102" s="87" t="s">
        <v>3784</v>
      </c>
      <c r="C102" s="97" t="s">
        <v>3569</v>
      </c>
      <c r="D102" s="84">
        <v>95350302</v>
      </c>
      <c r="E102" s="84"/>
      <c r="F102" s="84" t="s">
        <v>554</v>
      </c>
      <c r="G102" s="107">
        <v>41767</v>
      </c>
      <c r="H102" s="84" t="s">
        <v>179</v>
      </c>
      <c r="I102" s="94">
        <v>6.38</v>
      </c>
      <c r="J102" s="97" t="s">
        <v>183</v>
      </c>
      <c r="K102" s="98">
        <v>5.3499999999999999E-2</v>
      </c>
      <c r="L102" s="98">
        <v>1.3600000000000001E-2</v>
      </c>
      <c r="M102" s="94">
        <v>800751.07999999984</v>
      </c>
      <c r="N102" s="96">
        <v>131.19</v>
      </c>
      <c r="O102" s="94">
        <v>1050.5053599999999</v>
      </c>
      <c r="P102" s="95">
        <f t="shared" si="3"/>
        <v>2.0374341012654925E-4</v>
      </c>
      <c r="Q102" s="95">
        <f>O102/'סכום נכסי הקרן'!$C$42</f>
        <v>1.4542031088816557E-5</v>
      </c>
    </row>
    <row r="103" spans="2:17" s="142" customFormat="1">
      <c r="B103" s="87" t="s">
        <v>3784</v>
      </c>
      <c r="C103" s="97" t="s">
        <v>3569</v>
      </c>
      <c r="D103" s="84">
        <v>95350401</v>
      </c>
      <c r="E103" s="84"/>
      <c r="F103" s="84" t="s">
        <v>554</v>
      </c>
      <c r="G103" s="107">
        <v>41281</v>
      </c>
      <c r="H103" s="84" t="s">
        <v>179</v>
      </c>
      <c r="I103" s="94">
        <v>6.5</v>
      </c>
      <c r="J103" s="97" t="s">
        <v>183</v>
      </c>
      <c r="K103" s="98">
        <v>5.3499999999999999E-2</v>
      </c>
      <c r="L103" s="98">
        <v>6.2999999999999992E-3</v>
      </c>
      <c r="M103" s="94">
        <v>3266659.5199999986</v>
      </c>
      <c r="N103" s="96">
        <v>139.55000000000001</v>
      </c>
      <c r="O103" s="94">
        <v>4558.6234199999999</v>
      </c>
      <c r="P103" s="95">
        <f t="shared" si="3"/>
        <v>8.8413588015729175E-4</v>
      </c>
      <c r="Q103" s="95">
        <f>O103/'סכום נכסי הקרן'!$C$42</f>
        <v>6.3104526659290205E-5</v>
      </c>
    </row>
    <row r="104" spans="2:17" s="142" customFormat="1">
      <c r="B104" s="87" t="s">
        <v>3784</v>
      </c>
      <c r="C104" s="97" t="s">
        <v>3569</v>
      </c>
      <c r="D104" s="84">
        <v>95350402</v>
      </c>
      <c r="E104" s="84"/>
      <c r="F104" s="84" t="s">
        <v>554</v>
      </c>
      <c r="G104" s="107">
        <v>41767</v>
      </c>
      <c r="H104" s="84" t="s">
        <v>179</v>
      </c>
      <c r="I104" s="94">
        <v>6.3800000000000008</v>
      </c>
      <c r="J104" s="97" t="s">
        <v>183</v>
      </c>
      <c r="K104" s="98">
        <v>5.3499999999999999E-2</v>
      </c>
      <c r="L104" s="98">
        <v>1.3600000000000003E-2</v>
      </c>
      <c r="M104" s="94">
        <v>652463.91</v>
      </c>
      <c r="N104" s="96">
        <v>131.19</v>
      </c>
      <c r="O104" s="94">
        <v>855.9674399999999</v>
      </c>
      <c r="P104" s="95">
        <f t="shared" si="3"/>
        <v>1.6601317025445014E-4</v>
      </c>
      <c r="Q104" s="95">
        <f>O104/'סכום נכסי הקרן'!$C$42</f>
        <v>1.1849063886256345E-5</v>
      </c>
    </row>
    <row r="105" spans="2:17" s="142" customFormat="1">
      <c r="B105" s="87" t="s">
        <v>3784</v>
      </c>
      <c r="C105" s="97" t="s">
        <v>3569</v>
      </c>
      <c r="D105" s="84">
        <v>95350501</v>
      </c>
      <c r="E105" s="84"/>
      <c r="F105" s="84" t="s">
        <v>554</v>
      </c>
      <c r="G105" s="107">
        <v>41281</v>
      </c>
      <c r="H105" s="84" t="s">
        <v>179</v>
      </c>
      <c r="I105" s="94">
        <v>6.5</v>
      </c>
      <c r="J105" s="97" t="s">
        <v>183</v>
      </c>
      <c r="K105" s="98">
        <v>5.3499999999999999E-2</v>
      </c>
      <c r="L105" s="98">
        <v>6.3E-3</v>
      </c>
      <c r="M105" s="94">
        <v>3923194.19</v>
      </c>
      <c r="N105" s="96">
        <v>139.55000000000001</v>
      </c>
      <c r="O105" s="94">
        <v>5474.8175899999997</v>
      </c>
      <c r="P105" s="95">
        <f t="shared" si="3"/>
        <v>1.0618299040448646E-3</v>
      </c>
      <c r="Q105" s="95">
        <f>O105/'סכום נכסי הקרן'!$C$42</f>
        <v>7.578730259822733E-5</v>
      </c>
    </row>
    <row r="106" spans="2:17" s="142" customFormat="1">
      <c r="B106" s="87" t="s">
        <v>3785</v>
      </c>
      <c r="C106" s="97" t="s">
        <v>3563</v>
      </c>
      <c r="D106" s="84">
        <v>22333</v>
      </c>
      <c r="E106" s="84"/>
      <c r="F106" s="84" t="s">
        <v>3570</v>
      </c>
      <c r="G106" s="107">
        <v>41639</v>
      </c>
      <c r="H106" s="84" t="s">
        <v>3490</v>
      </c>
      <c r="I106" s="94">
        <v>2.1900000000000004</v>
      </c>
      <c r="J106" s="97" t="s">
        <v>183</v>
      </c>
      <c r="K106" s="98">
        <v>3.7000000000000005E-2</v>
      </c>
      <c r="L106" s="98">
        <v>1.8000000000000002E-3</v>
      </c>
      <c r="M106" s="94">
        <v>40480000.030000001</v>
      </c>
      <c r="N106" s="96">
        <v>111.27</v>
      </c>
      <c r="O106" s="94">
        <v>45042.099099999992</v>
      </c>
      <c r="P106" s="95">
        <f t="shared" si="3"/>
        <v>8.7358248889772196E-3</v>
      </c>
      <c r="Q106" s="95">
        <f>O106/'סכום נכסי הקרן'!$C$42</f>
        <v>6.2351286376849727E-4</v>
      </c>
    </row>
    <row r="107" spans="2:17" s="142" customFormat="1">
      <c r="B107" s="87" t="s">
        <v>3785</v>
      </c>
      <c r="C107" s="97" t="s">
        <v>3563</v>
      </c>
      <c r="D107" s="84">
        <v>22334</v>
      </c>
      <c r="E107" s="84"/>
      <c r="F107" s="84" t="s">
        <v>3570</v>
      </c>
      <c r="G107" s="107">
        <v>42004</v>
      </c>
      <c r="H107" s="84" t="s">
        <v>3490</v>
      </c>
      <c r="I107" s="94">
        <v>2.6499999999999995</v>
      </c>
      <c r="J107" s="97" t="s">
        <v>183</v>
      </c>
      <c r="K107" s="98">
        <v>3.7000000000000005E-2</v>
      </c>
      <c r="L107" s="98">
        <v>3.3999999999999998E-3</v>
      </c>
      <c r="M107" s="94">
        <v>16192000.059999997</v>
      </c>
      <c r="N107" s="96">
        <v>112.69</v>
      </c>
      <c r="O107" s="94">
        <v>18246.76496</v>
      </c>
      <c r="P107" s="95">
        <f t="shared" si="3"/>
        <v>3.5389235108024852E-3</v>
      </c>
      <c r="Q107" s="95">
        <f>O107/'סכום נכסי הקרן'!$C$42</f>
        <v>2.5258797662740972E-4</v>
      </c>
    </row>
    <row r="108" spans="2:17" s="142" customFormat="1">
      <c r="B108" s="87" t="s">
        <v>3786</v>
      </c>
      <c r="C108" s="97" t="s">
        <v>3563</v>
      </c>
      <c r="D108" s="84">
        <v>458870</v>
      </c>
      <c r="E108" s="84"/>
      <c r="F108" s="84" t="s">
        <v>3570</v>
      </c>
      <c r="G108" s="107">
        <v>42759</v>
      </c>
      <c r="H108" s="84" t="s">
        <v>3490</v>
      </c>
      <c r="I108" s="94">
        <v>3.9800000000000004</v>
      </c>
      <c r="J108" s="97" t="s">
        <v>183</v>
      </c>
      <c r="K108" s="98">
        <v>2.5499999999999998E-2</v>
      </c>
      <c r="L108" s="98">
        <v>1.1899999999999999E-2</v>
      </c>
      <c r="M108" s="94">
        <v>14395575.850000001</v>
      </c>
      <c r="N108" s="96">
        <v>106.63</v>
      </c>
      <c r="O108" s="94">
        <v>15350.001900000001</v>
      </c>
      <c r="P108" s="95">
        <f t="shared" si="3"/>
        <v>2.9771021183128575E-3</v>
      </c>
      <c r="Q108" s="95">
        <f>O108/'סכום נכסי הקרן'!$C$42</f>
        <v>2.1248840162337986E-4</v>
      </c>
    </row>
    <row r="109" spans="2:17" s="142" customFormat="1">
      <c r="B109" s="87" t="s">
        <v>3786</v>
      </c>
      <c r="C109" s="97" t="s">
        <v>3563</v>
      </c>
      <c r="D109" s="84">
        <v>458869</v>
      </c>
      <c r="E109" s="84"/>
      <c r="F109" s="84" t="s">
        <v>3570</v>
      </c>
      <c r="G109" s="107">
        <v>42759</v>
      </c>
      <c r="H109" s="84" t="s">
        <v>3490</v>
      </c>
      <c r="I109" s="94">
        <v>3.8400000000000003</v>
      </c>
      <c r="J109" s="97" t="s">
        <v>183</v>
      </c>
      <c r="K109" s="98">
        <v>3.8800000000000001E-2</v>
      </c>
      <c r="L109" s="98">
        <v>2.4700000000000007E-2</v>
      </c>
      <c r="M109" s="94">
        <v>14395575.850000001</v>
      </c>
      <c r="N109" s="96">
        <v>107.24</v>
      </c>
      <c r="O109" s="94">
        <v>15437.815779999999</v>
      </c>
      <c r="P109" s="95">
        <f t="shared" si="3"/>
        <v>2.9941334444239811E-3</v>
      </c>
      <c r="Q109" s="95">
        <f>O109/'סכום נכסי הקרן'!$C$42</f>
        <v>2.1370399958376492E-4</v>
      </c>
    </row>
    <row r="110" spans="2:17" s="142" customFormat="1">
      <c r="B110" s="87" t="s">
        <v>3787</v>
      </c>
      <c r="C110" s="97" t="s">
        <v>3563</v>
      </c>
      <c r="D110" s="84">
        <v>4069</v>
      </c>
      <c r="E110" s="84"/>
      <c r="F110" s="84" t="s">
        <v>654</v>
      </c>
      <c r="G110" s="107">
        <v>42052</v>
      </c>
      <c r="H110" s="84" t="s">
        <v>179</v>
      </c>
      <c r="I110" s="94">
        <v>5.7400000000000011</v>
      </c>
      <c r="J110" s="97" t="s">
        <v>183</v>
      </c>
      <c r="K110" s="98">
        <v>2.9779E-2</v>
      </c>
      <c r="L110" s="98">
        <v>7.4000000000000021E-3</v>
      </c>
      <c r="M110" s="94">
        <v>17175430.640000001</v>
      </c>
      <c r="N110" s="96">
        <v>116.82</v>
      </c>
      <c r="O110" s="94">
        <v>20064.338829999997</v>
      </c>
      <c r="P110" s="95">
        <f t="shared" si="3"/>
        <v>3.8914383217985076E-3</v>
      </c>
      <c r="Q110" s="95">
        <f>O110/'סכום נכסי הקרן'!$C$42</f>
        <v>2.7774845341332595E-4</v>
      </c>
    </row>
    <row r="111" spans="2:17" s="142" customFormat="1">
      <c r="B111" s="87" t="s">
        <v>3788</v>
      </c>
      <c r="C111" s="97" t="s">
        <v>3563</v>
      </c>
      <c r="D111" s="84">
        <v>2963</v>
      </c>
      <c r="E111" s="84"/>
      <c r="F111" s="84" t="s">
        <v>654</v>
      </c>
      <c r="G111" s="107">
        <v>41423</v>
      </c>
      <c r="H111" s="84" t="s">
        <v>179</v>
      </c>
      <c r="I111" s="94">
        <v>4.87</v>
      </c>
      <c r="J111" s="97" t="s">
        <v>183</v>
      </c>
      <c r="K111" s="98">
        <v>0.05</v>
      </c>
      <c r="L111" s="98">
        <v>6.5999999999999991E-3</v>
      </c>
      <c r="M111" s="94">
        <v>9437399.2400000002</v>
      </c>
      <c r="N111" s="96">
        <v>125.55</v>
      </c>
      <c r="O111" s="94">
        <v>11848.654560000001</v>
      </c>
      <c r="P111" s="95">
        <f t="shared" si="3"/>
        <v>2.2980228158625375E-3</v>
      </c>
      <c r="Q111" s="95">
        <f>O111/'סכום נכסי הקרן'!$C$42</f>
        <v>1.6401963239118369E-4</v>
      </c>
    </row>
    <row r="112" spans="2:17" s="142" customFormat="1">
      <c r="B112" s="87" t="s">
        <v>3788</v>
      </c>
      <c r="C112" s="97" t="s">
        <v>3563</v>
      </c>
      <c r="D112" s="84">
        <v>2968</v>
      </c>
      <c r="E112" s="84"/>
      <c r="F112" s="84" t="s">
        <v>654</v>
      </c>
      <c r="G112" s="107">
        <v>41423</v>
      </c>
      <c r="H112" s="84" t="s">
        <v>179</v>
      </c>
      <c r="I112" s="94">
        <v>4.870000000000001</v>
      </c>
      <c r="J112" s="97" t="s">
        <v>183</v>
      </c>
      <c r="K112" s="98">
        <v>0.05</v>
      </c>
      <c r="L112" s="98">
        <v>6.6000000000000026E-3</v>
      </c>
      <c r="M112" s="94">
        <v>3035255.17</v>
      </c>
      <c r="N112" s="96">
        <v>125.55</v>
      </c>
      <c r="O112" s="94">
        <v>3810.7628</v>
      </c>
      <c r="P112" s="95">
        <f t="shared" si="3"/>
        <v>7.3908981107473576E-4</v>
      </c>
      <c r="Q112" s="95">
        <f>O112/'סכום נכסי הקרן'!$C$42</f>
        <v>5.275197368788831E-5</v>
      </c>
    </row>
    <row r="113" spans="2:17" s="142" customFormat="1">
      <c r="B113" s="87" t="s">
        <v>3788</v>
      </c>
      <c r="C113" s="97" t="s">
        <v>3563</v>
      </c>
      <c r="D113" s="84">
        <v>4605</v>
      </c>
      <c r="E113" s="84"/>
      <c r="F113" s="84" t="s">
        <v>654</v>
      </c>
      <c r="G113" s="107">
        <v>42352</v>
      </c>
      <c r="H113" s="84" t="s">
        <v>179</v>
      </c>
      <c r="I113" s="94">
        <v>6.9899999999999975</v>
      </c>
      <c r="J113" s="97" t="s">
        <v>183</v>
      </c>
      <c r="K113" s="98">
        <v>0.05</v>
      </c>
      <c r="L113" s="98">
        <v>1.5799999999999995E-2</v>
      </c>
      <c r="M113" s="94">
        <v>9380534.6799999997</v>
      </c>
      <c r="N113" s="96">
        <v>127.69</v>
      </c>
      <c r="O113" s="94">
        <v>11978.004940000003</v>
      </c>
      <c r="P113" s="95">
        <f t="shared" si="3"/>
        <v>2.323110062939854E-3</v>
      </c>
      <c r="Q113" s="95">
        <f>O113/'סכום נכסי הקרן'!$C$42</f>
        <v>1.6581021558945529E-4</v>
      </c>
    </row>
    <row r="114" spans="2:17" s="142" customFormat="1">
      <c r="B114" s="87" t="s">
        <v>3788</v>
      </c>
      <c r="C114" s="97" t="s">
        <v>3563</v>
      </c>
      <c r="D114" s="84">
        <v>4606</v>
      </c>
      <c r="E114" s="84"/>
      <c r="F114" s="84" t="s">
        <v>654</v>
      </c>
      <c r="G114" s="107">
        <v>42352</v>
      </c>
      <c r="H114" s="84" t="s">
        <v>179</v>
      </c>
      <c r="I114" s="94">
        <v>9.0300000000000029</v>
      </c>
      <c r="J114" s="97" t="s">
        <v>183</v>
      </c>
      <c r="K114" s="98">
        <v>4.0999999999999995E-2</v>
      </c>
      <c r="L114" s="98">
        <v>1.7100000000000008E-2</v>
      </c>
      <c r="M114" s="94">
        <v>25261482.700000003</v>
      </c>
      <c r="N114" s="96">
        <v>125.23</v>
      </c>
      <c r="O114" s="94">
        <v>31634.953709999994</v>
      </c>
      <c r="P114" s="95">
        <f t="shared" si="3"/>
        <v>6.1355358987134822E-3</v>
      </c>
      <c r="Q114" s="95">
        <f>O114/'סכום נכסי הקרן'!$C$42</f>
        <v>4.3791921284827394E-4</v>
      </c>
    </row>
    <row r="115" spans="2:17" s="142" customFormat="1">
      <c r="B115" s="87" t="s">
        <v>3788</v>
      </c>
      <c r="C115" s="97" t="s">
        <v>3563</v>
      </c>
      <c r="D115" s="84">
        <v>5150</v>
      </c>
      <c r="E115" s="84"/>
      <c r="F115" s="84" t="s">
        <v>654</v>
      </c>
      <c r="G115" s="107">
        <v>42631</v>
      </c>
      <c r="H115" s="84" t="s">
        <v>179</v>
      </c>
      <c r="I115" s="94">
        <v>8.870000000000001</v>
      </c>
      <c r="J115" s="97" t="s">
        <v>183</v>
      </c>
      <c r="K115" s="98">
        <v>4.0999999999999995E-2</v>
      </c>
      <c r="L115" s="98">
        <v>2.2700000000000005E-2</v>
      </c>
      <c r="M115" s="94">
        <v>7496363.8899999997</v>
      </c>
      <c r="N115" s="96">
        <v>119.66</v>
      </c>
      <c r="O115" s="94">
        <v>8970.1489699999984</v>
      </c>
      <c r="P115" s="95">
        <f t="shared" si="3"/>
        <v>1.7397424231047744E-3</v>
      </c>
      <c r="Q115" s="95">
        <f>O115/'סכום נכסי הקרן'!$C$42</f>
        <v>1.2417279355248203E-4</v>
      </c>
    </row>
    <row r="116" spans="2:17" s="142" customFormat="1">
      <c r="B116" s="87" t="s">
        <v>3790</v>
      </c>
      <c r="C116" s="97" t="s">
        <v>3569</v>
      </c>
      <c r="D116" s="84">
        <v>90840002</v>
      </c>
      <c r="E116" s="84"/>
      <c r="F116" s="84" t="s">
        <v>654</v>
      </c>
      <c r="G116" s="107">
        <v>43011</v>
      </c>
      <c r="H116" s="84" t="s">
        <v>179</v>
      </c>
      <c r="I116" s="94">
        <v>8.9800000000000022</v>
      </c>
      <c r="J116" s="97" t="s">
        <v>183</v>
      </c>
      <c r="K116" s="98">
        <v>3.9E-2</v>
      </c>
      <c r="L116" s="98">
        <v>3.1499999999999993E-2</v>
      </c>
      <c r="M116" s="94">
        <v>2663377.3400000003</v>
      </c>
      <c r="N116" s="96">
        <v>109.96</v>
      </c>
      <c r="O116" s="94">
        <v>2928.6497100000001</v>
      </c>
      <c r="P116" s="95">
        <f t="shared" si="3"/>
        <v>5.6800574437957144E-4</v>
      </c>
      <c r="Q116" s="95">
        <f>O116/'סכום נכסי הקרן'!$C$42</f>
        <v>4.0540978421160648E-5</v>
      </c>
    </row>
    <row r="117" spans="2:17" s="142" customFormat="1">
      <c r="B117" s="87" t="s">
        <v>3790</v>
      </c>
      <c r="C117" s="97" t="s">
        <v>3569</v>
      </c>
      <c r="D117" s="84">
        <v>90840004</v>
      </c>
      <c r="E117" s="84"/>
      <c r="F117" s="84" t="s">
        <v>654</v>
      </c>
      <c r="G117" s="107">
        <v>43104</v>
      </c>
      <c r="H117" s="84" t="s">
        <v>179</v>
      </c>
      <c r="I117" s="94">
        <v>8.9899999999999984</v>
      </c>
      <c r="J117" s="97" t="s">
        <v>183</v>
      </c>
      <c r="K117" s="98">
        <v>3.8199999999999998E-2</v>
      </c>
      <c r="L117" s="98">
        <v>3.4100000000000005E-2</v>
      </c>
      <c r="M117" s="94">
        <v>4741921.42</v>
      </c>
      <c r="N117" s="96">
        <v>104.55</v>
      </c>
      <c r="O117" s="94">
        <v>4957.6792300000006</v>
      </c>
      <c r="P117" s="95">
        <f t="shared" si="3"/>
        <v>9.6153195509041968E-4</v>
      </c>
      <c r="Q117" s="95">
        <f>O117/'סכום נכסי הקרן'!$C$42</f>
        <v>6.862861270031039E-5</v>
      </c>
    </row>
    <row r="118" spans="2:17" s="142" customFormat="1">
      <c r="B118" s="87" t="s">
        <v>3790</v>
      </c>
      <c r="C118" s="97" t="s">
        <v>3569</v>
      </c>
      <c r="D118" s="84">
        <v>90840006</v>
      </c>
      <c r="E118" s="84"/>
      <c r="F118" s="84" t="s">
        <v>654</v>
      </c>
      <c r="G118" s="107">
        <v>43194</v>
      </c>
      <c r="H118" s="84" t="s">
        <v>179</v>
      </c>
      <c r="I118" s="94">
        <v>9.0399999999999991</v>
      </c>
      <c r="J118" s="97" t="s">
        <v>183</v>
      </c>
      <c r="K118" s="98">
        <v>3.7900000000000003E-2</v>
      </c>
      <c r="L118" s="98">
        <v>2.9999999999999995E-2</v>
      </c>
      <c r="M118" s="94">
        <v>3061750.7100000004</v>
      </c>
      <c r="N118" s="96">
        <v>108.35</v>
      </c>
      <c r="O118" s="94">
        <v>3317.4070200000001</v>
      </c>
      <c r="P118" s="95">
        <f t="shared" si="3"/>
        <v>6.4340444586837107E-4</v>
      </c>
      <c r="Q118" s="95">
        <f>O118/'סכום נכסי הקרן'!$C$42</f>
        <v>4.5922503450242553E-5</v>
      </c>
    </row>
    <row r="119" spans="2:17" s="142" customFormat="1">
      <c r="B119" s="87" t="s">
        <v>3790</v>
      </c>
      <c r="C119" s="97" t="s">
        <v>3569</v>
      </c>
      <c r="D119" s="84">
        <v>90840008</v>
      </c>
      <c r="E119" s="84"/>
      <c r="F119" s="84" t="s">
        <v>654</v>
      </c>
      <c r="G119" s="107">
        <v>43285</v>
      </c>
      <c r="H119" s="84" t="s">
        <v>179</v>
      </c>
      <c r="I119" s="94">
        <v>9.01</v>
      </c>
      <c r="J119" s="97" t="s">
        <v>183</v>
      </c>
      <c r="K119" s="98">
        <v>4.0099999999999997E-2</v>
      </c>
      <c r="L119" s="98">
        <v>2.9999999999999995E-2</v>
      </c>
      <c r="M119" s="94">
        <v>4062383.19</v>
      </c>
      <c r="N119" s="96">
        <v>109.17</v>
      </c>
      <c r="O119" s="94">
        <v>4434.9035899999999</v>
      </c>
      <c r="P119" s="95">
        <f t="shared" si="3"/>
        <v>8.6014066697296602E-4</v>
      </c>
      <c r="Q119" s="95">
        <f>O119/'סכום נכסי הקרן'!$C$42</f>
        <v>6.1391886550378149E-5</v>
      </c>
    </row>
    <row r="120" spans="2:17" s="142" customFormat="1">
      <c r="B120" s="87" t="s">
        <v>3790</v>
      </c>
      <c r="C120" s="97" t="s">
        <v>3569</v>
      </c>
      <c r="D120" s="84">
        <v>90840010</v>
      </c>
      <c r="E120" s="84"/>
      <c r="F120" s="84" t="s">
        <v>654</v>
      </c>
      <c r="G120" s="107">
        <v>43377</v>
      </c>
      <c r="H120" s="84" t="s">
        <v>179</v>
      </c>
      <c r="I120" s="94">
        <v>9.0000000000000018</v>
      </c>
      <c r="J120" s="97" t="s">
        <v>183</v>
      </c>
      <c r="K120" s="98">
        <v>3.9699999999999999E-2</v>
      </c>
      <c r="L120" s="98">
        <v>3.1400000000000004E-2</v>
      </c>
      <c r="M120" s="94">
        <v>8130066.9800000004</v>
      </c>
      <c r="N120" s="96">
        <v>107.32</v>
      </c>
      <c r="O120" s="94">
        <v>8725.1876699999975</v>
      </c>
      <c r="P120" s="95">
        <f t="shared" si="3"/>
        <v>1.6922326696932992E-3</v>
      </c>
      <c r="Q120" s="95">
        <f>O120/'סכום נכסי הקרן'!$C$42</f>
        <v>1.2078182100174992E-4</v>
      </c>
    </row>
    <row r="121" spans="2:17" s="142" customFormat="1">
      <c r="B121" s="87" t="s">
        <v>3790</v>
      </c>
      <c r="C121" s="97" t="s">
        <v>3569</v>
      </c>
      <c r="D121" s="84">
        <v>90840012</v>
      </c>
      <c r="E121" s="84"/>
      <c r="F121" s="84" t="s">
        <v>654</v>
      </c>
      <c r="G121" s="107">
        <v>43469</v>
      </c>
      <c r="H121" s="84" t="s">
        <v>179</v>
      </c>
      <c r="I121" s="94">
        <v>10.609999999999998</v>
      </c>
      <c r="J121" s="97" t="s">
        <v>183</v>
      </c>
      <c r="K121" s="98">
        <v>4.1700000000000001E-2</v>
      </c>
      <c r="L121" s="98">
        <v>2.6599999999999999E-2</v>
      </c>
      <c r="M121" s="94">
        <v>5714759.5099999998</v>
      </c>
      <c r="N121" s="96">
        <v>115.81</v>
      </c>
      <c r="O121" s="94">
        <v>6618.2629500000012</v>
      </c>
      <c r="P121" s="95">
        <f t="shared" si="3"/>
        <v>1.2835988409875378E-3</v>
      </c>
      <c r="Q121" s="95">
        <f>O121/'סכום נכסי הקרן'!$C$42</f>
        <v>9.1615891967331616E-5</v>
      </c>
    </row>
    <row r="122" spans="2:17" s="142" customFormat="1">
      <c r="B122" s="87" t="s">
        <v>3790</v>
      </c>
      <c r="C122" s="97" t="s">
        <v>3569</v>
      </c>
      <c r="D122" s="84">
        <v>90840013</v>
      </c>
      <c r="E122" s="84"/>
      <c r="F122" s="84" t="s">
        <v>654</v>
      </c>
      <c r="G122" s="107">
        <v>43559</v>
      </c>
      <c r="H122" s="84" t="s">
        <v>179</v>
      </c>
      <c r="I122" s="94">
        <v>10.610000000000003</v>
      </c>
      <c r="J122" s="97" t="s">
        <v>183</v>
      </c>
      <c r="K122" s="98">
        <v>3.7200000000000004E-2</v>
      </c>
      <c r="L122" s="98">
        <v>2.98E-2</v>
      </c>
      <c r="M122" s="94">
        <v>13721872.68</v>
      </c>
      <c r="N122" s="96">
        <v>107.33</v>
      </c>
      <c r="O122" s="94">
        <v>14727.6855</v>
      </c>
      <c r="P122" s="95">
        <f t="shared" si="3"/>
        <v>2.8564050992003821E-3</v>
      </c>
      <c r="Q122" s="95">
        <f>O122/'סכום נכסי הקרן'!$C$42</f>
        <v>2.0387374359261986E-4</v>
      </c>
    </row>
    <row r="123" spans="2:17" s="142" customFormat="1">
      <c r="B123" s="87" t="s">
        <v>3790</v>
      </c>
      <c r="C123" s="97" t="s">
        <v>3569</v>
      </c>
      <c r="D123" s="84">
        <v>90840000</v>
      </c>
      <c r="E123" s="84"/>
      <c r="F123" s="84" t="s">
        <v>654</v>
      </c>
      <c r="G123" s="107">
        <v>42935</v>
      </c>
      <c r="H123" s="84" t="s">
        <v>179</v>
      </c>
      <c r="I123" s="94">
        <v>10.55</v>
      </c>
      <c r="J123" s="97" t="s">
        <v>183</v>
      </c>
      <c r="K123" s="98">
        <v>4.0800000000000003E-2</v>
      </c>
      <c r="L123" s="98">
        <v>2.9500000000000005E-2</v>
      </c>
      <c r="M123" s="94">
        <v>12419847.6</v>
      </c>
      <c r="N123" s="96">
        <v>112.99</v>
      </c>
      <c r="O123" s="94">
        <v>14033.185880000001</v>
      </c>
      <c r="P123" s="95">
        <f t="shared" si="3"/>
        <v>2.7217082891713572E-3</v>
      </c>
      <c r="Q123" s="95">
        <f>O123/'סכום נכסי הקרן'!$C$42</f>
        <v>1.9425986112255682E-4</v>
      </c>
    </row>
    <row r="124" spans="2:17" s="142" customFormat="1">
      <c r="B124" s="87" t="s">
        <v>3791</v>
      </c>
      <c r="C124" s="97" t="s">
        <v>3563</v>
      </c>
      <c r="D124" s="84">
        <v>4099</v>
      </c>
      <c r="E124" s="84"/>
      <c r="F124" s="84" t="s">
        <v>654</v>
      </c>
      <c r="G124" s="107">
        <v>42052</v>
      </c>
      <c r="H124" s="84" t="s">
        <v>179</v>
      </c>
      <c r="I124" s="94">
        <v>5.7599999999999989</v>
      </c>
      <c r="J124" s="97" t="s">
        <v>183</v>
      </c>
      <c r="K124" s="98">
        <v>2.9779E-2</v>
      </c>
      <c r="L124" s="98">
        <v>7.4000000000000003E-3</v>
      </c>
      <c r="M124" s="94">
        <v>12528355.380000001</v>
      </c>
      <c r="N124" s="96">
        <v>116.83</v>
      </c>
      <c r="O124" s="94">
        <v>14636.878150000002</v>
      </c>
      <c r="P124" s="95">
        <f t="shared" si="3"/>
        <v>2.8387931955794858E-3</v>
      </c>
      <c r="Q124" s="95">
        <f>O124/'סכום נכסי הקרן'!$C$42</f>
        <v>2.0261670735361104E-4</v>
      </c>
    </row>
    <row r="125" spans="2:17" s="142" customFormat="1">
      <c r="B125" s="87" t="s">
        <v>3791</v>
      </c>
      <c r="C125" s="97" t="s">
        <v>3563</v>
      </c>
      <c r="D125" s="84">
        <v>40999</v>
      </c>
      <c r="E125" s="84"/>
      <c r="F125" s="84" t="s">
        <v>654</v>
      </c>
      <c r="G125" s="107">
        <v>42054</v>
      </c>
      <c r="H125" s="84" t="s">
        <v>179</v>
      </c>
      <c r="I125" s="94">
        <v>5.7600000000000007</v>
      </c>
      <c r="J125" s="97" t="s">
        <v>183</v>
      </c>
      <c r="K125" s="98">
        <v>2.9779E-2</v>
      </c>
      <c r="L125" s="98">
        <v>7.4999999999999997E-3</v>
      </c>
      <c r="M125" s="94">
        <v>354308.69</v>
      </c>
      <c r="N125" s="96">
        <v>116.75</v>
      </c>
      <c r="O125" s="94">
        <v>413.65542999999997</v>
      </c>
      <c r="P125" s="95">
        <f t="shared" si="3"/>
        <v>8.0227641985152826E-5</v>
      </c>
      <c r="Q125" s="95">
        <f>O125/'סכום נכסי הקרן'!$C$42</f>
        <v>5.7261869878681823E-6</v>
      </c>
    </row>
    <row r="126" spans="2:17" s="142" customFormat="1">
      <c r="B126" s="87" t="s">
        <v>3777</v>
      </c>
      <c r="C126" s="97" t="s">
        <v>3563</v>
      </c>
      <c r="D126" s="84">
        <v>14760844</v>
      </c>
      <c r="E126" s="84"/>
      <c r="F126" s="84" t="s">
        <v>3571</v>
      </c>
      <c r="G126" s="107">
        <v>40742</v>
      </c>
      <c r="H126" s="84" t="s">
        <v>3490</v>
      </c>
      <c r="I126" s="94">
        <v>7.9200000000000008</v>
      </c>
      <c r="J126" s="97" t="s">
        <v>183</v>
      </c>
      <c r="K126" s="98">
        <v>0.06</v>
      </c>
      <c r="L126" s="98">
        <v>6.5000000000000006E-3</v>
      </c>
      <c r="M126" s="94">
        <v>34631957.140000001</v>
      </c>
      <c r="N126" s="96">
        <v>158.62</v>
      </c>
      <c r="O126" s="94">
        <v>54933.207549999999</v>
      </c>
      <c r="P126" s="95">
        <f t="shared" si="3"/>
        <v>1.0654185558297868E-2</v>
      </c>
      <c r="Q126" s="95">
        <f>O126/'סכום נכסי הקרן'!$C$42</f>
        <v>7.6043439892635337E-4</v>
      </c>
    </row>
    <row r="127" spans="2:17" s="142" customFormat="1">
      <c r="B127" s="87" t="s">
        <v>3792</v>
      </c>
      <c r="C127" s="97" t="s">
        <v>3569</v>
      </c>
      <c r="D127" s="84">
        <v>90136004</v>
      </c>
      <c r="E127" s="84"/>
      <c r="F127" s="84" t="s">
        <v>3571</v>
      </c>
      <c r="G127" s="107">
        <v>42680</v>
      </c>
      <c r="H127" s="84" t="s">
        <v>3490</v>
      </c>
      <c r="I127" s="94">
        <v>3.8200000000000003</v>
      </c>
      <c r="J127" s="97" t="s">
        <v>183</v>
      </c>
      <c r="K127" s="98">
        <v>2.3E-2</v>
      </c>
      <c r="L127" s="98">
        <v>1.8300000000000004E-2</v>
      </c>
      <c r="M127" s="94">
        <v>5189573.9800000004</v>
      </c>
      <c r="N127" s="96">
        <v>105.13</v>
      </c>
      <c r="O127" s="94">
        <v>5455.7992499999991</v>
      </c>
      <c r="P127" s="95">
        <f t="shared" si="3"/>
        <v>1.058141335100727E-3</v>
      </c>
      <c r="Q127" s="95">
        <f>O127/'סכום נכסי הקרן'!$C$42</f>
        <v>7.5524033792499686E-5</v>
      </c>
    </row>
    <row r="128" spans="2:17" s="142" customFormat="1">
      <c r="B128" s="87" t="s">
        <v>3793</v>
      </c>
      <c r="C128" s="97" t="s">
        <v>3563</v>
      </c>
      <c r="D128" s="84">
        <v>4100</v>
      </c>
      <c r="E128" s="84"/>
      <c r="F128" s="84" t="s">
        <v>654</v>
      </c>
      <c r="G128" s="107">
        <v>42052</v>
      </c>
      <c r="H128" s="84" t="s">
        <v>179</v>
      </c>
      <c r="I128" s="94">
        <v>5.7399999999999993</v>
      </c>
      <c r="J128" s="97" t="s">
        <v>183</v>
      </c>
      <c r="K128" s="98">
        <v>2.9779E-2</v>
      </c>
      <c r="L128" s="98">
        <v>7.4000000000000021E-3</v>
      </c>
      <c r="M128" s="94">
        <v>14273791.27</v>
      </c>
      <c r="N128" s="96">
        <v>116.79</v>
      </c>
      <c r="O128" s="94">
        <v>16670.361489999999</v>
      </c>
      <c r="P128" s="95">
        <f t="shared" si="3"/>
        <v>3.2331832157571315E-3</v>
      </c>
      <c r="Q128" s="95">
        <f>O128/'סכום נכסי הקרן'!$C$42</f>
        <v>2.3076599537711099E-4</v>
      </c>
    </row>
    <row r="129" spans="2:17" s="142" customFormat="1">
      <c r="B129" s="87" t="s">
        <v>3794</v>
      </c>
      <c r="C129" s="97" t="s">
        <v>3569</v>
      </c>
      <c r="D129" s="84">
        <v>90143221</v>
      </c>
      <c r="E129" s="84"/>
      <c r="F129" s="84" t="s">
        <v>654</v>
      </c>
      <c r="G129" s="107">
        <v>42516</v>
      </c>
      <c r="H129" s="84" t="s">
        <v>378</v>
      </c>
      <c r="I129" s="94">
        <v>5.42</v>
      </c>
      <c r="J129" s="97" t="s">
        <v>183</v>
      </c>
      <c r="K129" s="98">
        <v>2.3269999999999999E-2</v>
      </c>
      <c r="L129" s="98">
        <v>9.1999999999999998E-3</v>
      </c>
      <c r="M129" s="94">
        <v>36363230.839999996</v>
      </c>
      <c r="N129" s="96">
        <v>111.19</v>
      </c>
      <c r="O129" s="94">
        <v>40432.27463</v>
      </c>
      <c r="P129" s="95">
        <f t="shared" si="3"/>
        <v>7.8417586677419372E-3</v>
      </c>
      <c r="Q129" s="95">
        <f>O129/'סכום נכסי הקרן'!$C$42</f>
        <v>5.596995665600687E-4</v>
      </c>
    </row>
    <row r="130" spans="2:17" s="142" customFormat="1">
      <c r="B130" s="87" t="s">
        <v>3792</v>
      </c>
      <c r="C130" s="97" t="s">
        <v>3569</v>
      </c>
      <c r="D130" s="84">
        <v>90136001</v>
      </c>
      <c r="E130" s="84"/>
      <c r="F130" s="84" t="s">
        <v>3571</v>
      </c>
      <c r="G130" s="107">
        <v>42680</v>
      </c>
      <c r="H130" s="84" t="s">
        <v>3490</v>
      </c>
      <c r="I130" s="94">
        <v>2.62</v>
      </c>
      <c r="J130" s="97" t="s">
        <v>183</v>
      </c>
      <c r="K130" s="98">
        <v>2.35E-2</v>
      </c>
      <c r="L130" s="98">
        <v>2.2400000000000003E-2</v>
      </c>
      <c r="M130" s="94">
        <v>10570049.670000002</v>
      </c>
      <c r="N130" s="96">
        <v>100.42</v>
      </c>
      <c r="O130" s="94">
        <v>10614.443379999999</v>
      </c>
      <c r="P130" s="95">
        <f t="shared" si="3"/>
        <v>2.058650029959272E-3</v>
      </c>
      <c r="Q130" s="95">
        <f>O130/'סכום נכסי הקרן'!$C$42</f>
        <v>1.4693458167832965E-4</v>
      </c>
    </row>
    <row r="131" spans="2:17" s="142" customFormat="1">
      <c r="B131" s="87" t="s">
        <v>3792</v>
      </c>
      <c r="C131" s="97" t="s">
        <v>3569</v>
      </c>
      <c r="D131" s="84">
        <v>90136005</v>
      </c>
      <c r="E131" s="84"/>
      <c r="F131" s="84" t="s">
        <v>3571</v>
      </c>
      <c r="G131" s="107">
        <v>42680</v>
      </c>
      <c r="H131" s="84" t="s">
        <v>3490</v>
      </c>
      <c r="I131" s="94">
        <v>3.7600000000000002</v>
      </c>
      <c r="J131" s="97" t="s">
        <v>183</v>
      </c>
      <c r="K131" s="98">
        <v>3.3700000000000001E-2</v>
      </c>
      <c r="L131" s="98">
        <v>2.9300000000000007E-2</v>
      </c>
      <c r="M131" s="94">
        <v>2644153.2699999996</v>
      </c>
      <c r="N131" s="96">
        <v>101.93</v>
      </c>
      <c r="O131" s="94">
        <v>2695.1855099999998</v>
      </c>
      <c r="P131" s="95">
        <f t="shared" si="3"/>
        <v>5.227258304813055E-4</v>
      </c>
      <c r="Q131" s="95">
        <f>O131/'סכום נכסי הקרן'!$C$42</f>
        <v>3.7309158971400115E-5</v>
      </c>
    </row>
    <row r="132" spans="2:17" s="142" customFormat="1">
      <c r="B132" s="87" t="s">
        <v>3792</v>
      </c>
      <c r="C132" s="97" t="s">
        <v>3569</v>
      </c>
      <c r="D132" s="84">
        <v>90136035</v>
      </c>
      <c r="E132" s="84"/>
      <c r="F132" s="84" t="s">
        <v>3571</v>
      </c>
      <c r="G132" s="107">
        <v>42717</v>
      </c>
      <c r="H132" s="84" t="s">
        <v>3490</v>
      </c>
      <c r="I132" s="94">
        <v>3.4299999999999997</v>
      </c>
      <c r="J132" s="97" t="s">
        <v>183</v>
      </c>
      <c r="K132" s="98">
        <v>3.85E-2</v>
      </c>
      <c r="L132" s="98">
        <v>3.5399999999999994E-2</v>
      </c>
      <c r="M132" s="94">
        <v>704756.85</v>
      </c>
      <c r="N132" s="96">
        <v>101.4</v>
      </c>
      <c r="O132" s="94">
        <v>714.6234300000001</v>
      </c>
      <c r="P132" s="95">
        <f t="shared" si="3"/>
        <v>1.3859978266510833E-4</v>
      </c>
      <c r="Q132" s="95">
        <f>O132/'סכום נכסי הקרן'!$C$42</f>
        <v>9.8924541763944213E-6</v>
      </c>
    </row>
    <row r="133" spans="2:17" s="142" customFormat="1">
      <c r="B133" s="87" t="s">
        <v>3792</v>
      </c>
      <c r="C133" s="97" t="s">
        <v>3569</v>
      </c>
      <c r="D133" s="84">
        <v>90136025</v>
      </c>
      <c r="E133" s="84"/>
      <c r="F133" s="84" t="s">
        <v>3571</v>
      </c>
      <c r="G133" s="107">
        <v>42710</v>
      </c>
      <c r="H133" s="84" t="s">
        <v>3490</v>
      </c>
      <c r="I133" s="94">
        <v>3.4300000000000006</v>
      </c>
      <c r="J133" s="97" t="s">
        <v>183</v>
      </c>
      <c r="K133" s="98">
        <v>3.8399999999999997E-2</v>
      </c>
      <c r="L133" s="98">
        <v>3.5299999999999991E-2</v>
      </c>
      <c r="M133" s="94">
        <v>2107027.4499999997</v>
      </c>
      <c r="N133" s="96">
        <v>101.4</v>
      </c>
      <c r="O133" s="94">
        <v>2136.5258000000003</v>
      </c>
      <c r="P133" s="95">
        <f t="shared" si="3"/>
        <v>4.1437489887281859E-4</v>
      </c>
      <c r="Q133" s="95">
        <f>O133/'סכום נכסי הקרן'!$C$42</f>
        <v>2.9575693555393828E-5</v>
      </c>
    </row>
    <row r="134" spans="2:17" s="142" customFormat="1">
      <c r="B134" s="87" t="s">
        <v>3792</v>
      </c>
      <c r="C134" s="97" t="s">
        <v>3569</v>
      </c>
      <c r="D134" s="84">
        <v>90136003</v>
      </c>
      <c r="E134" s="84"/>
      <c r="F134" s="84" t="s">
        <v>3571</v>
      </c>
      <c r="G134" s="107">
        <v>42680</v>
      </c>
      <c r="H134" s="84" t="s">
        <v>3490</v>
      </c>
      <c r="I134" s="94">
        <v>4.71</v>
      </c>
      <c r="J134" s="97" t="s">
        <v>183</v>
      </c>
      <c r="K134" s="98">
        <v>3.6699999999999997E-2</v>
      </c>
      <c r="L134" s="98">
        <v>3.1500000000000007E-2</v>
      </c>
      <c r="M134" s="94">
        <v>8857811.0699999984</v>
      </c>
      <c r="N134" s="96">
        <v>102.81</v>
      </c>
      <c r="O134" s="94">
        <v>9106.7157499999976</v>
      </c>
      <c r="P134" s="95">
        <f t="shared" si="3"/>
        <v>1.7662292765056955E-3</v>
      </c>
      <c r="Q134" s="95">
        <f>O134/'סכום נכסי הקרן'!$C$42</f>
        <v>1.2606327258864758E-4</v>
      </c>
    </row>
    <row r="135" spans="2:17" s="142" customFormat="1">
      <c r="B135" s="87" t="s">
        <v>3792</v>
      </c>
      <c r="C135" s="97" t="s">
        <v>3569</v>
      </c>
      <c r="D135" s="84">
        <v>90136002</v>
      </c>
      <c r="E135" s="84"/>
      <c r="F135" s="84" t="s">
        <v>3571</v>
      </c>
      <c r="G135" s="107">
        <v>42680</v>
      </c>
      <c r="H135" s="84" t="s">
        <v>3490</v>
      </c>
      <c r="I135" s="94">
        <v>2.6</v>
      </c>
      <c r="J135" s="97" t="s">
        <v>183</v>
      </c>
      <c r="K135" s="98">
        <v>3.1800000000000002E-2</v>
      </c>
      <c r="L135" s="98">
        <v>2.8600000000000004E-2</v>
      </c>
      <c r="M135" s="94">
        <v>10758995.739999998</v>
      </c>
      <c r="N135" s="96">
        <v>101.05</v>
      </c>
      <c r="O135" s="94">
        <v>10871.96574</v>
      </c>
      <c r="P135" s="95">
        <f t="shared" si="3"/>
        <v>2.1085959757945571E-3</v>
      </c>
      <c r="Q135" s="95">
        <f>O135/'סכום נכסי הקרן'!$C$42</f>
        <v>1.5049943561223572E-4</v>
      </c>
    </row>
    <row r="136" spans="2:17" s="142" customFormat="1">
      <c r="B136" s="87" t="s">
        <v>3795</v>
      </c>
      <c r="C136" s="97" t="s">
        <v>3563</v>
      </c>
      <c r="D136" s="84">
        <v>470540</v>
      </c>
      <c r="E136" s="84"/>
      <c r="F136" s="84" t="s">
        <v>3571</v>
      </c>
      <c r="G136" s="107">
        <v>42884</v>
      </c>
      <c r="H136" s="84" t="s">
        <v>3490</v>
      </c>
      <c r="I136" s="94">
        <v>1.03</v>
      </c>
      <c r="J136" s="97" t="s">
        <v>183</v>
      </c>
      <c r="K136" s="98">
        <v>2.2099999999999998E-2</v>
      </c>
      <c r="L136" s="98">
        <v>1.8300000000000004E-2</v>
      </c>
      <c r="M136" s="94">
        <v>7521602.8200000012</v>
      </c>
      <c r="N136" s="96">
        <v>100.6</v>
      </c>
      <c r="O136" s="94">
        <v>7566.7322899999999</v>
      </c>
      <c r="P136" s="95">
        <f t="shared" si="3"/>
        <v>1.4675525694407437E-3</v>
      </c>
      <c r="Q136" s="95">
        <f>O136/'סכום נכסי הקרן'!$C$42</f>
        <v>1.0474544956337215E-4</v>
      </c>
    </row>
    <row r="137" spans="2:17" s="142" customFormat="1">
      <c r="B137" s="87" t="s">
        <v>3795</v>
      </c>
      <c r="C137" s="97" t="s">
        <v>3563</v>
      </c>
      <c r="D137" s="84">
        <v>484097</v>
      </c>
      <c r="E137" s="84"/>
      <c r="F137" s="84" t="s">
        <v>3571</v>
      </c>
      <c r="G137" s="107">
        <v>43006</v>
      </c>
      <c r="H137" s="84" t="s">
        <v>3490</v>
      </c>
      <c r="I137" s="94">
        <v>1.23</v>
      </c>
      <c r="J137" s="97" t="s">
        <v>183</v>
      </c>
      <c r="K137" s="98">
        <v>2.0799999999999999E-2</v>
      </c>
      <c r="L137" s="98">
        <v>2.0299999999999995E-2</v>
      </c>
      <c r="M137" s="94">
        <v>8461803.1599999983</v>
      </c>
      <c r="N137" s="96">
        <v>100.09</v>
      </c>
      <c r="O137" s="94">
        <v>8469.4184299999997</v>
      </c>
      <c r="P137" s="95">
        <f t="shared" si="3"/>
        <v>1.6426267379700424E-3</v>
      </c>
      <c r="Q137" s="95">
        <f>O137/'סכום נכסי הקרן'!$C$42</f>
        <v>1.1724123531673929E-4</v>
      </c>
    </row>
    <row r="138" spans="2:17" s="142" customFormat="1">
      <c r="B138" s="87" t="s">
        <v>3795</v>
      </c>
      <c r="C138" s="97" t="s">
        <v>3563</v>
      </c>
      <c r="D138" s="84">
        <v>523632</v>
      </c>
      <c r="E138" s="84"/>
      <c r="F138" s="84" t="s">
        <v>3571</v>
      </c>
      <c r="G138" s="107">
        <v>43321</v>
      </c>
      <c r="H138" s="84" t="s">
        <v>3490</v>
      </c>
      <c r="I138" s="94">
        <v>1.5799999999999996</v>
      </c>
      <c r="J138" s="97" t="s">
        <v>183</v>
      </c>
      <c r="K138" s="98">
        <v>2.3980000000000001E-2</v>
      </c>
      <c r="L138" s="98">
        <v>1.8499999999999996E-2</v>
      </c>
      <c r="M138" s="94">
        <v>13872713.979999995</v>
      </c>
      <c r="N138" s="96">
        <v>101.22</v>
      </c>
      <c r="O138" s="94">
        <v>14041.96147</v>
      </c>
      <c r="P138" s="95">
        <f t="shared" si="3"/>
        <v>2.7234102972719843E-3</v>
      </c>
      <c r="Q138" s="95">
        <f>O138/'סכום נכסי הקרן'!$C$42</f>
        <v>1.9438134065751387E-4</v>
      </c>
    </row>
    <row r="139" spans="2:17" s="142" customFormat="1">
      <c r="B139" s="87" t="s">
        <v>3795</v>
      </c>
      <c r="C139" s="97" t="s">
        <v>3563</v>
      </c>
      <c r="D139" s="84">
        <v>524747</v>
      </c>
      <c r="E139" s="84"/>
      <c r="F139" s="84" t="s">
        <v>3571</v>
      </c>
      <c r="G139" s="107">
        <v>43343</v>
      </c>
      <c r="H139" s="84" t="s">
        <v>3490</v>
      </c>
      <c r="I139" s="94">
        <v>1.6300000000000001</v>
      </c>
      <c r="J139" s="97" t="s">
        <v>183</v>
      </c>
      <c r="K139" s="98">
        <v>2.3789999999999999E-2</v>
      </c>
      <c r="L139" s="98">
        <v>1.9600000000000003E-2</v>
      </c>
      <c r="M139" s="94">
        <v>13872713.979999995</v>
      </c>
      <c r="N139" s="96">
        <v>100.91</v>
      </c>
      <c r="O139" s="94">
        <v>13998.95594</v>
      </c>
      <c r="P139" s="95">
        <f t="shared" si="3"/>
        <v>2.7150694608801549E-3</v>
      </c>
      <c r="Q139" s="95">
        <f>O139/'סכום נכסי הקרן'!$C$42</f>
        <v>1.9378601979760791E-4</v>
      </c>
    </row>
    <row r="140" spans="2:17" s="142" customFormat="1">
      <c r="B140" s="87" t="s">
        <v>3795</v>
      </c>
      <c r="C140" s="97" t="s">
        <v>3563</v>
      </c>
      <c r="D140" s="84">
        <v>465782</v>
      </c>
      <c r="E140" s="84"/>
      <c r="F140" s="84" t="s">
        <v>3571</v>
      </c>
      <c r="G140" s="107">
        <v>42828</v>
      </c>
      <c r="H140" s="84" t="s">
        <v>3490</v>
      </c>
      <c r="I140" s="94">
        <v>0.87999999999999989</v>
      </c>
      <c r="J140" s="97" t="s">
        <v>183</v>
      </c>
      <c r="K140" s="98">
        <v>2.2700000000000001E-2</v>
      </c>
      <c r="L140" s="98">
        <v>1.7499999999999998E-2</v>
      </c>
      <c r="M140" s="94">
        <v>7521602.8200000012</v>
      </c>
      <c r="N140" s="96">
        <v>101.01</v>
      </c>
      <c r="O140" s="94">
        <v>7597.5707500000008</v>
      </c>
      <c r="P140" s="95">
        <f t="shared" si="3"/>
        <v>1.4735336269799944E-3</v>
      </c>
      <c r="Q140" s="95">
        <f>O140/'סכום נכסי הקרן'!$C$42</f>
        <v>1.0517234300069001E-4</v>
      </c>
    </row>
    <row r="141" spans="2:17" s="142" customFormat="1">
      <c r="B141" s="87" t="s">
        <v>3795</v>
      </c>
      <c r="C141" s="97" t="s">
        <v>3563</v>
      </c>
      <c r="D141" s="84">
        <v>467404</v>
      </c>
      <c r="E141" s="84"/>
      <c r="F141" s="84" t="s">
        <v>3571</v>
      </c>
      <c r="G141" s="107">
        <v>42859</v>
      </c>
      <c r="H141" s="84" t="s">
        <v>3490</v>
      </c>
      <c r="I141" s="94">
        <v>0.95999999999999985</v>
      </c>
      <c r="J141" s="97" t="s">
        <v>183</v>
      </c>
      <c r="K141" s="98">
        <v>2.2799999999999997E-2</v>
      </c>
      <c r="L141" s="98">
        <v>1.7600000000000001E-2</v>
      </c>
      <c r="M141" s="94">
        <v>7521602.8200000012</v>
      </c>
      <c r="N141" s="96">
        <v>100.86</v>
      </c>
      <c r="O141" s="94">
        <v>7586.2889600000008</v>
      </c>
      <c r="P141" s="95">
        <f t="shared" si="3"/>
        <v>1.4713455464099613E-3</v>
      </c>
      <c r="Q141" s="95">
        <f>O141/'סכום נכסי הקרן'!$C$42</f>
        <v>1.0501617041255824E-4</v>
      </c>
    </row>
    <row r="142" spans="2:17" s="142" customFormat="1">
      <c r="B142" s="87" t="s">
        <v>3795</v>
      </c>
      <c r="C142" s="97" t="s">
        <v>3563</v>
      </c>
      <c r="D142" s="84">
        <v>545876</v>
      </c>
      <c r="E142" s="84"/>
      <c r="F142" s="84" t="s">
        <v>3571</v>
      </c>
      <c r="G142" s="107">
        <v>43614</v>
      </c>
      <c r="H142" s="84" t="s">
        <v>3490</v>
      </c>
      <c r="I142" s="94">
        <v>1.9799999999999993</v>
      </c>
      <c r="J142" s="97" t="s">
        <v>183</v>
      </c>
      <c r="K142" s="98">
        <v>2.427E-2</v>
      </c>
      <c r="L142" s="98">
        <v>2.1499999999999998E-2</v>
      </c>
      <c r="M142" s="94">
        <v>17074109.490000002</v>
      </c>
      <c r="N142" s="96">
        <v>100.79</v>
      </c>
      <c r="O142" s="94">
        <v>17208.99451</v>
      </c>
      <c r="P142" s="95">
        <f t="shared" si="3"/>
        <v>3.3376500109589778E-3</v>
      </c>
      <c r="Q142" s="95">
        <f>O142/'סכום נכסי הקרן'!$C$42</f>
        <v>2.3822223350835017E-4</v>
      </c>
    </row>
    <row r="143" spans="2:17" s="142" customFormat="1">
      <c r="B143" s="87" t="s">
        <v>3788</v>
      </c>
      <c r="C143" s="97" t="s">
        <v>3563</v>
      </c>
      <c r="D143" s="84">
        <v>9922</v>
      </c>
      <c r="E143" s="84"/>
      <c r="F143" s="84" t="s">
        <v>654</v>
      </c>
      <c r="G143" s="107">
        <v>40489</v>
      </c>
      <c r="H143" s="84" t="s">
        <v>179</v>
      </c>
      <c r="I143" s="94">
        <v>3.86</v>
      </c>
      <c r="J143" s="97" t="s">
        <v>183</v>
      </c>
      <c r="K143" s="98">
        <v>5.7000000000000002E-2</v>
      </c>
      <c r="L143" s="98">
        <v>4.6000000000000008E-3</v>
      </c>
      <c r="M143" s="94">
        <v>8088616.7999999998</v>
      </c>
      <c r="N143" s="96">
        <v>131.02000000000001</v>
      </c>
      <c r="O143" s="94">
        <v>10597.70593</v>
      </c>
      <c r="P143" s="95">
        <f t="shared" si="3"/>
        <v>2.0554038350613967E-3</v>
      </c>
      <c r="Q143" s="95">
        <f>O143/'סכום נכסי הקרן'!$C$42</f>
        <v>1.4670288698402794E-4</v>
      </c>
    </row>
    <row r="144" spans="2:17" s="142" customFormat="1">
      <c r="B144" s="87" t="s">
        <v>3796</v>
      </c>
      <c r="C144" s="97" t="s">
        <v>3569</v>
      </c>
      <c r="D144" s="84">
        <v>91102700</v>
      </c>
      <c r="E144" s="84"/>
      <c r="F144" s="84" t="s">
        <v>973</v>
      </c>
      <c r="G144" s="107">
        <v>43093</v>
      </c>
      <c r="H144" s="84" t="s">
        <v>3490</v>
      </c>
      <c r="I144" s="94">
        <v>4.17</v>
      </c>
      <c r="J144" s="97" t="s">
        <v>183</v>
      </c>
      <c r="K144" s="98">
        <v>2.6089999999999999E-2</v>
      </c>
      <c r="L144" s="98">
        <v>2.4500000000000008E-2</v>
      </c>
      <c r="M144" s="94">
        <v>15154005.749999998</v>
      </c>
      <c r="N144" s="96">
        <v>104.42</v>
      </c>
      <c r="O144" s="94">
        <v>15823.813719999996</v>
      </c>
      <c r="P144" s="95">
        <f t="shared" si="3"/>
        <v>3.068996971629042E-3</v>
      </c>
      <c r="Q144" s="95">
        <f>O144/'סכום נכסי הקרן'!$C$42</f>
        <v>2.1904732695498283E-4</v>
      </c>
    </row>
    <row r="145" spans="2:17" s="142" customFormat="1">
      <c r="B145" s="87" t="s">
        <v>3796</v>
      </c>
      <c r="C145" s="97" t="s">
        <v>3569</v>
      </c>
      <c r="D145" s="84">
        <v>91102701</v>
      </c>
      <c r="E145" s="84"/>
      <c r="F145" s="84" t="s">
        <v>973</v>
      </c>
      <c r="G145" s="107">
        <v>43374</v>
      </c>
      <c r="H145" s="84" t="s">
        <v>3490</v>
      </c>
      <c r="I145" s="94">
        <v>4.17</v>
      </c>
      <c r="J145" s="97" t="s">
        <v>183</v>
      </c>
      <c r="K145" s="98">
        <v>2.6849999999999999E-2</v>
      </c>
      <c r="L145" s="98">
        <v>2.3700000000000002E-2</v>
      </c>
      <c r="M145" s="94">
        <v>21215608.050000001</v>
      </c>
      <c r="N145" s="96">
        <v>103.99</v>
      </c>
      <c r="O145" s="94">
        <v>22062.110829999998</v>
      </c>
      <c r="P145" s="95">
        <f t="shared" si="3"/>
        <v>4.2789021991225954E-3</v>
      </c>
      <c r="Q145" s="95">
        <f>O145/'סכום נכסי הקרן'!$C$42</f>
        <v>3.054033932532971E-4</v>
      </c>
    </row>
    <row r="146" spans="2:17" s="142" customFormat="1">
      <c r="B146" s="87" t="s">
        <v>3797</v>
      </c>
      <c r="C146" s="97" t="s">
        <v>3569</v>
      </c>
      <c r="D146" s="84">
        <v>84666730</v>
      </c>
      <c r="E146" s="84"/>
      <c r="F146" s="84" t="s">
        <v>698</v>
      </c>
      <c r="G146" s="107">
        <v>43552</v>
      </c>
      <c r="H146" s="84" t="s">
        <v>179</v>
      </c>
      <c r="I146" s="94">
        <v>6.7599999999999989</v>
      </c>
      <c r="J146" s="97" t="s">
        <v>183</v>
      </c>
      <c r="K146" s="98">
        <v>3.5499999999999997E-2</v>
      </c>
      <c r="L146" s="98">
        <v>3.2099999999999997E-2</v>
      </c>
      <c r="M146" s="94">
        <v>28586800.710000001</v>
      </c>
      <c r="N146" s="96">
        <v>102.52</v>
      </c>
      <c r="O146" s="94">
        <v>29307.188089999996</v>
      </c>
      <c r="P146" s="95">
        <f t="shared" si="3"/>
        <v>5.6840704198565821E-3</v>
      </c>
      <c r="Q146" s="95">
        <f>O146/'סכום נכסי הקרן'!$C$42</f>
        <v>4.056962073287987E-4</v>
      </c>
    </row>
    <row r="147" spans="2:17" s="142" customFormat="1">
      <c r="B147" s="87" t="s">
        <v>3798</v>
      </c>
      <c r="C147" s="97" t="s">
        <v>3569</v>
      </c>
      <c r="D147" s="84">
        <v>91040003</v>
      </c>
      <c r="E147" s="84"/>
      <c r="F147" s="84" t="s">
        <v>698</v>
      </c>
      <c r="G147" s="107">
        <v>43301</v>
      </c>
      <c r="H147" s="84" t="s">
        <v>378</v>
      </c>
      <c r="I147" s="94">
        <v>1.5599999999999996</v>
      </c>
      <c r="J147" s="97" t="s">
        <v>182</v>
      </c>
      <c r="K147" s="98">
        <v>6.2373999999999999E-2</v>
      </c>
      <c r="L147" s="98">
        <v>6.5499999999999975E-2</v>
      </c>
      <c r="M147" s="94">
        <v>19612656.68</v>
      </c>
      <c r="N147" s="96">
        <v>101.35</v>
      </c>
      <c r="O147" s="94">
        <v>70882.905070000008</v>
      </c>
      <c r="P147" s="95">
        <f t="shared" si="3"/>
        <v>1.3747597440757724E-2</v>
      </c>
      <c r="Q147" s="95">
        <f>O147/'סכום נכסי הקרן'!$C$42</f>
        <v>9.8122432159087019E-4</v>
      </c>
    </row>
    <row r="148" spans="2:17" s="142" customFormat="1">
      <c r="B148" s="87" t="s">
        <v>3798</v>
      </c>
      <c r="C148" s="97" t="s">
        <v>3569</v>
      </c>
      <c r="D148" s="84">
        <v>91040006</v>
      </c>
      <c r="E148" s="84"/>
      <c r="F148" s="84" t="s">
        <v>698</v>
      </c>
      <c r="G148" s="107">
        <v>43496</v>
      </c>
      <c r="H148" s="84" t="s">
        <v>378</v>
      </c>
      <c r="I148" s="94">
        <v>1.56</v>
      </c>
      <c r="J148" s="97" t="s">
        <v>182</v>
      </c>
      <c r="K148" s="98">
        <v>6.2373999999999999E-2</v>
      </c>
      <c r="L148" s="98">
        <v>6.6000000000000003E-2</v>
      </c>
      <c r="M148" s="94">
        <v>8730724.7699999996</v>
      </c>
      <c r="N148" s="96">
        <v>101.27</v>
      </c>
      <c r="O148" s="94">
        <v>31529.162620000003</v>
      </c>
      <c r="P148" s="95">
        <f t="shared" si="3"/>
        <v>6.1150179287360589E-3</v>
      </c>
      <c r="Q148" s="95">
        <f>O148/'סכום נכסי הקרן'!$C$42</f>
        <v>4.3645475833116448E-4</v>
      </c>
    </row>
    <row r="149" spans="2:17" s="142" customFormat="1">
      <c r="B149" s="87" t="s">
        <v>3798</v>
      </c>
      <c r="C149" s="97" t="s">
        <v>3569</v>
      </c>
      <c r="D149" s="84">
        <v>91040007</v>
      </c>
      <c r="E149" s="84"/>
      <c r="F149" s="84" t="s">
        <v>698</v>
      </c>
      <c r="G149" s="107">
        <v>43496</v>
      </c>
      <c r="H149" s="84" t="s">
        <v>378</v>
      </c>
      <c r="I149" s="94">
        <v>1.5599999999999998</v>
      </c>
      <c r="J149" s="97" t="s">
        <v>182</v>
      </c>
      <c r="K149" s="98">
        <v>6.2373999999999999E-2</v>
      </c>
      <c r="L149" s="98">
        <v>6.5999999999999989E-2</v>
      </c>
      <c r="M149" s="94">
        <v>1996706.9</v>
      </c>
      <c r="N149" s="96">
        <v>101.27</v>
      </c>
      <c r="O149" s="94">
        <v>7210.6840000000002</v>
      </c>
      <c r="P149" s="95">
        <f t="shared" si="3"/>
        <v>1.3984977168559586E-3</v>
      </c>
      <c r="Q149" s="95">
        <f>O149/'סכום נכסי הקרן'!$C$42</f>
        <v>9.9816711929610839E-5</v>
      </c>
    </row>
    <row r="150" spans="2:17" s="142" customFormat="1">
      <c r="B150" s="87" t="s">
        <v>3798</v>
      </c>
      <c r="C150" s="97" t="s">
        <v>3569</v>
      </c>
      <c r="D150" s="84">
        <v>6615</v>
      </c>
      <c r="E150" s="84"/>
      <c r="F150" s="84" t="s">
        <v>698</v>
      </c>
      <c r="G150" s="107">
        <v>43496</v>
      </c>
      <c r="H150" s="84" t="s">
        <v>378</v>
      </c>
      <c r="I150" s="94">
        <v>1.5600000000000003</v>
      </c>
      <c r="J150" s="97" t="s">
        <v>182</v>
      </c>
      <c r="K150" s="98">
        <v>6.2373999999999999E-2</v>
      </c>
      <c r="L150" s="98">
        <v>6.6000000000000017E-2</v>
      </c>
      <c r="M150" s="94">
        <v>1399088.5599999996</v>
      </c>
      <c r="N150" s="96">
        <v>101.27</v>
      </c>
      <c r="O150" s="94">
        <v>5052.5118499999999</v>
      </c>
      <c r="P150" s="95">
        <f t="shared" si="3"/>
        <v>9.7992455176411494E-4</v>
      </c>
      <c r="Q150" s="95">
        <f>O150/'סכום נכסי הקרן'!$C$42</f>
        <v>6.9941370312774097E-5</v>
      </c>
    </row>
    <row r="151" spans="2:17" s="142" customFormat="1">
      <c r="B151" s="87" t="s">
        <v>3798</v>
      </c>
      <c r="C151" s="97" t="s">
        <v>3569</v>
      </c>
      <c r="D151" s="84">
        <v>66679</v>
      </c>
      <c r="E151" s="84"/>
      <c r="F151" s="84" t="s">
        <v>698</v>
      </c>
      <c r="G151" s="107">
        <v>43496</v>
      </c>
      <c r="H151" s="84" t="s">
        <v>378</v>
      </c>
      <c r="I151" s="94">
        <v>1.5600000000000005</v>
      </c>
      <c r="J151" s="97" t="s">
        <v>182</v>
      </c>
      <c r="K151" s="98">
        <v>6.2373999999999999E-2</v>
      </c>
      <c r="L151" s="98">
        <v>6.6000000000000017E-2</v>
      </c>
      <c r="M151" s="94">
        <v>1208835.2599999998</v>
      </c>
      <c r="N151" s="96">
        <v>101.27</v>
      </c>
      <c r="O151" s="94">
        <v>4365.4525399999993</v>
      </c>
      <c r="P151" s="95">
        <f t="shared" si="3"/>
        <v>8.4667077495464288E-4</v>
      </c>
      <c r="Q151" s="95">
        <f>O151/'סכום נכסי הקרן'!$C$42</f>
        <v>6.0430483242306538E-5</v>
      </c>
    </row>
    <row r="152" spans="2:17" s="142" customFormat="1">
      <c r="B152" s="87" t="s">
        <v>3798</v>
      </c>
      <c r="C152" s="97" t="s">
        <v>3569</v>
      </c>
      <c r="D152" s="84">
        <v>91050027</v>
      </c>
      <c r="E152" s="84"/>
      <c r="F152" s="84" t="s">
        <v>698</v>
      </c>
      <c r="G152" s="107">
        <v>43496</v>
      </c>
      <c r="H152" s="84" t="s">
        <v>378</v>
      </c>
      <c r="I152" s="94">
        <v>1.5600000000000005</v>
      </c>
      <c r="J152" s="97" t="s">
        <v>182</v>
      </c>
      <c r="K152" s="98">
        <v>6.2373999999999999E-2</v>
      </c>
      <c r="L152" s="98">
        <v>5.62E-2</v>
      </c>
      <c r="M152" s="94">
        <v>560066.19000000006</v>
      </c>
      <c r="N152" s="96">
        <v>102.74</v>
      </c>
      <c r="O152" s="94">
        <v>2051.9191899999996</v>
      </c>
      <c r="P152" s="95">
        <f t="shared" si="3"/>
        <v>3.9796561635316806E-4</v>
      </c>
      <c r="Q152" s="95">
        <f>O152/'סכום נכסי הקרן'!$C$42</f>
        <v>2.8404493483707007E-5</v>
      </c>
    </row>
    <row r="153" spans="2:17" s="142" customFormat="1">
      <c r="B153" s="87" t="s">
        <v>3798</v>
      </c>
      <c r="C153" s="97" t="s">
        <v>3569</v>
      </c>
      <c r="D153" s="84">
        <v>91050028</v>
      </c>
      <c r="E153" s="84"/>
      <c r="F153" s="84" t="s">
        <v>698</v>
      </c>
      <c r="G153" s="107">
        <v>43496</v>
      </c>
      <c r="H153" s="84" t="s">
        <v>378</v>
      </c>
      <c r="I153" s="94">
        <v>1.5599999999999996</v>
      </c>
      <c r="J153" s="97" t="s">
        <v>182</v>
      </c>
      <c r="K153" s="98">
        <v>6.2373999999999999E-2</v>
      </c>
      <c r="L153" s="98">
        <v>5.6099999999999997E-2</v>
      </c>
      <c r="M153" s="94">
        <v>1379837.1500000006</v>
      </c>
      <c r="N153" s="96">
        <v>102.75</v>
      </c>
      <c r="O153" s="94">
        <v>5055.8129800000006</v>
      </c>
      <c r="P153" s="95">
        <f t="shared" si="3"/>
        <v>9.8056479931456176E-4</v>
      </c>
      <c r="Q153" s="95">
        <f>O153/'סכום נכסי הקרן'!$C$42</f>
        <v>6.9987067495212306E-5</v>
      </c>
    </row>
    <row r="154" spans="2:17" s="142" customFormat="1">
      <c r="B154" s="87" t="s">
        <v>3798</v>
      </c>
      <c r="C154" s="97" t="s">
        <v>3569</v>
      </c>
      <c r="D154" s="84">
        <v>6956</v>
      </c>
      <c r="E154" s="84"/>
      <c r="F154" s="84" t="s">
        <v>698</v>
      </c>
      <c r="G154" s="107">
        <v>43628</v>
      </c>
      <c r="H154" s="84" t="s">
        <v>378</v>
      </c>
      <c r="I154" s="94">
        <v>1.5599999999999996</v>
      </c>
      <c r="J154" s="97" t="s">
        <v>182</v>
      </c>
      <c r="K154" s="98">
        <v>6.7251000000000005E-2</v>
      </c>
      <c r="L154" s="98">
        <v>6.6300000000000012E-2</v>
      </c>
      <c r="M154" s="94">
        <v>2382478.73</v>
      </c>
      <c r="N154" s="96">
        <v>100.9</v>
      </c>
      <c r="O154" s="94">
        <v>8572.3821800000023</v>
      </c>
      <c r="P154" s="95">
        <f t="shared" si="3"/>
        <v>1.6625963510183929E-3</v>
      </c>
      <c r="Q154" s="95">
        <f>O154/'סכום נכסי הקרן'!$C$42</f>
        <v>1.186665512746904E-4</v>
      </c>
    </row>
    <row r="155" spans="2:17" s="142" customFormat="1">
      <c r="B155" s="87" t="s">
        <v>3798</v>
      </c>
      <c r="C155" s="97" t="s">
        <v>3569</v>
      </c>
      <c r="D155" s="84">
        <v>91050035</v>
      </c>
      <c r="E155" s="84"/>
      <c r="F155" s="84" t="s">
        <v>698</v>
      </c>
      <c r="G155" s="107">
        <v>43643</v>
      </c>
      <c r="H155" s="84" t="s">
        <v>378</v>
      </c>
      <c r="I155" s="94">
        <v>1.57</v>
      </c>
      <c r="J155" s="97" t="s">
        <v>182</v>
      </c>
      <c r="K155" s="98">
        <v>6.7251000000000005E-2</v>
      </c>
      <c r="L155" s="98">
        <v>7.0199956358606444E-2</v>
      </c>
      <c r="M155" s="94">
        <v>945376.5900000002</v>
      </c>
      <c r="N155" s="96">
        <v>100.05</v>
      </c>
      <c r="O155" s="94">
        <v>3372.8987099999999</v>
      </c>
      <c r="P155" s="95">
        <f t="shared" si="3"/>
        <v>6.5416694797905547E-4</v>
      </c>
      <c r="Q155" s="95">
        <f>O155/'סכום נכסי הקרן'!$C$42</f>
        <v>4.6690668860794071E-5</v>
      </c>
    </row>
    <row r="156" spans="2:17" s="142" customFormat="1">
      <c r="B156" s="87" t="s">
        <v>3798</v>
      </c>
      <c r="C156" s="97" t="s">
        <v>3569</v>
      </c>
      <c r="D156" s="84">
        <v>91050029</v>
      </c>
      <c r="E156" s="84"/>
      <c r="F156" s="84" t="s">
        <v>698</v>
      </c>
      <c r="G156" s="107">
        <v>43552</v>
      </c>
      <c r="H156" s="84" t="s">
        <v>378</v>
      </c>
      <c r="I156" s="94">
        <v>1.55</v>
      </c>
      <c r="J156" s="97" t="s">
        <v>182</v>
      </c>
      <c r="K156" s="98">
        <v>6.2373999999999999E-2</v>
      </c>
      <c r="L156" s="98">
        <v>6.93E-2</v>
      </c>
      <c r="M156" s="94">
        <v>966338.77</v>
      </c>
      <c r="N156" s="96">
        <v>101.27</v>
      </c>
      <c r="O156" s="94">
        <v>3489.7276200000001</v>
      </c>
      <c r="P156" s="95">
        <f t="shared" si="3"/>
        <v>6.7682568103375189E-4</v>
      </c>
      <c r="Q156" s="95">
        <f>O156/'סכום נכסי הקרן'!$C$42</f>
        <v>4.830791871594241E-5</v>
      </c>
    </row>
    <row r="157" spans="2:17" s="142" customFormat="1">
      <c r="B157" s="87" t="s">
        <v>3798</v>
      </c>
      <c r="C157" s="97" t="s">
        <v>3569</v>
      </c>
      <c r="D157" s="84">
        <v>6886</v>
      </c>
      <c r="E157" s="84"/>
      <c r="F157" s="84" t="s">
        <v>698</v>
      </c>
      <c r="G157" s="107">
        <v>43578</v>
      </c>
      <c r="H157" s="84" t="s">
        <v>378</v>
      </c>
      <c r="I157" s="94">
        <v>1.5499999999999996</v>
      </c>
      <c r="J157" s="97" t="s">
        <v>182</v>
      </c>
      <c r="K157" s="98">
        <v>6.3414999999999999E-2</v>
      </c>
      <c r="L157" s="98">
        <v>6.5799999999999984E-2</v>
      </c>
      <c r="M157" s="94">
        <v>624632.24</v>
      </c>
      <c r="N157" s="96">
        <v>101.81</v>
      </c>
      <c r="O157" s="94">
        <v>2267.7553100000005</v>
      </c>
      <c r="P157" s="95">
        <f t="shared" si="3"/>
        <v>4.398265994492308E-4</v>
      </c>
      <c r="Q157" s="95">
        <f>O157/'סכום נכסי הקרן'!$C$42</f>
        <v>3.1392289345243166E-5</v>
      </c>
    </row>
    <row r="158" spans="2:17" s="142" customFormat="1">
      <c r="B158" s="87" t="s">
        <v>3798</v>
      </c>
      <c r="C158" s="97" t="s">
        <v>3569</v>
      </c>
      <c r="D158" s="84">
        <v>6889</v>
      </c>
      <c r="E158" s="84"/>
      <c r="F158" s="84" t="s">
        <v>698</v>
      </c>
      <c r="G158" s="107">
        <v>43584</v>
      </c>
      <c r="H158" s="84" t="s">
        <v>378</v>
      </c>
      <c r="I158" s="94">
        <v>1.5600000000000003</v>
      </c>
      <c r="J158" s="97" t="s">
        <v>182</v>
      </c>
      <c r="K158" s="98">
        <v>6.3252000000000003E-2</v>
      </c>
      <c r="L158" s="98">
        <v>2.4599956358458793E-2</v>
      </c>
      <c r="M158" s="94">
        <v>1194093.6599999997</v>
      </c>
      <c r="N158" s="96">
        <v>108.15</v>
      </c>
      <c r="O158" s="94">
        <v>4605.1764999999996</v>
      </c>
      <c r="P158" s="95">
        <f t="shared" si="3"/>
        <v>8.9316475676492189E-4</v>
      </c>
      <c r="Q158" s="95">
        <f>O158/'סכום נכסי הקרן'!$C$42</f>
        <v>6.3748955866810061E-5</v>
      </c>
    </row>
    <row r="159" spans="2:17" s="142" customFormat="1">
      <c r="B159" s="87" t="s">
        <v>3798</v>
      </c>
      <c r="C159" s="97" t="s">
        <v>3569</v>
      </c>
      <c r="D159" s="84">
        <v>91050032</v>
      </c>
      <c r="E159" s="84"/>
      <c r="F159" s="84" t="s">
        <v>698</v>
      </c>
      <c r="G159" s="107">
        <v>43614</v>
      </c>
      <c r="H159" s="84" t="s">
        <v>378</v>
      </c>
      <c r="I159" s="94">
        <v>1.5600000000000005</v>
      </c>
      <c r="J159" s="97" t="s">
        <v>182</v>
      </c>
      <c r="K159" s="98">
        <v>6.7251000000000005E-2</v>
      </c>
      <c r="L159" s="98">
        <v>7.0199975044556787E-2</v>
      </c>
      <c r="M159" s="94">
        <v>526363.05999999994</v>
      </c>
      <c r="N159" s="96">
        <v>100.59</v>
      </c>
      <c r="O159" s="94">
        <v>1888.0850800000001</v>
      </c>
      <c r="P159" s="95">
        <f t="shared" si="3"/>
        <v>3.6619031892255993E-4</v>
      </c>
      <c r="Q159" s="95">
        <f>O159/'סכום נכסי הקרן'!$C$42</f>
        <v>2.6136555773204905E-5</v>
      </c>
    </row>
    <row r="160" spans="2:17" s="142" customFormat="1">
      <c r="B160" s="87" t="s">
        <v>3789</v>
      </c>
      <c r="C160" s="97" t="s">
        <v>3569</v>
      </c>
      <c r="D160" s="84">
        <v>455954</v>
      </c>
      <c r="E160" s="84"/>
      <c r="F160" s="84" t="s">
        <v>973</v>
      </c>
      <c r="G160" s="107">
        <v>42732</v>
      </c>
      <c r="H160" s="84" t="s">
        <v>3490</v>
      </c>
      <c r="I160" s="94">
        <v>3.85</v>
      </c>
      <c r="J160" s="97" t="s">
        <v>183</v>
      </c>
      <c r="K160" s="98">
        <v>2.1613000000000004E-2</v>
      </c>
      <c r="L160" s="98">
        <v>1.2000000000000002E-2</v>
      </c>
      <c r="M160" s="94">
        <v>30012220.969999999</v>
      </c>
      <c r="N160" s="96">
        <v>106.58</v>
      </c>
      <c r="O160" s="94">
        <v>31987.026329999997</v>
      </c>
      <c r="P160" s="95">
        <f t="shared" si="3"/>
        <v>6.2038196780661069E-3</v>
      </c>
      <c r="Q160" s="95">
        <f>O160/'סכום נכסי הקרן'!$C$42</f>
        <v>4.427929157159691E-4</v>
      </c>
    </row>
    <row r="161" spans="2:17" s="142" customFormat="1">
      <c r="B161" s="87" t="s">
        <v>3773</v>
      </c>
      <c r="C161" s="97" t="s">
        <v>3569</v>
      </c>
      <c r="D161" s="84">
        <v>2424</v>
      </c>
      <c r="E161" s="84"/>
      <c r="F161" s="84" t="s">
        <v>698</v>
      </c>
      <c r="G161" s="107">
        <v>41305</v>
      </c>
      <c r="H161" s="84" t="s">
        <v>179</v>
      </c>
      <c r="I161" s="94">
        <v>3.5300000000000002</v>
      </c>
      <c r="J161" s="97" t="s">
        <v>183</v>
      </c>
      <c r="K161" s="98">
        <v>7.1500000000000008E-2</v>
      </c>
      <c r="L161" s="98">
        <v>1E-4</v>
      </c>
      <c r="M161" s="94">
        <v>37774192.590000004</v>
      </c>
      <c r="N161" s="96">
        <v>139.6</v>
      </c>
      <c r="O161" s="94">
        <v>52732.773150000001</v>
      </c>
      <c r="P161" s="95">
        <f t="shared" si="3"/>
        <v>1.0227415714481205E-2</v>
      </c>
      <c r="Q161" s="95">
        <f>O161/'סכום נכסי הקרן'!$C$42</f>
        <v>7.2997402559355916E-4</v>
      </c>
    </row>
    <row r="162" spans="2:17" s="142" customFormat="1">
      <c r="B162" s="87" t="s">
        <v>3799</v>
      </c>
      <c r="C162" s="97" t="s">
        <v>3569</v>
      </c>
      <c r="D162" s="84">
        <v>91102799</v>
      </c>
      <c r="E162" s="84"/>
      <c r="F162" s="84" t="s">
        <v>973</v>
      </c>
      <c r="G162" s="107">
        <v>41339</v>
      </c>
      <c r="H162" s="84" t="s">
        <v>3490</v>
      </c>
      <c r="I162" s="94">
        <v>2.56</v>
      </c>
      <c r="J162" s="97" t="s">
        <v>183</v>
      </c>
      <c r="K162" s="98">
        <v>4.7500000000000001E-2</v>
      </c>
      <c r="L162" s="98">
        <v>6.9999999999999984E-3</v>
      </c>
      <c r="M162" s="94">
        <v>5015226.7000000011</v>
      </c>
      <c r="N162" s="96">
        <v>116.9</v>
      </c>
      <c r="O162" s="94">
        <v>5862.8000499999998</v>
      </c>
      <c r="P162" s="95">
        <f t="shared" si="3"/>
        <v>1.1370783249283979E-3</v>
      </c>
      <c r="Q162" s="95">
        <f>O162/'סכום נכסי הקרן'!$C$42</f>
        <v>8.1158101463295025E-5</v>
      </c>
    </row>
    <row r="163" spans="2:17" s="142" customFormat="1">
      <c r="B163" s="87" t="s">
        <v>3799</v>
      </c>
      <c r="C163" s="97" t="s">
        <v>3569</v>
      </c>
      <c r="D163" s="84">
        <v>91102798</v>
      </c>
      <c r="E163" s="84"/>
      <c r="F163" s="84" t="s">
        <v>973</v>
      </c>
      <c r="G163" s="107">
        <v>41338</v>
      </c>
      <c r="H163" s="84" t="s">
        <v>3490</v>
      </c>
      <c r="I163" s="94">
        <v>2.5600000000000005</v>
      </c>
      <c r="J163" s="97" t="s">
        <v>183</v>
      </c>
      <c r="K163" s="98">
        <v>4.4999999999999998E-2</v>
      </c>
      <c r="L163" s="98">
        <v>5.6000000000000008E-3</v>
      </c>
      <c r="M163" s="94">
        <v>8530287.3499999996</v>
      </c>
      <c r="N163" s="96">
        <v>116.5</v>
      </c>
      <c r="O163" s="94">
        <v>9937.784889999999</v>
      </c>
      <c r="P163" s="95">
        <f t="shared" si="3"/>
        <v>1.9274134713531536E-3</v>
      </c>
      <c r="Q163" s="95">
        <f>O163/'סכום נכסי הקרן'!$C$42</f>
        <v>1.3756767202439732E-4</v>
      </c>
    </row>
    <row r="164" spans="2:17" s="142" customFormat="1">
      <c r="B164" s="87" t="s">
        <v>3800</v>
      </c>
      <c r="C164" s="97" t="s">
        <v>3563</v>
      </c>
      <c r="D164" s="84">
        <v>414968</v>
      </c>
      <c r="E164" s="84"/>
      <c r="F164" s="84" t="s">
        <v>698</v>
      </c>
      <c r="G164" s="107">
        <v>42432</v>
      </c>
      <c r="H164" s="84" t="s">
        <v>179</v>
      </c>
      <c r="I164" s="94">
        <v>6.2200000000000024</v>
      </c>
      <c r="J164" s="97" t="s">
        <v>183</v>
      </c>
      <c r="K164" s="98">
        <v>2.5399999999999999E-2</v>
      </c>
      <c r="L164" s="98">
        <v>8.9000000000000034E-3</v>
      </c>
      <c r="M164" s="94">
        <v>20631822.289999999</v>
      </c>
      <c r="N164" s="96">
        <v>114.57</v>
      </c>
      <c r="O164" s="94">
        <v>23637.877709999993</v>
      </c>
      <c r="P164" s="95">
        <f t="shared" si="3"/>
        <v>4.5845190288127096E-3</v>
      </c>
      <c r="Q164" s="95">
        <f>O164/'סכום נכסי הקרן'!$C$42</f>
        <v>3.2721656225767745E-4</v>
      </c>
    </row>
    <row r="165" spans="2:17" s="142" customFormat="1">
      <c r="B165" s="87" t="s">
        <v>3801</v>
      </c>
      <c r="C165" s="97" t="s">
        <v>3569</v>
      </c>
      <c r="D165" s="84">
        <v>90145980</v>
      </c>
      <c r="E165" s="84"/>
      <c r="F165" s="84" t="s">
        <v>973</v>
      </c>
      <c r="G165" s="107">
        <v>42242</v>
      </c>
      <c r="H165" s="84" t="s">
        <v>3490</v>
      </c>
      <c r="I165" s="94">
        <v>5.08</v>
      </c>
      <c r="J165" s="97" t="s">
        <v>183</v>
      </c>
      <c r="K165" s="98">
        <v>2.6600000000000002E-2</v>
      </c>
      <c r="L165" s="98">
        <v>1.7299999999999996E-2</v>
      </c>
      <c r="M165" s="94">
        <v>38903462.259999998</v>
      </c>
      <c r="N165" s="96">
        <v>106.37</v>
      </c>
      <c r="O165" s="94">
        <v>41381.614249999999</v>
      </c>
      <c r="P165" s="95">
        <f t="shared" ref="P165:P215" si="4">O165/$O$10</f>
        <v>8.0258811852577366E-3</v>
      </c>
      <c r="Q165" s="95">
        <f>O165/'סכום נכסי הקרן'!$C$42</f>
        <v>5.7284117134720209E-4</v>
      </c>
    </row>
    <row r="166" spans="2:17" s="142" customFormat="1">
      <c r="B166" s="87" t="s">
        <v>3802</v>
      </c>
      <c r="C166" s="97" t="s">
        <v>3563</v>
      </c>
      <c r="D166" s="84">
        <v>487742</v>
      </c>
      <c r="E166" s="84"/>
      <c r="F166" s="84" t="s">
        <v>698</v>
      </c>
      <c r="G166" s="107">
        <v>43072</v>
      </c>
      <c r="H166" s="84" t="s">
        <v>179</v>
      </c>
      <c r="I166" s="94">
        <v>7.0099999999999971</v>
      </c>
      <c r="J166" s="97" t="s">
        <v>183</v>
      </c>
      <c r="K166" s="98">
        <v>0.04</v>
      </c>
      <c r="L166" s="98">
        <v>3.3899999999999993E-2</v>
      </c>
      <c r="M166" s="94">
        <v>27705765.289999999</v>
      </c>
      <c r="N166" s="96">
        <v>106.54</v>
      </c>
      <c r="O166" s="94">
        <v>29517.721040000008</v>
      </c>
      <c r="P166" s="95">
        <f t="shared" si="4"/>
        <v>5.7249028637548259E-3</v>
      </c>
      <c r="Q166" s="95">
        <f>O166/'סכום נכסי הקרן'!$C$42</f>
        <v>4.0861059198659847E-4</v>
      </c>
    </row>
    <row r="167" spans="2:17" s="142" customFormat="1">
      <c r="B167" s="87" t="s">
        <v>3803</v>
      </c>
      <c r="C167" s="97" t="s">
        <v>3569</v>
      </c>
      <c r="D167" s="84">
        <v>90240690</v>
      </c>
      <c r="E167" s="84"/>
      <c r="F167" s="84" t="s">
        <v>698</v>
      </c>
      <c r="G167" s="107">
        <v>42326</v>
      </c>
      <c r="H167" s="84" t="s">
        <v>179</v>
      </c>
      <c r="I167" s="94">
        <v>10.079977680478146</v>
      </c>
      <c r="J167" s="97" t="s">
        <v>183</v>
      </c>
      <c r="K167" s="98">
        <v>3.5499999999999997E-2</v>
      </c>
      <c r="L167" s="98">
        <v>2.180022319521855E-2</v>
      </c>
      <c r="M167" s="94">
        <v>621262.88</v>
      </c>
      <c r="N167" s="96">
        <v>115.36</v>
      </c>
      <c r="O167" s="94">
        <v>716.68650000000002</v>
      </c>
      <c r="P167" s="95">
        <f t="shared" si="4"/>
        <v>1.3899991095872293E-4</v>
      </c>
      <c r="Q167" s="95">
        <f>O167/'סכום נכסי הקרן'!$C$42</f>
        <v>9.9210130293244086E-6</v>
      </c>
    </row>
    <row r="168" spans="2:17" s="142" customFormat="1">
      <c r="B168" s="87" t="s">
        <v>3803</v>
      </c>
      <c r="C168" s="97" t="s">
        <v>3569</v>
      </c>
      <c r="D168" s="84">
        <v>90240692</v>
      </c>
      <c r="E168" s="84"/>
      <c r="F168" s="84" t="s">
        <v>698</v>
      </c>
      <c r="G168" s="107">
        <v>42606</v>
      </c>
      <c r="H168" s="84" t="s">
        <v>179</v>
      </c>
      <c r="I168" s="94">
        <v>10.070000000000002</v>
      </c>
      <c r="J168" s="97" t="s">
        <v>183</v>
      </c>
      <c r="K168" s="98">
        <v>3.5499999999999997E-2</v>
      </c>
      <c r="L168" s="98">
        <v>2.1900000000000003E-2</v>
      </c>
      <c r="M168" s="94">
        <v>2613204.1999999997</v>
      </c>
      <c r="N168" s="96">
        <v>115.28</v>
      </c>
      <c r="O168" s="94">
        <v>3012.4923399999998</v>
      </c>
      <c r="P168" s="95">
        <f t="shared" si="4"/>
        <v>5.8426685450867959E-4</v>
      </c>
      <c r="Q168" s="95">
        <f>O168/'סכום נכסי הקרן'!$C$42</f>
        <v>4.1701602801057326E-5</v>
      </c>
    </row>
    <row r="169" spans="2:17" s="142" customFormat="1">
      <c r="B169" s="87" t="s">
        <v>3803</v>
      </c>
      <c r="C169" s="97" t="s">
        <v>3569</v>
      </c>
      <c r="D169" s="84">
        <v>90240693</v>
      </c>
      <c r="E169" s="84"/>
      <c r="F169" s="84" t="s">
        <v>698</v>
      </c>
      <c r="G169" s="107">
        <v>42648</v>
      </c>
      <c r="H169" s="84" t="s">
        <v>179</v>
      </c>
      <c r="I169" s="94">
        <v>10.069999999999999</v>
      </c>
      <c r="J169" s="97" t="s">
        <v>183</v>
      </c>
      <c r="K169" s="98">
        <v>3.5499999999999997E-2</v>
      </c>
      <c r="L169" s="98">
        <v>2.1899999999999999E-2</v>
      </c>
      <c r="M169" s="94">
        <v>2397106.9</v>
      </c>
      <c r="N169" s="96">
        <v>115.28</v>
      </c>
      <c r="O169" s="94">
        <v>2763.37754</v>
      </c>
      <c r="P169" s="95">
        <f t="shared" si="4"/>
        <v>5.3595153809278496E-4</v>
      </c>
      <c r="Q169" s="95">
        <f>O169/'סכום נכסי הקרן'!$C$42</f>
        <v>3.8253133802970237E-5</v>
      </c>
    </row>
    <row r="170" spans="2:17" s="142" customFormat="1">
      <c r="B170" s="87" t="s">
        <v>3803</v>
      </c>
      <c r="C170" s="97" t="s">
        <v>3569</v>
      </c>
      <c r="D170" s="84">
        <v>90240694</v>
      </c>
      <c r="E170" s="84"/>
      <c r="F170" s="84" t="s">
        <v>698</v>
      </c>
      <c r="G170" s="107">
        <v>42718</v>
      </c>
      <c r="H170" s="84" t="s">
        <v>179</v>
      </c>
      <c r="I170" s="94">
        <v>10.059999999999997</v>
      </c>
      <c r="J170" s="97" t="s">
        <v>183</v>
      </c>
      <c r="K170" s="98">
        <v>3.5499999999999997E-2</v>
      </c>
      <c r="L170" s="98">
        <v>2.2099999999999998E-2</v>
      </c>
      <c r="M170" s="94">
        <v>1674798.38</v>
      </c>
      <c r="N170" s="96">
        <v>115.02</v>
      </c>
      <c r="O170" s="94">
        <v>1926.3474899999999</v>
      </c>
      <c r="P170" s="95">
        <f t="shared" si="4"/>
        <v>3.7361123669213717E-4</v>
      </c>
      <c r="Q170" s="95">
        <f>O170/'סכום נכסי הקרן'!$C$42</f>
        <v>2.6666218140423139E-5</v>
      </c>
    </row>
    <row r="171" spans="2:17" s="142" customFormat="1">
      <c r="B171" s="87" t="s">
        <v>3803</v>
      </c>
      <c r="C171" s="97" t="s">
        <v>3569</v>
      </c>
      <c r="D171" s="84">
        <v>90240695</v>
      </c>
      <c r="E171" s="84"/>
      <c r="F171" s="84" t="s">
        <v>698</v>
      </c>
      <c r="G171" s="107">
        <v>42900</v>
      </c>
      <c r="H171" s="84" t="s">
        <v>179</v>
      </c>
      <c r="I171" s="94">
        <v>9.8400000000000016</v>
      </c>
      <c r="J171" s="97" t="s">
        <v>183</v>
      </c>
      <c r="K171" s="98">
        <v>3.5499999999999997E-2</v>
      </c>
      <c r="L171" s="98">
        <v>2.8299999999999995E-2</v>
      </c>
      <c r="M171" s="94">
        <v>1983862.36</v>
      </c>
      <c r="N171" s="96">
        <v>108.35</v>
      </c>
      <c r="O171" s="94">
        <v>2149.5082699999994</v>
      </c>
      <c r="P171" s="95">
        <f t="shared" si="4"/>
        <v>4.1689282292193094E-4</v>
      </c>
      <c r="Q171" s="95">
        <f>O171/'סכום נכסי הקרן'!$C$42</f>
        <v>2.975540847122216E-5</v>
      </c>
    </row>
    <row r="172" spans="2:17" s="142" customFormat="1">
      <c r="B172" s="87" t="s">
        <v>3803</v>
      </c>
      <c r="C172" s="97" t="s">
        <v>3569</v>
      </c>
      <c r="D172" s="84">
        <v>90240696</v>
      </c>
      <c r="E172" s="84"/>
      <c r="F172" s="84" t="s">
        <v>698</v>
      </c>
      <c r="G172" s="107">
        <v>43075</v>
      </c>
      <c r="H172" s="84" t="s">
        <v>179</v>
      </c>
      <c r="I172" s="94">
        <v>9.69</v>
      </c>
      <c r="J172" s="97" t="s">
        <v>183</v>
      </c>
      <c r="K172" s="98">
        <v>3.5499999999999997E-2</v>
      </c>
      <c r="L172" s="98">
        <v>3.2099999999999997E-2</v>
      </c>
      <c r="M172" s="94">
        <v>1230997.6200000001</v>
      </c>
      <c r="N172" s="96">
        <v>104.46</v>
      </c>
      <c r="O172" s="94">
        <v>1285.89714</v>
      </c>
      <c r="P172" s="95">
        <f t="shared" si="4"/>
        <v>2.4939717430435269E-4</v>
      </c>
      <c r="Q172" s="95">
        <f>O172/'סכום נכסי הקרן'!$C$42</f>
        <v>1.7800533818218974E-5</v>
      </c>
    </row>
    <row r="173" spans="2:17" s="142" customFormat="1">
      <c r="B173" s="87" t="s">
        <v>3803</v>
      </c>
      <c r="C173" s="97" t="s">
        <v>3569</v>
      </c>
      <c r="D173" s="84">
        <v>90240697</v>
      </c>
      <c r="E173" s="84"/>
      <c r="F173" s="84" t="s">
        <v>698</v>
      </c>
      <c r="G173" s="107">
        <v>43292</v>
      </c>
      <c r="H173" s="84" t="s">
        <v>179</v>
      </c>
      <c r="I173" s="94">
        <v>9.7899999999999991</v>
      </c>
      <c r="J173" s="97" t="s">
        <v>183</v>
      </c>
      <c r="K173" s="98">
        <v>3.5499999999999997E-2</v>
      </c>
      <c r="L173" s="98">
        <v>2.9499999999999998E-2</v>
      </c>
      <c r="M173" s="94">
        <v>3505154.8499999996</v>
      </c>
      <c r="N173" s="96">
        <v>107.13</v>
      </c>
      <c r="O173" s="94">
        <v>3755.0607400000004</v>
      </c>
      <c r="P173" s="95">
        <f t="shared" si="4"/>
        <v>7.2828650812397917E-4</v>
      </c>
      <c r="Q173" s="95">
        <f>O173/'סכום נכסי הקרן'!$C$42</f>
        <v>5.1980896148378066E-5</v>
      </c>
    </row>
    <row r="174" spans="2:17" s="142" customFormat="1">
      <c r="B174" s="87" t="s">
        <v>3804</v>
      </c>
      <c r="C174" s="97" t="s">
        <v>3569</v>
      </c>
      <c r="D174" s="84">
        <v>90240790</v>
      </c>
      <c r="E174" s="84"/>
      <c r="F174" s="84" t="s">
        <v>698</v>
      </c>
      <c r="G174" s="107">
        <v>42326</v>
      </c>
      <c r="H174" s="84" t="s">
        <v>179</v>
      </c>
      <c r="I174" s="94">
        <v>10.11</v>
      </c>
      <c r="J174" s="97" t="s">
        <v>183</v>
      </c>
      <c r="K174" s="98">
        <v>3.5499999999999997E-2</v>
      </c>
      <c r="L174" s="98">
        <v>2.1000000000000001E-2</v>
      </c>
      <c r="M174" s="94">
        <v>1382810.82</v>
      </c>
      <c r="N174" s="96">
        <v>116.35</v>
      </c>
      <c r="O174" s="94">
        <v>1608.8964599999999</v>
      </c>
      <c r="P174" s="95">
        <f t="shared" si="4"/>
        <v>3.1204224536363458E-4</v>
      </c>
      <c r="Q174" s="95">
        <f>O174/'סכום נכסי הקרן'!$C$42</f>
        <v>2.2271778165898083E-5</v>
      </c>
    </row>
    <row r="175" spans="2:17" s="142" customFormat="1">
      <c r="B175" s="87" t="s">
        <v>3804</v>
      </c>
      <c r="C175" s="97" t="s">
        <v>3569</v>
      </c>
      <c r="D175" s="84">
        <v>90240792</v>
      </c>
      <c r="E175" s="84"/>
      <c r="F175" s="84" t="s">
        <v>698</v>
      </c>
      <c r="G175" s="107">
        <v>42606</v>
      </c>
      <c r="H175" s="84" t="s">
        <v>179</v>
      </c>
      <c r="I175" s="94">
        <v>10.050000000000001</v>
      </c>
      <c r="J175" s="97" t="s">
        <v>183</v>
      </c>
      <c r="K175" s="98">
        <v>3.5499999999999997E-2</v>
      </c>
      <c r="L175" s="98">
        <v>2.2400000000000007E-2</v>
      </c>
      <c r="M175" s="94">
        <v>5816486.3099999996</v>
      </c>
      <c r="N175" s="96">
        <v>114.73</v>
      </c>
      <c r="O175" s="94">
        <v>6673.2354299999988</v>
      </c>
      <c r="P175" s="95">
        <f t="shared" si="4"/>
        <v>1.2942606433588395E-3</v>
      </c>
      <c r="Q175" s="95">
        <f>O175/'סכום נכסי הקרן'!$C$42</f>
        <v>9.2376870010498673E-5</v>
      </c>
    </row>
    <row r="176" spans="2:17" s="142" customFormat="1">
      <c r="B176" s="87" t="s">
        <v>3804</v>
      </c>
      <c r="C176" s="97" t="s">
        <v>3569</v>
      </c>
      <c r="D176" s="84">
        <v>90240793</v>
      </c>
      <c r="E176" s="84"/>
      <c r="F176" s="84" t="s">
        <v>698</v>
      </c>
      <c r="G176" s="107">
        <v>42648</v>
      </c>
      <c r="H176" s="84" t="s">
        <v>179</v>
      </c>
      <c r="I176" s="94">
        <v>10.060000000000002</v>
      </c>
      <c r="J176" s="97" t="s">
        <v>183</v>
      </c>
      <c r="K176" s="98">
        <v>3.5499999999999997E-2</v>
      </c>
      <c r="L176" s="98">
        <v>2.2200000000000001E-2</v>
      </c>
      <c r="M176" s="94">
        <v>5335496.1800000006</v>
      </c>
      <c r="N176" s="96">
        <v>114.98</v>
      </c>
      <c r="O176" s="94">
        <v>6134.7358799999993</v>
      </c>
      <c r="P176" s="95">
        <f t="shared" si="4"/>
        <v>1.1898197343961168E-3</v>
      </c>
      <c r="Q176" s="95">
        <f>O176/'סכום נכסי הקרן'!$C$42</f>
        <v>8.4922479489907981E-5</v>
      </c>
    </row>
    <row r="177" spans="2:17" s="142" customFormat="1">
      <c r="B177" s="87" t="s">
        <v>3804</v>
      </c>
      <c r="C177" s="97" t="s">
        <v>3569</v>
      </c>
      <c r="D177" s="84">
        <v>90240794</v>
      </c>
      <c r="E177" s="84"/>
      <c r="F177" s="84" t="s">
        <v>698</v>
      </c>
      <c r="G177" s="107">
        <v>42718</v>
      </c>
      <c r="H177" s="84" t="s">
        <v>179</v>
      </c>
      <c r="I177" s="94">
        <v>10.030000000000001</v>
      </c>
      <c r="J177" s="97" t="s">
        <v>183</v>
      </c>
      <c r="K177" s="98">
        <v>3.5499999999999997E-2</v>
      </c>
      <c r="L177" s="98">
        <v>2.29E-2</v>
      </c>
      <c r="M177" s="94">
        <v>3727777.01</v>
      </c>
      <c r="N177" s="96">
        <v>114.19</v>
      </c>
      <c r="O177" s="94">
        <v>4256.7367999999997</v>
      </c>
      <c r="P177" s="95">
        <f t="shared" si="4"/>
        <v>8.2558557496857979E-4</v>
      </c>
      <c r="Q177" s="95">
        <f>O177/'סכום נכסי הקרן'!$C$42</f>
        <v>5.8925543114325E-5</v>
      </c>
    </row>
    <row r="178" spans="2:17" s="142" customFormat="1">
      <c r="B178" s="87" t="s">
        <v>3804</v>
      </c>
      <c r="C178" s="97" t="s">
        <v>3569</v>
      </c>
      <c r="D178" s="84">
        <v>90240795</v>
      </c>
      <c r="E178" s="84"/>
      <c r="F178" s="84" t="s">
        <v>698</v>
      </c>
      <c r="G178" s="107">
        <v>42900</v>
      </c>
      <c r="H178" s="84" t="s">
        <v>179</v>
      </c>
      <c r="I178" s="94">
        <v>9.7500000000000018</v>
      </c>
      <c r="J178" s="97" t="s">
        <v>183</v>
      </c>
      <c r="K178" s="98">
        <v>3.5499999999999997E-2</v>
      </c>
      <c r="L178" s="98">
        <v>3.04E-2</v>
      </c>
      <c r="M178" s="94">
        <v>4415693.45</v>
      </c>
      <c r="N178" s="96">
        <v>106.15</v>
      </c>
      <c r="O178" s="94">
        <v>4687.2439999999988</v>
      </c>
      <c r="P178" s="95">
        <f t="shared" si="4"/>
        <v>9.0908158398659395E-4</v>
      </c>
      <c r="Q178" s="95">
        <f>O178/'סכום נכסי הקרן'!$C$42</f>
        <v>6.4885007315782623E-5</v>
      </c>
    </row>
    <row r="179" spans="2:17" s="142" customFormat="1">
      <c r="B179" s="87" t="s">
        <v>3804</v>
      </c>
      <c r="C179" s="97" t="s">
        <v>3569</v>
      </c>
      <c r="D179" s="84">
        <v>90240796</v>
      </c>
      <c r="E179" s="84"/>
      <c r="F179" s="84" t="s">
        <v>698</v>
      </c>
      <c r="G179" s="107">
        <v>43075</v>
      </c>
      <c r="H179" s="84" t="s">
        <v>179</v>
      </c>
      <c r="I179" s="94">
        <v>9.5899999999999981</v>
      </c>
      <c r="J179" s="97" t="s">
        <v>183</v>
      </c>
      <c r="K179" s="98">
        <v>3.5499999999999997E-2</v>
      </c>
      <c r="L179" s="98">
        <v>3.5099999999999999E-2</v>
      </c>
      <c r="M179" s="94">
        <v>2739962.82</v>
      </c>
      <c r="N179" s="96">
        <v>101.64</v>
      </c>
      <c r="O179" s="94">
        <v>2784.8884399999997</v>
      </c>
      <c r="P179" s="95">
        <f t="shared" si="4"/>
        <v>5.4012353405565299E-4</v>
      </c>
      <c r="Q179" s="95">
        <f>O179/'סכום נכסי הקרן'!$C$42</f>
        <v>3.8550906844840697E-5</v>
      </c>
    </row>
    <row r="180" spans="2:17" s="142" customFormat="1">
      <c r="B180" s="87" t="s">
        <v>3804</v>
      </c>
      <c r="C180" s="97" t="s">
        <v>3569</v>
      </c>
      <c r="D180" s="84">
        <v>90240797</v>
      </c>
      <c r="E180" s="84"/>
      <c r="F180" s="84" t="s">
        <v>698</v>
      </c>
      <c r="G180" s="107">
        <v>43292</v>
      </c>
      <c r="H180" s="84" t="s">
        <v>179</v>
      </c>
      <c r="I180" s="94">
        <v>9.6699999999999982</v>
      </c>
      <c r="J180" s="97" t="s">
        <v>183</v>
      </c>
      <c r="K180" s="98">
        <v>3.5499999999999997E-2</v>
      </c>
      <c r="L180" s="98">
        <v>3.2800000000000003E-2</v>
      </c>
      <c r="M180" s="94">
        <v>7801796.0300000003</v>
      </c>
      <c r="N180" s="96">
        <v>103.79</v>
      </c>
      <c r="O180" s="94">
        <v>8097.45813</v>
      </c>
      <c r="P180" s="95">
        <f t="shared" si="4"/>
        <v>1.5704857829218033E-3</v>
      </c>
      <c r="Q180" s="95">
        <f>O180/'סכום נכסי הקרן'!$C$42</f>
        <v>1.1209222946454113E-4</v>
      </c>
    </row>
    <row r="181" spans="2:17" s="142" customFormat="1">
      <c r="B181" s="87" t="s">
        <v>3805</v>
      </c>
      <c r="C181" s="97" t="s">
        <v>3563</v>
      </c>
      <c r="D181" s="84">
        <v>482154</v>
      </c>
      <c r="E181" s="84"/>
      <c r="F181" s="84" t="s">
        <v>973</v>
      </c>
      <c r="G181" s="107">
        <v>42978</v>
      </c>
      <c r="H181" s="84" t="s">
        <v>3490</v>
      </c>
      <c r="I181" s="94">
        <v>3.0100000000000002</v>
      </c>
      <c r="J181" s="97" t="s">
        <v>183</v>
      </c>
      <c r="K181" s="98">
        <v>2.4500000000000001E-2</v>
      </c>
      <c r="L181" s="98">
        <v>2.170004007236697E-2</v>
      </c>
      <c r="M181" s="94">
        <v>4516993.42</v>
      </c>
      <c r="N181" s="96">
        <v>101.68</v>
      </c>
      <c r="O181" s="94">
        <v>4592.89066</v>
      </c>
      <c r="P181" s="95">
        <f t="shared" si="4"/>
        <v>8.9078194270877172E-4</v>
      </c>
      <c r="Q181" s="95">
        <f>O181/'סכום נכסי הקרן'!$C$42</f>
        <v>6.3578884324069708E-5</v>
      </c>
    </row>
    <row r="182" spans="2:17" s="142" customFormat="1">
      <c r="B182" s="87" t="s">
        <v>3805</v>
      </c>
      <c r="C182" s="97" t="s">
        <v>3563</v>
      </c>
      <c r="D182" s="84">
        <v>482153</v>
      </c>
      <c r="E182" s="84"/>
      <c r="F182" s="84" t="s">
        <v>973</v>
      </c>
      <c r="G182" s="107">
        <v>42978</v>
      </c>
      <c r="H182" s="84" t="s">
        <v>3490</v>
      </c>
      <c r="I182" s="94">
        <v>2.9899999999999998</v>
      </c>
      <c r="J182" s="97" t="s">
        <v>183</v>
      </c>
      <c r="K182" s="98">
        <v>2.76E-2</v>
      </c>
      <c r="L182" s="98">
        <v>2.6399999999999996E-2</v>
      </c>
      <c r="M182" s="94">
        <v>10539651.380000001</v>
      </c>
      <c r="N182" s="96">
        <v>101.31</v>
      </c>
      <c r="O182" s="94">
        <v>10677.720890000001</v>
      </c>
      <c r="P182" s="95">
        <f t="shared" si="4"/>
        <v>2.0709225762618601E-3</v>
      </c>
      <c r="Q182" s="95">
        <f>O182/'סכום נכסי הקרן'!$C$42</f>
        <v>1.4781052534571171E-4</v>
      </c>
    </row>
    <row r="183" spans="2:17" s="142" customFormat="1">
      <c r="B183" s="87" t="s">
        <v>3806</v>
      </c>
      <c r="C183" s="97" t="s">
        <v>3569</v>
      </c>
      <c r="D183" s="84">
        <v>90839511</v>
      </c>
      <c r="E183" s="84"/>
      <c r="F183" s="84" t="s">
        <v>698</v>
      </c>
      <c r="G183" s="107">
        <v>41816</v>
      </c>
      <c r="H183" s="84" t="s">
        <v>179</v>
      </c>
      <c r="I183" s="94">
        <v>7.51</v>
      </c>
      <c r="J183" s="97" t="s">
        <v>183</v>
      </c>
      <c r="K183" s="98">
        <v>4.4999999999999998E-2</v>
      </c>
      <c r="L183" s="98">
        <v>1.8100000000000002E-2</v>
      </c>
      <c r="M183" s="94">
        <v>5313391.5600000005</v>
      </c>
      <c r="N183" s="96">
        <v>123.35</v>
      </c>
      <c r="O183" s="94">
        <v>6554.0688600000003</v>
      </c>
      <c r="P183" s="95">
        <f t="shared" si="4"/>
        <v>1.2711485258301066E-3</v>
      </c>
      <c r="Q183" s="95">
        <f>O183/'סכום נכסי הקרן'!$C$42</f>
        <v>9.0727260183008019E-5</v>
      </c>
    </row>
    <row r="184" spans="2:17" s="142" customFormat="1">
      <c r="B184" s="87" t="s">
        <v>3806</v>
      </c>
      <c r="C184" s="97" t="s">
        <v>3569</v>
      </c>
      <c r="D184" s="84">
        <v>90839541</v>
      </c>
      <c r="E184" s="84"/>
      <c r="F184" s="84" t="s">
        <v>698</v>
      </c>
      <c r="G184" s="107">
        <v>42625</v>
      </c>
      <c r="H184" s="84" t="s">
        <v>179</v>
      </c>
      <c r="I184" s="94">
        <v>7.4099999999999984</v>
      </c>
      <c r="J184" s="97" t="s">
        <v>183</v>
      </c>
      <c r="K184" s="98">
        <v>4.4999999999999998E-2</v>
      </c>
      <c r="L184" s="98">
        <v>2.2900000000000004E-2</v>
      </c>
      <c r="M184" s="94">
        <v>1479559.26</v>
      </c>
      <c r="N184" s="96">
        <v>119.66</v>
      </c>
      <c r="O184" s="94">
        <v>1770.44067</v>
      </c>
      <c r="P184" s="95">
        <f t="shared" si="4"/>
        <v>3.4337342127652989E-4</v>
      </c>
      <c r="Q184" s="95">
        <f>O184/'סכום נכסי הקרן'!$C$42</f>
        <v>2.4508017040527253E-5</v>
      </c>
    </row>
    <row r="185" spans="2:17" s="142" customFormat="1">
      <c r="B185" s="87" t="s">
        <v>3806</v>
      </c>
      <c r="C185" s="97" t="s">
        <v>3569</v>
      </c>
      <c r="D185" s="84">
        <v>90839542</v>
      </c>
      <c r="E185" s="84"/>
      <c r="F185" s="84" t="s">
        <v>698</v>
      </c>
      <c r="G185" s="107">
        <v>42716</v>
      </c>
      <c r="H185" s="84" t="s">
        <v>179</v>
      </c>
      <c r="I185" s="94">
        <v>7.4599999999999982</v>
      </c>
      <c r="J185" s="97" t="s">
        <v>183</v>
      </c>
      <c r="K185" s="98">
        <v>4.4999999999999998E-2</v>
      </c>
      <c r="L185" s="98">
        <v>2.0599999999999993E-2</v>
      </c>
      <c r="M185" s="94">
        <v>1119373.4400000002</v>
      </c>
      <c r="N185" s="96">
        <v>121.91</v>
      </c>
      <c r="O185" s="94">
        <v>1364.6282400000002</v>
      </c>
      <c r="P185" s="95">
        <f t="shared" si="4"/>
        <v>2.6466691342973364E-4</v>
      </c>
      <c r="Q185" s="95">
        <f>O185/'סכום נכסי הקרן'!$C$42</f>
        <v>1.8890399845991292E-5</v>
      </c>
    </row>
    <row r="186" spans="2:17" s="142" customFormat="1">
      <c r="B186" s="87" t="s">
        <v>3806</v>
      </c>
      <c r="C186" s="97" t="s">
        <v>3569</v>
      </c>
      <c r="D186" s="84">
        <v>90839544</v>
      </c>
      <c r="E186" s="84"/>
      <c r="F186" s="84" t="s">
        <v>698</v>
      </c>
      <c r="G186" s="107">
        <v>42803</v>
      </c>
      <c r="H186" s="84" t="s">
        <v>179</v>
      </c>
      <c r="I186" s="94">
        <v>7.3599999999999994</v>
      </c>
      <c r="J186" s="97" t="s">
        <v>183</v>
      </c>
      <c r="K186" s="98">
        <v>4.4999999999999998E-2</v>
      </c>
      <c r="L186" s="98">
        <v>2.53E-2</v>
      </c>
      <c r="M186" s="94">
        <v>7173777.5599999996</v>
      </c>
      <c r="N186" s="96">
        <v>118.57</v>
      </c>
      <c r="O186" s="94">
        <v>8505.9484200000006</v>
      </c>
      <c r="P186" s="95">
        <f t="shared" si="4"/>
        <v>1.6497116563511242E-3</v>
      </c>
      <c r="Q186" s="95">
        <f>O186/'סכום נכסי הקרן'!$C$42</f>
        <v>1.1774691598290378E-4</v>
      </c>
    </row>
    <row r="187" spans="2:17" s="142" customFormat="1">
      <c r="B187" s="87" t="s">
        <v>3806</v>
      </c>
      <c r="C187" s="97" t="s">
        <v>3569</v>
      </c>
      <c r="D187" s="84">
        <v>90839545</v>
      </c>
      <c r="E187" s="84"/>
      <c r="F187" s="84" t="s">
        <v>698</v>
      </c>
      <c r="G187" s="107">
        <v>42898</v>
      </c>
      <c r="H187" s="84" t="s">
        <v>179</v>
      </c>
      <c r="I187" s="94">
        <v>7.24</v>
      </c>
      <c r="J187" s="97" t="s">
        <v>183</v>
      </c>
      <c r="K187" s="98">
        <v>4.4999999999999998E-2</v>
      </c>
      <c r="L187" s="98">
        <v>3.0799999999999991E-2</v>
      </c>
      <c r="M187" s="94">
        <v>1349205.23</v>
      </c>
      <c r="N187" s="96">
        <v>113.49</v>
      </c>
      <c r="O187" s="94">
        <v>1531.2131000000002</v>
      </c>
      <c r="P187" s="95">
        <f t="shared" si="4"/>
        <v>2.9697571331234804E-4</v>
      </c>
      <c r="Q187" s="95">
        <f>O187/'סכום נכסי הקרן'!$C$42</f>
        <v>2.1196415888637807E-5</v>
      </c>
    </row>
    <row r="188" spans="2:17" s="142" customFormat="1">
      <c r="B188" s="87" t="s">
        <v>3806</v>
      </c>
      <c r="C188" s="97" t="s">
        <v>3569</v>
      </c>
      <c r="D188" s="84">
        <v>90839546</v>
      </c>
      <c r="E188" s="84"/>
      <c r="F188" s="84" t="s">
        <v>698</v>
      </c>
      <c r="G188" s="107">
        <v>42989</v>
      </c>
      <c r="H188" s="84" t="s">
        <v>179</v>
      </c>
      <c r="I188" s="94">
        <v>7.1900000000000039</v>
      </c>
      <c r="J188" s="97" t="s">
        <v>183</v>
      </c>
      <c r="K188" s="98">
        <v>4.4999999999999998E-2</v>
      </c>
      <c r="L188" s="98">
        <v>3.3100000000000011E-2</v>
      </c>
      <c r="M188" s="94">
        <v>1700168.4599999997</v>
      </c>
      <c r="N188" s="96">
        <v>112.07</v>
      </c>
      <c r="O188" s="94">
        <v>1905.3787699999993</v>
      </c>
      <c r="P188" s="95">
        <f t="shared" si="4"/>
        <v>3.6954439545413637E-4</v>
      </c>
      <c r="Q188" s="95">
        <f>O188/'סכום נכסי הקרן'!$C$42</f>
        <v>2.6375950437141076E-5</v>
      </c>
    </row>
    <row r="189" spans="2:17" s="142" customFormat="1">
      <c r="B189" s="87" t="s">
        <v>3806</v>
      </c>
      <c r="C189" s="97" t="s">
        <v>3569</v>
      </c>
      <c r="D189" s="84">
        <v>90839547</v>
      </c>
      <c r="E189" s="84"/>
      <c r="F189" s="84" t="s">
        <v>698</v>
      </c>
      <c r="G189" s="107">
        <v>43080</v>
      </c>
      <c r="H189" s="84" t="s">
        <v>179</v>
      </c>
      <c r="I189" s="94">
        <v>7.0499999999999989</v>
      </c>
      <c r="J189" s="97" t="s">
        <v>183</v>
      </c>
      <c r="K189" s="98">
        <v>4.4999999999999998E-2</v>
      </c>
      <c r="L189" s="98">
        <v>3.9300000000000002E-2</v>
      </c>
      <c r="M189" s="94">
        <v>526770.93000000005</v>
      </c>
      <c r="N189" s="96">
        <v>106.65</v>
      </c>
      <c r="O189" s="94">
        <v>561.80120000000011</v>
      </c>
      <c r="P189" s="95">
        <f t="shared" si="4"/>
        <v>1.0896021730073567E-4</v>
      </c>
      <c r="Q189" s="95">
        <f>O189/'סכום נכסי הקרן'!$C$42</f>
        <v>7.7769527193411471E-6</v>
      </c>
    </row>
    <row r="190" spans="2:17" s="142" customFormat="1">
      <c r="B190" s="87" t="s">
        <v>3806</v>
      </c>
      <c r="C190" s="97" t="s">
        <v>3569</v>
      </c>
      <c r="D190" s="84">
        <v>90839548</v>
      </c>
      <c r="E190" s="84"/>
      <c r="F190" s="84" t="s">
        <v>698</v>
      </c>
      <c r="G190" s="107">
        <v>43171</v>
      </c>
      <c r="H190" s="84" t="s">
        <v>179</v>
      </c>
      <c r="I190" s="94">
        <v>7.0400000000000018</v>
      </c>
      <c r="J190" s="97" t="s">
        <v>183</v>
      </c>
      <c r="K190" s="98">
        <v>4.4999999999999998E-2</v>
      </c>
      <c r="L190" s="98">
        <v>0.04</v>
      </c>
      <c r="M190" s="94">
        <v>559631.37</v>
      </c>
      <c r="N190" s="96">
        <v>106.9</v>
      </c>
      <c r="O190" s="94">
        <v>598.24590999999987</v>
      </c>
      <c r="P190" s="95">
        <f t="shared" si="4"/>
        <v>1.1602859579665606E-4</v>
      </c>
      <c r="Q190" s="95">
        <f>O190/'סכום נכסי הקרן'!$C$42</f>
        <v>8.2814528637696345E-6</v>
      </c>
    </row>
    <row r="191" spans="2:17" s="142" customFormat="1">
      <c r="B191" s="87" t="s">
        <v>3806</v>
      </c>
      <c r="C191" s="97" t="s">
        <v>3569</v>
      </c>
      <c r="D191" s="84">
        <v>90839550</v>
      </c>
      <c r="E191" s="84"/>
      <c r="F191" s="84" t="s">
        <v>698</v>
      </c>
      <c r="G191" s="107">
        <v>43341</v>
      </c>
      <c r="H191" s="84" t="s">
        <v>179</v>
      </c>
      <c r="I191" s="94">
        <v>7.1300000000000017</v>
      </c>
      <c r="J191" s="97" t="s">
        <v>183</v>
      </c>
      <c r="K191" s="98">
        <v>4.4999999999999998E-2</v>
      </c>
      <c r="L191" s="98">
        <v>3.6799999999999999E-2</v>
      </c>
      <c r="M191" s="94">
        <v>987435.83</v>
      </c>
      <c r="N191" s="96">
        <v>108.58</v>
      </c>
      <c r="O191" s="94">
        <v>1072.1579299999996</v>
      </c>
      <c r="P191" s="95">
        <f t="shared" si="4"/>
        <v>2.0794288270211401E-4</v>
      </c>
      <c r="Q191" s="95">
        <f>O191/'סכום נכסי הקרן'!$C$42</f>
        <v>1.4841765253040881E-5</v>
      </c>
    </row>
    <row r="192" spans="2:17" s="142" customFormat="1">
      <c r="B192" s="87" t="s">
        <v>3806</v>
      </c>
      <c r="C192" s="97" t="s">
        <v>3569</v>
      </c>
      <c r="D192" s="84">
        <v>90839512</v>
      </c>
      <c r="E192" s="84"/>
      <c r="F192" s="84" t="s">
        <v>698</v>
      </c>
      <c r="G192" s="107">
        <v>41893</v>
      </c>
      <c r="H192" s="84" t="s">
        <v>179</v>
      </c>
      <c r="I192" s="94">
        <v>7.5099999999999989</v>
      </c>
      <c r="J192" s="97" t="s">
        <v>183</v>
      </c>
      <c r="K192" s="98">
        <v>4.4999999999999998E-2</v>
      </c>
      <c r="L192" s="98">
        <v>1.8099999999999998E-2</v>
      </c>
      <c r="M192" s="94">
        <v>1042430.2399999999</v>
      </c>
      <c r="N192" s="96">
        <v>122.87</v>
      </c>
      <c r="O192" s="94">
        <v>1280.8340900000001</v>
      </c>
      <c r="P192" s="95">
        <f t="shared" si="4"/>
        <v>2.4841520589950685E-4</v>
      </c>
      <c r="Q192" s="95">
        <f>O192/'סכום נכסי הקרן'!$C$42</f>
        <v>1.7730446569445459E-5</v>
      </c>
    </row>
    <row r="193" spans="2:17" s="142" customFormat="1">
      <c r="B193" s="87" t="s">
        <v>3807</v>
      </c>
      <c r="C193" s="97" t="s">
        <v>3569</v>
      </c>
      <c r="D193" s="84">
        <v>90839513</v>
      </c>
      <c r="E193" s="84"/>
      <c r="F193" s="84" t="s">
        <v>698</v>
      </c>
      <c r="G193" s="107">
        <v>42151</v>
      </c>
      <c r="H193" s="84" t="s">
        <v>179</v>
      </c>
      <c r="I193" s="94">
        <v>7.5100000000000007</v>
      </c>
      <c r="J193" s="97" t="s">
        <v>183</v>
      </c>
      <c r="K193" s="98">
        <v>4.4999999999999998E-2</v>
      </c>
      <c r="L193" s="98">
        <v>1.8099999999999995E-2</v>
      </c>
      <c r="M193" s="94">
        <v>3817569.97</v>
      </c>
      <c r="N193" s="96">
        <v>124.09</v>
      </c>
      <c r="O193" s="94">
        <v>4737.2225600000002</v>
      </c>
      <c r="P193" s="95">
        <f t="shared" si="4"/>
        <v>9.1877482557806438E-4</v>
      </c>
      <c r="Q193" s="95">
        <f>O193/'סכום נכסי הקרן'!$C$42</f>
        <v>6.5576855069224177E-5</v>
      </c>
    </row>
    <row r="194" spans="2:17" s="142" customFormat="1">
      <c r="B194" s="87" t="s">
        <v>3807</v>
      </c>
      <c r="C194" s="97" t="s">
        <v>3569</v>
      </c>
      <c r="D194" s="84">
        <v>90839515</v>
      </c>
      <c r="E194" s="84"/>
      <c r="F194" s="84" t="s">
        <v>698</v>
      </c>
      <c r="G194" s="107">
        <v>42166</v>
      </c>
      <c r="H194" s="84" t="s">
        <v>179</v>
      </c>
      <c r="I194" s="94">
        <v>7.5100000000000007</v>
      </c>
      <c r="J194" s="97" t="s">
        <v>183</v>
      </c>
      <c r="K194" s="98">
        <v>4.4999999999999998E-2</v>
      </c>
      <c r="L194" s="98">
        <v>1.8099999999999995E-2</v>
      </c>
      <c r="M194" s="94">
        <v>3591913.6500000004</v>
      </c>
      <c r="N194" s="96">
        <v>124.09</v>
      </c>
      <c r="O194" s="94">
        <v>4457.2056800000009</v>
      </c>
      <c r="P194" s="95">
        <f t="shared" si="4"/>
        <v>8.6446611265136733E-4</v>
      </c>
      <c r="Q194" s="95">
        <f>O194/'סכום נכסי הקרן'!$C$42</f>
        <v>6.1700611949100153E-5</v>
      </c>
    </row>
    <row r="195" spans="2:17" s="142" customFormat="1">
      <c r="B195" s="87" t="s">
        <v>3807</v>
      </c>
      <c r="C195" s="97" t="s">
        <v>3569</v>
      </c>
      <c r="D195" s="84">
        <v>90839516</v>
      </c>
      <c r="E195" s="84"/>
      <c r="F195" s="84" t="s">
        <v>698</v>
      </c>
      <c r="G195" s="107">
        <v>42257</v>
      </c>
      <c r="H195" s="84" t="s">
        <v>179</v>
      </c>
      <c r="I195" s="94">
        <v>7.5100000000000007</v>
      </c>
      <c r="J195" s="97" t="s">
        <v>183</v>
      </c>
      <c r="K195" s="98">
        <v>4.4999999999999998E-2</v>
      </c>
      <c r="L195" s="98">
        <v>1.8100000000000002E-2</v>
      </c>
      <c r="M195" s="94">
        <v>1908758.97</v>
      </c>
      <c r="N195" s="96">
        <v>123.22</v>
      </c>
      <c r="O195" s="94">
        <v>2351.9728299999997</v>
      </c>
      <c r="P195" s="95">
        <f t="shared" si="4"/>
        <v>4.5616041874283316E-4</v>
      </c>
      <c r="Q195" s="95">
        <f>O195/'סכום נכסי הקרן'!$C$42</f>
        <v>3.2558103286509508E-5</v>
      </c>
    </row>
    <row r="196" spans="2:17" s="142" customFormat="1">
      <c r="B196" s="87" t="s">
        <v>3806</v>
      </c>
      <c r="C196" s="97" t="s">
        <v>3569</v>
      </c>
      <c r="D196" s="84">
        <v>90839517</v>
      </c>
      <c r="E196" s="84"/>
      <c r="F196" s="84" t="s">
        <v>698</v>
      </c>
      <c r="G196" s="107">
        <v>42348</v>
      </c>
      <c r="H196" s="84" t="s">
        <v>179</v>
      </c>
      <c r="I196" s="94">
        <v>7.5100000000000007</v>
      </c>
      <c r="J196" s="97" t="s">
        <v>183</v>
      </c>
      <c r="K196" s="98">
        <v>4.4999999999999998E-2</v>
      </c>
      <c r="L196" s="98">
        <v>1.8099999999999995E-2</v>
      </c>
      <c r="M196" s="94">
        <v>3305374.0200000005</v>
      </c>
      <c r="N196" s="96">
        <v>123.84</v>
      </c>
      <c r="O196" s="94">
        <v>4093.3751400000001</v>
      </c>
      <c r="P196" s="95">
        <f t="shared" si="4"/>
        <v>7.939019082690269E-4</v>
      </c>
      <c r="Q196" s="95">
        <f>O196/'סכום נכסי הקרן'!$C$42</f>
        <v>5.6664145477628816E-5</v>
      </c>
    </row>
    <row r="197" spans="2:17" s="142" customFormat="1">
      <c r="B197" s="87" t="s">
        <v>3806</v>
      </c>
      <c r="C197" s="97" t="s">
        <v>3569</v>
      </c>
      <c r="D197" s="84">
        <v>90839518</v>
      </c>
      <c r="E197" s="84"/>
      <c r="F197" s="84" t="s">
        <v>698</v>
      </c>
      <c r="G197" s="107">
        <v>42439</v>
      </c>
      <c r="H197" s="84" t="s">
        <v>179</v>
      </c>
      <c r="I197" s="94">
        <v>7.5100000000000025</v>
      </c>
      <c r="J197" s="97" t="s">
        <v>183</v>
      </c>
      <c r="K197" s="98">
        <v>4.4999999999999998E-2</v>
      </c>
      <c r="L197" s="98">
        <v>1.8100000000000002E-2</v>
      </c>
      <c r="M197" s="94">
        <v>3925744.2600000007</v>
      </c>
      <c r="N197" s="96">
        <v>125.1</v>
      </c>
      <c r="O197" s="94">
        <v>4911.106209999999</v>
      </c>
      <c r="P197" s="95">
        <f t="shared" si="4"/>
        <v>9.5249921115973444E-4</v>
      </c>
      <c r="Q197" s="95">
        <f>O197/'סכום נכסי הקרן'!$C$42</f>
        <v>6.7983907465545961E-5</v>
      </c>
    </row>
    <row r="198" spans="2:17" s="142" customFormat="1">
      <c r="B198" s="87" t="s">
        <v>3806</v>
      </c>
      <c r="C198" s="97" t="s">
        <v>3569</v>
      </c>
      <c r="D198" s="84">
        <v>90839519</v>
      </c>
      <c r="E198" s="84"/>
      <c r="F198" s="84" t="s">
        <v>698</v>
      </c>
      <c r="G198" s="107">
        <v>42549</v>
      </c>
      <c r="H198" s="84" t="s">
        <v>179</v>
      </c>
      <c r="I198" s="94">
        <v>7.4900000000000038</v>
      </c>
      <c r="J198" s="97" t="s">
        <v>183</v>
      </c>
      <c r="K198" s="98">
        <v>4.4999999999999998E-2</v>
      </c>
      <c r="L198" s="98">
        <v>1.9100000000000002E-2</v>
      </c>
      <c r="M198" s="94">
        <v>2761322.68</v>
      </c>
      <c r="N198" s="96">
        <v>123.93</v>
      </c>
      <c r="O198" s="94">
        <v>3422.1071799999991</v>
      </c>
      <c r="P198" s="95">
        <f t="shared" si="4"/>
        <v>6.6371083215772345E-4</v>
      </c>
      <c r="Q198" s="95">
        <f>O198/'סכום נכסי הקרן'!$C$42</f>
        <v>4.737185634238206E-5</v>
      </c>
    </row>
    <row r="199" spans="2:17" s="142" customFormat="1">
      <c r="B199" s="87" t="s">
        <v>3806</v>
      </c>
      <c r="C199" s="97" t="s">
        <v>3569</v>
      </c>
      <c r="D199" s="84">
        <v>90839520</v>
      </c>
      <c r="E199" s="84"/>
      <c r="F199" s="84" t="s">
        <v>698</v>
      </c>
      <c r="G199" s="107">
        <v>42604</v>
      </c>
      <c r="H199" s="84" t="s">
        <v>179</v>
      </c>
      <c r="I199" s="94">
        <v>7.4099999999999984</v>
      </c>
      <c r="J199" s="97" t="s">
        <v>183</v>
      </c>
      <c r="K199" s="98">
        <v>4.4999999999999998E-2</v>
      </c>
      <c r="L199" s="98">
        <v>2.2899999999999997E-2</v>
      </c>
      <c r="M199" s="94">
        <v>3610909.98</v>
      </c>
      <c r="N199" s="96">
        <v>119.68</v>
      </c>
      <c r="O199" s="94">
        <v>4321.537260000001</v>
      </c>
      <c r="P199" s="95">
        <f t="shared" si="4"/>
        <v>8.3815349437278859E-4</v>
      </c>
      <c r="Q199" s="95">
        <f>O199/'סכום נכסי הקרן'!$C$42</f>
        <v>5.9822568812403907E-5</v>
      </c>
    </row>
    <row r="200" spans="2:17" s="142" customFormat="1">
      <c r="B200" s="87" t="s">
        <v>3808</v>
      </c>
      <c r="C200" s="97" t="s">
        <v>3569</v>
      </c>
      <c r="D200" s="84">
        <v>84666732</v>
      </c>
      <c r="E200" s="84"/>
      <c r="F200" s="84" t="s">
        <v>698</v>
      </c>
      <c r="G200" s="107">
        <v>43552</v>
      </c>
      <c r="H200" s="84" t="s">
        <v>179</v>
      </c>
      <c r="I200" s="94">
        <v>6.9699999999999971</v>
      </c>
      <c r="J200" s="97" t="s">
        <v>183</v>
      </c>
      <c r="K200" s="98">
        <v>3.5499999999999997E-2</v>
      </c>
      <c r="L200" s="98">
        <v>3.209999999999999E-2</v>
      </c>
      <c r="M200" s="94">
        <v>59309375.530000009</v>
      </c>
      <c r="N200" s="96">
        <v>102.59</v>
      </c>
      <c r="O200" s="94">
        <v>60845.488340000004</v>
      </c>
      <c r="P200" s="95">
        <f t="shared" si="4"/>
        <v>1.1800860573626004E-2</v>
      </c>
      <c r="Q200" s="95">
        <f>O200/'סכום נכסי הקרן'!$C$42</f>
        <v>8.4227745687514189E-4</v>
      </c>
    </row>
    <row r="201" spans="2:17" s="142" customFormat="1">
      <c r="B201" s="87" t="s">
        <v>3809</v>
      </c>
      <c r="C201" s="97" t="s">
        <v>3569</v>
      </c>
      <c r="D201" s="84">
        <v>90320002</v>
      </c>
      <c r="E201" s="84"/>
      <c r="F201" s="84" t="s">
        <v>698</v>
      </c>
      <c r="G201" s="107">
        <v>43227</v>
      </c>
      <c r="H201" s="84" t="s">
        <v>179</v>
      </c>
      <c r="I201" s="94">
        <v>0.18999999999999997</v>
      </c>
      <c r="J201" s="97" t="s">
        <v>183</v>
      </c>
      <c r="K201" s="98">
        <v>2.75E-2</v>
      </c>
      <c r="L201" s="98">
        <v>2.5201234392640305E-2</v>
      </c>
      <c r="M201" s="94">
        <v>77154.12</v>
      </c>
      <c r="N201" s="96">
        <v>100.43</v>
      </c>
      <c r="O201" s="94">
        <v>77.485880000000023</v>
      </c>
      <c r="P201" s="95">
        <f t="shared" si="4"/>
        <v>1.5028231200892289E-5</v>
      </c>
      <c r="Q201" s="95">
        <f>O201/'סכום נכסי הקרן'!$C$42</f>
        <v>1.0726285831652582E-6</v>
      </c>
    </row>
    <row r="202" spans="2:17" s="142" customFormat="1">
      <c r="B202" s="87" t="s">
        <v>3809</v>
      </c>
      <c r="C202" s="97" t="s">
        <v>3569</v>
      </c>
      <c r="D202" s="84">
        <v>90320003</v>
      </c>
      <c r="E202" s="84"/>
      <c r="F202" s="84" t="s">
        <v>698</v>
      </c>
      <c r="G202" s="107">
        <v>43279</v>
      </c>
      <c r="H202" s="84" t="s">
        <v>179</v>
      </c>
      <c r="I202" s="94">
        <v>0.16000000000000009</v>
      </c>
      <c r="J202" s="97" t="s">
        <v>183</v>
      </c>
      <c r="K202" s="98">
        <v>2.75E-2</v>
      </c>
      <c r="L202" s="98">
        <v>2.6899478971125605E-2</v>
      </c>
      <c r="M202" s="94">
        <v>334867.90999999997</v>
      </c>
      <c r="N202" s="96">
        <v>100.03</v>
      </c>
      <c r="O202" s="94">
        <v>334.96799999999996</v>
      </c>
      <c r="P202" s="95">
        <f t="shared" si="4"/>
        <v>6.4966372568789135E-5</v>
      </c>
      <c r="Q202" s="95">
        <f>O202/'סכום נכסי הקרן'!$C$42</f>
        <v>4.6369254791414903E-6</v>
      </c>
    </row>
    <row r="203" spans="2:17" s="142" customFormat="1">
      <c r="B203" s="87" t="s">
        <v>3809</v>
      </c>
      <c r="C203" s="97" t="s">
        <v>3569</v>
      </c>
      <c r="D203" s="84">
        <v>90320004</v>
      </c>
      <c r="E203" s="84"/>
      <c r="F203" s="84" t="s">
        <v>698</v>
      </c>
      <c r="G203" s="107">
        <v>43321</v>
      </c>
      <c r="H203" s="84" t="s">
        <v>179</v>
      </c>
      <c r="I203" s="94">
        <v>0.11000000000000004</v>
      </c>
      <c r="J203" s="97" t="s">
        <v>183</v>
      </c>
      <c r="K203" s="98">
        <v>2.75E-2</v>
      </c>
      <c r="L203" s="98">
        <v>2.3899948835468157E-2</v>
      </c>
      <c r="M203" s="94">
        <v>1478264.8299999996</v>
      </c>
      <c r="N203" s="96">
        <v>100.2</v>
      </c>
      <c r="O203" s="94">
        <v>1481.2214099999999</v>
      </c>
      <c r="P203" s="95">
        <f t="shared" si="4"/>
        <v>2.8727992518368074E-4</v>
      </c>
      <c r="Q203" s="95">
        <f>O203/'סכום נכסי הקרן'!$C$42</f>
        <v>2.0504386378038751E-5</v>
      </c>
    </row>
    <row r="204" spans="2:17" s="142" customFormat="1">
      <c r="B204" s="87" t="s">
        <v>3809</v>
      </c>
      <c r="C204" s="97" t="s">
        <v>3569</v>
      </c>
      <c r="D204" s="84">
        <v>90310002</v>
      </c>
      <c r="E204" s="84"/>
      <c r="F204" s="84" t="s">
        <v>698</v>
      </c>
      <c r="G204" s="107">
        <v>43227</v>
      </c>
      <c r="H204" s="84" t="s">
        <v>179</v>
      </c>
      <c r="I204" s="94">
        <v>9.33</v>
      </c>
      <c r="J204" s="97" t="s">
        <v>183</v>
      </c>
      <c r="K204" s="98">
        <v>2.9805999999999999E-2</v>
      </c>
      <c r="L204" s="98">
        <v>2.4599981674071864E-2</v>
      </c>
      <c r="M204" s="94">
        <v>1676442.2499999998</v>
      </c>
      <c r="N204" s="96">
        <v>107.01</v>
      </c>
      <c r="O204" s="94">
        <v>1793.9609800000001</v>
      </c>
      <c r="P204" s="95">
        <f t="shared" si="4"/>
        <v>3.4793513828350792E-4</v>
      </c>
      <c r="Q204" s="95">
        <f>O204/'סכום נכסי הקרן'!$C$42</f>
        <v>2.4833606125801986E-5</v>
      </c>
    </row>
    <row r="205" spans="2:17" s="142" customFormat="1">
      <c r="B205" s="87" t="s">
        <v>3809</v>
      </c>
      <c r="C205" s="97" t="s">
        <v>3569</v>
      </c>
      <c r="D205" s="84">
        <v>90310003</v>
      </c>
      <c r="E205" s="84"/>
      <c r="F205" s="84" t="s">
        <v>698</v>
      </c>
      <c r="G205" s="107">
        <v>43279</v>
      </c>
      <c r="H205" s="84" t="s">
        <v>179</v>
      </c>
      <c r="I205" s="94">
        <v>9.3600000000000012</v>
      </c>
      <c r="J205" s="97" t="s">
        <v>183</v>
      </c>
      <c r="K205" s="98">
        <v>2.9796999999999997E-2</v>
      </c>
      <c r="L205" s="98">
        <v>2.3300000000000001E-2</v>
      </c>
      <c r="M205" s="94">
        <v>1960659.5599999996</v>
      </c>
      <c r="N205" s="96">
        <v>107.29</v>
      </c>
      <c r="O205" s="94">
        <v>2103.5915700000005</v>
      </c>
      <c r="P205" s="95">
        <f t="shared" si="4"/>
        <v>4.0798737094046032E-4</v>
      </c>
      <c r="Q205" s="95">
        <f>O205/'סכום נכסי הקרן'!$C$42</f>
        <v>2.9119788602613546E-5</v>
      </c>
    </row>
    <row r="206" spans="2:17" s="142" customFormat="1">
      <c r="B206" s="87" t="s">
        <v>3809</v>
      </c>
      <c r="C206" s="97" t="s">
        <v>3569</v>
      </c>
      <c r="D206" s="84">
        <v>90310004</v>
      </c>
      <c r="E206" s="84"/>
      <c r="F206" s="84" t="s">
        <v>698</v>
      </c>
      <c r="G206" s="107">
        <v>43321</v>
      </c>
      <c r="H206" s="84" t="s">
        <v>179</v>
      </c>
      <c r="I206" s="94">
        <v>9.3800000000000026</v>
      </c>
      <c r="J206" s="97" t="s">
        <v>183</v>
      </c>
      <c r="K206" s="98">
        <v>3.0529000000000001E-2</v>
      </c>
      <c r="L206" s="98">
        <v>2.2400000000000007E-2</v>
      </c>
      <c r="M206" s="94">
        <v>10979341.82</v>
      </c>
      <c r="N206" s="96">
        <v>108.75</v>
      </c>
      <c r="O206" s="94">
        <v>11940.033759999998</v>
      </c>
      <c r="P206" s="95">
        <f t="shared" si="4"/>
        <v>2.3157456286453638E-3</v>
      </c>
      <c r="Q206" s="95">
        <f>O206/'סכום נכסי הקרן'!$C$42</f>
        <v>1.6528458468735395E-4</v>
      </c>
    </row>
    <row r="207" spans="2:17" s="142" customFormat="1">
      <c r="B207" s="87" t="s">
        <v>3809</v>
      </c>
      <c r="C207" s="97" t="s">
        <v>3569</v>
      </c>
      <c r="D207" s="84">
        <v>90310001</v>
      </c>
      <c r="E207" s="84"/>
      <c r="F207" s="84" t="s">
        <v>698</v>
      </c>
      <c r="G207" s="107">
        <v>43138</v>
      </c>
      <c r="H207" s="84" t="s">
        <v>179</v>
      </c>
      <c r="I207" s="94">
        <v>9.2900000000000009</v>
      </c>
      <c r="J207" s="97" t="s">
        <v>183</v>
      </c>
      <c r="K207" s="98">
        <v>2.8239999999999998E-2</v>
      </c>
      <c r="L207" s="98">
        <v>2.7200000000000002E-2</v>
      </c>
      <c r="M207" s="94">
        <v>10519677.129999999</v>
      </c>
      <c r="N207" s="96">
        <v>102.89</v>
      </c>
      <c r="O207" s="94">
        <v>10823.696449999999</v>
      </c>
      <c r="P207" s="95">
        <f t="shared" si="4"/>
        <v>2.0992342436954585E-3</v>
      </c>
      <c r="Q207" s="95">
        <f>O207/'סכום נכסי הקרן'!$C$42</f>
        <v>1.498312490969236E-4</v>
      </c>
    </row>
    <row r="208" spans="2:17" s="142" customFormat="1">
      <c r="B208" s="87" t="s">
        <v>3809</v>
      </c>
      <c r="C208" s="97" t="s">
        <v>3569</v>
      </c>
      <c r="D208" s="84">
        <v>90310005</v>
      </c>
      <c r="E208" s="84"/>
      <c r="F208" s="84" t="s">
        <v>698</v>
      </c>
      <c r="G208" s="107">
        <v>43417</v>
      </c>
      <c r="H208" s="84" t="s">
        <v>179</v>
      </c>
      <c r="I208" s="94">
        <v>9.2799999999999994</v>
      </c>
      <c r="J208" s="97" t="s">
        <v>183</v>
      </c>
      <c r="K208" s="98">
        <v>3.2797E-2</v>
      </c>
      <c r="L208" s="98">
        <v>2.4E-2</v>
      </c>
      <c r="M208" s="94">
        <v>12486419.16</v>
      </c>
      <c r="N208" s="96">
        <v>109.24</v>
      </c>
      <c r="O208" s="94">
        <v>13640.163679999998</v>
      </c>
      <c r="P208" s="95">
        <f t="shared" si="4"/>
        <v>2.6454824208107814E-3</v>
      </c>
      <c r="Q208" s="95">
        <f>O208/'סכום נכסי הקרן'!$C$42</f>
        <v>1.8881929768650247E-4</v>
      </c>
    </row>
    <row r="209" spans="2:17" s="142" customFormat="1">
      <c r="B209" s="87" t="s">
        <v>3809</v>
      </c>
      <c r="C209" s="97" t="s">
        <v>3569</v>
      </c>
      <c r="D209" s="84">
        <v>90310006</v>
      </c>
      <c r="E209" s="84"/>
      <c r="F209" s="84" t="s">
        <v>698</v>
      </c>
      <c r="G209" s="107">
        <v>43496</v>
      </c>
      <c r="H209" s="84" t="s">
        <v>179</v>
      </c>
      <c r="I209" s="94">
        <v>9.389999999999997</v>
      </c>
      <c r="J209" s="97" t="s">
        <v>183</v>
      </c>
      <c r="K209" s="98">
        <v>3.2190999999999997E-2</v>
      </c>
      <c r="L209" s="98">
        <v>2.0599999999999997E-2</v>
      </c>
      <c r="M209" s="94">
        <v>15783811.93</v>
      </c>
      <c r="N209" s="96">
        <v>112.43</v>
      </c>
      <c r="O209" s="94">
        <v>17745.739520000003</v>
      </c>
      <c r="P209" s="95">
        <f t="shared" si="4"/>
        <v>3.4417506304035175E-3</v>
      </c>
      <c r="Q209" s="95">
        <f>O209/'סכום נכסי הקרן'!$C$42</f>
        <v>2.4565233612314046E-4</v>
      </c>
    </row>
    <row r="210" spans="2:17" s="142" customFormat="1">
      <c r="B210" s="87" t="s">
        <v>3809</v>
      </c>
      <c r="C210" s="97" t="s">
        <v>3569</v>
      </c>
      <c r="D210" s="84">
        <v>90310008</v>
      </c>
      <c r="E210" s="84"/>
      <c r="F210" s="84" t="s">
        <v>698</v>
      </c>
      <c r="G210" s="107">
        <v>43613</v>
      </c>
      <c r="H210" s="84" t="s">
        <v>179</v>
      </c>
      <c r="I210" s="94">
        <v>9.4700000000000042</v>
      </c>
      <c r="J210" s="97" t="s">
        <v>183</v>
      </c>
      <c r="K210" s="98">
        <v>2.6495999999999999E-2</v>
      </c>
      <c r="L210" s="98">
        <v>2.2600000000000006E-2</v>
      </c>
      <c r="M210" s="94">
        <v>4194984.96</v>
      </c>
      <c r="N210" s="96">
        <v>103.38</v>
      </c>
      <c r="O210" s="94">
        <v>4336.7756099999988</v>
      </c>
      <c r="P210" s="95">
        <f t="shared" si="4"/>
        <v>8.4110894182876485E-4</v>
      </c>
      <c r="Q210" s="95">
        <f>O210/'סכום נכסי הקרן'!$C$42</f>
        <v>6.0033511628956729E-5</v>
      </c>
    </row>
    <row r="211" spans="2:17" s="142" customFormat="1">
      <c r="B211" s="87" t="s">
        <v>3809</v>
      </c>
      <c r="C211" s="97" t="s">
        <v>3569</v>
      </c>
      <c r="D211" s="84">
        <v>90310007</v>
      </c>
      <c r="E211" s="84"/>
      <c r="F211" s="84" t="s">
        <v>698</v>
      </c>
      <c r="G211" s="107">
        <v>43541</v>
      </c>
      <c r="H211" s="84" t="s">
        <v>179</v>
      </c>
      <c r="I211" s="94">
        <v>9.3800000000000008</v>
      </c>
      <c r="J211" s="97" t="s">
        <v>183</v>
      </c>
      <c r="K211" s="98">
        <v>2.9270999999999998E-2</v>
      </c>
      <c r="L211" s="98">
        <v>2.3400000000000008E-2</v>
      </c>
      <c r="M211" s="94">
        <v>1357537.0299999998</v>
      </c>
      <c r="N211" s="96">
        <v>106.63</v>
      </c>
      <c r="O211" s="94">
        <v>1447.5417399999999</v>
      </c>
      <c r="P211" s="95">
        <f t="shared" si="4"/>
        <v>2.8074782065663973E-4</v>
      </c>
      <c r="Q211" s="95">
        <f>O211/'סכום נכסי הקרן'!$C$42</f>
        <v>2.0038162380665639E-5</v>
      </c>
    </row>
    <row r="212" spans="2:17" s="142" customFormat="1">
      <c r="B212" s="87" t="s">
        <v>3810</v>
      </c>
      <c r="C212" s="97" t="s">
        <v>3569</v>
      </c>
      <c r="D212" s="84">
        <v>90145362</v>
      </c>
      <c r="E212" s="84"/>
      <c r="F212" s="84" t="s">
        <v>729</v>
      </c>
      <c r="G212" s="107">
        <v>42825</v>
      </c>
      <c r="H212" s="84" t="s">
        <v>179</v>
      </c>
      <c r="I212" s="94">
        <v>6.9300000000000006</v>
      </c>
      <c r="J212" s="97" t="s">
        <v>183</v>
      </c>
      <c r="K212" s="98">
        <v>2.8999999999999998E-2</v>
      </c>
      <c r="L212" s="98">
        <v>1.8500000000000003E-2</v>
      </c>
      <c r="M212" s="94">
        <v>62516981.00999999</v>
      </c>
      <c r="N212" s="96">
        <v>111.34</v>
      </c>
      <c r="O212" s="94">
        <v>69606.403069999986</v>
      </c>
      <c r="P212" s="95">
        <f t="shared" si="4"/>
        <v>1.3500022435035368E-2</v>
      </c>
      <c r="Q212" s="95">
        <f>O212/'סכום נכסי הקרן'!$C$42</f>
        <v>9.6355384367066536E-4</v>
      </c>
    </row>
    <row r="213" spans="2:17" s="142" customFormat="1">
      <c r="B213" s="87" t="s">
        <v>3811</v>
      </c>
      <c r="C213" s="97" t="s">
        <v>3563</v>
      </c>
      <c r="D213" s="84">
        <v>90141407</v>
      </c>
      <c r="E213" s="84"/>
      <c r="F213" s="84" t="s">
        <v>743</v>
      </c>
      <c r="G213" s="107">
        <v>42372</v>
      </c>
      <c r="H213" s="84" t="s">
        <v>179</v>
      </c>
      <c r="I213" s="94">
        <v>9.6300000000000008</v>
      </c>
      <c r="J213" s="97" t="s">
        <v>183</v>
      </c>
      <c r="K213" s="98">
        <v>6.7000000000000004E-2</v>
      </c>
      <c r="L213" s="98">
        <v>2.9199999999999993E-2</v>
      </c>
      <c r="M213" s="94">
        <v>22506778.379999995</v>
      </c>
      <c r="N213" s="96">
        <v>143.97999999999999</v>
      </c>
      <c r="O213" s="94">
        <v>32405.260910000005</v>
      </c>
      <c r="P213" s="95">
        <f t="shared" si="4"/>
        <v>6.2849354370204894E-3</v>
      </c>
      <c r="Q213" s="95">
        <f>O213/'סכום נכסי הקרן'!$C$42</f>
        <v>4.4858249137770415E-4</v>
      </c>
    </row>
    <row r="214" spans="2:17" s="142" customFormat="1">
      <c r="B214" s="87" t="s">
        <v>3812</v>
      </c>
      <c r="C214" s="97" t="s">
        <v>3569</v>
      </c>
      <c r="D214" s="84">
        <v>90800100</v>
      </c>
      <c r="E214" s="84"/>
      <c r="F214" s="84" t="s">
        <v>3572</v>
      </c>
      <c r="G214" s="107">
        <v>41529</v>
      </c>
      <c r="H214" s="84" t="s">
        <v>3490</v>
      </c>
      <c r="I214" s="94">
        <v>5.2600000000000016</v>
      </c>
      <c r="J214" s="97" t="s">
        <v>183</v>
      </c>
      <c r="K214" s="98">
        <v>7.6999999999999999E-2</v>
      </c>
      <c r="L214" s="98">
        <v>0</v>
      </c>
      <c r="M214" s="94">
        <v>32718516.52</v>
      </c>
      <c r="N214" s="96">
        <v>0</v>
      </c>
      <c r="O214" s="94">
        <f>7711.67617-7711.68</f>
        <v>-3.830000000561995E-3</v>
      </c>
      <c r="P214" s="95">
        <f t="shared" si="4"/>
        <v>-7.4282082758643566E-10</v>
      </c>
      <c r="Q214" s="95">
        <f>O214/'סכום נכסי הקרן'!$C$42</f>
        <v>-5.3018272156498054E-11</v>
      </c>
    </row>
    <row r="215" spans="2:17" s="142" customFormat="1">
      <c r="B215" s="87" t="s">
        <v>3813</v>
      </c>
      <c r="C215" s="97" t="s">
        <v>3563</v>
      </c>
      <c r="D215" s="84">
        <v>6718</v>
      </c>
      <c r="E215" s="84"/>
      <c r="F215" s="84" t="s">
        <v>1200</v>
      </c>
      <c r="G215" s="107">
        <v>43482</v>
      </c>
      <c r="H215" s="84"/>
      <c r="I215" s="94">
        <v>3.64</v>
      </c>
      <c r="J215" s="97" t="s">
        <v>183</v>
      </c>
      <c r="K215" s="98">
        <v>4.1299999999999996E-2</v>
      </c>
      <c r="L215" s="98">
        <v>3.089999999999999E-2</v>
      </c>
      <c r="M215" s="94">
        <v>91531450.300000012</v>
      </c>
      <c r="N215" s="96">
        <v>105.74</v>
      </c>
      <c r="O215" s="94">
        <v>96795.858300000007</v>
      </c>
      <c r="P215" s="95">
        <f t="shared" si="4"/>
        <v>1.8773362809084811E-2</v>
      </c>
      <c r="Q215" s="95">
        <f>O215/'סכום נכסי הקרן'!$C$42</f>
        <v>1.3399345060621892E-3</v>
      </c>
    </row>
    <row r="216" spans="2:17" s="142" customFormat="1">
      <c r="B216" s="83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94"/>
      <c r="N216" s="96"/>
      <c r="O216" s="84"/>
      <c r="P216" s="95"/>
      <c r="Q216" s="84"/>
    </row>
    <row r="217" spans="2:17" s="142" customFormat="1">
      <c r="B217" s="81" t="s">
        <v>43</v>
      </c>
      <c r="C217" s="82"/>
      <c r="D217" s="82"/>
      <c r="E217" s="82"/>
      <c r="F217" s="82"/>
      <c r="G217" s="82"/>
      <c r="H217" s="82"/>
      <c r="I217" s="91">
        <v>4.4193271349812475</v>
      </c>
      <c r="J217" s="82"/>
      <c r="K217" s="82"/>
      <c r="L217" s="104">
        <v>4.671768897172459E-2</v>
      </c>
      <c r="M217" s="91"/>
      <c r="N217" s="93"/>
      <c r="O217" s="91">
        <v>1884630.4039600014</v>
      </c>
      <c r="P217" s="92">
        <f t="shared" ref="P217:P280" si="5">O217/$O$10</f>
        <v>0.36552029142524967</v>
      </c>
      <c r="Q217" s="92">
        <f>O217/'סכום נכסי הקרן'!$C$42</f>
        <v>2.6088733069686811E-2</v>
      </c>
    </row>
    <row r="218" spans="2:17" s="142" customFormat="1">
      <c r="B218" s="102" t="s">
        <v>41</v>
      </c>
      <c r="C218" s="82"/>
      <c r="D218" s="82"/>
      <c r="E218" s="82"/>
      <c r="F218" s="82"/>
      <c r="G218" s="82"/>
      <c r="H218" s="82"/>
      <c r="I218" s="91">
        <v>4.4193271349812493</v>
      </c>
      <c r="J218" s="82"/>
      <c r="K218" s="82"/>
      <c r="L218" s="104">
        <v>4.6717688971724611E-2</v>
      </c>
      <c r="M218" s="91"/>
      <c r="N218" s="93"/>
      <c r="O218" s="91">
        <v>1884630.4039600005</v>
      </c>
      <c r="P218" s="92">
        <f t="shared" si="5"/>
        <v>0.3655202914252495</v>
      </c>
      <c r="Q218" s="92">
        <f>O218/'סכום נכסי הקרן'!$C$42</f>
        <v>2.6088733069686797E-2</v>
      </c>
    </row>
    <row r="219" spans="2:17" s="142" customFormat="1">
      <c r="B219" s="87" t="s">
        <v>3814</v>
      </c>
      <c r="C219" s="97" t="s">
        <v>3563</v>
      </c>
      <c r="D219" s="84">
        <v>508506</v>
      </c>
      <c r="E219" s="84"/>
      <c r="F219" s="84" t="s">
        <v>3570</v>
      </c>
      <c r="G219" s="107">
        <v>43186</v>
      </c>
      <c r="H219" s="84" t="s">
        <v>3490</v>
      </c>
      <c r="I219" s="94">
        <v>6.08</v>
      </c>
      <c r="J219" s="97" t="s">
        <v>182</v>
      </c>
      <c r="K219" s="98">
        <v>4.8000000000000001E-2</v>
      </c>
      <c r="L219" s="98">
        <v>3.6200000000000003E-2</v>
      </c>
      <c r="M219" s="94">
        <v>30751294</v>
      </c>
      <c r="N219" s="96">
        <v>108.9</v>
      </c>
      <c r="O219" s="94">
        <v>119418.78005999999</v>
      </c>
      <c r="P219" s="95">
        <f t="shared" si="5"/>
        <v>2.3161033164625418E-2</v>
      </c>
      <c r="Q219" s="95">
        <f>O219/'סכום נכסי הקרן'!$C$42</f>
        <v>1.6531011438352553E-3</v>
      </c>
    </row>
    <row r="220" spans="2:17" s="142" customFormat="1">
      <c r="B220" s="87" t="s">
        <v>3814</v>
      </c>
      <c r="C220" s="97" t="s">
        <v>3563</v>
      </c>
      <c r="D220" s="84">
        <v>6831</v>
      </c>
      <c r="E220" s="84"/>
      <c r="F220" s="84" t="s">
        <v>3570</v>
      </c>
      <c r="G220" s="107">
        <v>43552</v>
      </c>
      <c r="H220" s="84" t="s">
        <v>3490</v>
      </c>
      <c r="I220" s="94">
        <v>6.07</v>
      </c>
      <c r="J220" s="97" t="s">
        <v>182</v>
      </c>
      <c r="K220" s="98">
        <v>4.5999999999999999E-2</v>
      </c>
      <c r="L220" s="98">
        <v>4.1299999999999996E-2</v>
      </c>
      <c r="M220" s="94">
        <v>15633314.199999999</v>
      </c>
      <c r="N220" s="96">
        <v>104.32</v>
      </c>
      <c r="O220" s="94">
        <v>58156.729369999986</v>
      </c>
      <c r="P220" s="95">
        <f t="shared" si="5"/>
        <v>1.1279381157703603E-2</v>
      </c>
      <c r="Q220" s="95">
        <f>O220/'סכום נכסי הקרן'!$C$42</f>
        <v>8.0505725979582892E-4</v>
      </c>
    </row>
    <row r="221" spans="2:17" s="142" customFormat="1">
      <c r="B221" s="87" t="s">
        <v>3815</v>
      </c>
      <c r="C221" s="97" t="s">
        <v>3569</v>
      </c>
      <c r="D221" s="84">
        <v>90240950</v>
      </c>
      <c r="E221" s="84"/>
      <c r="F221" s="84" t="s">
        <v>973</v>
      </c>
      <c r="G221" s="107">
        <v>43555</v>
      </c>
      <c r="H221" s="84" t="s">
        <v>3490</v>
      </c>
      <c r="I221" s="94">
        <v>2.34</v>
      </c>
      <c r="J221" s="97" t="s">
        <v>182</v>
      </c>
      <c r="K221" s="98">
        <v>6.1365999999999997E-2</v>
      </c>
      <c r="L221" s="98">
        <v>6.0999999999999985E-2</v>
      </c>
      <c r="M221" s="94">
        <v>12203653.689999999</v>
      </c>
      <c r="N221" s="96">
        <v>100.65</v>
      </c>
      <c r="O221" s="94">
        <v>43801.096740000001</v>
      </c>
      <c r="P221" s="95">
        <f t="shared" si="5"/>
        <v>8.4951349673175209E-3</v>
      </c>
      <c r="Q221" s="95">
        <f>O221/'סכום נכסי הקרן'!$C$42</f>
        <v>6.0633380349181803E-4</v>
      </c>
    </row>
    <row r="222" spans="2:17" s="142" customFormat="1">
      <c r="B222" s="87" t="s">
        <v>3816</v>
      </c>
      <c r="C222" s="97" t="s">
        <v>3569</v>
      </c>
      <c r="D222" s="84">
        <v>6496</v>
      </c>
      <c r="E222" s="84"/>
      <c r="F222" s="84" t="s">
        <v>998</v>
      </c>
      <c r="G222" s="107">
        <v>43343</v>
      </c>
      <c r="H222" s="84" t="s">
        <v>969</v>
      </c>
      <c r="I222" s="94">
        <v>10.86</v>
      </c>
      <c r="J222" s="97" t="s">
        <v>182</v>
      </c>
      <c r="K222" s="98">
        <v>4.4999999999999998E-2</v>
      </c>
      <c r="L222" s="98">
        <v>4.5100000000000001E-2</v>
      </c>
      <c r="M222" s="94">
        <v>1497012.97</v>
      </c>
      <c r="N222" s="96">
        <v>100.75</v>
      </c>
      <c r="O222" s="94">
        <v>5378.3858700000001</v>
      </c>
      <c r="P222" s="95">
        <f t="shared" si="5"/>
        <v>1.0431271651295977E-3</v>
      </c>
      <c r="Q222" s="95">
        <f>O222/'סכום נכסי הקרן'!$C$42</f>
        <v>7.4452408818924729E-5</v>
      </c>
    </row>
    <row r="223" spans="2:17" s="142" customFormat="1">
      <c r="B223" s="87" t="s">
        <v>3816</v>
      </c>
      <c r="C223" s="97" t="s">
        <v>3569</v>
      </c>
      <c r="D223" s="84">
        <v>66624</v>
      </c>
      <c r="E223" s="84"/>
      <c r="F223" s="84" t="s">
        <v>998</v>
      </c>
      <c r="G223" s="107">
        <v>43434</v>
      </c>
      <c r="H223" s="84" t="s">
        <v>969</v>
      </c>
      <c r="I223" s="94">
        <v>10.860000000000001</v>
      </c>
      <c r="J223" s="97" t="s">
        <v>182</v>
      </c>
      <c r="K223" s="98">
        <v>4.4999999999999998E-2</v>
      </c>
      <c r="L223" s="98">
        <v>4.5100000000000008E-2</v>
      </c>
      <c r="M223" s="94">
        <v>1368509.61</v>
      </c>
      <c r="N223" s="96">
        <v>100.75</v>
      </c>
      <c r="O223" s="94">
        <v>4916.7060499999998</v>
      </c>
      <c r="P223" s="95">
        <f t="shared" si="5"/>
        <v>9.5358528890974537E-4</v>
      </c>
      <c r="Q223" s="95">
        <f>O223/'סכום נכסי הקרן'!$C$42</f>
        <v>6.806142543972594E-5</v>
      </c>
    </row>
    <row r="224" spans="2:17" s="142" customFormat="1">
      <c r="B224" s="87" t="s">
        <v>3816</v>
      </c>
      <c r="C224" s="97" t="s">
        <v>3569</v>
      </c>
      <c r="D224" s="84">
        <v>6785</v>
      </c>
      <c r="E224" s="84"/>
      <c r="F224" s="84" t="s">
        <v>998</v>
      </c>
      <c r="G224" s="107">
        <v>43524</v>
      </c>
      <c r="H224" s="84" t="s">
        <v>969</v>
      </c>
      <c r="I224" s="94">
        <v>10.86</v>
      </c>
      <c r="J224" s="97" t="s">
        <v>182</v>
      </c>
      <c r="K224" s="98">
        <v>4.4999999999999998E-2</v>
      </c>
      <c r="L224" s="98">
        <v>4.5100000000000008E-2</v>
      </c>
      <c r="M224" s="94">
        <v>1297933.43</v>
      </c>
      <c r="N224" s="96">
        <v>100.75</v>
      </c>
      <c r="O224" s="94">
        <v>4663.1438399999997</v>
      </c>
      <c r="P224" s="95">
        <f t="shared" si="5"/>
        <v>9.0440740623371201E-4</v>
      </c>
      <c r="Q224" s="95">
        <f>O224/'סכום נכסי הקרן'!$C$42</f>
        <v>6.4551391430219278E-5</v>
      </c>
    </row>
    <row r="225" spans="2:17" s="142" customFormat="1">
      <c r="B225" s="87" t="s">
        <v>3816</v>
      </c>
      <c r="C225" s="97" t="s">
        <v>3569</v>
      </c>
      <c r="D225" s="84">
        <v>6484</v>
      </c>
      <c r="E225" s="84"/>
      <c r="F225" s="84" t="s">
        <v>998</v>
      </c>
      <c r="G225" s="107">
        <v>43336</v>
      </c>
      <c r="H225" s="84" t="s">
        <v>969</v>
      </c>
      <c r="I225" s="94">
        <v>10.86</v>
      </c>
      <c r="J225" s="97" t="s">
        <v>182</v>
      </c>
      <c r="K225" s="98">
        <v>4.4999999999999998E-2</v>
      </c>
      <c r="L225" s="98">
        <v>4.5100000000000001E-2</v>
      </c>
      <c r="M225" s="94">
        <v>7746160.8499999996</v>
      </c>
      <c r="N225" s="96">
        <v>100.75</v>
      </c>
      <c r="O225" s="94">
        <v>27829.980640000002</v>
      </c>
      <c r="P225" s="95">
        <f t="shared" si="5"/>
        <v>5.397568994173858E-3</v>
      </c>
      <c r="Q225" s="95">
        <f>O225/'סכום נכסי הקרן'!$C$42</f>
        <v>3.8524738576111876E-4</v>
      </c>
    </row>
    <row r="226" spans="2:17" s="142" customFormat="1">
      <c r="B226" s="87" t="s">
        <v>3823</v>
      </c>
      <c r="C226" s="97" t="s">
        <v>3569</v>
      </c>
      <c r="D226" s="84">
        <v>6828</v>
      </c>
      <c r="E226" s="84"/>
      <c r="F226" s="84" t="s">
        <v>998</v>
      </c>
      <c r="G226" s="107">
        <v>43551</v>
      </c>
      <c r="H226" s="84" t="s">
        <v>978</v>
      </c>
      <c r="I226" s="94">
        <v>7.61</v>
      </c>
      <c r="J226" s="97" t="s">
        <v>182</v>
      </c>
      <c r="K226" s="98">
        <v>4.8499999999999995E-2</v>
      </c>
      <c r="L226" s="98">
        <v>4.4600000000000008E-2</v>
      </c>
      <c r="M226" s="94">
        <v>18838235.960000001</v>
      </c>
      <c r="N226" s="96">
        <v>105.07</v>
      </c>
      <c r="O226" s="94">
        <v>70583.03018999999</v>
      </c>
      <c r="P226" s="95">
        <f t="shared" si="5"/>
        <v>1.3689437308511951E-2</v>
      </c>
      <c r="Q226" s="95">
        <f>O226/'סכום נכסי הקרן'!$C$42</f>
        <v>9.7707318634324483E-4</v>
      </c>
    </row>
    <row r="227" spans="2:17" s="142" customFormat="1">
      <c r="B227" s="87" t="s">
        <v>3817</v>
      </c>
      <c r="C227" s="97" t="s">
        <v>3569</v>
      </c>
      <c r="D227" s="84">
        <v>493038</v>
      </c>
      <c r="E227" s="84"/>
      <c r="F227" s="84" t="s">
        <v>998</v>
      </c>
      <c r="G227" s="107">
        <v>43090</v>
      </c>
      <c r="H227" s="84" t="s">
        <v>969</v>
      </c>
      <c r="I227" s="94">
        <v>1.4300000000000002</v>
      </c>
      <c r="J227" s="97" t="s">
        <v>182</v>
      </c>
      <c r="K227" s="98">
        <v>4.1210000000000004E-2</v>
      </c>
      <c r="L227" s="98">
        <v>4.4600000000000001E-2</v>
      </c>
      <c r="M227" s="94">
        <v>6079061.9800000004</v>
      </c>
      <c r="N227" s="96">
        <v>100.47</v>
      </c>
      <c r="O227" s="94">
        <v>21779.821059999998</v>
      </c>
      <c r="P227" s="95">
        <f t="shared" si="5"/>
        <v>4.2241526637336099E-3</v>
      </c>
      <c r="Q227" s="95">
        <f>O227/'סכום נכסי הקרן'!$C$42</f>
        <v>3.0149568676487434E-4</v>
      </c>
    </row>
    <row r="228" spans="2:17" s="142" customFormat="1">
      <c r="B228" s="87" t="s">
        <v>3818</v>
      </c>
      <c r="C228" s="97" t="s">
        <v>3569</v>
      </c>
      <c r="D228" s="84">
        <v>483880</v>
      </c>
      <c r="E228" s="84"/>
      <c r="F228" s="84" t="s">
        <v>963</v>
      </c>
      <c r="G228" s="107">
        <v>43005</v>
      </c>
      <c r="H228" s="84" t="s">
        <v>964</v>
      </c>
      <c r="I228" s="94">
        <v>7.2099999999999991</v>
      </c>
      <c r="J228" s="97" t="s">
        <v>182</v>
      </c>
      <c r="K228" s="98">
        <v>5.3499999999999999E-2</v>
      </c>
      <c r="L228" s="98">
        <v>5.1499999999999997E-2</v>
      </c>
      <c r="M228" s="94">
        <v>14560640.640000001</v>
      </c>
      <c r="N228" s="96">
        <v>103.16</v>
      </c>
      <c r="O228" s="94">
        <v>53564.0196</v>
      </c>
      <c r="P228" s="95">
        <f t="shared" si="5"/>
        <v>1.0388634298247964E-2</v>
      </c>
      <c r="Q228" s="95">
        <f>O228/'סכום נכסי הקרן'!$C$42</f>
        <v>7.4148087951229436E-4</v>
      </c>
    </row>
    <row r="229" spans="2:17" s="142" customFormat="1">
      <c r="B229" s="87" t="s">
        <v>3819</v>
      </c>
      <c r="C229" s="97" t="s">
        <v>3569</v>
      </c>
      <c r="D229" s="84">
        <v>4623</v>
      </c>
      <c r="E229" s="84"/>
      <c r="F229" s="84" t="s">
        <v>963</v>
      </c>
      <c r="G229" s="107">
        <v>42354</v>
      </c>
      <c r="H229" s="84" t="s">
        <v>969</v>
      </c>
      <c r="I229" s="94">
        <v>5.120000000000001</v>
      </c>
      <c r="J229" s="97" t="s">
        <v>182</v>
      </c>
      <c r="K229" s="98">
        <v>5.0199999999999995E-2</v>
      </c>
      <c r="L229" s="98">
        <v>4.140000000000002E-2</v>
      </c>
      <c r="M229" s="94">
        <v>5667971</v>
      </c>
      <c r="N229" s="96">
        <v>107.27</v>
      </c>
      <c r="O229" s="94">
        <v>21681.395849999994</v>
      </c>
      <c r="P229" s="95">
        <f t="shared" si="5"/>
        <v>4.2050632914263399E-3</v>
      </c>
      <c r="Q229" s="95">
        <f>O229/'סכום נכסי הקרן'!$C$42</f>
        <v>3.0013319732099056E-4</v>
      </c>
    </row>
    <row r="230" spans="2:17" s="142" customFormat="1">
      <c r="B230" s="87" t="s">
        <v>3820</v>
      </c>
      <c r="C230" s="97" t="s">
        <v>3569</v>
      </c>
      <c r="D230" s="84">
        <v>508309</v>
      </c>
      <c r="E230" s="84"/>
      <c r="F230" s="84" t="s">
        <v>963</v>
      </c>
      <c r="G230" s="107">
        <v>43185</v>
      </c>
      <c r="H230" s="84" t="s">
        <v>969</v>
      </c>
      <c r="I230" s="94">
        <v>5.8999999999999995</v>
      </c>
      <c r="J230" s="97" t="s">
        <v>191</v>
      </c>
      <c r="K230" s="98">
        <v>4.2199999999999994E-2</v>
      </c>
      <c r="L230" s="98">
        <v>4.2700000000000002E-2</v>
      </c>
      <c r="M230" s="94">
        <v>8267946.8300000001</v>
      </c>
      <c r="N230" s="96">
        <v>100</v>
      </c>
      <c r="O230" s="94">
        <v>22509.486359999999</v>
      </c>
      <c r="P230" s="95">
        <f t="shared" si="5"/>
        <v>4.3656697869522976E-3</v>
      </c>
      <c r="Q230" s="95">
        <f>O230/'סכום נכסי הקרן'!$C$42</f>
        <v>3.1159636390661754E-4</v>
      </c>
    </row>
    <row r="231" spans="2:17" s="142" customFormat="1">
      <c r="B231" s="87" t="s">
        <v>3822</v>
      </c>
      <c r="C231" s="97" t="s">
        <v>3569</v>
      </c>
      <c r="D231" s="84">
        <v>494318</v>
      </c>
      <c r="E231" s="84"/>
      <c r="F231" s="84" t="s">
        <v>1200</v>
      </c>
      <c r="G231" s="107">
        <v>43098</v>
      </c>
      <c r="H231" s="84"/>
      <c r="I231" s="94">
        <v>0.26</v>
      </c>
      <c r="J231" s="97" t="s">
        <v>182</v>
      </c>
      <c r="K231" s="98">
        <v>4.8441999999999999E-2</v>
      </c>
      <c r="L231" s="98">
        <v>9.180000000000002E-2</v>
      </c>
      <c r="M231" s="94">
        <v>10373105.73</v>
      </c>
      <c r="N231" s="96">
        <v>99.19</v>
      </c>
      <c r="O231" s="94">
        <v>36690.872049999998</v>
      </c>
      <c r="P231" s="95">
        <f t="shared" si="5"/>
        <v>7.1161211323889804E-3</v>
      </c>
      <c r="Q231" s="95">
        <f>O231/'סכום נכסי הקרן'!$C$42</f>
        <v>5.0790773883047156E-4</v>
      </c>
    </row>
    <row r="232" spans="2:17" s="142" customFormat="1">
      <c r="B232" s="87" t="s">
        <v>3824</v>
      </c>
      <c r="C232" s="97" t="s">
        <v>3569</v>
      </c>
      <c r="D232" s="84">
        <v>6812</v>
      </c>
      <c r="E232" s="84"/>
      <c r="F232" s="84" t="s">
        <v>1200</v>
      </c>
      <c r="G232" s="107">
        <v>43536</v>
      </c>
      <c r="H232" s="84"/>
      <c r="I232" s="94">
        <v>5.0299999999999994</v>
      </c>
      <c r="J232" s="97" t="s">
        <v>182</v>
      </c>
      <c r="K232" s="98">
        <v>4.9023999999999998E-2</v>
      </c>
      <c r="L232" s="98">
        <v>5.28E-2</v>
      </c>
      <c r="M232" s="94">
        <v>5864991.5</v>
      </c>
      <c r="N232" s="96">
        <v>99.47</v>
      </c>
      <c r="O232" s="94">
        <v>20803.713179999999</v>
      </c>
      <c r="P232" s="95">
        <f t="shared" si="5"/>
        <v>4.0348384958148508E-3</v>
      </c>
      <c r="Q232" s="95">
        <f>O232/'סכום נכסי הקרן'!$C$42</f>
        <v>2.8798353187496612E-4</v>
      </c>
    </row>
    <row r="233" spans="2:17" s="142" customFormat="1">
      <c r="B233" s="87" t="s">
        <v>3824</v>
      </c>
      <c r="C233" s="97" t="s">
        <v>3569</v>
      </c>
      <c r="D233" s="84">
        <v>6872</v>
      </c>
      <c r="E233" s="84"/>
      <c r="F233" s="84" t="s">
        <v>1200</v>
      </c>
      <c r="G233" s="107">
        <v>43570</v>
      </c>
      <c r="H233" s="84"/>
      <c r="I233" s="94">
        <v>5.0299999999999994</v>
      </c>
      <c r="J233" s="97" t="s">
        <v>182</v>
      </c>
      <c r="K233" s="98">
        <v>4.9023999999999998E-2</v>
      </c>
      <c r="L233" s="98">
        <v>5.2599999999999987E-2</v>
      </c>
      <c r="M233" s="94">
        <v>4732283.34</v>
      </c>
      <c r="N233" s="96">
        <v>99.57</v>
      </c>
      <c r="O233" s="94">
        <v>16802.759030000001</v>
      </c>
      <c r="P233" s="95">
        <f t="shared" si="5"/>
        <v>3.2588614534121651E-3</v>
      </c>
      <c r="Q233" s="95">
        <f>O233/'סכום נכסי הקרן'!$C$42</f>
        <v>2.325987600788188E-4</v>
      </c>
    </row>
    <row r="234" spans="2:17" s="142" customFormat="1">
      <c r="B234" s="87" t="s">
        <v>3847</v>
      </c>
      <c r="C234" s="97" t="s">
        <v>3569</v>
      </c>
      <c r="D234" s="84">
        <v>6861</v>
      </c>
      <c r="E234" s="84"/>
      <c r="F234" s="84" t="s">
        <v>1200</v>
      </c>
      <c r="G234" s="107">
        <v>43563</v>
      </c>
      <c r="H234" s="84"/>
      <c r="I234" s="94">
        <v>3.1799999999999997</v>
      </c>
      <c r="J234" s="97" t="s">
        <v>182</v>
      </c>
      <c r="K234" s="98">
        <v>5.1399999999999994E-2</v>
      </c>
      <c r="L234" s="98">
        <v>5.2699999999999997E-2</v>
      </c>
      <c r="M234" s="94">
        <v>27532806.43</v>
      </c>
      <c r="N234" s="96">
        <v>100.41</v>
      </c>
      <c r="O234" s="94">
        <v>98584.53168</v>
      </c>
      <c r="P234" s="95">
        <f t="shared" si="5"/>
        <v>1.9120272427940805E-2</v>
      </c>
      <c r="Q234" s="95">
        <f>O234/'סכום נכסי הקרן'!$C$42</f>
        <v>1.3646949165180659E-3</v>
      </c>
    </row>
    <row r="235" spans="2:17" s="142" customFormat="1">
      <c r="B235" s="87" t="s">
        <v>3825</v>
      </c>
      <c r="C235" s="97" t="s">
        <v>3569</v>
      </c>
      <c r="D235" s="84">
        <v>6518</v>
      </c>
      <c r="E235" s="84"/>
      <c r="F235" s="84" t="s">
        <v>1200</v>
      </c>
      <c r="G235" s="107">
        <v>43347</v>
      </c>
      <c r="H235" s="84"/>
      <c r="I235" s="94">
        <v>5.0900000000000007</v>
      </c>
      <c r="J235" s="97" t="s">
        <v>182</v>
      </c>
      <c r="K235" s="98">
        <v>5.1524E-2</v>
      </c>
      <c r="L235" s="98">
        <v>5.290000000000001E-2</v>
      </c>
      <c r="M235" s="94">
        <v>10318925.539999999</v>
      </c>
      <c r="N235" s="96">
        <v>100.23</v>
      </c>
      <c r="O235" s="94">
        <v>36881.92095</v>
      </c>
      <c r="P235" s="95">
        <f t="shared" si="5"/>
        <v>7.1531746838215272E-3</v>
      </c>
      <c r="Q235" s="95">
        <f>O235/'סכום נכסי הקרן'!$C$42</f>
        <v>5.1055240790982229E-4</v>
      </c>
    </row>
    <row r="236" spans="2:17" s="142" customFormat="1">
      <c r="B236" s="87" t="s">
        <v>3826</v>
      </c>
      <c r="C236" s="97" t="s">
        <v>3569</v>
      </c>
      <c r="D236" s="84">
        <v>6932</v>
      </c>
      <c r="E236" s="84"/>
      <c r="F236" s="84" t="s">
        <v>1200</v>
      </c>
      <c r="G236" s="107">
        <v>43613</v>
      </c>
      <c r="H236" s="84"/>
      <c r="I236" s="94">
        <v>4.6899999999999995</v>
      </c>
      <c r="J236" s="97" t="s">
        <v>182</v>
      </c>
      <c r="K236" s="98">
        <v>5.6523999999999998E-2</v>
      </c>
      <c r="L236" s="98">
        <v>6.1699999999999998E-2</v>
      </c>
      <c r="M236" s="94">
        <v>12287197.140000001</v>
      </c>
      <c r="N236" s="96">
        <v>99.74</v>
      </c>
      <c r="O236" s="94">
        <v>43702.224419999999</v>
      </c>
      <c r="P236" s="95">
        <f t="shared" si="5"/>
        <v>8.4759588789214343E-3</v>
      </c>
      <c r="Q236" s="95">
        <f>O236/'סכום נכסי הקרן'!$C$42</f>
        <v>6.0496512475298383E-4</v>
      </c>
    </row>
    <row r="237" spans="2:17" s="142" customFormat="1">
      <c r="B237" s="87" t="s">
        <v>3826</v>
      </c>
      <c r="C237" s="97" t="s">
        <v>3569</v>
      </c>
      <c r="D237" s="84">
        <v>464740</v>
      </c>
      <c r="E237" s="84"/>
      <c r="F237" s="84" t="s">
        <v>1200</v>
      </c>
      <c r="G237" s="107">
        <v>42817</v>
      </c>
      <c r="H237" s="84"/>
      <c r="I237" s="94">
        <v>4.660000000000001</v>
      </c>
      <c r="J237" s="97" t="s">
        <v>182</v>
      </c>
      <c r="K237" s="98">
        <v>5.7820000000000003E-2</v>
      </c>
      <c r="L237" s="98">
        <v>5.2199999999999996E-2</v>
      </c>
      <c r="M237" s="94">
        <v>2891105.21</v>
      </c>
      <c r="N237" s="96">
        <v>103.49</v>
      </c>
      <c r="O237" s="94">
        <v>10669.489390000001</v>
      </c>
      <c r="P237" s="95">
        <f t="shared" si="5"/>
        <v>2.0693260933267741E-3</v>
      </c>
      <c r="Q237" s="95">
        <f>O237/'סכום נכסי הקרן'!$C$42</f>
        <v>1.4769657758926467E-4</v>
      </c>
    </row>
    <row r="238" spans="2:17" s="142" customFormat="1">
      <c r="B238" s="87" t="s">
        <v>3827</v>
      </c>
      <c r="C238" s="97" t="s">
        <v>3569</v>
      </c>
      <c r="D238" s="84">
        <v>491862</v>
      </c>
      <c r="E238" s="84"/>
      <c r="F238" s="84" t="s">
        <v>1200</v>
      </c>
      <c r="G238" s="107">
        <v>43083</v>
      </c>
      <c r="H238" s="84"/>
      <c r="I238" s="94">
        <v>2.93</v>
      </c>
      <c r="J238" s="97" t="s">
        <v>191</v>
      </c>
      <c r="K238" s="98">
        <v>3.5975E-2</v>
      </c>
      <c r="L238" s="98">
        <v>3.3799999999999997E-2</v>
      </c>
      <c r="M238" s="94">
        <v>2419710.7999999998</v>
      </c>
      <c r="N238" s="96">
        <v>100.88</v>
      </c>
      <c r="O238" s="94">
        <v>6645.6339900000003</v>
      </c>
      <c r="P238" s="95">
        <f t="shared" si="5"/>
        <v>1.2889073993639652E-3</v>
      </c>
      <c r="Q238" s="95">
        <f>O238/'סכום נכסי הקרן'!$C$42</f>
        <v>9.1994786287883409E-5</v>
      </c>
    </row>
    <row r="239" spans="2:17" s="142" customFormat="1">
      <c r="B239" s="87" t="s">
        <v>3827</v>
      </c>
      <c r="C239" s="97" t="s">
        <v>3569</v>
      </c>
      <c r="D239" s="84">
        <v>491863</v>
      </c>
      <c r="E239" s="84"/>
      <c r="F239" s="84" t="s">
        <v>1200</v>
      </c>
      <c r="G239" s="107">
        <v>43083</v>
      </c>
      <c r="H239" s="84"/>
      <c r="I239" s="94">
        <v>8.8199999999999985</v>
      </c>
      <c r="J239" s="97" t="s">
        <v>191</v>
      </c>
      <c r="K239" s="98">
        <v>3.7725000000000002E-2</v>
      </c>
      <c r="L239" s="98">
        <v>3.5400000000000001E-2</v>
      </c>
      <c r="M239" s="94">
        <v>1481872.29</v>
      </c>
      <c r="N239" s="96">
        <v>102.47</v>
      </c>
      <c r="O239" s="94">
        <v>4134.0467900000003</v>
      </c>
      <c r="P239" s="95">
        <f t="shared" si="5"/>
        <v>8.0179009331024704E-4</v>
      </c>
      <c r="Q239" s="95">
        <f>O239/'סכום נכסי הקרן'!$C$42</f>
        <v>5.7227158691320053E-5</v>
      </c>
    </row>
    <row r="240" spans="2:17" s="142" customFormat="1">
      <c r="B240" s="87" t="s">
        <v>3827</v>
      </c>
      <c r="C240" s="97" t="s">
        <v>3569</v>
      </c>
      <c r="D240" s="84">
        <v>491864</v>
      </c>
      <c r="E240" s="84"/>
      <c r="F240" s="84" t="s">
        <v>1200</v>
      </c>
      <c r="G240" s="107">
        <v>43083</v>
      </c>
      <c r="H240" s="84"/>
      <c r="I240" s="94">
        <v>8.52</v>
      </c>
      <c r="J240" s="97" t="s">
        <v>191</v>
      </c>
      <c r="K240" s="98">
        <v>4.4999999999999998E-2</v>
      </c>
      <c r="L240" s="98">
        <v>4.2099999999999999E-2</v>
      </c>
      <c r="M240" s="94">
        <v>5927489.1399999997</v>
      </c>
      <c r="N240" s="96">
        <v>103</v>
      </c>
      <c r="O240" s="94">
        <v>16621.716280000001</v>
      </c>
      <c r="P240" s="95">
        <f t="shared" si="5"/>
        <v>3.2237485747271021E-3</v>
      </c>
      <c r="Q240" s="95">
        <f>O240/'סכום נכסי הקרן'!$C$42</f>
        <v>2.3009260504225159E-4</v>
      </c>
    </row>
    <row r="241" spans="2:17" s="142" customFormat="1">
      <c r="B241" s="87" t="s">
        <v>3828</v>
      </c>
      <c r="C241" s="97" t="s">
        <v>3569</v>
      </c>
      <c r="D241" s="84">
        <v>508310</v>
      </c>
      <c r="E241" s="84"/>
      <c r="F241" s="84" t="s">
        <v>1200</v>
      </c>
      <c r="G241" s="107">
        <v>43185</v>
      </c>
      <c r="H241" s="84"/>
      <c r="I241" s="94">
        <v>3.3200000000000003</v>
      </c>
      <c r="J241" s="97" t="s">
        <v>184</v>
      </c>
      <c r="K241" s="98">
        <v>0.03</v>
      </c>
      <c r="L241" s="98">
        <v>2.9100000000000001E-2</v>
      </c>
      <c r="M241" s="94">
        <v>14330089.58</v>
      </c>
      <c r="N241" s="96">
        <v>100.55</v>
      </c>
      <c r="O241" s="94">
        <v>58523.208829999996</v>
      </c>
      <c r="P241" s="95">
        <f t="shared" si="5"/>
        <v>1.1350459114813445E-2</v>
      </c>
      <c r="Q241" s="95">
        <f>O241/'סכום נכסי הקרן'!$C$42</f>
        <v>8.1013039497786438E-4</v>
      </c>
    </row>
    <row r="242" spans="2:17" s="142" customFormat="1">
      <c r="B242" s="87" t="s">
        <v>3848</v>
      </c>
      <c r="C242" s="97" t="s">
        <v>3569</v>
      </c>
      <c r="D242" s="84">
        <v>6922</v>
      </c>
      <c r="E242" s="84"/>
      <c r="F242" s="84" t="s">
        <v>1200</v>
      </c>
      <c r="G242" s="107">
        <v>43613</v>
      </c>
      <c r="H242" s="84"/>
      <c r="I242" s="94">
        <v>3.8200000000000003</v>
      </c>
      <c r="J242" s="97" t="s">
        <v>182</v>
      </c>
      <c r="K242" s="98">
        <v>6.8298999999999999E-2</v>
      </c>
      <c r="L242" s="98">
        <v>7.1199999999999986E-2</v>
      </c>
      <c r="M242" s="94">
        <v>8568760.8000000007</v>
      </c>
      <c r="N242" s="96">
        <v>100</v>
      </c>
      <c r="O242" s="94">
        <v>30556.199700000001</v>
      </c>
      <c r="P242" s="95">
        <f t="shared" si="5"/>
        <v>5.9263137195090963E-3</v>
      </c>
      <c r="Q242" s="95">
        <f>O242/'סכום נכסי הקרן'!$C$42</f>
        <v>4.229861387794225E-4</v>
      </c>
    </row>
    <row r="243" spans="2:17" s="142" customFormat="1">
      <c r="B243" s="87" t="s">
        <v>3829</v>
      </c>
      <c r="C243" s="97" t="s">
        <v>3569</v>
      </c>
      <c r="D243" s="84">
        <v>6654</v>
      </c>
      <c r="E243" s="84"/>
      <c r="F243" s="84" t="s">
        <v>1200</v>
      </c>
      <c r="G243" s="107">
        <v>43451</v>
      </c>
      <c r="H243" s="84"/>
      <c r="I243" s="94">
        <v>3.36</v>
      </c>
      <c r="J243" s="97" t="s">
        <v>182</v>
      </c>
      <c r="K243" s="98">
        <v>4.8113000000000003E-2</v>
      </c>
      <c r="L243" s="98">
        <v>0.05</v>
      </c>
      <c r="M243" s="94">
        <v>14803055.66</v>
      </c>
      <c r="N243" s="96">
        <v>100</v>
      </c>
      <c r="O243" s="94">
        <v>52787.695619999999</v>
      </c>
      <c r="P243" s="95">
        <f t="shared" si="5"/>
        <v>1.0238067817513191E-2</v>
      </c>
      <c r="Q243" s="95">
        <f>O243/'סכום נכסי הקרן'!$C$42</f>
        <v>7.3073431135375227E-4</v>
      </c>
    </row>
    <row r="244" spans="2:17" s="142" customFormat="1">
      <c r="B244" s="87" t="s">
        <v>3821</v>
      </c>
      <c r="C244" s="97" t="s">
        <v>3569</v>
      </c>
      <c r="D244" s="84">
        <v>535150</v>
      </c>
      <c r="E244" s="84"/>
      <c r="F244" s="84" t="s">
        <v>1200</v>
      </c>
      <c r="G244" s="107">
        <v>43496</v>
      </c>
      <c r="H244" s="84"/>
      <c r="I244" s="94">
        <v>8.74</v>
      </c>
      <c r="J244" s="97" t="s">
        <v>182</v>
      </c>
      <c r="K244" s="98">
        <v>5.3899999999999997E-2</v>
      </c>
      <c r="L244" s="98">
        <v>4.3700000000000003E-2</v>
      </c>
      <c r="M244" s="94">
        <v>23380193.969999999</v>
      </c>
      <c r="N244" s="96">
        <v>111.48</v>
      </c>
      <c r="O244" s="94">
        <v>92945.082559999995</v>
      </c>
      <c r="P244" s="95">
        <f t="shared" si="5"/>
        <v>1.8026512568453779E-2</v>
      </c>
      <c r="Q244" s="95">
        <f>O244/'סכום נכסי הקרן'!$C$42</f>
        <v>1.2866286376112747E-3</v>
      </c>
    </row>
    <row r="245" spans="2:17" s="142" customFormat="1">
      <c r="B245" s="87" t="s">
        <v>3830</v>
      </c>
      <c r="C245" s="97" t="s">
        <v>3569</v>
      </c>
      <c r="D245" s="84">
        <v>469140</v>
      </c>
      <c r="E245" s="84"/>
      <c r="F245" s="84" t="s">
        <v>1200</v>
      </c>
      <c r="G245" s="107">
        <v>42870</v>
      </c>
      <c r="H245" s="84"/>
      <c r="I245" s="94">
        <v>3.1100000000000008</v>
      </c>
      <c r="J245" s="97" t="s">
        <v>182</v>
      </c>
      <c r="K245" s="98">
        <v>4.9023999999999998E-2</v>
      </c>
      <c r="L245" s="98">
        <v>5.0499999999999996E-2</v>
      </c>
      <c r="M245" s="94">
        <v>9803068.9399999995</v>
      </c>
      <c r="N245" s="96">
        <v>100.09</v>
      </c>
      <c r="O245" s="94">
        <v>34989.206899999997</v>
      </c>
      <c r="P245" s="95">
        <f t="shared" si="5"/>
        <v>6.7860865854405417E-3</v>
      </c>
      <c r="Q245" s="95">
        <f>O245/'סכום נכסי הקרן'!$C$42</f>
        <v>4.8435177380992591E-4</v>
      </c>
    </row>
    <row r="246" spans="2:17" s="142" customFormat="1">
      <c r="B246" s="87" t="s">
        <v>3831</v>
      </c>
      <c r="C246" s="97" t="s">
        <v>3569</v>
      </c>
      <c r="D246" s="84">
        <v>6734</v>
      </c>
      <c r="E246" s="84"/>
      <c r="F246" s="84" t="s">
        <v>1200</v>
      </c>
      <c r="G246" s="107">
        <v>43489</v>
      </c>
      <c r="H246" s="84"/>
      <c r="I246" s="94">
        <v>1.0299999999999998</v>
      </c>
      <c r="J246" s="97" t="s">
        <v>182</v>
      </c>
      <c r="K246" s="98">
        <v>4.2221000000000002E-2</v>
      </c>
      <c r="L246" s="98">
        <v>3.9900000000000005E-2</v>
      </c>
      <c r="M246" s="94">
        <v>147651.01999999999</v>
      </c>
      <c r="N246" s="96">
        <v>100.54</v>
      </c>
      <c r="O246" s="94">
        <v>529.36678000000006</v>
      </c>
      <c r="P246" s="95">
        <f t="shared" si="5"/>
        <v>1.026696265166232E-4</v>
      </c>
      <c r="Q246" s="95">
        <f>O246/'סכום נכסי הקרן'!$C$42</f>
        <v>7.327966581861816E-6</v>
      </c>
    </row>
    <row r="247" spans="2:17" s="142" customFormat="1">
      <c r="B247" s="87" t="s">
        <v>3831</v>
      </c>
      <c r="C247" s="97" t="s">
        <v>3569</v>
      </c>
      <c r="D247" s="84">
        <v>6852</v>
      </c>
      <c r="E247" s="84"/>
      <c r="F247" s="84" t="s">
        <v>1200</v>
      </c>
      <c r="G247" s="107">
        <v>43560</v>
      </c>
      <c r="H247" s="84"/>
      <c r="I247" s="94">
        <v>1.03</v>
      </c>
      <c r="J247" s="97" t="s">
        <v>182</v>
      </c>
      <c r="K247" s="98">
        <v>4.2217999999999999E-2</v>
      </c>
      <c r="L247" s="98">
        <v>3.9900000000000005E-2</v>
      </c>
      <c r="M247" s="94">
        <v>527995.25</v>
      </c>
      <c r="N247" s="96">
        <v>100.54</v>
      </c>
      <c r="O247" s="94">
        <v>1892.9983999999999</v>
      </c>
      <c r="P247" s="95">
        <f t="shared" si="5"/>
        <v>3.6714324749385533E-4</v>
      </c>
      <c r="Q247" s="95">
        <f>O247/'סכום נכסי הקרן'!$C$42</f>
        <v>2.6204570325923897E-5</v>
      </c>
    </row>
    <row r="248" spans="2:17" s="142" customFormat="1">
      <c r="B248" s="87" t="s">
        <v>3831</v>
      </c>
      <c r="C248" s="97" t="s">
        <v>3569</v>
      </c>
      <c r="D248" s="84">
        <v>6911</v>
      </c>
      <c r="E248" s="84"/>
      <c r="F248" s="84" t="s">
        <v>1200</v>
      </c>
      <c r="G248" s="107">
        <v>43606</v>
      </c>
      <c r="H248" s="84"/>
      <c r="I248" s="94">
        <v>1.03</v>
      </c>
      <c r="J248" s="97" t="s">
        <v>182</v>
      </c>
      <c r="K248" s="98">
        <v>4.2217999999999999E-2</v>
      </c>
      <c r="L248" s="98">
        <v>3.9899999999999998E-2</v>
      </c>
      <c r="M248" s="94">
        <v>231700.62</v>
      </c>
      <c r="N248" s="96">
        <v>100.54</v>
      </c>
      <c r="O248" s="94">
        <v>830.70614999999998</v>
      </c>
      <c r="P248" s="95">
        <f t="shared" si="5"/>
        <v>1.6111379366412444E-4</v>
      </c>
      <c r="Q248" s="95">
        <f>O248/'סכום נכסי הקרן'!$C$42</f>
        <v>1.1499374604781751E-5</v>
      </c>
    </row>
    <row r="249" spans="2:17" s="142" customFormat="1">
      <c r="B249" s="87" t="s">
        <v>3831</v>
      </c>
      <c r="C249" s="97" t="s">
        <v>3569</v>
      </c>
      <c r="D249" s="84">
        <v>6660</v>
      </c>
      <c r="E249" s="84"/>
      <c r="F249" s="84" t="s">
        <v>1200</v>
      </c>
      <c r="G249" s="107">
        <v>43454</v>
      </c>
      <c r="H249" s="84"/>
      <c r="I249" s="94">
        <v>1.0299999999999998</v>
      </c>
      <c r="J249" s="97" t="s">
        <v>182</v>
      </c>
      <c r="K249" s="98">
        <v>4.2221000000000002E-2</v>
      </c>
      <c r="L249" s="98">
        <v>3.9899999999999998E-2</v>
      </c>
      <c r="M249" s="94">
        <v>27278752.579999998</v>
      </c>
      <c r="N249" s="96">
        <v>100.54</v>
      </c>
      <c r="O249" s="94">
        <v>97801.322040000014</v>
      </c>
      <c r="P249" s="95">
        <f t="shared" si="5"/>
        <v>1.8968370487242869E-2</v>
      </c>
      <c r="Q249" s="95">
        <f>O249/'סכום נכסי הקרן'!$C$42</f>
        <v>1.3538530309193664E-3</v>
      </c>
    </row>
    <row r="250" spans="2:17" s="142" customFormat="1">
      <c r="B250" s="87" t="s">
        <v>3831</v>
      </c>
      <c r="C250" s="97" t="s">
        <v>3569</v>
      </c>
      <c r="D250" s="84">
        <v>6700</v>
      </c>
      <c r="E250" s="84"/>
      <c r="F250" s="84" t="s">
        <v>1200</v>
      </c>
      <c r="G250" s="107">
        <v>43475</v>
      </c>
      <c r="H250" s="84"/>
      <c r="I250" s="94">
        <v>1.03</v>
      </c>
      <c r="J250" s="97" t="s">
        <v>182</v>
      </c>
      <c r="K250" s="98">
        <v>4.2221000000000002E-2</v>
      </c>
      <c r="L250" s="98">
        <v>3.9899999999999998E-2</v>
      </c>
      <c r="M250" s="94">
        <v>122814.33</v>
      </c>
      <c r="N250" s="96">
        <v>100.54</v>
      </c>
      <c r="O250" s="94">
        <v>440.32087000000001</v>
      </c>
      <c r="P250" s="95">
        <f t="shared" si="5"/>
        <v>8.5399350655087554E-5</v>
      </c>
      <c r="Q250" s="95">
        <f>O250/'סכום נכסי הקרן'!$C$42</f>
        <v>6.0953137646006432E-6</v>
      </c>
    </row>
    <row r="251" spans="2:17" s="142" customFormat="1">
      <c r="B251" s="87" t="s">
        <v>3849</v>
      </c>
      <c r="C251" s="97" t="s">
        <v>3569</v>
      </c>
      <c r="D251" s="84">
        <v>6954</v>
      </c>
      <c r="E251" s="84"/>
      <c r="F251" s="84" t="s">
        <v>1200</v>
      </c>
      <c r="G251" s="107">
        <v>43644</v>
      </c>
      <c r="H251" s="84"/>
      <c r="I251" s="94">
        <v>6.0100000000000007</v>
      </c>
      <c r="J251" s="97" t="s">
        <v>182</v>
      </c>
      <c r="K251" s="98">
        <v>5.21E-2</v>
      </c>
      <c r="L251" s="98">
        <v>5.5600000000000011E-2</v>
      </c>
      <c r="M251" s="94">
        <v>1496009.7900000003</v>
      </c>
      <c r="N251" s="96">
        <v>99.47</v>
      </c>
      <c r="O251" s="94">
        <v>5306.4964499999996</v>
      </c>
      <c r="P251" s="95">
        <f t="shared" si="5"/>
        <v>1.0291843561344872E-3</v>
      </c>
      <c r="Q251" s="95">
        <f>O251/'סכום נכסי הקרן'!$C$42</f>
        <v>7.345725142096819E-5</v>
      </c>
    </row>
    <row r="252" spans="2:17" s="142" customFormat="1">
      <c r="B252" s="87" t="s">
        <v>3849</v>
      </c>
      <c r="C252" s="97" t="s">
        <v>3569</v>
      </c>
      <c r="D252" s="84">
        <v>7020</v>
      </c>
      <c r="E252" s="84"/>
      <c r="F252" s="84" t="s">
        <v>1200</v>
      </c>
      <c r="G252" s="107">
        <v>39206</v>
      </c>
      <c r="H252" s="84"/>
      <c r="I252" s="94">
        <v>6.0299999999999994</v>
      </c>
      <c r="J252" s="97" t="s">
        <v>182</v>
      </c>
      <c r="K252" s="98">
        <v>5.21E-2</v>
      </c>
      <c r="L252" s="98">
        <v>5.4600007715412985E-2</v>
      </c>
      <c r="M252" s="94">
        <v>149600.98000000001</v>
      </c>
      <c r="N252" s="96">
        <v>100</v>
      </c>
      <c r="O252" s="94">
        <v>533.47760000000005</v>
      </c>
      <c r="P252" s="95">
        <f t="shared" si="5"/>
        <v>1.0346691182054247E-4</v>
      </c>
      <c r="Q252" s="95">
        <f>O252/'סכום נכסי הקרן'!$C$42</f>
        <v>7.3848722146331982E-6</v>
      </c>
    </row>
    <row r="253" spans="2:17" s="142" customFormat="1">
      <c r="B253" s="87" t="s">
        <v>3832</v>
      </c>
      <c r="C253" s="97" t="s">
        <v>3569</v>
      </c>
      <c r="D253" s="84">
        <v>6939</v>
      </c>
      <c r="E253" s="84"/>
      <c r="F253" s="84" t="s">
        <v>1200</v>
      </c>
      <c r="G253" s="107">
        <v>43617</v>
      </c>
      <c r="H253" s="84"/>
      <c r="I253" s="94">
        <v>1.3599999999999999</v>
      </c>
      <c r="J253" s="97" t="s">
        <v>182</v>
      </c>
      <c r="K253" s="98">
        <v>4.9400000000000006E-2</v>
      </c>
      <c r="L253" s="98">
        <v>4.9099999999999991E-2</v>
      </c>
      <c r="M253" s="94">
        <v>21686503.710000001</v>
      </c>
      <c r="N253" s="96">
        <v>100.62</v>
      </c>
      <c r="O253" s="94">
        <v>77813.540900000007</v>
      </c>
      <c r="P253" s="95">
        <f t="shared" si="5"/>
        <v>1.5091780376054166E-2</v>
      </c>
      <c r="Q253" s="95">
        <f>O253/'סכום נכסי הקרן'!$C$42</f>
        <v>1.0771643572563007E-3</v>
      </c>
    </row>
    <row r="254" spans="2:17" s="142" customFormat="1">
      <c r="B254" s="87" t="s">
        <v>3832</v>
      </c>
      <c r="C254" s="97" t="s">
        <v>3569</v>
      </c>
      <c r="D254" s="84">
        <v>6987</v>
      </c>
      <c r="E254" s="84"/>
      <c r="F254" s="84" t="s">
        <v>1200</v>
      </c>
      <c r="G254" s="107">
        <v>43641</v>
      </c>
      <c r="H254" s="84"/>
      <c r="I254" s="94">
        <v>1.3599999999999999</v>
      </c>
      <c r="J254" s="97" t="s">
        <v>182</v>
      </c>
      <c r="K254" s="98">
        <v>4.9400000000000006E-2</v>
      </c>
      <c r="L254" s="98">
        <v>4.6600000000000003E-2</v>
      </c>
      <c r="M254" s="94">
        <v>168736.52</v>
      </c>
      <c r="N254" s="96">
        <v>100.62</v>
      </c>
      <c r="O254" s="94">
        <v>605.44510000000002</v>
      </c>
      <c r="P254" s="95">
        <f t="shared" si="5"/>
        <v>1.1742486427523763E-4</v>
      </c>
      <c r="Q254" s="95">
        <f>O254/'סכום נכסי הקרן'!$C$42</f>
        <v>8.381110465511238E-6</v>
      </c>
    </row>
    <row r="255" spans="2:17" s="142" customFormat="1">
      <c r="B255" s="87" t="s">
        <v>3833</v>
      </c>
      <c r="C255" s="97" t="s">
        <v>3569</v>
      </c>
      <c r="D255" s="84">
        <v>475042</v>
      </c>
      <c r="E255" s="84"/>
      <c r="F255" s="84" t="s">
        <v>1200</v>
      </c>
      <c r="G255" s="107">
        <v>42921</v>
      </c>
      <c r="H255" s="84"/>
      <c r="I255" s="94">
        <v>3.9099999999999993</v>
      </c>
      <c r="J255" s="97" t="s">
        <v>182</v>
      </c>
      <c r="K255" s="98">
        <v>5.1505999999999996E-2</v>
      </c>
      <c r="L255" s="98">
        <v>6.08E-2</v>
      </c>
      <c r="M255" s="94">
        <v>6970296.4000000004</v>
      </c>
      <c r="N255" s="96">
        <v>99.26</v>
      </c>
      <c r="O255" s="94">
        <v>24672.142469999999</v>
      </c>
      <c r="P255" s="95">
        <f t="shared" si="5"/>
        <v>4.7851126071035604E-3</v>
      </c>
      <c r="Q255" s="95">
        <f>O255/'סכום נכסי הקרן'!$C$42</f>
        <v>3.4153377649253622E-4</v>
      </c>
    </row>
    <row r="256" spans="2:17" s="142" customFormat="1">
      <c r="B256" s="87" t="s">
        <v>3833</v>
      </c>
      <c r="C256" s="97" t="s">
        <v>3569</v>
      </c>
      <c r="D256" s="84">
        <v>6497</v>
      </c>
      <c r="E256" s="84"/>
      <c r="F256" s="84" t="s">
        <v>1200</v>
      </c>
      <c r="G256" s="107">
        <v>43342</v>
      </c>
      <c r="H256" s="84"/>
      <c r="I256" s="94">
        <v>4.34</v>
      </c>
      <c r="J256" s="97" t="s">
        <v>182</v>
      </c>
      <c r="K256" s="98">
        <v>5.1505999999999996E-2</v>
      </c>
      <c r="L256" s="98">
        <v>5.6000000000000008E-2</v>
      </c>
      <c r="M256" s="94">
        <v>1322980.97</v>
      </c>
      <c r="N256" s="96">
        <v>99.26</v>
      </c>
      <c r="O256" s="94">
        <v>4682.8388800000002</v>
      </c>
      <c r="P256" s="95">
        <f t="shared" si="5"/>
        <v>9.0822721978723719E-4</v>
      </c>
      <c r="Q256" s="95">
        <f>O256/'סכום נכסי הקרן'!$C$42</f>
        <v>6.4824027720219256E-5</v>
      </c>
    </row>
    <row r="257" spans="2:17" s="142" customFormat="1">
      <c r="B257" s="87" t="s">
        <v>3834</v>
      </c>
      <c r="C257" s="97" t="s">
        <v>3569</v>
      </c>
      <c r="D257" s="84">
        <v>491469</v>
      </c>
      <c r="E257" s="84"/>
      <c r="F257" s="84" t="s">
        <v>1200</v>
      </c>
      <c r="G257" s="107">
        <v>43079</v>
      </c>
      <c r="H257" s="84"/>
      <c r="I257" s="94">
        <v>3.54</v>
      </c>
      <c r="J257" s="97" t="s">
        <v>182</v>
      </c>
      <c r="K257" s="98">
        <v>5.1524E-2</v>
      </c>
      <c r="L257" s="98">
        <v>5.3399999999999996E-2</v>
      </c>
      <c r="M257" s="94">
        <v>13591622.99</v>
      </c>
      <c r="N257" s="96">
        <v>100</v>
      </c>
      <c r="O257" s="94">
        <v>48467.725909999994</v>
      </c>
      <c r="P257" s="95">
        <f t="shared" si="5"/>
        <v>9.4002183463226755E-3</v>
      </c>
      <c r="Q257" s="95">
        <f>O257/'סכום נכסי הקרן'!$C$42</f>
        <v>6.7093344196497934E-4</v>
      </c>
    </row>
    <row r="258" spans="2:17" s="142" customFormat="1">
      <c r="B258" s="87" t="s">
        <v>3834</v>
      </c>
      <c r="C258" s="97" t="s">
        <v>3569</v>
      </c>
      <c r="D258" s="84">
        <v>6864</v>
      </c>
      <c r="E258" s="84"/>
      <c r="F258" s="84" t="s">
        <v>1200</v>
      </c>
      <c r="G258" s="107">
        <v>43565</v>
      </c>
      <c r="H258" s="84"/>
      <c r="I258" s="94">
        <v>1.9300000000000002</v>
      </c>
      <c r="J258" s="97" t="s">
        <v>182</v>
      </c>
      <c r="K258" s="98">
        <v>5.1524E-2</v>
      </c>
      <c r="L258" s="98">
        <v>5.3800000000000008E-2</v>
      </c>
      <c r="M258" s="94">
        <v>5753808.3899999997</v>
      </c>
      <c r="N258" s="96">
        <v>100</v>
      </c>
      <c r="O258" s="94">
        <v>20518.079969999999</v>
      </c>
      <c r="P258" s="95">
        <f t="shared" si="5"/>
        <v>3.9794405069356765E-3</v>
      </c>
      <c r="Q258" s="95">
        <f>O258/'סכום נכסי הקרן'!$C$42</f>
        <v>2.8402954251139116E-4</v>
      </c>
    </row>
    <row r="259" spans="2:17" s="142" customFormat="1">
      <c r="B259" s="87" t="s">
        <v>3834</v>
      </c>
      <c r="C259" s="97" t="s">
        <v>3569</v>
      </c>
      <c r="D259" s="84">
        <v>6800</v>
      </c>
      <c r="E259" s="84"/>
      <c r="F259" s="84" t="s">
        <v>1200</v>
      </c>
      <c r="G259" s="107">
        <v>37833</v>
      </c>
      <c r="H259" s="84"/>
      <c r="I259" s="94">
        <v>3.51</v>
      </c>
      <c r="J259" s="97" t="s">
        <v>182</v>
      </c>
      <c r="K259" s="98">
        <v>5.1524E-2</v>
      </c>
      <c r="L259" s="98">
        <v>5.6799999999999996E-2</v>
      </c>
      <c r="M259" s="94">
        <v>52832.9</v>
      </c>
      <c r="N259" s="96">
        <v>100</v>
      </c>
      <c r="O259" s="94">
        <v>188.40208999999999</v>
      </c>
      <c r="P259" s="95">
        <f t="shared" si="5"/>
        <v>3.654020793532081E-5</v>
      </c>
      <c r="Q259" s="95">
        <f>O259/'סכום נכסי הקרן'!$C$42</f>
        <v>2.6080295772865117E-6</v>
      </c>
    </row>
    <row r="260" spans="2:17" s="142" customFormat="1">
      <c r="B260" s="87" t="s">
        <v>3834</v>
      </c>
      <c r="C260" s="97" t="s">
        <v>3569</v>
      </c>
      <c r="D260" s="84">
        <v>6783</v>
      </c>
      <c r="E260" s="84"/>
      <c r="F260" s="84" t="s">
        <v>1200</v>
      </c>
      <c r="G260" s="107">
        <v>43521</v>
      </c>
      <c r="H260" s="84"/>
      <c r="I260" s="94">
        <v>3.5100000000000002</v>
      </c>
      <c r="J260" s="97" t="s">
        <v>182</v>
      </c>
      <c r="K260" s="98">
        <v>5.1524E-2</v>
      </c>
      <c r="L260" s="98">
        <v>5.6799999999999996E-2</v>
      </c>
      <c r="M260" s="94">
        <v>422069.56</v>
      </c>
      <c r="N260" s="96">
        <v>100</v>
      </c>
      <c r="O260" s="94">
        <v>1505.09998</v>
      </c>
      <c r="P260" s="95">
        <f t="shared" si="5"/>
        <v>2.9191112599996741E-4</v>
      </c>
      <c r="Q260" s="95">
        <f>O260/'סכום נכסי הקרן'!$C$42</f>
        <v>2.0834934817407481E-5</v>
      </c>
    </row>
    <row r="261" spans="2:17" s="142" customFormat="1">
      <c r="B261" s="87" t="s">
        <v>3835</v>
      </c>
      <c r="C261" s="97" t="s">
        <v>3569</v>
      </c>
      <c r="D261" s="84">
        <v>6438</v>
      </c>
      <c r="E261" s="84"/>
      <c r="F261" s="84" t="s">
        <v>1200</v>
      </c>
      <c r="G261" s="107">
        <v>43304</v>
      </c>
      <c r="H261" s="84"/>
      <c r="I261" s="94">
        <v>5.07</v>
      </c>
      <c r="J261" s="97" t="s">
        <v>184</v>
      </c>
      <c r="K261" s="98">
        <v>1.908E-2</v>
      </c>
      <c r="L261" s="98">
        <v>2.07E-2</v>
      </c>
      <c r="M261" s="94">
        <v>20999505.100000001</v>
      </c>
      <c r="N261" s="96">
        <v>100.01</v>
      </c>
      <c r="O261" s="94">
        <v>85300.119080000004</v>
      </c>
      <c r="P261" s="95">
        <f t="shared" si="5"/>
        <v>1.6543787216430701E-2</v>
      </c>
      <c r="Q261" s="95">
        <f>O261/'סכום נכסי הקרן'!$C$42</f>
        <v>1.1808002422197203E-3</v>
      </c>
    </row>
    <row r="262" spans="2:17" s="142" customFormat="1">
      <c r="B262" s="87" t="s">
        <v>3836</v>
      </c>
      <c r="C262" s="97" t="s">
        <v>3569</v>
      </c>
      <c r="D262" s="84">
        <v>6588</v>
      </c>
      <c r="E262" s="84"/>
      <c r="F262" s="84" t="s">
        <v>1200</v>
      </c>
      <c r="G262" s="107">
        <v>43397</v>
      </c>
      <c r="H262" s="84"/>
      <c r="I262" s="94">
        <v>1</v>
      </c>
      <c r="J262" s="97" t="s">
        <v>182</v>
      </c>
      <c r="K262" s="98">
        <v>4.2116000000000001E-2</v>
      </c>
      <c r="L262" s="98">
        <v>4.24E-2</v>
      </c>
      <c r="M262" s="94">
        <v>18291541.399999999</v>
      </c>
      <c r="N262" s="96">
        <v>100.34</v>
      </c>
      <c r="O262" s="94">
        <v>65449.408880000003</v>
      </c>
      <c r="P262" s="95">
        <f t="shared" si="5"/>
        <v>1.2693781739464954E-2</v>
      </c>
      <c r="Q262" s="95">
        <f>O262/'סכום נכסי הקרן'!$C$42</f>
        <v>9.0600902662469663E-4</v>
      </c>
    </row>
    <row r="263" spans="2:17" s="142" customFormat="1">
      <c r="B263" s="87" t="s">
        <v>3837</v>
      </c>
      <c r="C263" s="97" t="s">
        <v>3569</v>
      </c>
      <c r="D263" s="84">
        <v>487447</v>
      </c>
      <c r="E263" s="84"/>
      <c r="F263" s="84" t="s">
        <v>1200</v>
      </c>
      <c r="G263" s="107">
        <v>43051</v>
      </c>
      <c r="H263" s="84"/>
      <c r="I263" s="94">
        <v>2.7799999999999994</v>
      </c>
      <c r="J263" s="97" t="s">
        <v>182</v>
      </c>
      <c r="K263" s="98">
        <v>5.1479999999999998E-2</v>
      </c>
      <c r="L263" s="98">
        <v>5.4799999999999995E-2</v>
      </c>
      <c r="M263" s="94">
        <v>12092940.050000001</v>
      </c>
      <c r="N263" s="96">
        <v>99.66</v>
      </c>
      <c r="O263" s="94">
        <v>42976.803100000005</v>
      </c>
      <c r="P263" s="95">
        <f t="shared" si="5"/>
        <v>8.3352648671219109E-3</v>
      </c>
      <c r="Q263" s="95">
        <f>O263/'סכום נכסי הקרן'!$C$42</f>
        <v>5.9492319656336435E-4</v>
      </c>
    </row>
    <row r="264" spans="2:17" s="142" customFormat="1">
      <c r="B264" s="87" t="s">
        <v>3838</v>
      </c>
      <c r="C264" s="97" t="s">
        <v>3569</v>
      </c>
      <c r="D264" s="84">
        <v>487557</v>
      </c>
      <c r="E264" s="84"/>
      <c r="F264" s="84" t="s">
        <v>1200</v>
      </c>
      <c r="G264" s="107">
        <v>43053</v>
      </c>
      <c r="H264" s="84"/>
      <c r="I264" s="94">
        <v>2.4600000000000009</v>
      </c>
      <c r="J264" s="97" t="s">
        <v>182</v>
      </c>
      <c r="K264" s="98">
        <v>6.1524000000000002E-2</v>
      </c>
      <c r="L264" s="98">
        <v>6.4500000000000016E-2</v>
      </c>
      <c r="M264" s="94">
        <v>6801569.8899999997</v>
      </c>
      <c r="N264" s="96">
        <v>99.88</v>
      </c>
      <c r="O264" s="94">
        <v>24225.292869999994</v>
      </c>
      <c r="P264" s="95">
        <f t="shared" si="5"/>
        <v>4.6984470223437784E-3</v>
      </c>
      <c r="Q264" s="95">
        <f>O264/'סכום נכסי הקרן'!$C$42</f>
        <v>3.3534808623082702E-4</v>
      </c>
    </row>
    <row r="265" spans="2:17" s="142" customFormat="1">
      <c r="B265" s="87" t="s">
        <v>3838</v>
      </c>
      <c r="C265" s="97" t="s">
        <v>3569</v>
      </c>
      <c r="D265" s="84">
        <v>487556</v>
      </c>
      <c r="E265" s="84"/>
      <c r="F265" s="84" t="s">
        <v>1200</v>
      </c>
      <c r="G265" s="107">
        <v>43051</v>
      </c>
      <c r="H265" s="84"/>
      <c r="I265" s="94">
        <v>2.8799999999999994</v>
      </c>
      <c r="J265" s="97" t="s">
        <v>182</v>
      </c>
      <c r="K265" s="98">
        <v>8.4024000000000001E-2</v>
      </c>
      <c r="L265" s="98">
        <v>8.6699999999999999E-2</v>
      </c>
      <c r="M265" s="94">
        <v>2267255.34</v>
      </c>
      <c r="N265" s="96">
        <v>100.5</v>
      </c>
      <c r="O265" s="94">
        <v>8125.4576500000003</v>
      </c>
      <c r="P265" s="95">
        <f t="shared" si="5"/>
        <v>1.5759162337352162E-3</v>
      </c>
      <c r="Q265" s="95">
        <f>O265/'סכום נכסי הקרן'!$C$42</f>
        <v>1.1247982376516607E-4</v>
      </c>
    </row>
    <row r="266" spans="2:17" s="142" customFormat="1">
      <c r="B266" s="87" t="s">
        <v>3839</v>
      </c>
      <c r="C266" s="97" t="s">
        <v>3569</v>
      </c>
      <c r="D266" s="84">
        <v>6524</v>
      </c>
      <c r="E266" s="84"/>
      <c r="F266" s="84" t="s">
        <v>1200</v>
      </c>
      <c r="G266" s="107">
        <v>43357</v>
      </c>
      <c r="H266" s="84"/>
      <c r="I266" s="94">
        <v>7.5200000000000005</v>
      </c>
      <c r="J266" s="97" t="s">
        <v>185</v>
      </c>
      <c r="K266" s="98">
        <v>2.8362999999999999E-2</v>
      </c>
      <c r="L266" s="98">
        <v>3.0800000000000001E-2</v>
      </c>
      <c r="M266" s="94">
        <v>2819156.51</v>
      </c>
      <c r="N266" s="96">
        <v>100.71</v>
      </c>
      <c r="O266" s="94">
        <v>12837.60269</v>
      </c>
      <c r="P266" s="95">
        <f t="shared" si="5"/>
        <v>2.4898273245463139E-3</v>
      </c>
      <c r="Q266" s="95">
        <f>O266/'סכום נכסי הקרן'!$C$42</f>
        <v>1.7770953346097642E-4</v>
      </c>
    </row>
    <row r="267" spans="2:17" s="142" customFormat="1">
      <c r="B267" s="87" t="s">
        <v>3839</v>
      </c>
      <c r="C267" s="97" t="s">
        <v>3569</v>
      </c>
      <c r="D267" s="84">
        <v>471677</v>
      </c>
      <c r="E267" s="84"/>
      <c r="F267" s="84" t="s">
        <v>1200</v>
      </c>
      <c r="G267" s="107">
        <v>42891</v>
      </c>
      <c r="H267" s="84"/>
      <c r="I267" s="94">
        <v>7.52</v>
      </c>
      <c r="J267" s="97" t="s">
        <v>185</v>
      </c>
      <c r="K267" s="98">
        <v>2.8362999999999999E-2</v>
      </c>
      <c r="L267" s="98">
        <v>3.0799999999999998E-2</v>
      </c>
      <c r="M267" s="94">
        <v>8123050.25</v>
      </c>
      <c r="N267" s="96">
        <v>100.71</v>
      </c>
      <c r="O267" s="94">
        <v>36989.961770000002</v>
      </c>
      <c r="P267" s="95">
        <f t="shared" si="5"/>
        <v>7.1741289844256375E-3</v>
      </c>
      <c r="Q267" s="95">
        <f>O267/'סכום נכסי הקרן'!$C$42</f>
        <v>5.1204800519387731E-4</v>
      </c>
    </row>
    <row r="268" spans="2:17" s="142" customFormat="1">
      <c r="B268" s="87" t="s">
        <v>3840</v>
      </c>
      <c r="C268" s="97" t="s">
        <v>3569</v>
      </c>
      <c r="D268" s="84">
        <v>6781</v>
      </c>
      <c r="E268" s="84"/>
      <c r="F268" s="84" t="s">
        <v>1200</v>
      </c>
      <c r="G268" s="107">
        <v>43517</v>
      </c>
      <c r="H268" s="84"/>
      <c r="I268" s="94">
        <v>1.17</v>
      </c>
      <c r="J268" s="97" t="s">
        <v>182</v>
      </c>
      <c r="K268" s="98">
        <v>4.7115999999999998E-2</v>
      </c>
      <c r="L268" s="98">
        <v>4.6000000000000006E-2</v>
      </c>
      <c r="M268" s="94">
        <v>19766203.280000001</v>
      </c>
      <c r="N268" s="96">
        <v>100.56</v>
      </c>
      <c r="O268" s="94">
        <v>70881.006139999998</v>
      </c>
      <c r="P268" s="95">
        <f t="shared" si="5"/>
        <v>1.3747229147088291E-2</v>
      </c>
      <c r="Q268" s="95">
        <f>O268/'סכום נכסי הקרן'!$C$42</f>
        <v>9.8119803491005246E-4</v>
      </c>
    </row>
    <row r="269" spans="2:17" s="142" customFormat="1">
      <c r="B269" s="87" t="s">
        <v>3840</v>
      </c>
      <c r="C269" s="97" t="s">
        <v>3569</v>
      </c>
      <c r="D269" s="84">
        <v>6888</v>
      </c>
      <c r="E269" s="84"/>
      <c r="F269" s="84" t="s">
        <v>1200</v>
      </c>
      <c r="G269" s="107">
        <v>43584</v>
      </c>
      <c r="H269" s="84"/>
      <c r="I269" s="94">
        <v>1.17</v>
      </c>
      <c r="J269" s="97" t="s">
        <v>182</v>
      </c>
      <c r="K269" s="98">
        <v>4.7115999999999998E-2</v>
      </c>
      <c r="L269" s="98">
        <v>4.5999999999999999E-2</v>
      </c>
      <c r="M269" s="94">
        <v>26723.19</v>
      </c>
      <c r="N269" s="96">
        <v>100.56</v>
      </c>
      <c r="O269" s="94">
        <v>95.828550000000007</v>
      </c>
      <c r="P269" s="95">
        <f t="shared" si="5"/>
        <v>1.858575530207912E-5</v>
      </c>
      <c r="Q269" s="95">
        <f>O269/'סכום נכסי הקרן'!$C$42</f>
        <v>1.3265441627981907E-6</v>
      </c>
    </row>
    <row r="270" spans="2:17" s="142" customFormat="1">
      <c r="B270" s="87" t="s">
        <v>3840</v>
      </c>
      <c r="C270" s="97" t="s">
        <v>3569</v>
      </c>
      <c r="D270" s="84">
        <v>6952</v>
      </c>
      <c r="E270" s="84"/>
      <c r="F270" s="84" t="s">
        <v>1200</v>
      </c>
      <c r="G270" s="107">
        <v>43627</v>
      </c>
      <c r="H270" s="84"/>
      <c r="I270" s="94">
        <v>1.17</v>
      </c>
      <c r="J270" s="97" t="s">
        <v>182</v>
      </c>
      <c r="K270" s="98">
        <v>4.7115999999999998E-2</v>
      </c>
      <c r="L270" s="98">
        <v>4.58E-2</v>
      </c>
      <c r="M270" s="94">
        <v>30077.55</v>
      </c>
      <c r="N270" s="96">
        <v>100.56</v>
      </c>
      <c r="O270" s="94">
        <v>107.85716000000001</v>
      </c>
      <c r="P270" s="95">
        <f t="shared" si="5"/>
        <v>2.0918680115030397E-5</v>
      </c>
      <c r="Q270" s="95">
        <f>O270/'סכום נכסי הקרן'!$C$42</f>
        <v>1.4930548987122368E-6</v>
      </c>
    </row>
    <row r="271" spans="2:17" s="142" customFormat="1">
      <c r="B271" s="87" t="s">
        <v>3841</v>
      </c>
      <c r="C271" s="97" t="s">
        <v>3569</v>
      </c>
      <c r="D271" s="84">
        <v>6989</v>
      </c>
      <c r="E271" s="84"/>
      <c r="F271" s="84" t="s">
        <v>1200</v>
      </c>
      <c r="G271" s="107">
        <v>43636</v>
      </c>
      <c r="H271" s="84"/>
      <c r="I271" s="94">
        <v>3.56</v>
      </c>
      <c r="J271" s="97" t="s">
        <v>182</v>
      </c>
      <c r="K271" s="98">
        <v>5.1136000000000001E-2</v>
      </c>
      <c r="L271" s="98">
        <v>5.050000000000001E-2</v>
      </c>
      <c r="M271" s="94">
        <v>589652.96</v>
      </c>
      <c r="N271" s="96">
        <v>101.2</v>
      </c>
      <c r="O271" s="94">
        <v>2127.9348300000001</v>
      </c>
      <c r="P271" s="95">
        <f t="shared" si="5"/>
        <v>4.1270869745134756E-4</v>
      </c>
      <c r="Q271" s="95">
        <f>O271/'סכום נכסי הקרן'!$C$42</f>
        <v>2.9456769694954796E-5</v>
      </c>
    </row>
    <row r="272" spans="2:17" s="142" customFormat="1">
      <c r="B272" s="87" t="s">
        <v>3841</v>
      </c>
      <c r="C272" s="97" t="s">
        <v>3569</v>
      </c>
      <c r="D272" s="84">
        <v>6556</v>
      </c>
      <c r="E272" s="84"/>
      <c r="F272" s="84" t="s">
        <v>1200</v>
      </c>
      <c r="G272" s="107">
        <v>43383</v>
      </c>
      <c r="H272" s="84"/>
      <c r="I272" s="94">
        <v>3.5399999999999996</v>
      </c>
      <c r="J272" s="97" t="s">
        <v>182</v>
      </c>
      <c r="K272" s="98">
        <v>5.1900000000000002E-2</v>
      </c>
      <c r="L272" s="98">
        <v>5.1199999999999982E-2</v>
      </c>
      <c r="M272" s="94">
        <v>5431455.96</v>
      </c>
      <c r="N272" s="96">
        <v>101.2</v>
      </c>
      <c r="O272" s="94">
        <v>19600.994170000002</v>
      </c>
      <c r="P272" s="95">
        <f t="shared" si="5"/>
        <v>3.8015735531957799E-3</v>
      </c>
      <c r="Q272" s="95">
        <f>O272/'סכום נכסי הקרן'!$C$42</f>
        <v>2.7133442383564055E-4</v>
      </c>
    </row>
    <row r="273" spans="2:17" s="142" customFormat="1">
      <c r="B273" s="87" t="s">
        <v>3841</v>
      </c>
      <c r="C273" s="97" t="s">
        <v>3569</v>
      </c>
      <c r="D273" s="84">
        <v>6708</v>
      </c>
      <c r="E273" s="84"/>
      <c r="F273" s="84" t="s">
        <v>1200</v>
      </c>
      <c r="G273" s="107">
        <v>43480</v>
      </c>
      <c r="H273" s="84"/>
      <c r="I273" s="94">
        <v>3.54</v>
      </c>
      <c r="J273" s="97" t="s">
        <v>182</v>
      </c>
      <c r="K273" s="98">
        <v>5.1900000000000002E-2</v>
      </c>
      <c r="L273" s="98">
        <v>5.1200000000000002E-2</v>
      </c>
      <c r="M273" s="94">
        <v>368533.1</v>
      </c>
      <c r="N273" s="96">
        <v>101.2</v>
      </c>
      <c r="O273" s="94">
        <v>1329.95928</v>
      </c>
      <c r="P273" s="95">
        <f t="shared" si="5"/>
        <v>2.5794293808900718E-4</v>
      </c>
      <c r="Q273" s="95">
        <f>O273/'סכום נכסי הקרן'!$C$42</f>
        <v>1.8410481215079271E-5</v>
      </c>
    </row>
    <row r="274" spans="2:17" s="142" customFormat="1">
      <c r="B274" s="87" t="s">
        <v>3841</v>
      </c>
      <c r="C274" s="97" t="s">
        <v>3569</v>
      </c>
      <c r="D274" s="84">
        <v>6793</v>
      </c>
      <c r="E274" s="84"/>
      <c r="F274" s="84" t="s">
        <v>1200</v>
      </c>
      <c r="G274" s="107">
        <v>43529</v>
      </c>
      <c r="H274" s="84"/>
      <c r="I274" s="94">
        <v>3.5300000000000002</v>
      </c>
      <c r="J274" s="97" t="s">
        <v>182</v>
      </c>
      <c r="K274" s="98">
        <v>5.1900000000000002E-2</v>
      </c>
      <c r="L274" s="98">
        <v>5.2900000000000003E-2</v>
      </c>
      <c r="M274" s="94">
        <v>571226.31000000006</v>
      </c>
      <c r="N274" s="96">
        <v>101.2</v>
      </c>
      <c r="O274" s="94">
        <v>2061.4368799999997</v>
      </c>
      <c r="P274" s="95">
        <f t="shared" si="5"/>
        <v>3.9981155326216907E-4</v>
      </c>
      <c r="Q274" s="95">
        <f>O274/'סכום נכסי הקרן'!$C$42</f>
        <v>2.8536245828001299E-5</v>
      </c>
    </row>
    <row r="275" spans="2:17" s="142" customFormat="1">
      <c r="B275" s="87" t="s">
        <v>3841</v>
      </c>
      <c r="C275" s="97" t="s">
        <v>3569</v>
      </c>
      <c r="D275" s="84">
        <v>6871</v>
      </c>
      <c r="E275" s="84"/>
      <c r="F275" s="84" t="s">
        <v>1200</v>
      </c>
      <c r="G275" s="107">
        <v>43570</v>
      </c>
      <c r="H275" s="84"/>
      <c r="I275" s="94">
        <v>3.5500000000000003</v>
      </c>
      <c r="J275" s="97" t="s">
        <v>182</v>
      </c>
      <c r="K275" s="98">
        <v>5.1900000000000002E-2</v>
      </c>
      <c r="L275" s="98">
        <v>5.1200000000000002E-2</v>
      </c>
      <c r="M275" s="94">
        <v>423813.07</v>
      </c>
      <c r="N275" s="96">
        <v>101.2</v>
      </c>
      <c r="O275" s="94">
        <v>1529.45316</v>
      </c>
      <c r="P275" s="95">
        <f t="shared" si="5"/>
        <v>2.9663437647498231E-4</v>
      </c>
      <c r="Q275" s="95">
        <f>O275/'סכום נכסי הקרן'!$C$42</f>
        <v>2.1172053231226471E-5</v>
      </c>
    </row>
    <row r="276" spans="2:17" s="142" customFormat="1">
      <c r="B276" s="87" t="s">
        <v>3841</v>
      </c>
      <c r="C276" s="97" t="s">
        <v>3569</v>
      </c>
      <c r="D276" s="84">
        <v>6915</v>
      </c>
      <c r="E276" s="84"/>
      <c r="F276" s="84" t="s">
        <v>1200</v>
      </c>
      <c r="G276" s="107">
        <v>43608</v>
      </c>
      <c r="H276" s="84"/>
      <c r="I276" s="94">
        <v>3.54</v>
      </c>
      <c r="J276" s="97" t="s">
        <v>182</v>
      </c>
      <c r="K276" s="98">
        <v>5.1900000000000002E-2</v>
      </c>
      <c r="L276" s="98">
        <v>5.1200000000000002E-2</v>
      </c>
      <c r="M276" s="94">
        <v>571226.31000000006</v>
      </c>
      <c r="N276" s="96">
        <v>101.2</v>
      </c>
      <c r="O276" s="94">
        <v>2061.4368799999997</v>
      </c>
      <c r="P276" s="95">
        <f t="shared" si="5"/>
        <v>3.9981155326216907E-4</v>
      </c>
      <c r="Q276" s="95">
        <f>O276/'סכום נכסי הקרן'!$C$42</f>
        <v>2.8536245828001299E-5</v>
      </c>
    </row>
    <row r="277" spans="2:17" s="142" customFormat="1">
      <c r="B277" s="87" t="s">
        <v>3842</v>
      </c>
      <c r="C277" s="97" t="s">
        <v>3569</v>
      </c>
      <c r="D277" s="84">
        <v>6826</v>
      </c>
      <c r="E277" s="84"/>
      <c r="F277" s="84" t="s">
        <v>1200</v>
      </c>
      <c r="G277" s="107">
        <v>43550</v>
      </c>
      <c r="H277" s="84"/>
      <c r="I277" s="94">
        <v>4.8</v>
      </c>
      <c r="J277" s="97" t="s">
        <v>182</v>
      </c>
      <c r="K277" s="98">
        <v>5.1524E-2</v>
      </c>
      <c r="L277" s="98">
        <v>5.3499999999999999E-2</v>
      </c>
      <c r="M277" s="94">
        <v>11592762</v>
      </c>
      <c r="N277" s="96">
        <v>100.31</v>
      </c>
      <c r="O277" s="94">
        <v>41467.941200000001</v>
      </c>
      <c r="P277" s="95">
        <f t="shared" si="5"/>
        <v>8.0426241242740823E-3</v>
      </c>
      <c r="Q277" s="95">
        <f>O277/'סכום נכסי הקרן'!$C$42</f>
        <v>5.7403618589782067E-4</v>
      </c>
    </row>
    <row r="278" spans="2:17" s="142" customFormat="1">
      <c r="B278" s="87" t="s">
        <v>3843</v>
      </c>
      <c r="C278" s="97" t="s">
        <v>3569</v>
      </c>
      <c r="D278" s="84">
        <v>521872</v>
      </c>
      <c r="E278" s="84"/>
      <c r="F278" s="84" t="s">
        <v>1200</v>
      </c>
      <c r="G278" s="107">
        <v>43301</v>
      </c>
      <c r="H278" s="84"/>
      <c r="I278" s="94">
        <v>4.1099999999999994</v>
      </c>
      <c r="J278" s="97" t="s">
        <v>182</v>
      </c>
      <c r="K278" s="98">
        <v>5.1505999999999996E-2</v>
      </c>
      <c r="L278" s="98">
        <v>5.8899999999999987E-2</v>
      </c>
      <c r="M278" s="94">
        <v>6315352.6699999999</v>
      </c>
      <c r="N278" s="96">
        <v>98.44</v>
      </c>
      <c r="O278" s="94">
        <v>22169.227510000001</v>
      </c>
      <c r="P278" s="95">
        <f t="shared" si="5"/>
        <v>4.2996772646250077E-3</v>
      </c>
      <c r="Q278" s="95">
        <f>O278/'סכום נכסי הקרן'!$C$42</f>
        <v>3.068861977681554E-4</v>
      </c>
    </row>
    <row r="279" spans="2:17" s="142" customFormat="1">
      <c r="B279" s="87" t="s">
        <v>3844</v>
      </c>
      <c r="C279" s="97" t="s">
        <v>3569</v>
      </c>
      <c r="D279" s="84">
        <v>474437</v>
      </c>
      <c r="E279" s="84"/>
      <c r="F279" s="84" t="s">
        <v>1200</v>
      </c>
      <c r="G279" s="107">
        <v>42887</v>
      </c>
      <c r="H279" s="84"/>
      <c r="I279" s="94">
        <v>2.4800000000000004</v>
      </c>
      <c r="J279" s="97" t="s">
        <v>182</v>
      </c>
      <c r="K279" s="98">
        <v>5.1567000000000002E-2</v>
      </c>
      <c r="L279" s="98">
        <v>6.3600000000000018E-2</v>
      </c>
      <c r="M279" s="94">
        <v>6694205.540000001</v>
      </c>
      <c r="N279" s="96">
        <v>99.58</v>
      </c>
      <c r="O279" s="94">
        <v>23771.276809999999</v>
      </c>
      <c r="P279" s="95">
        <f t="shared" si="5"/>
        <v>4.6103915170233496E-3</v>
      </c>
      <c r="Q279" s="95">
        <f>O279/'סכום נכסי הקרן'!$C$42</f>
        <v>3.2906319144519557E-4</v>
      </c>
    </row>
    <row r="280" spans="2:17" s="142" customFormat="1">
      <c r="B280" s="87" t="s">
        <v>3844</v>
      </c>
      <c r="C280" s="97" t="s">
        <v>3569</v>
      </c>
      <c r="D280" s="84">
        <v>474436</v>
      </c>
      <c r="E280" s="84"/>
      <c r="F280" s="84" t="s">
        <v>1200</v>
      </c>
      <c r="G280" s="107">
        <v>42887</v>
      </c>
      <c r="H280" s="84"/>
      <c r="I280" s="94">
        <v>2.56</v>
      </c>
      <c r="J280" s="97" t="s">
        <v>182</v>
      </c>
      <c r="K280" s="98">
        <v>5.9024E-2</v>
      </c>
      <c r="L280" s="98">
        <v>6.3200000000000006E-2</v>
      </c>
      <c r="M280" s="94">
        <v>3503742.0000000005</v>
      </c>
      <c r="N280" s="96">
        <v>99.58</v>
      </c>
      <c r="O280" s="94">
        <v>12441.867279999999</v>
      </c>
      <c r="P280" s="95">
        <f t="shared" si="5"/>
        <v>2.4130752345415296E-3</v>
      </c>
      <c r="Q280" s="95">
        <f>O280/'סכום נכסי הקרן'!$C$42</f>
        <v>1.7223141135490206E-4</v>
      </c>
    </row>
    <row r="281" spans="2:17" s="142" customFormat="1">
      <c r="B281" s="87" t="s">
        <v>3845</v>
      </c>
      <c r="C281" s="97" t="s">
        <v>3569</v>
      </c>
      <c r="D281" s="84">
        <v>6528</v>
      </c>
      <c r="E281" s="84"/>
      <c r="F281" s="84" t="s">
        <v>1200</v>
      </c>
      <c r="G281" s="107">
        <v>43373</v>
      </c>
      <c r="H281" s="84"/>
      <c r="I281" s="94">
        <v>7.5300000000000011</v>
      </c>
      <c r="J281" s="97" t="s">
        <v>185</v>
      </c>
      <c r="K281" s="98">
        <v>3.032E-2</v>
      </c>
      <c r="L281" s="98">
        <v>2.9900000000000003E-2</v>
      </c>
      <c r="M281" s="94">
        <v>17963159.120000001</v>
      </c>
      <c r="N281" s="96">
        <v>100.55</v>
      </c>
      <c r="O281" s="94">
        <v>81668.94296</v>
      </c>
      <c r="P281" s="95">
        <f t="shared" ref="P281:P292" si="6">O281/$O$10</f>
        <v>1.5839527882181428E-2</v>
      </c>
      <c r="Q281" s="95">
        <f>O281/'סכום נכסי הקרן'!$C$42</f>
        <v>1.1305342673502458E-3</v>
      </c>
    </row>
    <row r="282" spans="2:17" s="142" customFormat="1">
      <c r="B282" s="87" t="s">
        <v>3846</v>
      </c>
      <c r="C282" s="97" t="s">
        <v>3569</v>
      </c>
      <c r="D282" s="84">
        <v>6495</v>
      </c>
      <c r="E282" s="84"/>
      <c r="F282" s="84" t="s">
        <v>1200</v>
      </c>
      <c r="G282" s="107">
        <v>43342</v>
      </c>
      <c r="H282" s="84"/>
      <c r="I282" s="94">
        <v>3.33</v>
      </c>
      <c r="J282" s="97" t="s">
        <v>182</v>
      </c>
      <c r="K282" s="98">
        <v>4.9859000000000001E-2</v>
      </c>
      <c r="L282" s="98">
        <v>5.0199999999999995E-2</v>
      </c>
      <c r="M282" s="94">
        <v>233098.84</v>
      </c>
      <c r="N282" s="96">
        <v>100.87</v>
      </c>
      <c r="O282" s="94">
        <v>838.46217000000001</v>
      </c>
      <c r="P282" s="95">
        <f t="shared" si="6"/>
        <v>1.6261805820572538E-4</v>
      </c>
      <c r="Q282" s="95">
        <f>O282/'סכום נכסי הקרן'!$C$42</f>
        <v>1.1606740343463449E-5</v>
      </c>
    </row>
    <row r="283" spans="2:17" s="142" customFormat="1">
      <c r="B283" s="87" t="s">
        <v>3846</v>
      </c>
      <c r="C283" s="97" t="s">
        <v>3569</v>
      </c>
      <c r="D283" s="84">
        <v>525540</v>
      </c>
      <c r="E283" s="84"/>
      <c r="F283" s="84" t="s">
        <v>1200</v>
      </c>
      <c r="G283" s="107">
        <v>43368</v>
      </c>
      <c r="H283" s="84"/>
      <c r="I283" s="94">
        <v>3.35</v>
      </c>
      <c r="J283" s="97" t="s">
        <v>182</v>
      </c>
      <c r="K283" s="98">
        <v>4.9859000000000001E-2</v>
      </c>
      <c r="L283" s="98">
        <v>5.0199999999999995E-2</v>
      </c>
      <c r="M283" s="94">
        <v>684214.09</v>
      </c>
      <c r="N283" s="96">
        <v>100.87</v>
      </c>
      <c r="O283" s="94">
        <v>2461.13463</v>
      </c>
      <c r="P283" s="95">
        <f t="shared" si="6"/>
        <v>4.7733213117231798E-4</v>
      </c>
      <c r="Q283" s="95">
        <f>O283/'סכום נכסי הקרן'!$C$42</f>
        <v>3.4069218174406115E-5</v>
      </c>
    </row>
    <row r="284" spans="2:17" s="142" customFormat="1">
      <c r="B284" s="87" t="s">
        <v>3846</v>
      </c>
      <c r="C284" s="97" t="s">
        <v>3569</v>
      </c>
      <c r="D284" s="84">
        <v>6587</v>
      </c>
      <c r="E284" s="84"/>
      <c r="F284" s="84" t="s">
        <v>1200</v>
      </c>
      <c r="G284" s="107">
        <v>43404</v>
      </c>
      <c r="H284" s="84"/>
      <c r="I284" s="94">
        <v>3.3099999999999996</v>
      </c>
      <c r="J284" s="97" t="s">
        <v>182</v>
      </c>
      <c r="K284" s="98">
        <v>5.2359000000000003E-2</v>
      </c>
      <c r="L284" s="98">
        <v>5.2900000000000003E-2</v>
      </c>
      <c r="M284" s="94">
        <v>138703.45000000001</v>
      </c>
      <c r="N284" s="96">
        <v>100.87</v>
      </c>
      <c r="O284" s="94">
        <v>498.91971000000001</v>
      </c>
      <c r="P284" s="95">
        <f t="shared" si="6"/>
        <v>9.6764478283812875E-5</v>
      </c>
      <c r="Q284" s="95">
        <f>O284/'סכום נכסי הקרן'!$C$42</f>
        <v>6.9064911136134908E-6</v>
      </c>
    </row>
    <row r="285" spans="2:17" s="142" customFormat="1">
      <c r="B285" s="87" t="s">
        <v>3846</v>
      </c>
      <c r="C285" s="97" t="s">
        <v>3569</v>
      </c>
      <c r="D285" s="84">
        <v>6614</v>
      </c>
      <c r="E285" s="84"/>
      <c r="F285" s="84" t="s">
        <v>1200</v>
      </c>
      <c r="G285" s="107">
        <v>43433</v>
      </c>
      <c r="H285" s="84"/>
      <c r="I285" s="94">
        <v>3.3099999999999996</v>
      </c>
      <c r="J285" s="97" t="s">
        <v>182</v>
      </c>
      <c r="K285" s="98">
        <v>5.2359000000000003E-2</v>
      </c>
      <c r="L285" s="98">
        <v>5.290000000000001E-2</v>
      </c>
      <c r="M285" s="94">
        <v>245620.68</v>
      </c>
      <c r="N285" s="96">
        <v>100.87</v>
      </c>
      <c r="O285" s="94">
        <v>883.50356999999997</v>
      </c>
      <c r="P285" s="95">
        <f t="shared" si="6"/>
        <v>1.7135374750565808E-4</v>
      </c>
      <c r="Q285" s="95">
        <f>O285/'סכום נכסי הקרן'!$C$42</f>
        <v>1.2230243529666917E-5</v>
      </c>
    </row>
    <row r="286" spans="2:17" s="142" customFormat="1">
      <c r="B286" s="87" t="s">
        <v>3846</v>
      </c>
      <c r="C286" s="97" t="s">
        <v>3569</v>
      </c>
      <c r="D286" s="84">
        <v>6739</v>
      </c>
      <c r="E286" s="84"/>
      <c r="F286" s="84" t="s">
        <v>1200</v>
      </c>
      <c r="G286" s="107">
        <v>43495</v>
      </c>
      <c r="H286" s="84"/>
      <c r="I286" s="94">
        <v>3.3100000000000005</v>
      </c>
      <c r="J286" s="97" t="s">
        <v>182</v>
      </c>
      <c r="K286" s="98">
        <v>5.2359000000000003E-2</v>
      </c>
      <c r="L286" s="98">
        <v>5.2900000000000003E-2</v>
      </c>
      <c r="M286" s="94">
        <v>491402.04</v>
      </c>
      <c r="N286" s="96">
        <v>100.87</v>
      </c>
      <c r="O286" s="94">
        <v>1767.5851399999999</v>
      </c>
      <c r="P286" s="95">
        <f t="shared" si="6"/>
        <v>3.4281959695342632E-4</v>
      </c>
      <c r="Q286" s="95">
        <f>O286/'סכום נכסי הקרן'!$C$42</f>
        <v>2.4468488250274294E-5</v>
      </c>
    </row>
    <row r="287" spans="2:17" s="142" customFormat="1">
      <c r="B287" s="87" t="s">
        <v>3846</v>
      </c>
      <c r="C287" s="97" t="s">
        <v>3569</v>
      </c>
      <c r="D287" s="84">
        <v>6786</v>
      </c>
      <c r="E287" s="84"/>
      <c r="F287" s="84" t="s">
        <v>1200</v>
      </c>
      <c r="G287" s="107">
        <v>43524</v>
      </c>
      <c r="H287" s="84"/>
      <c r="I287" s="94">
        <v>3.31</v>
      </c>
      <c r="J287" s="97" t="s">
        <v>182</v>
      </c>
      <c r="K287" s="98">
        <v>5.2359000000000003E-2</v>
      </c>
      <c r="L287" s="98">
        <v>5.2900000000000003E-2</v>
      </c>
      <c r="M287" s="94">
        <v>760137.53</v>
      </c>
      <c r="N287" s="96">
        <v>100.87</v>
      </c>
      <c r="O287" s="94">
        <v>2734.2332099999999</v>
      </c>
      <c r="P287" s="95">
        <f t="shared" si="6"/>
        <v>5.3029905367323526E-4</v>
      </c>
      <c r="Q287" s="95">
        <f>O287/'סכום נכסי הקרן'!$C$42</f>
        <v>3.7849692022413565E-5</v>
      </c>
    </row>
    <row r="288" spans="2:17" s="142" customFormat="1">
      <c r="B288" s="87" t="s">
        <v>3846</v>
      </c>
      <c r="C288" s="97" t="s">
        <v>3569</v>
      </c>
      <c r="D288" s="84">
        <v>6830</v>
      </c>
      <c r="E288" s="84"/>
      <c r="F288" s="84" t="s">
        <v>1200</v>
      </c>
      <c r="G288" s="107">
        <v>43552</v>
      </c>
      <c r="H288" s="84"/>
      <c r="I288" s="94">
        <v>3.3099999999999996</v>
      </c>
      <c r="J288" s="97" t="s">
        <v>182</v>
      </c>
      <c r="K288" s="98">
        <v>5.2359000000000003E-2</v>
      </c>
      <c r="L288" s="98">
        <v>5.2900000000000003E-2</v>
      </c>
      <c r="M288" s="94">
        <v>264810.03000000003</v>
      </c>
      <c r="N288" s="96">
        <v>100.87</v>
      </c>
      <c r="O288" s="94">
        <v>952.52813000000003</v>
      </c>
      <c r="P288" s="95">
        <f t="shared" si="6"/>
        <v>1.8474092264285548E-4</v>
      </c>
      <c r="Q288" s="95">
        <f>O288/'סכום נכסי הקרן'!$C$42</f>
        <v>1.3185742983198391E-5</v>
      </c>
    </row>
    <row r="289" spans="2:17" s="142" customFormat="1">
      <c r="B289" s="87" t="s">
        <v>3846</v>
      </c>
      <c r="C289" s="97" t="s">
        <v>3569</v>
      </c>
      <c r="D289" s="84">
        <v>6890</v>
      </c>
      <c r="E289" s="84"/>
      <c r="F289" s="84" t="s">
        <v>1200</v>
      </c>
      <c r="G289" s="107">
        <v>43585</v>
      </c>
      <c r="H289" s="84"/>
      <c r="I289" s="94">
        <v>3.3100000000000005</v>
      </c>
      <c r="J289" s="97" t="s">
        <v>182</v>
      </c>
      <c r="K289" s="98">
        <v>5.0826999999999997E-2</v>
      </c>
      <c r="L289" s="98">
        <v>5.28E-2</v>
      </c>
      <c r="M289" s="94">
        <v>716074.51</v>
      </c>
      <c r="N289" s="96">
        <v>100.87</v>
      </c>
      <c r="O289" s="94">
        <v>2575.7374199999999</v>
      </c>
      <c r="P289" s="95">
        <f t="shared" si="6"/>
        <v>4.9955911271253289E-4</v>
      </c>
      <c r="Q289" s="95">
        <f>O289/'סכום נכסי הקרן'!$C$42</f>
        <v>3.5655652093263139E-5</v>
      </c>
    </row>
    <row r="290" spans="2:17" s="142" customFormat="1">
      <c r="B290" s="87" t="s">
        <v>3846</v>
      </c>
      <c r="C290" s="97" t="s">
        <v>3569</v>
      </c>
      <c r="D290" s="84">
        <v>6931</v>
      </c>
      <c r="E290" s="84"/>
      <c r="F290" s="84" t="s">
        <v>1200</v>
      </c>
      <c r="G290" s="107">
        <v>43615</v>
      </c>
      <c r="H290" s="84"/>
      <c r="I290" s="94">
        <v>3.3299999999999996</v>
      </c>
      <c r="J290" s="97" t="s">
        <v>182</v>
      </c>
      <c r="K290" s="98">
        <v>4.9825999999999995E-2</v>
      </c>
      <c r="L290" s="98">
        <v>5.1400000000000008E-2</v>
      </c>
      <c r="M290" s="94">
        <v>591218.07999999996</v>
      </c>
      <c r="N290" s="96">
        <v>100.87</v>
      </c>
      <c r="O290" s="94">
        <v>2126.6257500000002</v>
      </c>
      <c r="P290" s="95">
        <f t="shared" si="6"/>
        <v>4.1245480400778773E-4</v>
      </c>
      <c r="Q290" s="95">
        <f>O290/'סכום נכסי הקרן'!$C$42</f>
        <v>2.9438648243334837E-5</v>
      </c>
    </row>
    <row r="291" spans="2:17" s="142" customFormat="1">
      <c r="B291" s="87" t="s">
        <v>3846</v>
      </c>
      <c r="C291" s="97" t="s">
        <v>3569</v>
      </c>
      <c r="D291" s="84">
        <v>7015</v>
      </c>
      <c r="E291" s="84"/>
      <c r="F291" s="84" t="s">
        <v>1200</v>
      </c>
      <c r="G291" s="107">
        <v>43643</v>
      </c>
      <c r="H291" s="84"/>
      <c r="I291" s="94">
        <v>3.34</v>
      </c>
      <c r="J291" s="97" t="s">
        <v>182</v>
      </c>
      <c r="K291" s="98">
        <v>4.9825999999999995E-2</v>
      </c>
      <c r="L291" s="98">
        <v>5.2899999999999989E-2</v>
      </c>
      <c r="M291" s="94">
        <v>479884.79999999999</v>
      </c>
      <c r="N291" s="96">
        <v>100</v>
      </c>
      <c r="O291" s="94">
        <v>1711.26926</v>
      </c>
      <c r="P291" s="95">
        <f t="shared" si="6"/>
        <v>3.3189724484331663E-4</v>
      </c>
      <c r="Q291" s="95">
        <f>O291/'סכום נכסי הקרן'!$C$42</f>
        <v>2.3688913667471536E-5</v>
      </c>
    </row>
    <row r="292" spans="2:17" s="142" customFormat="1">
      <c r="B292" s="87" t="s">
        <v>3846</v>
      </c>
      <c r="C292" s="97" t="s">
        <v>3569</v>
      </c>
      <c r="D292" s="84">
        <v>6483</v>
      </c>
      <c r="E292" s="84"/>
      <c r="F292" s="84" t="s">
        <v>1200</v>
      </c>
      <c r="G292" s="107">
        <v>43333</v>
      </c>
      <c r="H292" s="84"/>
      <c r="I292" s="94">
        <v>3.3300000000000005</v>
      </c>
      <c r="J292" s="97" t="s">
        <v>182</v>
      </c>
      <c r="K292" s="98">
        <v>4.9859000000000001E-2</v>
      </c>
      <c r="L292" s="98">
        <v>5.0200000000000002E-2</v>
      </c>
      <c r="M292" s="94">
        <v>2627659.7200000002</v>
      </c>
      <c r="N292" s="96">
        <v>100.87</v>
      </c>
      <c r="O292" s="94">
        <v>9451.7555299999985</v>
      </c>
      <c r="P292" s="95">
        <f t="shared" si="6"/>
        <v>1.8331490506289943E-3</v>
      </c>
      <c r="Q292" s="95">
        <f>O292/'סכום נכסי הקרן'!$C$42</f>
        <v>1.308396206195024E-4</v>
      </c>
    </row>
    <row r="293" spans="2:17" s="142" customFormat="1">
      <c r="B293" s="144"/>
      <c r="C293" s="144"/>
      <c r="D293" s="144"/>
      <c r="E293" s="144"/>
    </row>
    <row r="294" spans="2:17" s="142" customFormat="1">
      <c r="B294" s="144"/>
      <c r="C294" s="144"/>
      <c r="D294" s="144"/>
      <c r="E294" s="144"/>
    </row>
    <row r="295" spans="2:17" s="142" customFormat="1">
      <c r="B295" s="144"/>
      <c r="C295" s="144"/>
      <c r="D295" s="144"/>
      <c r="E295" s="144"/>
    </row>
    <row r="296" spans="2:17" s="142" customFormat="1">
      <c r="B296" s="156" t="s">
        <v>278</v>
      </c>
      <c r="C296" s="144"/>
      <c r="D296" s="144"/>
      <c r="E296" s="144"/>
    </row>
    <row r="297" spans="2:17" s="142" customFormat="1">
      <c r="B297" s="156" t="s">
        <v>131</v>
      </c>
      <c r="C297" s="144"/>
      <c r="D297" s="144"/>
      <c r="E297" s="144"/>
    </row>
    <row r="298" spans="2:17" s="142" customFormat="1">
      <c r="B298" s="156" t="s">
        <v>260</v>
      </c>
      <c r="C298" s="144"/>
      <c r="D298" s="144"/>
      <c r="E298" s="144"/>
    </row>
    <row r="299" spans="2:17" s="142" customFormat="1">
      <c r="B299" s="156" t="s">
        <v>268</v>
      </c>
      <c r="C299" s="144"/>
      <c r="D299" s="144"/>
      <c r="E299" s="144"/>
    </row>
  </sheetData>
  <sheetProtection sheet="1" objects="1" scenarios="1"/>
  <mergeCells count="1">
    <mergeCell ref="B6:Q6"/>
  </mergeCells>
  <phoneticPr fontId="3" type="noConversion"/>
  <conditionalFormatting sqref="B53:B292">
    <cfRule type="cellIs" dxfId="10" priority="14" operator="equal">
      <formula>2958465</formula>
    </cfRule>
    <cfRule type="cellIs" dxfId="9" priority="15" operator="equal">
      <formula>"NR3"</formula>
    </cfRule>
    <cfRule type="cellIs" dxfId="8" priority="16" operator="equal">
      <formula>"דירוג פנימי"</formula>
    </cfRule>
  </conditionalFormatting>
  <conditionalFormatting sqref="B53:B292">
    <cfRule type="cellIs" dxfId="7" priority="13" operator="equal">
      <formula>2958465</formula>
    </cfRule>
  </conditionalFormatting>
  <conditionalFormatting sqref="B11:B16 B36:B38">
    <cfRule type="cellIs" dxfId="6" priority="12" operator="equal">
      <formula>"NR3"</formula>
    </cfRule>
  </conditionalFormatting>
  <conditionalFormatting sqref="B17:B35">
    <cfRule type="cellIs" dxfId="5" priority="6" operator="equal">
      <formula>"NR3"</formula>
    </cfRule>
  </conditionalFormatting>
  <dataValidations count="1">
    <dataValidation allowBlank="1" showInputMessage="1" showErrorMessage="1" sqref="D1:Q9 C5:C9 B1:B9 B293:Q1048576 A1:A1048576 R1:XFD1048576" xr:uid="{00000000-0002-0000-16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גיליון23">
    <tabColor indexed="52"/>
    <pageSetUpPr fitToPage="1"/>
  </sheetPr>
  <dimension ref="B1:BL128"/>
  <sheetViews>
    <sheetView rightToLeft="1" zoomScale="90" zoomScaleNormal="90" workbookViewId="0">
      <selection activeCell="C28" sqref="C28"/>
    </sheetView>
  </sheetViews>
  <sheetFormatPr baseColWidth="10" defaultColWidth="9.1640625" defaultRowHeight="18"/>
  <cols>
    <col min="1" max="1" width="6.33203125" style="1" customWidth="1"/>
    <col min="2" max="2" width="32.5" style="2" bestFit="1" customWidth="1"/>
    <col min="3" max="3" width="41.6640625" style="2" bestFit="1" customWidth="1"/>
    <col min="4" max="4" width="11.33203125" style="2" bestFit="1" customWidth="1"/>
    <col min="5" max="5" width="7" style="1" bestFit="1" customWidth="1"/>
    <col min="6" max="6" width="11.1640625" style="1" bestFit="1" customWidth="1"/>
    <col min="7" max="7" width="5.1640625" style="1" bestFit="1" customWidth="1"/>
    <col min="8" max="8" width="9" style="1" bestFit="1" customWidth="1"/>
    <col min="9" max="9" width="7.33203125" style="1" bestFit="1" customWidth="1"/>
    <col min="10" max="10" width="7.5" style="1" bestFit="1" customWidth="1"/>
    <col min="11" max="11" width="14.33203125" style="1" bestFit="1" customWidth="1"/>
    <col min="12" max="12" width="7.33203125" style="1" bestFit="1" customWidth="1"/>
    <col min="13" max="13" width="11.33203125" style="1" bestFit="1" customWidth="1"/>
    <col min="14" max="14" width="9.1640625" style="1" bestFit="1" customWidth="1"/>
    <col min="15" max="15" width="10.5" style="1" bestFit="1" customWidth="1"/>
    <col min="16" max="16" width="7.5" style="1" customWidth="1"/>
    <col min="17" max="17" width="6.6640625" style="1" customWidth="1"/>
    <col min="18" max="18" width="7.6640625" style="1" customWidth="1"/>
    <col min="19" max="19" width="7.1640625" style="1" customWidth="1"/>
    <col min="20" max="20" width="6" style="1" customWidth="1"/>
    <col min="21" max="21" width="7.83203125" style="1" customWidth="1"/>
    <col min="22" max="22" width="8.1640625" style="1" customWidth="1"/>
    <col min="23" max="23" width="6.33203125" style="1" customWidth="1"/>
    <col min="24" max="24" width="8" style="1" customWidth="1"/>
    <col min="25" max="25" width="8.6640625" style="1" customWidth="1"/>
    <col min="26" max="26" width="10" style="1" customWidth="1"/>
    <col min="27" max="27" width="9.5" style="1" customWidth="1"/>
    <col min="28" max="28" width="6.1640625" style="1" customWidth="1"/>
    <col min="29" max="30" width="5.6640625" style="1" customWidth="1"/>
    <col min="31" max="31" width="6.83203125" style="1" customWidth="1"/>
    <col min="32" max="32" width="6.5" style="1" customWidth="1"/>
    <col min="33" max="33" width="6.6640625" style="1" customWidth="1"/>
    <col min="34" max="34" width="7.33203125" style="1" customWidth="1"/>
    <col min="35" max="46" width="5.6640625" style="1" customWidth="1"/>
    <col min="47" max="16384" width="9.1640625" style="1"/>
  </cols>
  <sheetData>
    <row r="1" spans="2:64">
      <c r="B1" s="57" t="s">
        <v>198</v>
      </c>
      <c r="C1" s="78" t="s" vm="1">
        <v>279</v>
      </c>
    </row>
    <row r="2" spans="2:64">
      <c r="B2" s="57" t="s">
        <v>197</v>
      </c>
      <c r="C2" s="78" t="s">
        <v>280</v>
      </c>
    </row>
    <row r="3" spans="2:64">
      <c r="B3" s="57" t="s">
        <v>199</v>
      </c>
      <c r="C3" s="78" t="s">
        <v>281</v>
      </c>
    </row>
    <row r="4" spans="2:64">
      <c r="B4" s="57" t="s">
        <v>200</v>
      </c>
      <c r="C4" s="78" t="s">
        <v>282</v>
      </c>
    </row>
    <row r="6" spans="2:64" ht="26.25" customHeight="1">
      <c r="B6" s="190" t="s">
        <v>231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2"/>
    </row>
    <row r="7" spans="2:64" s="3" customFormat="1" ht="68">
      <c r="B7" s="60" t="s">
        <v>135</v>
      </c>
      <c r="C7" s="61" t="s">
        <v>51</v>
      </c>
      <c r="D7" s="61" t="s">
        <v>136</v>
      </c>
      <c r="E7" s="61" t="s">
        <v>15</v>
      </c>
      <c r="F7" s="61" t="s">
        <v>76</v>
      </c>
      <c r="G7" s="61" t="s">
        <v>18</v>
      </c>
      <c r="H7" s="61" t="s">
        <v>120</v>
      </c>
      <c r="I7" s="61" t="s">
        <v>60</v>
      </c>
      <c r="J7" s="61" t="s">
        <v>19</v>
      </c>
      <c r="K7" s="61" t="s">
        <v>262</v>
      </c>
      <c r="L7" s="61" t="s">
        <v>261</v>
      </c>
      <c r="M7" s="61" t="s">
        <v>129</v>
      </c>
      <c r="N7" s="61" t="s">
        <v>201</v>
      </c>
      <c r="O7" s="63" t="s">
        <v>203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269</v>
      </c>
      <c r="L8" s="33"/>
      <c r="M8" s="33" t="s">
        <v>265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9" t="s">
        <v>45</v>
      </c>
      <c r="C10" s="125"/>
      <c r="D10" s="125"/>
      <c r="E10" s="125"/>
      <c r="F10" s="125"/>
      <c r="G10" s="126">
        <v>3.0848269098326542</v>
      </c>
      <c r="H10" s="125"/>
      <c r="I10" s="125"/>
      <c r="J10" s="127">
        <v>-1.2946368417049237E-3</v>
      </c>
      <c r="K10" s="126"/>
      <c r="L10" s="128"/>
      <c r="M10" s="126">
        <v>232971.33522000001</v>
      </c>
      <c r="N10" s="127">
        <v>1</v>
      </c>
      <c r="O10" s="127">
        <f>M10/'סכום נכסי הקרן'!$C$42</f>
        <v>3.2249967763823156E-3</v>
      </c>
      <c r="P10" s="143"/>
      <c r="Q10" s="143"/>
      <c r="R10" s="143"/>
      <c r="S10" s="143"/>
      <c r="T10" s="100"/>
      <c r="U10" s="100"/>
      <c r="BL10" s="100"/>
    </row>
    <row r="11" spans="2:64" s="100" customFormat="1" ht="20.25" customHeight="1">
      <c r="B11" s="130" t="s">
        <v>256</v>
      </c>
      <c r="C11" s="125"/>
      <c r="D11" s="125"/>
      <c r="E11" s="125"/>
      <c r="F11" s="125"/>
      <c r="G11" s="126">
        <v>3.0848269098326542</v>
      </c>
      <c r="H11" s="125"/>
      <c r="I11" s="125"/>
      <c r="J11" s="127">
        <v>-1.2946368417049237E-3</v>
      </c>
      <c r="K11" s="126"/>
      <c r="L11" s="128"/>
      <c r="M11" s="126">
        <v>232971.33522000001</v>
      </c>
      <c r="N11" s="127">
        <v>1</v>
      </c>
      <c r="O11" s="127">
        <f>M11/'סכום נכסי הקרן'!$C$42</f>
        <v>3.2249967763823156E-3</v>
      </c>
      <c r="P11" s="143"/>
      <c r="Q11" s="143"/>
      <c r="R11" s="143"/>
      <c r="S11" s="143"/>
    </row>
    <row r="12" spans="2:64">
      <c r="B12" s="102" t="s">
        <v>252</v>
      </c>
      <c r="C12" s="82"/>
      <c r="D12" s="82"/>
      <c r="E12" s="82"/>
      <c r="F12" s="82"/>
      <c r="G12" s="91">
        <v>3.0848269098326542</v>
      </c>
      <c r="H12" s="82"/>
      <c r="I12" s="82"/>
      <c r="J12" s="92">
        <v>-1.2946368417049237E-3</v>
      </c>
      <c r="K12" s="91"/>
      <c r="L12" s="93"/>
      <c r="M12" s="91">
        <v>232971.33522000001</v>
      </c>
      <c r="N12" s="92">
        <v>1</v>
      </c>
      <c r="O12" s="92">
        <f>M12/'סכום נכסי הקרן'!$C$42</f>
        <v>3.2249967763823156E-3</v>
      </c>
      <c r="P12" s="142"/>
      <c r="Q12" s="142"/>
      <c r="R12" s="142"/>
      <c r="S12" s="142"/>
    </row>
    <row r="13" spans="2:64">
      <c r="B13" s="87" t="s">
        <v>3573</v>
      </c>
      <c r="C13" s="84" t="s">
        <v>3574</v>
      </c>
      <c r="D13" s="84" t="s">
        <v>387</v>
      </c>
      <c r="E13" s="84" t="s">
        <v>377</v>
      </c>
      <c r="F13" s="84" t="s">
        <v>378</v>
      </c>
      <c r="G13" s="94">
        <v>1.7999999999999998</v>
      </c>
      <c r="H13" s="97" t="s">
        <v>183</v>
      </c>
      <c r="I13" s="98">
        <v>6.2E-2</v>
      </c>
      <c r="J13" s="95">
        <v>-7.4000000000000003E-3</v>
      </c>
      <c r="K13" s="94">
        <v>1419298.39</v>
      </c>
      <c r="L13" s="96">
        <v>146.22999999999999</v>
      </c>
      <c r="M13" s="94">
        <v>2075.44002</v>
      </c>
      <c r="N13" s="95">
        <v>8.9085638713454415E-3</v>
      </c>
      <c r="O13" s="95">
        <f>M13/'סכום נכסי הקרן'!$C$42</f>
        <v>2.8730089767285013E-5</v>
      </c>
      <c r="P13" s="142"/>
      <c r="Q13" s="142"/>
      <c r="R13" s="142"/>
      <c r="S13" s="142"/>
    </row>
    <row r="14" spans="2:64">
      <c r="B14" s="87" t="s">
        <v>3575</v>
      </c>
      <c r="C14" s="84" t="s">
        <v>3576</v>
      </c>
      <c r="D14" s="84" t="s">
        <v>387</v>
      </c>
      <c r="E14" s="84" t="s">
        <v>377</v>
      </c>
      <c r="F14" s="84" t="s">
        <v>378</v>
      </c>
      <c r="G14" s="94">
        <v>4.91</v>
      </c>
      <c r="H14" s="97" t="s">
        <v>183</v>
      </c>
      <c r="I14" s="98">
        <v>5.6500000000000002E-2</v>
      </c>
      <c r="J14" s="95">
        <v>5.9999999999999995E-4</v>
      </c>
      <c r="K14" s="94">
        <v>1737353.74</v>
      </c>
      <c r="L14" s="96">
        <v>160.87</v>
      </c>
      <c r="M14" s="94">
        <v>2794.88096</v>
      </c>
      <c r="N14" s="95">
        <v>1.1996673141615177E-2</v>
      </c>
      <c r="O14" s="95">
        <f>M14/'סכום נכסי הקרן'!$C$42</f>
        <v>3.8689232209021253E-5</v>
      </c>
      <c r="P14" s="142"/>
      <c r="Q14" s="142"/>
      <c r="R14" s="142"/>
      <c r="S14" s="142"/>
    </row>
    <row r="15" spans="2:64">
      <c r="B15" s="87" t="s">
        <v>3577</v>
      </c>
      <c r="C15" s="84" t="s">
        <v>3578</v>
      </c>
      <c r="D15" s="84" t="s">
        <v>408</v>
      </c>
      <c r="E15" s="84" t="s">
        <v>377</v>
      </c>
      <c r="F15" s="84" t="s">
        <v>378</v>
      </c>
      <c r="G15" s="94">
        <v>1.8100000000000003</v>
      </c>
      <c r="H15" s="97" t="s">
        <v>183</v>
      </c>
      <c r="I15" s="98">
        <v>0.06</v>
      </c>
      <c r="J15" s="95">
        <v>-4.3E-3</v>
      </c>
      <c r="K15" s="94">
        <v>7135537.0099999998</v>
      </c>
      <c r="L15" s="96">
        <v>144.22</v>
      </c>
      <c r="M15" s="94">
        <v>10290.870919999999</v>
      </c>
      <c r="N15" s="95">
        <v>4.4172262266866873E-2</v>
      </c>
      <c r="O15" s="95">
        <f>M15/'סכום נכסי הקרן'!$C$42</f>
        <v>1.4245540341615987E-4</v>
      </c>
      <c r="P15" s="142"/>
      <c r="Q15" s="142"/>
      <c r="R15" s="142"/>
      <c r="S15" s="142"/>
    </row>
    <row r="16" spans="2:64">
      <c r="B16" s="87" t="s">
        <v>3579</v>
      </c>
      <c r="C16" s="84" t="s">
        <v>3580</v>
      </c>
      <c r="D16" s="84" t="s">
        <v>408</v>
      </c>
      <c r="E16" s="84" t="s">
        <v>377</v>
      </c>
      <c r="F16" s="84" t="s">
        <v>378</v>
      </c>
      <c r="G16" s="94">
        <v>3.4400000000000004</v>
      </c>
      <c r="H16" s="97" t="s">
        <v>183</v>
      </c>
      <c r="I16" s="98">
        <v>5.0499999999999996E-2</v>
      </c>
      <c r="J16" s="95">
        <v>-2.5999999999999999E-3</v>
      </c>
      <c r="K16" s="94">
        <v>10209048.4</v>
      </c>
      <c r="L16" s="96">
        <v>149.69999999999999</v>
      </c>
      <c r="M16" s="94">
        <v>15282.945039999999</v>
      </c>
      <c r="N16" s="95">
        <v>6.5600109239052837E-2</v>
      </c>
      <c r="O16" s="95">
        <f>M16/'סכום נכסי הקרן'!$C$42</f>
        <v>2.1156014082627316E-4</v>
      </c>
      <c r="P16" s="142"/>
      <c r="Q16" s="142"/>
      <c r="R16" s="142"/>
      <c r="S16" s="142"/>
    </row>
    <row r="17" spans="2:19">
      <c r="B17" s="87" t="s">
        <v>3581</v>
      </c>
      <c r="C17" s="84" t="s">
        <v>3582</v>
      </c>
      <c r="D17" s="84" t="s">
        <v>408</v>
      </c>
      <c r="E17" s="84" t="s">
        <v>377</v>
      </c>
      <c r="F17" s="84" t="s">
        <v>378</v>
      </c>
      <c r="G17" s="94">
        <v>0.01</v>
      </c>
      <c r="H17" s="97" t="s">
        <v>183</v>
      </c>
      <c r="I17" s="98">
        <v>4.8000000000000001E-2</v>
      </c>
      <c r="J17" s="95">
        <v>1.06E-2</v>
      </c>
      <c r="K17" s="94">
        <v>25000000</v>
      </c>
      <c r="L17" s="96">
        <v>128.13999999999999</v>
      </c>
      <c r="M17" s="94">
        <v>32034.99941</v>
      </c>
      <c r="N17" s="95">
        <v>0.13750618452587154</v>
      </c>
      <c r="O17" s="95">
        <f>M17/'סכום נכסי הקרן'!$C$42</f>
        <v>4.4345700182856765E-4</v>
      </c>
      <c r="P17" s="142"/>
      <c r="Q17" s="142"/>
      <c r="R17" s="142"/>
      <c r="S17" s="142"/>
    </row>
    <row r="18" spans="2:19">
      <c r="B18" s="87" t="s">
        <v>3583</v>
      </c>
      <c r="C18" s="84">
        <v>3534</v>
      </c>
      <c r="D18" s="84" t="s">
        <v>387</v>
      </c>
      <c r="E18" s="84" t="s">
        <v>377</v>
      </c>
      <c r="F18" s="84" t="s">
        <v>378</v>
      </c>
      <c r="G18" s="94">
        <v>3.57</v>
      </c>
      <c r="H18" s="97" t="s">
        <v>183</v>
      </c>
      <c r="I18" s="98">
        <v>5.5099999999999996E-2</v>
      </c>
      <c r="J18" s="95">
        <v>-3.2999999999999995E-3</v>
      </c>
      <c r="K18" s="94">
        <v>50000000</v>
      </c>
      <c r="L18" s="96">
        <v>155.79</v>
      </c>
      <c r="M18" s="94">
        <v>77895.002980000005</v>
      </c>
      <c r="N18" s="95">
        <v>0.3343544514025385</v>
      </c>
      <c r="O18" s="95">
        <f>M18/'סכום נכסי הקרן'!$C$42</f>
        <v>1.0782920279422644E-3</v>
      </c>
      <c r="P18" s="142"/>
      <c r="Q18" s="142"/>
      <c r="R18" s="142"/>
      <c r="S18" s="142"/>
    </row>
    <row r="19" spans="2:19">
      <c r="B19" s="87" t="s">
        <v>3584</v>
      </c>
      <c r="C19" s="84" t="s">
        <v>3585</v>
      </c>
      <c r="D19" s="84" t="s">
        <v>387</v>
      </c>
      <c r="E19" s="84" t="s">
        <v>377</v>
      </c>
      <c r="F19" s="84" t="s">
        <v>378</v>
      </c>
      <c r="G19" s="94">
        <v>5.21</v>
      </c>
      <c r="H19" s="97" t="s">
        <v>183</v>
      </c>
      <c r="I19" s="98">
        <v>5.7500000000000002E-2</v>
      </c>
      <c r="J19" s="95">
        <v>9.0000000000000008E-4</v>
      </c>
      <c r="K19" s="94">
        <v>825172.22</v>
      </c>
      <c r="L19" s="96">
        <v>180.11</v>
      </c>
      <c r="M19" s="94">
        <v>1486.2176499999998</v>
      </c>
      <c r="N19" s="95">
        <v>6.3794013482239408E-3</v>
      </c>
      <c r="O19" s="95">
        <f>M19/'סכום נכסי הקרן'!$C$42</f>
        <v>2.0573548783271207E-5</v>
      </c>
      <c r="P19" s="142"/>
      <c r="Q19" s="142"/>
      <c r="R19" s="142"/>
      <c r="S19" s="142"/>
    </row>
    <row r="20" spans="2:19">
      <c r="B20" s="87" t="s">
        <v>3586</v>
      </c>
      <c r="C20" s="84" t="s">
        <v>3587</v>
      </c>
      <c r="D20" s="84" t="s">
        <v>408</v>
      </c>
      <c r="E20" s="84" t="s">
        <v>377</v>
      </c>
      <c r="F20" s="84" t="s">
        <v>378</v>
      </c>
      <c r="G20" s="94">
        <v>1.03</v>
      </c>
      <c r="H20" s="97" t="s">
        <v>183</v>
      </c>
      <c r="I20" s="98">
        <v>5.2499999999999998E-2</v>
      </c>
      <c r="J20" s="95">
        <v>-5.1000000000000004E-3</v>
      </c>
      <c r="K20" s="94">
        <v>666426.75</v>
      </c>
      <c r="L20" s="96">
        <v>148.44</v>
      </c>
      <c r="M20" s="94">
        <v>989.24386000000004</v>
      </c>
      <c r="N20" s="95">
        <v>4.2462041910256258E-3</v>
      </c>
      <c r="O20" s="95">
        <f>M20/'סכום נכסי הקרן'!$C$42</f>
        <v>1.3693994827918722E-5</v>
      </c>
      <c r="P20" s="142"/>
      <c r="Q20" s="142"/>
      <c r="R20" s="142"/>
      <c r="S20" s="142"/>
    </row>
    <row r="21" spans="2:19">
      <c r="B21" s="87" t="s">
        <v>3588</v>
      </c>
      <c r="C21" s="84" t="s">
        <v>3589</v>
      </c>
      <c r="D21" s="84" t="s">
        <v>408</v>
      </c>
      <c r="E21" s="84" t="s">
        <v>377</v>
      </c>
      <c r="F21" s="84" t="s">
        <v>378</v>
      </c>
      <c r="G21" s="94">
        <v>4.9099999999999993</v>
      </c>
      <c r="H21" s="97" t="s">
        <v>183</v>
      </c>
      <c r="I21" s="98">
        <v>5.5999999999999994E-2</v>
      </c>
      <c r="J21" s="95">
        <v>1E-4</v>
      </c>
      <c r="K21" s="94">
        <v>6941723.4199999999</v>
      </c>
      <c r="L21" s="96">
        <v>160.88999999999999</v>
      </c>
      <c r="M21" s="94">
        <v>11168.53861</v>
      </c>
      <c r="N21" s="95">
        <v>4.7939539855636322E-2</v>
      </c>
      <c r="O21" s="95">
        <f>M21/'סכום נכסי הקרן'!$C$42</f>
        <v>1.5460486149567867E-4</v>
      </c>
      <c r="P21" s="142"/>
      <c r="Q21" s="142"/>
      <c r="R21" s="142"/>
      <c r="S21" s="142"/>
    </row>
    <row r="22" spans="2:19">
      <c r="B22" s="87" t="s">
        <v>3590</v>
      </c>
      <c r="C22" s="84" t="s">
        <v>3591</v>
      </c>
      <c r="D22" s="84" t="s">
        <v>408</v>
      </c>
      <c r="E22" s="84" t="s">
        <v>377</v>
      </c>
      <c r="F22" s="84" t="s">
        <v>378</v>
      </c>
      <c r="G22" s="94">
        <v>2.9400000000000004</v>
      </c>
      <c r="H22" s="97" t="s">
        <v>183</v>
      </c>
      <c r="I22" s="98">
        <v>5.0999999999999997E-2</v>
      </c>
      <c r="J22" s="95">
        <v>-3.4999999999999996E-3</v>
      </c>
      <c r="K22" s="94">
        <v>8734844.4600000009</v>
      </c>
      <c r="L22" s="96">
        <v>147.04</v>
      </c>
      <c r="M22" s="94">
        <v>12843.715529999999</v>
      </c>
      <c r="N22" s="95">
        <v>5.5130024978701321E-2</v>
      </c>
      <c r="O22" s="95">
        <f>M22/'סכום נכסי הקרן'!$C$42</f>
        <v>1.7779415283818831E-4</v>
      </c>
      <c r="P22" s="142"/>
      <c r="Q22" s="142"/>
      <c r="R22" s="142"/>
      <c r="S22" s="142"/>
    </row>
    <row r="23" spans="2:19">
      <c r="B23" s="87" t="s">
        <v>3592</v>
      </c>
      <c r="C23" s="84" t="s">
        <v>3593</v>
      </c>
      <c r="D23" s="84" t="s">
        <v>408</v>
      </c>
      <c r="E23" s="84" t="s">
        <v>377</v>
      </c>
      <c r="F23" s="84" t="s">
        <v>378</v>
      </c>
      <c r="G23" s="94">
        <v>3.6399999999999997</v>
      </c>
      <c r="H23" s="97" t="s">
        <v>183</v>
      </c>
      <c r="I23" s="98">
        <v>5.5E-2</v>
      </c>
      <c r="J23" s="95">
        <v>-3.3E-3</v>
      </c>
      <c r="K23" s="94">
        <v>10000000</v>
      </c>
      <c r="L23" s="96">
        <v>152.87</v>
      </c>
      <c r="M23" s="94">
        <v>15287.000039999999</v>
      </c>
      <c r="N23" s="95">
        <v>6.5617514813846714E-2</v>
      </c>
      <c r="O23" s="95">
        <f>M23/'סכום נכסי הקרן'!$C$42</f>
        <v>2.1161627374887448E-4</v>
      </c>
      <c r="P23" s="142"/>
      <c r="Q23" s="142"/>
      <c r="R23" s="142"/>
      <c r="S23" s="142"/>
    </row>
    <row r="24" spans="2:19">
      <c r="B24" s="87" t="s">
        <v>3594</v>
      </c>
      <c r="C24" s="84" t="s">
        <v>3595</v>
      </c>
      <c r="D24" s="84" t="s">
        <v>408</v>
      </c>
      <c r="E24" s="84" t="s">
        <v>377</v>
      </c>
      <c r="F24" s="84" t="s">
        <v>378</v>
      </c>
      <c r="G24" s="94">
        <v>3.9399999999999995</v>
      </c>
      <c r="H24" s="97" t="s">
        <v>183</v>
      </c>
      <c r="I24" s="98">
        <v>5.0499999999999996E-2</v>
      </c>
      <c r="J24" s="95">
        <v>-1.8E-3</v>
      </c>
      <c r="K24" s="94">
        <v>11636008.199999999</v>
      </c>
      <c r="L24" s="96">
        <v>147.38</v>
      </c>
      <c r="M24" s="94">
        <v>17149.148350000003</v>
      </c>
      <c r="N24" s="95">
        <v>7.3610550988196383E-2</v>
      </c>
      <c r="O24" s="95">
        <f>M24/'סכום נכסי הקרן'!$C$42</f>
        <v>2.3739378964465942E-4</v>
      </c>
      <c r="P24" s="142"/>
      <c r="Q24" s="142"/>
      <c r="R24" s="142"/>
      <c r="S24" s="142"/>
    </row>
    <row r="25" spans="2:19">
      <c r="B25" s="87" t="s">
        <v>3596</v>
      </c>
      <c r="C25" s="84" t="s">
        <v>3597</v>
      </c>
      <c r="D25" s="84" t="s">
        <v>408</v>
      </c>
      <c r="E25" s="84" t="s">
        <v>377</v>
      </c>
      <c r="F25" s="84" t="s">
        <v>378</v>
      </c>
      <c r="G25" s="94">
        <v>4.46</v>
      </c>
      <c r="H25" s="97" t="s">
        <v>183</v>
      </c>
      <c r="I25" s="98">
        <v>5.0499999999999996E-2</v>
      </c>
      <c r="J25" s="95">
        <v>-1E-3</v>
      </c>
      <c r="K25" s="94">
        <v>12994377.369999999</v>
      </c>
      <c r="L25" s="96">
        <v>152.31</v>
      </c>
      <c r="M25" s="94">
        <v>19791.735250000002</v>
      </c>
      <c r="N25" s="95">
        <v>8.4953521133019336E-2</v>
      </c>
      <c r="O25" s="95">
        <f>M25/'סכום נכסי הקרן'!$C$42</f>
        <v>2.739748317963143E-4</v>
      </c>
      <c r="P25" s="142"/>
      <c r="Q25" s="142"/>
      <c r="R25" s="142"/>
      <c r="S25" s="142"/>
    </row>
    <row r="26" spans="2:19">
      <c r="B26" s="87" t="s">
        <v>3598</v>
      </c>
      <c r="C26" s="84" t="s">
        <v>3599</v>
      </c>
      <c r="D26" s="84" t="s">
        <v>497</v>
      </c>
      <c r="E26" s="84" t="s">
        <v>458</v>
      </c>
      <c r="F26" s="84" t="s">
        <v>378</v>
      </c>
      <c r="G26" s="94">
        <v>1.7899999999999998</v>
      </c>
      <c r="H26" s="97" t="s">
        <v>183</v>
      </c>
      <c r="I26" s="98">
        <v>6.5000000000000002E-2</v>
      </c>
      <c r="J26" s="95">
        <v>-3.3E-3</v>
      </c>
      <c r="K26" s="94">
        <v>2176391.88</v>
      </c>
      <c r="L26" s="96">
        <v>146.15</v>
      </c>
      <c r="M26" s="94">
        <v>3180.7967200000003</v>
      </c>
      <c r="N26" s="95">
        <v>1.3653167746994726E-2</v>
      </c>
      <c r="O26" s="95">
        <f>M26/'סכום נכסי הקרן'!$C$42</f>
        <v>4.4031421971464992E-5</v>
      </c>
      <c r="P26" s="142"/>
      <c r="Q26" s="142"/>
      <c r="R26" s="142"/>
      <c r="S26" s="142"/>
    </row>
    <row r="27" spans="2:19">
      <c r="B27" s="87" t="s">
        <v>3600</v>
      </c>
      <c r="C27" s="84" t="s">
        <v>3601</v>
      </c>
      <c r="D27" s="84" t="s">
        <v>497</v>
      </c>
      <c r="E27" s="84" t="s">
        <v>458</v>
      </c>
      <c r="F27" s="84" t="s">
        <v>378</v>
      </c>
      <c r="G27" s="94">
        <v>3.6</v>
      </c>
      <c r="H27" s="97" t="s">
        <v>183</v>
      </c>
      <c r="I27" s="98">
        <v>6.2E-2</v>
      </c>
      <c r="J27" s="95">
        <v>-2.7000000000000001E-3</v>
      </c>
      <c r="K27" s="94">
        <v>5000000</v>
      </c>
      <c r="L27" s="96">
        <v>156.06</v>
      </c>
      <c r="M27" s="94">
        <v>7802.9997199999998</v>
      </c>
      <c r="N27" s="95">
        <v>3.3493389702348803E-2</v>
      </c>
      <c r="O27" s="95">
        <f>M27/'סכום נכסי הקרן'!$C$42</f>
        <v>1.0801607382019154E-4</v>
      </c>
      <c r="P27" s="142"/>
      <c r="Q27" s="142"/>
      <c r="R27" s="142"/>
      <c r="S27" s="142"/>
    </row>
    <row r="28" spans="2:19">
      <c r="B28" s="87" t="s">
        <v>3602</v>
      </c>
      <c r="C28" s="84" t="s">
        <v>3603</v>
      </c>
      <c r="D28" s="84" t="s">
        <v>594</v>
      </c>
      <c r="E28" s="84" t="s">
        <v>554</v>
      </c>
      <c r="F28" s="84" t="s">
        <v>378</v>
      </c>
      <c r="G28" s="94">
        <v>1.72</v>
      </c>
      <c r="H28" s="97" t="s">
        <v>183</v>
      </c>
      <c r="I28" s="98">
        <v>6.3E-2</v>
      </c>
      <c r="J28" s="95">
        <v>-3.4999999999999996E-3</v>
      </c>
      <c r="K28" s="94">
        <v>2000000</v>
      </c>
      <c r="L28" s="96">
        <v>144.88999999999999</v>
      </c>
      <c r="M28" s="94">
        <v>2897.8001600000002</v>
      </c>
      <c r="N28" s="95">
        <v>1.2438440794716411E-2</v>
      </c>
      <c r="O28" s="95">
        <f>M28/'סכום נכסי הקרן'!$C$42</f>
        <v>4.0113931466182716E-5</v>
      </c>
      <c r="P28" s="142"/>
      <c r="Q28" s="142"/>
      <c r="R28" s="142"/>
      <c r="S28" s="142"/>
    </row>
    <row r="29" spans="2:19">
      <c r="B29" s="83"/>
      <c r="C29" s="84"/>
      <c r="D29" s="84"/>
      <c r="E29" s="84"/>
      <c r="F29" s="84"/>
      <c r="G29" s="84"/>
      <c r="H29" s="84"/>
      <c r="I29" s="84"/>
      <c r="J29" s="95"/>
      <c r="K29" s="94"/>
      <c r="L29" s="96"/>
      <c r="M29" s="84"/>
      <c r="N29" s="95"/>
      <c r="O29" s="84"/>
      <c r="P29" s="142"/>
      <c r="Q29" s="142"/>
      <c r="R29" s="142"/>
      <c r="S29" s="142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42"/>
      <c r="Q30" s="142"/>
      <c r="R30" s="142"/>
      <c r="S30" s="142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9">
      <c r="B32" s="99" t="s">
        <v>278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99" t="s">
        <v>131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99" t="s">
        <v>260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99" t="s">
        <v>268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 xr:uid="{00000000-0002-0000-17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גיליון24">
    <tabColor indexed="52"/>
    <pageSetUpPr fitToPage="1"/>
  </sheetPr>
  <dimension ref="B1:AS862"/>
  <sheetViews>
    <sheetView rightToLeft="1" zoomScale="90" zoomScaleNormal="90" workbookViewId="0">
      <selection activeCell="E29" sqref="E29"/>
    </sheetView>
  </sheetViews>
  <sheetFormatPr baseColWidth="10" defaultColWidth="9.1640625" defaultRowHeight="18"/>
  <cols>
    <col min="1" max="1" width="6.33203125" style="1" customWidth="1"/>
    <col min="2" max="2" width="48.6640625" style="2" bestFit="1" customWidth="1"/>
    <col min="3" max="3" width="41.6640625" style="2" bestFit="1" customWidth="1"/>
    <col min="4" max="4" width="7.1640625" style="1" bestFit="1" customWidth="1"/>
    <col min="5" max="5" width="7.5" style="1" bestFit="1" customWidth="1"/>
    <col min="6" max="6" width="9.6640625" style="1" bestFit="1" customWidth="1"/>
    <col min="7" max="7" width="13.1640625" style="1" bestFit="1" customWidth="1"/>
    <col min="8" max="8" width="9.6640625" style="1" bestFit="1" customWidth="1"/>
    <col min="9" max="9" width="10.5" style="1" bestFit="1" customWidth="1"/>
    <col min="10" max="10" width="40.6640625" style="1" bestFit="1" customWidth="1"/>
    <col min="11" max="11" width="7.5" style="3" customWidth="1"/>
    <col min="12" max="12" width="6.33203125" style="3" customWidth="1"/>
    <col min="13" max="14" width="5.6640625" style="3" customWidth="1"/>
    <col min="15" max="15" width="6.83203125" style="3" customWidth="1"/>
    <col min="16" max="16" width="6.5" style="3" customWidth="1"/>
    <col min="17" max="17" width="6.6640625" style="3" customWidth="1"/>
    <col min="18" max="18" width="7.33203125" style="3" customWidth="1"/>
    <col min="19" max="30" width="5.6640625" style="3" customWidth="1"/>
    <col min="31" max="45" width="9.1640625" style="3"/>
    <col min="46" max="16384" width="9.1640625" style="1"/>
  </cols>
  <sheetData>
    <row r="1" spans="2:45">
      <c r="B1" s="57" t="s">
        <v>198</v>
      </c>
      <c r="C1" s="78" t="s" vm="1">
        <v>279</v>
      </c>
    </row>
    <row r="2" spans="2:45">
      <c r="B2" s="57" t="s">
        <v>197</v>
      </c>
      <c r="C2" s="78" t="s">
        <v>280</v>
      </c>
    </row>
    <row r="3" spans="2:45">
      <c r="B3" s="57" t="s">
        <v>199</v>
      </c>
      <c r="C3" s="78" t="s">
        <v>281</v>
      </c>
    </row>
    <row r="4" spans="2:45">
      <c r="B4" s="57" t="s">
        <v>200</v>
      </c>
      <c r="C4" s="78" t="s">
        <v>282</v>
      </c>
    </row>
    <row r="6" spans="2:45" ht="26.25" customHeight="1">
      <c r="B6" s="190" t="s">
        <v>232</v>
      </c>
      <c r="C6" s="191"/>
      <c r="D6" s="191"/>
      <c r="E6" s="191"/>
      <c r="F6" s="191"/>
      <c r="G6" s="191"/>
      <c r="H6" s="191"/>
      <c r="I6" s="191"/>
      <c r="J6" s="192"/>
    </row>
    <row r="7" spans="2:45" s="3" customFormat="1" ht="68">
      <c r="B7" s="60" t="s">
        <v>135</v>
      </c>
      <c r="C7" s="62" t="s">
        <v>62</v>
      </c>
      <c r="D7" s="62" t="s">
        <v>102</v>
      </c>
      <c r="E7" s="62" t="s">
        <v>63</v>
      </c>
      <c r="F7" s="62" t="s">
        <v>120</v>
      </c>
      <c r="G7" s="62" t="s">
        <v>245</v>
      </c>
      <c r="H7" s="62" t="s">
        <v>201</v>
      </c>
      <c r="I7" s="64" t="s">
        <v>202</v>
      </c>
      <c r="J7" s="77" t="s">
        <v>272</v>
      </c>
    </row>
    <row r="8" spans="2:45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266</v>
      </c>
      <c r="H8" s="33" t="s">
        <v>20</v>
      </c>
      <c r="I8" s="18" t="s">
        <v>20</v>
      </c>
      <c r="J8" s="18"/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141" customFormat="1" ht="18" customHeight="1">
      <c r="B10" s="119" t="s">
        <v>46</v>
      </c>
      <c r="C10" s="119"/>
      <c r="D10" s="119"/>
      <c r="E10" s="120"/>
      <c r="F10" s="120"/>
      <c r="G10" s="121">
        <v>1335029.16478</v>
      </c>
      <c r="H10" s="122">
        <v>1</v>
      </c>
      <c r="I10" s="122">
        <f>G10/'סכום נכסי הקרן'!$C$42</f>
        <v>1.8480663076966653E-2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</row>
    <row r="11" spans="2:45" s="142" customFormat="1" ht="22.5" customHeight="1">
      <c r="B11" s="81" t="s">
        <v>259</v>
      </c>
      <c r="C11" s="106"/>
      <c r="D11" s="106"/>
      <c r="E11" s="82"/>
      <c r="F11" s="123" t="s">
        <v>183</v>
      </c>
      <c r="G11" s="91">
        <v>1335029.16478</v>
      </c>
      <c r="H11" s="92">
        <v>1</v>
      </c>
      <c r="I11" s="92">
        <f>G11/'סכום נכסי הקרן'!$C$42</f>
        <v>1.8480663076966653E-2</v>
      </c>
      <c r="J11" s="82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</row>
    <row r="12" spans="2:45" s="142" customFormat="1">
      <c r="B12" s="102" t="s">
        <v>103</v>
      </c>
      <c r="C12" s="106"/>
      <c r="D12" s="106"/>
      <c r="E12" s="82"/>
      <c r="F12" s="123" t="s">
        <v>183</v>
      </c>
      <c r="G12" s="91">
        <v>1281288.8093599998</v>
      </c>
      <c r="H12" s="92">
        <v>0.95974593152138665</v>
      </c>
      <c r="I12" s="92">
        <f>G12/'סכום נכסי הקרן'!$C$42</f>
        <v>1.7736741199936255E-2</v>
      </c>
      <c r="J12" s="82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</row>
    <row r="13" spans="2:45" s="142" customFormat="1">
      <c r="B13" s="87" t="s">
        <v>3604</v>
      </c>
      <c r="C13" s="152">
        <v>43465</v>
      </c>
      <c r="D13" s="101" t="s">
        <v>3605</v>
      </c>
      <c r="E13" s="153">
        <v>5.603694365045047E-2</v>
      </c>
      <c r="F13" s="97" t="s">
        <v>183</v>
      </c>
      <c r="G13" s="94">
        <v>13373.6772</v>
      </c>
      <c r="H13" s="95">
        <v>1.0017516884886821E-2</v>
      </c>
      <c r="I13" s="95">
        <f>G13/'סכום נכסי הקרן'!$C$42</f>
        <v>1.851303544174179E-4</v>
      </c>
      <c r="J13" s="84" t="s">
        <v>3606</v>
      </c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</row>
    <row r="14" spans="2:45" s="142" customFormat="1">
      <c r="B14" s="87" t="s">
        <v>3607</v>
      </c>
      <c r="C14" s="152">
        <v>43465</v>
      </c>
      <c r="D14" s="101" t="s">
        <v>3605</v>
      </c>
      <c r="E14" s="153">
        <v>6.9238922180098653E-2</v>
      </c>
      <c r="F14" s="97" t="s">
        <v>183</v>
      </c>
      <c r="G14" s="94">
        <v>36842.81525</v>
      </c>
      <c r="H14" s="95">
        <v>2.7597011527513215E-2</v>
      </c>
      <c r="I14" s="95">
        <f>G14/'סכום נכסי הקרן'!$C$42</f>
        <v>5.1001107197113662E-4</v>
      </c>
      <c r="J14" s="84" t="s">
        <v>3608</v>
      </c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</row>
    <row r="15" spans="2:45" s="142" customFormat="1">
      <c r="B15" s="87" t="s">
        <v>3609</v>
      </c>
      <c r="C15" s="152">
        <v>43465</v>
      </c>
      <c r="D15" s="101" t="s">
        <v>3605</v>
      </c>
      <c r="E15" s="153">
        <v>7.0926729659362392E-2</v>
      </c>
      <c r="F15" s="97" t="s">
        <v>183</v>
      </c>
      <c r="G15" s="94">
        <v>79273.34044</v>
      </c>
      <c r="H15" s="95">
        <v>5.9379482135181287E-2</v>
      </c>
      <c r="I15" s="95">
        <f>G15/'סכום נכסי הקרן'!$C$42</f>
        <v>1.0973722030250459E-3</v>
      </c>
      <c r="J15" s="84" t="s">
        <v>3610</v>
      </c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</row>
    <row r="16" spans="2:45" s="142" customFormat="1">
      <c r="B16" s="87" t="s">
        <v>3611</v>
      </c>
      <c r="C16" s="152">
        <v>43646</v>
      </c>
      <c r="D16" s="101" t="s">
        <v>3605</v>
      </c>
      <c r="E16" s="153">
        <v>6.5883879338306847E-2</v>
      </c>
      <c r="F16" s="97" t="s">
        <v>183</v>
      </c>
      <c r="G16" s="94">
        <v>31539.999800000001</v>
      </c>
      <c r="H16" s="95">
        <v>2.3624951897734378E-2</v>
      </c>
      <c r="I16" s="95">
        <f>G16/'סכום נכסי הקרן'!$C$42</f>
        <v>4.3660477623157299E-4</v>
      </c>
      <c r="J16" s="84" t="s">
        <v>3612</v>
      </c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</row>
    <row r="17" spans="2:45" s="142" customFormat="1">
      <c r="B17" s="87" t="s">
        <v>3613</v>
      </c>
      <c r="C17" s="152">
        <v>43465</v>
      </c>
      <c r="D17" s="101" t="s">
        <v>3614</v>
      </c>
      <c r="E17" s="153">
        <v>6.3691112667683472E-2</v>
      </c>
      <c r="F17" s="97" t="s">
        <v>183</v>
      </c>
      <c r="G17" s="94">
        <v>66256.992559999999</v>
      </c>
      <c r="H17" s="95">
        <v>4.9629621814979985E-2</v>
      </c>
      <c r="I17" s="95">
        <f>G17/'סכום נכסי הקרן'!$C$42</f>
        <v>9.1718831939991948E-4</v>
      </c>
      <c r="J17" s="84" t="s">
        <v>3615</v>
      </c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</row>
    <row r="18" spans="2:45" s="142" customFormat="1">
      <c r="B18" s="87" t="s">
        <v>3616</v>
      </c>
      <c r="C18" s="152">
        <v>43646</v>
      </c>
      <c r="D18" s="101" t="s">
        <v>3605</v>
      </c>
      <c r="E18" s="153">
        <v>6.7498802108289416E-2</v>
      </c>
      <c r="F18" s="97" t="s">
        <v>183</v>
      </c>
      <c r="G18" s="94">
        <v>84100.00026999999</v>
      </c>
      <c r="H18" s="95">
        <v>6.2994878680316224E-2</v>
      </c>
      <c r="I18" s="95">
        <f>G18/'סכום נכסי הקרן'!$C$42</f>
        <v>1.1641871284653138E-3</v>
      </c>
      <c r="J18" s="84" t="s">
        <v>3617</v>
      </c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</row>
    <row r="19" spans="2:45" s="142" customFormat="1">
      <c r="B19" s="87" t="s">
        <v>3618</v>
      </c>
      <c r="C19" s="152">
        <v>43646</v>
      </c>
      <c r="D19" s="101" t="s">
        <v>3605</v>
      </c>
      <c r="E19" s="153">
        <v>6.0091781520407311E-2</v>
      </c>
      <c r="F19" s="97" t="s">
        <v>183</v>
      </c>
      <c r="G19" s="94">
        <v>40039.906000000003</v>
      </c>
      <c r="H19" s="95">
        <v>2.9991783742490896E-2</v>
      </c>
      <c r="I19" s="95">
        <f>G19/'סכום נכסי הקרן'!$C$42</f>
        <v>5.5426805042222023E-4</v>
      </c>
      <c r="J19" s="84" t="s">
        <v>3619</v>
      </c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</row>
    <row r="20" spans="2:45" s="142" customFormat="1">
      <c r="B20" s="87" t="s">
        <v>3620</v>
      </c>
      <c r="C20" s="152">
        <v>43465</v>
      </c>
      <c r="D20" s="101" t="s">
        <v>3605</v>
      </c>
      <c r="E20" s="153">
        <v>4.8337517173143579E-2</v>
      </c>
      <c r="F20" s="97" t="s">
        <v>183</v>
      </c>
      <c r="G20" s="94">
        <v>65541.841</v>
      </c>
      <c r="H20" s="95">
        <v>4.9093939465210609E-2</v>
      </c>
      <c r="I20" s="95">
        <f>G20/'סכום נכסי הקרן'!$C$42</f>
        <v>9.0728855437755376E-4</v>
      </c>
      <c r="J20" s="84" t="s">
        <v>3621</v>
      </c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2:45" s="142" customFormat="1">
      <c r="B21" s="87" t="s">
        <v>3622</v>
      </c>
      <c r="C21" s="152">
        <v>43646</v>
      </c>
      <c r="D21" s="101" t="s">
        <v>3605</v>
      </c>
      <c r="E21" s="153">
        <v>4.9323272951469425E-2</v>
      </c>
      <c r="F21" s="97" t="s">
        <v>183</v>
      </c>
      <c r="G21" s="94">
        <v>17540</v>
      </c>
      <c r="H21" s="95">
        <v>1.3138289756306877E-2</v>
      </c>
      <c r="I21" s="95">
        <f>G21/'סכום נכסי הקרן'!$C$42</f>
        <v>2.4280430639386972E-4</v>
      </c>
      <c r="J21" s="84" t="s">
        <v>3623</v>
      </c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</row>
    <row r="22" spans="2:45" s="142" customFormat="1">
      <c r="B22" s="87" t="s">
        <v>3624</v>
      </c>
      <c r="C22" s="152">
        <v>43646</v>
      </c>
      <c r="D22" s="101" t="s">
        <v>3605</v>
      </c>
      <c r="E22" s="153">
        <v>1.2100456621004566E-2</v>
      </c>
      <c r="F22" s="97" t="s">
        <v>183</v>
      </c>
      <c r="G22" s="94">
        <v>9080</v>
      </c>
      <c r="H22" s="95">
        <v>6.8013495431736857E-3</v>
      </c>
      <c r="I22" s="95">
        <f>G22/'סכום נכסי הקרן'!$C$42</f>
        <v>1.2569344937607397E-4</v>
      </c>
      <c r="J22" s="84" t="s">
        <v>3625</v>
      </c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</row>
    <row r="23" spans="2:45" s="142" customFormat="1">
      <c r="B23" s="87" t="s">
        <v>3626</v>
      </c>
      <c r="C23" s="152">
        <v>43465</v>
      </c>
      <c r="D23" s="101" t="s">
        <v>3605</v>
      </c>
      <c r="E23" s="153">
        <v>4.8189179790352227E-2</v>
      </c>
      <c r="F23" s="97" t="s">
        <v>183</v>
      </c>
      <c r="G23" s="94">
        <v>16286.308000000001</v>
      </c>
      <c r="H23" s="95">
        <v>1.219921514050506E-2</v>
      </c>
      <c r="I23" s="95">
        <f>G23/'סכום נכסי הקרן'!$C$42</f>
        <v>2.2544958481510445E-4</v>
      </c>
      <c r="J23" s="84" t="s">
        <v>3627</v>
      </c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</row>
    <row r="24" spans="2:45" s="142" customFormat="1">
      <c r="B24" s="87" t="s">
        <v>3628</v>
      </c>
      <c r="C24" s="152">
        <v>43465</v>
      </c>
      <c r="D24" s="101" t="s">
        <v>3605</v>
      </c>
      <c r="E24" s="153">
        <v>7.0984197776933586E-2</v>
      </c>
      <c r="F24" s="97" t="s">
        <v>183</v>
      </c>
      <c r="G24" s="94">
        <v>20278.599999999999</v>
      </c>
      <c r="H24" s="95">
        <v>1.518963070993413E-2</v>
      </c>
      <c r="I24" s="95">
        <f>G24/'סכום נכסי הקרן'!$C$42</f>
        <v>2.8071444741383845E-4</v>
      </c>
      <c r="J24" s="84" t="s">
        <v>3629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</row>
    <row r="25" spans="2:45" s="142" customFormat="1">
      <c r="B25" s="87" t="s">
        <v>3630</v>
      </c>
      <c r="C25" s="152">
        <v>43646</v>
      </c>
      <c r="D25" s="101" t="s">
        <v>3605</v>
      </c>
      <c r="E25" s="153">
        <v>4.126191847443527E-2</v>
      </c>
      <c r="F25" s="97" t="s">
        <v>183</v>
      </c>
      <c r="G25" s="94">
        <v>7940</v>
      </c>
      <c r="H25" s="95">
        <v>5.9474356137443904E-3</v>
      </c>
      <c r="I25" s="95">
        <f>G25/'סכום נכסי הקרן'!$C$42</f>
        <v>1.0991255374956247E-4</v>
      </c>
      <c r="J25" s="84" t="s">
        <v>3631</v>
      </c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</row>
    <row r="26" spans="2:45" s="142" customFormat="1">
      <c r="B26" s="87" t="s">
        <v>3632</v>
      </c>
      <c r="C26" s="152">
        <v>43465</v>
      </c>
      <c r="D26" s="101" t="s">
        <v>3605</v>
      </c>
      <c r="E26" s="153">
        <v>7.4814332247557E-2</v>
      </c>
      <c r="F26" s="97" t="s">
        <v>183</v>
      </c>
      <c r="G26" s="94">
        <v>38375.000100000005</v>
      </c>
      <c r="H26" s="95">
        <v>2.874469046249176E-2</v>
      </c>
      <c r="I26" s="95">
        <f>G26/'סכום נכסי הקרן'!$C$42</f>
        <v>5.3122093968900694E-4</v>
      </c>
      <c r="J26" s="84" t="s">
        <v>3633</v>
      </c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</row>
    <row r="27" spans="2:45" s="142" customFormat="1">
      <c r="B27" s="87" t="s">
        <v>3634</v>
      </c>
      <c r="C27" s="152">
        <v>43555</v>
      </c>
      <c r="D27" s="101" t="s">
        <v>3605</v>
      </c>
      <c r="E27" s="153">
        <v>6.9699999999999998E-2</v>
      </c>
      <c r="F27" s="97" t="s">
        <v>183</v>
      </c>
      <c r="G27" s="94">
        <v>159989.81349</v>
      </c>
      <c r="H27" s="95">
        <v>0.11983993886482981</v>
      </c>
      <c r="I27" s="95">
        <f>G27/'סכום נכסי הקרן'!$C$42</f>
        <v>2.2147215333252015E-3</v>
      </c>
      <c r="J27" s="84" t="s">
        <v>3635</v>
      </c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</row>
    <row r="28" spans="2:45" s="142" customFormat="1">
      <c r="B28" s="87" t="s">
        <v>3636</v>
      </c>
      <c r="C28" s="152">
        <v>43465</v>
      </c>
      <c r="D28" s="101" t="s">
        <v>3605</v>
      </c>
      <c r="E28" s="153">
        <v>5.8010920188092834E-2</v>
      </c>
      <c r="F28" s="97" t="s">
        <v>183</v>
      </c>
      <c r="G28" s="94">
        <v>66685.375020000007</v>
      </c>
      <c r="H28" s="95">
        <v>4.995050054280209E-2</v>
      </c>
      <c r="I28" s="95">
        <f>G28/'סכום נכסי הקרן'!$C$42</f>
        <v>9.231183710573654E-4</v>
      </c>
      <c r="J28" s="84" t="s">
        <v>3637</v>
      </c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</row>
    <row r="29" spans="2:45" s="142" customFormat="1">
      <c r="B29" s="87" t="s">
        <v>3638</v>
      </c>
      <c r="C29" s="152">
        <v>43646</v>
      </c>
      <c r="D29" s="101" t="s">
        <v>3605</v>
      </c>
      <c r="E29" s="153">
        <v>5.8510907626296668E-2</v>
      </c>
      <c r="F29" s="97" t="s">
        <v>183</v>
      </c>
      <c r="G29" s="94">
        <v>31624.000210000002</v>
      </c>
      <c r="H29" s="95">
        <v>2.3687872178591196E-2</v>
      </c>
      <c r="I29" s="95">
        <f>G29/'סכום נכסי הקרן'!$C$42</f>
        <v>4.3776758474279594E-4</v>
      </c>
      <c r="J29" s="84" t="s">
        <v>3639</v>
      </c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</row>
    <row r="30" spans="2:45" s="142" customFormat="1">
      <c r="B30" s="87" t="s">
        <v>3640</v>
      </c>
      <c r="C30" s="152">
        <v>43646</v>
      </c>
      <c r="D30" s="101" t="s">
        <v>3605</v>
      </c>
      <c r="E30" s="153">
        <v>7.2987765614938832E-2</v>
      </c>
      <c r="F30" s="97" t="s">
        <v>183</v>
      </c>
      <c r="G30" s="94">
        <v>78775.000450000007</v>
      </c>
      <c r="H30" s="95">
        <v>5.9006201907942119E-2</v>
      </c>
      <c r="I30" s="95">
        <f>G30/'סכום נכסי הקרן'!$C$42</f>
        <v>1.0904737369121452E-3</v>
      </c>
      <c r="J30" s="84" t="s">
        <v>3641</v>
      </c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</row>
    <row r="31" spans="2:45" s="142" customFormat="1">
      <c r="B31" s="87" t="s">
        <v>3642</v>
      </c>
      <c r="C31" s="152">
        <v>43465</v>
      </c>
      <c r="D31" s="101" t="s">
        <v>3605</v>
      </c>
      <c r="E31" s="153">
        <v>5.371649773746643E-2</v>
      </c>
      <c r="F31" s="97" t="s">
        <v>183</v>
      </c>
      <c r="G31" s="94">
        <v>32627.772000000001</v>
      </c>
      <c r="H31" s="95">
        <v>2.4439744734248366E-2</v>
      </c>
      <c r="I31" s="95">
        <f>G31/'סכום נכסי הקרן'!$C$42</f>
        <v>4.5166268812071403E-4</v>
      </c>
      <c r="J31" s="84" t="s">
        <v>3643</v>
      </c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</row>
    <row r="32" spans="2:45" s="142" customFormat="1">
      <c r="B32" s="87" t="s">
        <v>3644</v>
      </c>
      <c r="C32" s="152">
        <v>43646</v>
      </c>
      <c r="D32" s="101" t="s">
        <v>3605</v>
      </c>
      <c r="E32" s="153">
        <v>6.5728314238952534E-2</v>
      </c>
      <c r="F32" s="97" t="s">
        <v>183</v>
      </c>
      <c r="G32" s="94">
        <v>30800.000110000001</v>
      </c>
      <c r="H32" s="95">
        <v>2.3070657123116518E-2</v>
      </c>
      <c r="I32" s="95">
        <f>G32/'סכום נכסי הקרן'!$C$42</f>
        <v>4.2636104125653713E-4</v>
      </c>
      <c r="J32" s="84" t="s">
        <v>3645</v>
      </c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</row>
    <row r="33" spans="2:45" s="142" customFormat="1">
      <c r="B33" s="87" t="s">
        <v>3646</v>
      </c>
      <c r="C33" s="152">
        <v>43465</v>
      </c>
      <c r="D33" s="101" t="s">
        <v>3605</v>
      </c>
      <c r="E33" s="153">
        <v>6.6446573472534701E-2</v>
      </c>
      <c r="F33" s="97" t="s">
        <v>183</v>
      </c>
      <c r="G33" s="94">
        <v>82098.940419999999</v>
      </c>
      <c r="H33" s="95">
        <v>6.1495990189494559E-2</v>
      </c>
      <c r="I33" s="95">
        <f>G33/'סכום נכסי הקרן'!$C$42</f>
        <v>1.1364866752764959E-3</v>
      </c>
      <c r="J33" s="84" t="s">
        <v>3647</v>
      </c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</row>
    <row r="34" spans="2:45" s="142" customFormat="1">
      <c r="B34" s="87" t="s">
        <v>3648</v>
      </c>
      <c r="C34" s="152">
        <v>43465</v>
      </c>
      <c r="D34" s="101" t="s">
        <v>3605</v>
      </c>
      <c r="E34" s="153">
        <v>6.742574548303383E-2</v>
      </c>
      <c r="F34" s="97" t="s">
        <v>183</v>
      </c>
      <c r="G34" s="94">
        <v>27012.752860000001</v>
      </c>
      <c r="H34" s="95">
        <v>2.0233829771390384E-2</v>
      </c>
      <c r="I34" s="95">
        <f>G34/'סכום נכסי הקרן'!$C$42</f>
        <v>3.7393459076176289E-4</v>
      </c>
      <c r="J34" s="84" t="s">
        <v>3649</v>
      </c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</row>
    <row r="35" spans="2:45" s="142" customFormat="1">
      <c r="B35" s="87" t="s">
        <v>3650</v>
      </c>
      <c r="C35" s="152">
        <v>43465</v>
      </c>
      <c r="D35" s="101" t="s">
        <v>3605</v>
      </c>
      <c r="E35" s="153">
        <v>7.3394329896907209E-2</v>
      </c>
      <c r="F35" s="97" t="s">
        <v>183</v>
      </c>
      <c r="G35" s="94">
        <v>20176</v>
      </c>
      <c r="H35" s="95">
        <v>1.5112778456285494E-2</v>
      </c>
      <c r="I35" s="95">
        <f>G35/'סכום נכסי הקרן'!$C$42</f>
        <v>2.7929416680745243E-4</v>
      </c>
      <c r="J35" s="84" t="s">
        <v>3651</v>
      </c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</row>
    <row r="36" spans="2:45" s="142" customFormat="1">
      <c r="B36" s="87" t="s">
        <v>3652</v>
      </c>
      <c r="C36" s="152">
        <v>43646</v>
      </c>
      <c r="D36" s="101" t="s">
        <v>3605</v>
      </c>
      <c r="E36" s="153">
        <v>7.4371617558628991E-2</v>
      </c>
      <c r="F36" s="97" t="s">
        <v>183</v>
      </c>
      <c r="G36" s="94">
        <v>41850.000999999997</v>
      </c>
      <c r="H36" s="95">
        <v>3.1347630526780648E-2</v>
      </c>
      <c r="I36" s="95">
        <f>G36/'סכום נכסי הקרן'!$C$42</f>
        <v>5.793249980266678E-4</v>
      </c>
      <c r="J36" s="84" t="s">
        <v>3653</v>
      </c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</row>
    <row r="37" spans="2:45" s="142" customFormat="1">
      <c r="B37" s="87" t="s">
        <v>3654</v>
      </c>
      <c r="C37" s="152">
        <v>43465</v>
      </c>
      <c r="D37" s="101" t="s">
        <v>3605</v>
      </c>
      <c r="E37" s="153">
        <v>7.2461501635681796E-2</v>
      </c>
      <c r="F37" s="97" t="s">
        <v>183</v>
      </c>
      <c r="G37" s="94">
        <v>48280.08</v>
      </c>
      <c r="H37" s="95">
        <v>3.6164063882421695E-2</v>
      </c>
      <c r="I37" s="95">
        <f>G37/'סכום נכסי הקרן'!$C$42</f>
        <v>6.6833588010493396E-4</v>
      </c>
      <c r="J37" s="84" t="s">
        <v>3655</v>
      </c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</row>
    <row r="38" spans="2:45" s="142" customFormat="1">
      <c r="B38" s="87" t="s">
        <v>3656</v>
      </c>
      <c r="C38" s="152">
        <v>43465</v>
      </c>
      <c r="D38" s="101" t="s">
        <v>3605</v>
      </c>
      <c r="E38" s="153">
        <v>6.4076543925775581E-2</v>
      </c>
      <c r="F38" s="97" t="s">
        <v>183</v>
      </c>
      <c r="G38" s="94">
        <v>15541.047</v>
      </c>
      <c r="H38" s="95">
        <v>1.1640979395802949E-2</v>
      </c>
      <c r="I38" s="95">
        <f>G38/'סכום נכסי הקרן'!$C$42</f>
        <v>2.1513301809974517E-4</v>
      </c>
      <c r="J38" s="84" t="s">
        <v>3633</v>
      </c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</row>
    <row r="39" spans="2:45" s="142" customFormat="1">
      <c r="B39" s="87" t="s">
        <v>3657</v>
      </c>
      <c r="C39" s="152">
        <v>43465</v>
      </c>
      <c r="D39" s="101" t="s">
        <v>3605</v>
      </c>
      <c r="E39" s="153">
        <v>7.8899999999999998E-2</v>
      </c>
      <c r="F39" s="97" t="s">
        <v>183</v>
      </c>
      <c r="G39" s="94">
        <v>27826.812000000002</v>
      </c>
      <c r="H39" s="95">
        <v>2.0843598577552868E-2</v>
      </c>
      <c r="I39" s="95">
        <f>G39/'סכום נכסי הקרן'!$C$42</f>
        <v>3.8520352262329596E-4</v>
      </c>
      <c r="J39" s="84" t="s">
        <v>3655</v>
      </c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</row>
    <row r="40" spans="2:45" s="142" customFormat="1">
      <c r="B40" s="87" t="s">
        <v>3658</v>
      </c>
      <c r="C40" s="152">
        <v>43465</v>
      </c>
      <c r="D40" s="101" t="s">
        <v>3614</v>
      </c>
      <c r="E40" s="153">
        <v>7.7600000000000002E-2</v>
      </c>
      <c r="F40" s="97" t="s">
        <v>183</v>
      </c>
      <c r="G40" s="94">
        <v>91532.734180000014</v>
      </c>
      <c r="H40" s="95">
        <v>6.8562347995658759E-2</v>
      </c>
      <c r="I40" s="95">
        <f>G40/'סכום נכסי הקרן'!$C$42</f>
        <v>1.2670776530735095E-3</v>
      </c>
      <c r="J40" s="84" t="s">
        <v>3659</v>
      </c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</row>
    <row r="41" spans="2:45" s="142" customFormat="1">
      <c r="B41" s="105"/>
      <c r="C41" s="152"/>
      <c r="D41" s="101"/>
      <c r="E41" s="84"/>
      <c r="F41" s="84"/>
      <c r="G41" s="84"/>
      <c r="H41" s="95"/>
      <c r="I41" s="84"/>
      <c r="J41" s="84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</row>
    <row r="42" spans="2:45" s="142" customFormat="1">
      <c r="B42" s="102" t="s">
        <v>104</v>
      </c>
      <c r="C42" s="152"/>
      <c r="D42" s="106"/>
      <c r="E42" s="82"/>
      <c r="F42" s="123" t="s">
        <v>183</v>
      </c>
      <c r="G42" s="91">
        <v>53740.35542</v>
      </c>
      <c r="H42" s="92">
        <v>4.0254068478613271E-2</v>
      </c>
      <c r="I42" s="92">
        <f>G42/'סכום נכסי הקרן'!$C$42</f>
        <v>7.439218770303955E-4</v>
      </c>
      <c r="J42" s="82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</row>
    <row r="43" spans="2:45" s="142" customFormat="1">
      <c r="B43" s="87" t="s">
        <v>3660</v>
      </c>
      <c r="C43" s="152">
        <v>43465</v>
      </c>
      <c r="D43" s="101" t="s">
        <v>30</v>
      </c>
      <c r="E43" s="153">
        <v>0</v>
      </c>
      <c r="F43" s="97" t="s">
        <v>183</v>
      </c>
      <c r="G43" s="94">
        <v>6660</v>
      </c>
      <c r="H43" s="95">
        <v>4.9886550614027256E-3</v>
      </c>
      <c r="I43" s="95">
        <f>G43/'סכום נכסי הקרן'!$C$42</f>
        <v>9.219365339698817E-5</v>
      </c>
      <c r="J43" s="84" t="s">
        <v>3661</v>
      </c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</row>
    <row r="44" spans="2:45" s="142" customFormat="1">
      <c r="B44" s="87" t="s">
        <v>3662</v>
      </c>
      <c r="C44" s="152">
        <v>43465</v>
      </c>
      <c r="D44" s="101" t="s">
        <v>30</v>
      </c>
      <c r="E44" s="153">
        <v>0</v>
      </c>
      <c r="F44" s="97" t="s">
        <v>183</v>
      </c>
      <c r="G44" s="94">
        <v>5175</v>
      </c>
      <c r="H44" s="95">
        <v>3.8763198112250906E-3</v>
      </c>
      <c r="I44" s="95">
        <f>G44/'סכום נכסי הקרן'!$C$42</f>
        <v>7.1636960409821892E-5</v>
      </c>
      <c r="J44" s="84" t="s">
        <v>3643</v>
      </c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</row>
    <row r="45" spans="2:45" s="142" customFormat="1">
      <c r="B45" s="87" t="s">
        <v>3663</v>
      </c>
      <c r="C45" s="152">
        <v>43465</v>
      </c>
      <c r="D45" s="101" t="s">
        <v>30</v>
      </c>
      <c r="E45" s="153">
        <v>0</v>
      </c>
      <c r="F45" s="97" t="s">
        <v>183</v>
      </c>
      <c r="G45" s="94">
        <v>18889.394420000001</v>
      </c>
      <c r="H45" s="95">
        <v>1.4149050012036847E-2</v>
      </c>
      <c r="I45" s="95">
        <f>G45/'סכום נכסי הקרן'!$C$42</f>
        <v>2.6148382613160395E-4</v>
      </c>
      <c r="J45" s="84" t="s">
        <v>3664</v>
      </c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</row>
    <row r="46" spans="2:45" s="142" customFormat="1">
      <c r="B46" s="87" t="s">
        <v>3665</v>
      </c>
      <c r="C46" s="152">
        <v>43646</v>
      </c>
      <c r="D46" s="101" t="s">
        <v>30</v>
      </c>
      <c r="E46" s="153">
        <v>0</v>
      </c>
      <c r="F46" s="97" t="s">
        <v>183</v>
      </c>
      <c r="G46" s="94">
        <v>23015.960999999999</v>
      </c>
      <c r="H46" s="95">
        <v>1.7240043593948609E-2</v>
      </c>
      <c r="I46" s="95">
        <f>G46/'סכום נכסי הקרן'!$C$42</f>
        <v>3.1860743709198153E-4</v>
      </c>
      <c r="J46" s="84" t="s">
        <v>3666</v>
      </c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</row>
    <row r="47" spans="2:45" s="142" customFormat="1">
      <c r="B47" s="144"/>
      <c r="C47" s="144"/>
      <c r="F47" s="148"/>
      <c r="G47" s="148"/>
      <c r="H47" s="148"/>
      <c r="I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</row>
    <row r="48" spans="2:45" s="142" customFormat="1">
      <c r="B48" s="144"/>
      <c r="C48" s="144"/>
      <c r="F48" s="148"/>
      <c r="G48" s="148"/>
      <c r="H48" s="148"/>
      <c r="I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</row>
    <row r="49" spans="2:45" s="142" customFormat="1">
      <c r="B49" s="144"/>
      <c r="C49" s="144"/>
      <c r="F49" s="148"/>
      <c r="G49" s="148"/>
      <c r="H49" s="148"/>
      <c r="I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</row>
    <row r="50" spans="2:45" s="142" customFormat="1">
      <c r="B50" s="146"/>
      <c r="C50" s="144"/>
      <c r="F50" s="148"/>
      <c r="G50" s="148"/>
      <c r="H50" s="148"/>
      <c r="I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</row>
    <row r="51" spans="2:45" s="142" customFormat="1">
      <c r="B51" s="146"/>
      <c r="C51" s="144"/>
      <c r="F51" s="148"/>
      <c r="G51" s="148"/>
      <c r="H51" s="148"/>
      <c r="I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</row>
    <row r="52" spans="2:45" s="142" customFormat="1">
      <c r="B52" s="144"/>
      <c r="C52" s="144"/>
      <c r="F52" s="148"/>
      <c r="G52" s="148"/>
      <c r="H52" s="148"/>
      <c r="I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</row>
    <row r="53" spans="2:45" s="142" customFormat="1">
      <c r="B53" s="144"/>
      <c r="C53" s="144"/>
      <c r="F53" s="148"/>
      <c r="G53" s="148"/>
      <c r="H53" s="148"/>
      <c r="I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</row>
    <row r="54" spans="2:45" s="142" customFormat="1">
      <c r="B54" s="144"/>
      <c r="C54" s="144"/>
      <c r="F54" s="148"/>
      <c r="G54" s="148"/>
      <c r="H54" s="148"/>
      <c r="I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</row>
    <row r="55" spans="2:45" s="142" customFormat="1">
      <c r="B55" s="144"/>
      <c r="C55" s="144"/>
      <c r="F55" s="148"/>
      <c r="G55" s="148"/>
      <c r="H55" s="148"/>
      <c r="I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</row>
    <row r="56" spans="2:45" s="142" customFormat="1">
      <c r="B56" s="144"/>
      <c r="C56" s="144"/>
      <c r="F56" s="148"/>
      <c r="G56" s="148"/>
      <c r="H56" s="148"/>
      <c r="I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</row>
    <row r="57" spans="2:45" s="142" customFormat="1">
      <c r="B57" s="144"/>
      <c r="C57" s="144"/>
      <c r="F57" s="148"/>
      <c r="G57" s="148"/>
      <c r="H57" s="148"/>
      <c r="I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</row>
    <row r="58" spans="2:45" s="142" customFormat="1">
      <c r="B58" s="144"/>
      <c r="C58" s="144"/>
      <c r="F58" s="148"/>
      <c r="G58" s="148"/>
      <c r="H58" s="148"/>
      <c r="I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</row>
    <row r="59" spans="2:45" s="142" customFormat="1">
      <c r="B59" s="144"/>
      <c r="C59" s="144"/>
      <c r="F59" s="148"/>
      <c r="G59" s="148"/>
      <c r="H59" s="148"/>
      <c r="I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</row>
    <row r="60" spans="2:45" s="142" customFormat="1">
      <c r="B60" s="144"/>
      <c r="C60" s="144"/>
      <c r="F60" s="148"/>
      <c r="G60" s="148"/>
      <c r="H60" s="148"/>
      <c r="I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</row>
    <row r="61" spans="2:45" s="142" customFormat="1">
      <c r="B61" s="144"/>
      <c r="C61" s="144"/>
      <c r="F61" s="148"/>
      <c r="G61" s="148"/>
      <c r="H61" s="148"/>
      <c r="I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</row>
    <row r="62" spans="2:45" s="142" customFormat="1">
      <c r="B62" s="144"/>
      <c r="C62" s="144"/>
      <c r="F62" s="148"/>
      <c r="G62" s="148"/>
      <c r="H62" s="148"/>
      <c r="I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</row>
    <row r="63" spans="2:45" s="142" customFormat="1">
      <c r="B63" s="144"/>
      <c r="C63" s="144"/>
      <c r="F63" s="148"/>
      <c r="G63" s="148"/>
      <c r="H63" s="148"/>
      <c r="I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</row>
    <row r="64" spans="2:45" s="142" customFormat="1">
      <c r="B64" s="144"/>
      <c r="C64" s="144"/>
      <c r="F64" s="148"/>
      <c r="G64" s="148"/>
      <c r="H64" s="148"/>
      <c r="I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</row>
    <row r="65" spans="2:45" s="142" customFormat="1">
      <c r="B65" s="144"/>
      <c r="C65" s="144"/>
      <c r="F65" s="148"/>
      <c r="G65" s="148"/>
      <c r="H65" s="148"/>
      <c r="I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</row>
    <row r="66" spans="2:45" s="142" customFormat="1">
      <c r="B66" s="144"/>
      <c r="C66" s="144"/>
      <c r="F66" s="148"/>
      <c r="G66" s="148"/>
      <c r="H66" s="148"/>
      <c r="I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</row>
    <row r="67" spans="2:45" s="142" customFormat="1">
      <c r="B67" s="144"/>
      <c r="C67" s="144"/>
      <c r="F67" s="148"/>
      <c r="G67" s="148"/>
      <c r="H67" s="148"/>
      <c r="I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</row>
    <row r="68" spans="2:45" s="142" customFormat="1">
      <c r="B68" s="144"/>
      <c r="C68" s="144"/>
      <c r="F68" s="148"/>
      <c r="G68" s="148"/>
      <c r="H68" s="148"/>
      <c r="I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</row>
    <row r="69" spans="2:45" s="142" customFormat="1">
      <c r="B69" s="144"/>
      <c r="C69" s="144"/>
      <c r="F69" s="148"/>
      <c r="G69" s="148"/>
      <c r="H69" s="148"/>
      <c r="I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</row>
    <row r="70" spans="2:45" s="142" customFormat="1">
      <c r="B70" s="144"/>
      <c r="C70" s="144"/>
      <c r="F70" s="148"/>
      <c r="G70" s="148"/>
      <c r="H70" s="148"/>
      <c r="I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</row>
    <row r="71" spans="2:45" s="142" customFormat="1">
      <c r="B71" s="144"/>
      <c r="C71" s="144"/>
      <c r="F71" s="148"/>
      <c r="G71" s="148"/>
      <c r="H71" s="148"/>
      <c r="I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</row>
    <row r="72" spans="2:45" s="142" customFormat="1">
      <c r="B72" s="144"/>
      <c r="C72" s="144"/>
      <c r="F72" s="148"/>
      <c r="G72" s="148"/>
      <c r="H72" s="148"/>
      <c r="I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</row>
    <row r="73" spans="2:45" s="142" customFormat="1">
      <c r="B73" s="144"/>
      <c r="C73" s="144"/>
      <c r="F73" s="148"/>
      <c r="G73" s="148"/>
      <c r="H73" s="148"/>
      <c r="I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</row>
    <row r="74" spans="2:45" s="142" customFormat="1">
      <c r="B74" s="144"/>
      <c r="C74" s="144"/>
      <c r="F74" s="148"/>
      <c r="G74" s="148"/>
      <c r="H74" s="148"/>
      <c r="I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</row>
    <row r="75" spans="2:45" s="142" customFormat="1">
      <c r="B75" s="144"/>
      <c r="C75" s="144"/>
      <c r="F75" s="148"/>
      <c r="G75" s="148"/>
      <c r="H75" s="148"/>
      <c r="I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</row>
    <row r="76" spans="2:45" s="142" customFormat="1">
      <c r="B76" s="144"/>
      <c r="C76" s="144"/>
      <c r="F76" s="148"/>
      <c r="G76" s="148"/>
      <c r="H76" s="148"/>
      <c r="I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</row>
    <row r="77" spans="2:45" s="142" customFormat="1">
      <c r="B77" s="144"/>
      <c r="C77" s="144"/>
      <c r="F77" s="148"/>
      <c r="G77" s="148"/>
      <c r="H77" s="148"/>
      <c r="I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</row>
    <row r="78" spans="2:45" s="142" customFormat="1">
      <c r="B78" s="144"/>
      <c r="C78" s="144"/>
      <c r="F78" s="148"/>
      <c r="G78" s="148"/>
      <c r="H78" s="148"/>
      <c r="I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</row>
    <row r="79" spans="2:45" s="142" customFormat="1">
      <c r="B79" s="144"/>
      <c r="C79" s="144"/>
      <c r="F79" s="148"/>
      <c r="G79" s="148"/>
      <c r="H79" s="148"/>
      <c r="I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</row>
    <row r="80" spans="2:45" s="142" customFormat="1">
      <c r="B80" s="144"/>
      <c r="C80" s="144"/>
      <c r="F80" s="148"/>
      <c r="G80" s="148"/>
      <c r="H80" s="148"/>
      <c r="I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</row>
    <row r="81" spans="2:45" s="142" customFormat="1">
      <c r="B81" s="144"/>
      <c r="C81" s="144"/>
      <c r="F81" s="148"/>
      <c r="G81" s="148"/>
      <c r="H81" s="148"/>
      <c r="I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</row>
    <row r="82" spans="2:45" s="142" customFormat="1">
      <c r="B82" s="144"/>
      <c r="C82" s="144"/>
      <c r="F82" s="148"/>
      <c r="G82" s="148"/>
      <c r="H82" s="148"/>
      <c r="I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</row>
    <row r="83" spans="2:45" s="142" customFormat="1">
      <c r="B83" s="144"/>
      <c r="C83" s="144"/>
      <c r="F83" s="148"/>
      <c r="G83" s="148"/>
      <c r="H83" s="148"/>
      <c r="I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</row>
    <row r="84" spans="2:45" s="142" customFormat="1">
      <c r="B84" s="144"/>
      <c r="C84" s="144"/>
      <c r="F84" s="148"/>
      <c r="G84" s="148"/>
      <c r="H84" s="148"/>
      <c r="I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</row>
    <row r="85" spans="2:45" s="142" customFormat="1">
      <c r="B85" s="144"/>
      <c r="C85" s="144"/>
      <c r="F85" s="148"/>
      <c r="G85" s="148"/>
      <c r="H85" s="148"/>
      <c r="I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</row>
    <row r="86" spans="2:45" s="142" customFormat="1">
      <c r="B86" s="144"/>
      <c r="C86" s="144"/>
      <c r="F86" s="148"/>
      <c r="G86" s="148"/>
      <c r="H86" s="148"/>
      <c r="I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</row>
    <row r="87" spans="2:45" s="142" customFormat="1">
      <c r="B87" s="144"/>
      <c r="C87" s="144"/>
      <c r="F87" s="148"/>
      <c r="G87" s="148"/>
      <c r="H87" s="148"/>
      <c r="I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</row>
    <row r="88" spans="2:45" s="142" customFormat="1">
      <c r="B88" s="144"/>
      <c r="C88" s="144"/>
      <c r="F88" s="148"/>
      <c r="G88" s="148"/>
      <c r="H88" s="148"/>
      <c r="I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</row>
    <row r="89" spans="2:45" s="142" customFormat="1">
      <c r="B89" s="144"/>
      <c r="C89" s="144"/>
      <c r="F89" s="148"/>
      <c r="G89" s="148"/>
      <c r="H89" s="148"/>
      <c r="I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</row>
    <row r="90" spans="2:45" s="142" customFormat="1">
      <c r="B90" s="144"/>
      <c r="C90" s="144"/>
      <c r="F90" s="148"/>
      <c r="G90" s="148"/>
      <c r="H90" s="148"/>
      <c r="I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</row>
    <row r="91" spans="2:45" s="142" customFormat="1">
      <c r="B91" s="144"/>
      <c r="C91" s="144"/>
      <c r="F91" s="148"/>
      <c r="G91" s="148"/>
      <c r="H91" s="148"/>
      <c r="I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</row>
    <row r="92" spans="2:45" s="142" customFormat="1">
      <c r="B92" s="144"/>
      <c r="C92" s="144"/>
      <c r="F92" s="148"/>
      <c r="G92" s="148"/>
      <c r="H92" s="148"/>
      <c r="I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</row>
    <row r="93" spans="2:45" s="142" customFormat="1">
      <c r="B93" s="144"/>
      <c r="C93" s="144"/>
      <c r="F93" s="148"/>
      <c r="G93" s="148"/>
      <c r="H93" s="148"/>
      <c r="I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</row>
    <row r="94" spans="2:45" s="142" customFormat="1">
      <c r="B94" s="144"/>
      <c r="C94" s="144"/>
      <c r="F94" s="148"/>
      <c r="G94" s="148"/>
      <c r="H94" s="148"/>
      <c r="I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</row>
    <row r="95" spans="2:45" s="142" customFormat="1">
      <c r="B95" s="144"/>
      <c r="C95" s="144"/>
      <c r="F95" s="148"/>
      <c r="G95" s="148"/>
      <c r="H95" s="148"/>
      <c r="I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</row>
    <row r="96" spans="2:45" s="142" customFormat="1">
      <c r="B96" s="144"/>
      <c r="C96" s="144"/>
      <c r="F96" s="148"/>
      <c r="G96" s="148"/>
      <c r="H96" s="148"/>
      <c r="I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</row>
    <row r="97" spans="2:45" s="142" customFormat="1">
      <c r="B97" s="144"/>
      <c r="C97" s="144"/>
      <c r="F97" s="148"/>
      <c r="G97" s="148"/>
      <c r="H97" s="148"/>
      <c r="I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</row>
    <row r="98" spans="2:45" s="142" customFormat="1">
      <c r="B98" s="144"/>
      <c r="C98" s="144"/>
      <c r="F98" s="148"/>
      <c r="G98" s="148"/>
      <c r="H98" s="148"/>
      <c r="I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</row>
    <row r="99" spans="2:45" s="142" customFormat="1">
      <c r="B99" s="144"/>
      <c r="C99" s="144"/>
      <c r="F99" s="148"/>
      <c r="G99" s="148"/>
      <c r="H99" s="148"/>
      <c r="I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</row>
    <row r="100" spans="2:45" s="142" customFormat="1">
      <c r="B100" s="144"/>
      <c r="C100" s="144"/>
      <c r="F100" s="148"/>
      <c r="G100" s="148"/>
      <c r="H100" s="148"/>
      <c r="I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</row>
    <row r="101" spans="2:45" s="142" customFormat="1">
      <c r="B101" s="144"/>
      <c r="C101" s="144"/>
      <c r="F101" s="148"/>
      <c r="G101" s="148"/>
      <c r="H101" s="148"/>
      <c r="I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</row>
    <row r="102" spans="2:45" s="142" customFormat="1">
      <c r="B102" s="144"/>
      <c r="C102" s="144"/>
      <c r="F102" s="148"/>
      <c r="G102" s="148"/>
      <c r="H102" s="148"/>
      <c r="I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</row>
    <row r="103" spans="2:45" s="142" customFormat="1">
      <c r="B103" s="144"/>
      <c r="C103" s="144"/>
      <c r="F103" s="148"/>
      <c r="G103" s="148"/>
      <c r="H103" s="148"/>
      <c r="I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</row>
    <row r="104" spans="2:45" s="142" customFormat="1">
      <c r="B104" s="144"/>
      <c r="C104" s="144"/>
      <c r="F104" s="148"/>
      <c r="G104" s="148"/>
      <c r="H104" s="148"/>
      <c r="I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</row>
    <row r="105" spans="2:45" s="142" customFormat="1">
      <c r="B105" s="144"/>
      <c r="C105" s="144"/>
      <c r="F105" s="148"/>
      <c r="G105" s="148"/>
      <c r="H105" s="148"/>
      <c r="I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</row>
    <row r="106" spans="2:45" s="142" customFormat="1">
      <c r="B106" s="144"/>
      <c r="C106" s="144"/>
      <c r="F106" s="148"/>
      <c r="G106" s="148"/>
      <c r="H106" s="148"/>
      <c r="I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</row>
    <row r="107" spans="2:45" s="142" customFormat="1">
      <c r="B107" s="144"/>
      <c r="C107" s="144"/>
      <c r="F107" s="148"/>
      <c r="G107" s="148"/>
      <c r="H107" s="148"/>
      <c r="I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</row>
    <row r="108" spans="2:45" s="142" customFormat="1">
      <c r="B108" s="144"/>
      <c r="C108" s="144"/>
      <c r="F108" s="148"/>
      <c r="G108" s="148"/>
      <c r="H108" s="148"/>
      <c r="I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</row>
    <row r="109" spans="2:45" s="142" customFormat="1">
      <c r="B109" s="144"/>
      <c r="C109" s="144"/>
      <c r="F109" s="148"/>
      <c r="G109" s="148"/>
      <c r="H109" s="148"/>
      <c r="I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</row>
    <row r="110" spans="2:45" s="142" customFormat="1">
      <c r="B110" s="144"/>
      <c r="C110" s="144"/>
      <c r="F110" s="148"/>
      <c r="G110" s="148"/>
      <c r="H110" s="148"/>
      <c r="I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</row>
    <row r="111" spans="2:45" s="142" customFormat="1">
      <c r="B111" s="144"/>
      <c r="C111" s="144"/>
      <c r="F111" s="148"/>
      <c r="G111" s="148"/>
      <c r="H111" s="148"/>
      <c r="I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</row>
    <row r="112" spans="2:45" s="142" customFormat="1">
      <c r="B112" s="144"/>
      <c r="C112" s="144"/>
      <c r="F112" s="148"/>
      <c r="G112" s="148"/>
      <c r="H112" s="148"/>
      <c r="I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</row>
    <row r="113" spans="2:45" s="142" customFormat="1">
      <c r="B113" s="144"/>
      <c r="C113" s="144"/>
      <c r="F113" s="148"/>
      <c r="G113" s="148"/>
      <c r="H113" s="148"/>
      <c r="I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</row>
    <row r="114" spans="2:45" s="142" customFormat="1">
      <c r="B114" s="144"/>
      <c r="C114" s="144"/>
      <c r="F114" s="148"/>
      <c r="G114" s="148"/>
      <c r="H114" s="148"/>
      <c r="I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</row>
    <row r="115" spans="2:45" s="142" customFormat="1">
      <c r="B115" s="144"/>
      <c r="C115" s="144"/>
      <c r="F115" s="148"/>
      <c r="G115" s="148"/>
      <c r="H115" s="148"/>
      <c r="I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</row>
    <row r="116" spans="2:45" s="142" customFormat="1">
      <c r="B116" s="144"/>
      <c r="C116" s="144"/>
      <c r="F116" s="148"/>
      <c r="G116" s="148"/>
      <c r="H116" s="148"/>
      <c r="I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</row>
    <row r="117" spans="2:45" s="142" customFormat="1">
      <c r="B117" s="144"/>
      <c r="C117" s="144"/>
      <c r="F117" s="148"/>
      <c r="G117" s="148"/>
      <c r="H117" s="148"/>
      <c r="I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</row>
    <row r="118" spans="2:45" s="142" customFormat="1">
      <c r="B118" s="144"/>
      <c r="C118" s="144"/>
      <c r="F118" s="148"/>
      <c r="G118" s="148"/>
      <c r="H118" s="148"/>
      <c r="I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</row>
    <row r="119" spans="2:45" s="142" customFormat="1">
      <c r="B119" s="144"/>
      <c r="C119" s="144"/>
      <c r="F119" s="148"/>
      <c r="G119" s="148"/>
      <c r="H119" s="148"/>
      <c r="I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</row>
    <row r="120" spans="2:45" s="142" customFormat="1">
      <c r="B120" s="144"/>
      <c r="C120" s="144"/>
      <c r="F120" s="148"/>
      <c r="G120" s="148"/>
      <c r="H120" s="148"/>
      <c r="I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</row>
    <row r="121" spans="2:45" s="142" customFormat="1">
      <c r="B121" s="144"/>
      <c r="C121" s="144"/>
      <c r="F121" s="148"/>
      <c r="G121" s="148"/>
      <c r="H121" s="148"/>
      <c r="I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</row>
    <row r="122" spans="2:45" s="142" customFormat="1">
      <c r="B122" s="144"/>
      <c r="C122" s="144"/>
      <c r="F122" s="148"/>
      <c r="G122" s="148"/>
      <c r="H122" s="148"/>
      <c r="I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</row>
    <row r="123" spans="2:45" s="142" customFormat="1">
      <c r="B123" s="144"/>
      <c r="C123" s="144"/>
      <c r="F123" s="148"/>
      <c r="G123" s="148"/>
      <c r="H123" s="148"/>
      <c r="I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</row>
    <row r="124" spans="2:45" s="142" customFormat="1">
      <c r="B124" s="144"/>
      <c r="C124" s="144"/>
      <c r="F124" s="148"/>
      <c r="G124" s="148"/>
      <c r="H124" s="148"/>
      <c r="I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</row>
    <row r="125" spans="2:45" s="142" customFormat="1">
      <c r="B125" s="144"/>
      <c r="C125" s="144"/>
      <c r="F125" s="148"/>
      <c r="G125" s="148"/>
      <c r="H125" s="148"/>
      <c r="I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8"/>
      <c r="AP125" s="148"/>
      <c r="AQ125" s="148"/>
      <c r="AR125" s="148"/>
      <c r="AS125" s="148"/>
    </row>
    <row r="126" spans="2:45" s="142" customFormat="1">
      <c r="B126" s="144"/>
      <c r="C126" s="144"/>
      <c r="F126" s="148"/>
      <c r="G126" s="148"/>
      <c r="H126" s="148"/>
      <c r="I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</row>
    <row r="127" spans="2:45" s="142" customFormat="1">
      <c r="B127" s="144"/>
      <c r="C127" s="144"/>
      <c r="F127" s="148"/>
      <c r="G127" s="148"/>
      <c r="H127" s="148"/>
      <c r="I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</row>
    <row r="128" spans="2:45" s="142" customFormat="1">
      <c r="B128" s="144"/>
      <c r="C128" s="144"/>
      <c r="F128" s="148"/>
      <c r="G128" s="148"/>
      <c r="H128" s="148"/>
      <c r="I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</row>
    <row r="129" spans="2:45" s="142" customFormat="1">
      <c r="B129" s="144"/>
      <c r="C129" s="144"/>
      <c r="F129" s="148"/>
      <c r="G129" s="148"/>
      <c r="H129" s="148"/>
      <c r="I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</row>
    <row r="130" spans="2:45" s="142" customFormat="1">
      <c r="B130" s="144"/>
      <c r="C130" s="144"/>
      <c r="F130" s="148"/>
      <c r="G130" s="148"/>
      <c r="H130" s="148"/>
      <c r="I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</row>
    <row r="131" spans="2:45" s="142" customFormat="1">
      <c r="B131" s="144"/>
      <c r="C131" s="144"/>
      <c r="F131" s="148"/>
      <c r="G131" s="148"/>
      <c r="H131" s="148"/>
      <c r="I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</row>
    <row r="132" spans="2:45" s="142" customFormat="1">
      <c r="B132" s="144"/>
      <c r="C132" s="144"/>
      <c r="F132" s="148"/>
      <c r="G132" s="148"/>
      <c r="H132" s="148"/>
      <c r="I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</row>
    <row r="133" spans="2:45" s="142" customFormat="1">
      <c r="B133" s="144"/>
      <c r="C133" s="144"/>
      <c r="F133" s="148"/>
      <c r="G133" s="148"/>
      <c r="H133" s="148"/>
      <c r="I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</row>
    <row r="134" spans="2:45" s="142" customFormat="1">
      <c r="B134" s="144"/>
      <c r="C134" s="144"/>
      <c r="F134" s="148"/>
      <c r="G134" s="148"/>
      <c r="H134" s="148"/>
      <c r="I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</row>
    <row r="135" spans="2:45" s="142" customFormat="1">
      <c r="B135" s="144"/>
      <c r="C135" s="144"/>
      <c r="F135" s="148"/>
      <c r="G135" s="148"/>
      <c r="H135" s="148"/>
      <c r="I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</row>
    <row r="136" spans="2:45" s="142" customFormat="1">
      <c r="B136" s="144"/>
      <c r="C136" s="144"/>
      <c r="F136" s="148"/>
      <c r="G136" s="148"/>
      <c r="H136" s="148"/>
      <c r="I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</row>
    <row r="137" spans="2:45" s="142" customFormat="1">
      <c r="B137" s="144"/>
      <c r="C137" s="144"/>
      <c r="F137" s="148"/>
      <c r="G137" s="148"/>
      <c r="H137" s="148"/>
      <c r="I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</row>
    <row r="138" spans="2:45" s="142" customFormat="1">
      <c r="B138" s="144"/>
      <c r="C138" s="144"/>
      <c r="F138" s="148"/>
      <c r="G138" s="148"/>
      <c r="H138" s="148"/>
      <c r="I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</row>
    <row r="139" spans="2:45">
      <c r="F139" s="3"/>
      <c r="G139" s="3"/>
      <c r="H139" s="3"/>
      <c r="I139" s="3"/>
    </row>
    <row r="140" spans="2:45">
      <c r="F140" s="3"/>
      <c r="G140" s="3"/>
      <c r="H140" s="3"/>
      <c r="I140" s="3"/>
    </row>
    <row r="141" spans="2:45">
      <c r="F141" s="3"/>
      <c r="G141" s="3"/>
      <c r="H141" s="3"/>
      <c r="I141" s="3"/>
    </row>
    <row r="142" spans="2:45">
      <c r="F142" s="3"/>
      <c r="G142" s="3"/>
      <c r="H142" s="3"/>
      <c r="I142" s="3"/>
    </row>
    <row r="143" spans="2:45">
      <c r="F143" s="3"/>
      <c r="G143" s="3"/>
      <c r="H143" s="3"/>
      <c r="I143" s="3"/>
    </row>
    <row r="144" spans="2:45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47:J1048576 W28:XFD29 K1:XFD27 K30:XFD1048576 K28:U29" xr:uid="{00000000-0002-0000-18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>
    <tabColor indexed="52"/>
    <pageSetUpPr fitToPage="1"/>
  </sheetPr>
  <dimension ref="B1:BH613"/>
  <sheetViews>
    <sheetView rightToLeft="1" workbookViewId="0"/>
  </sheetViews>
  <sheetFormatPr baseColWidth="10" defaultColWidth="9.1640625" defaultRowHeight="18"/>
  <cols>
    <col min="1" max="1" width="6.33203125" style="1" customWidth="1"/>
    <col min="2" max="2" width="22" style="2" bestFit="1" customWidth="1"/>
    <col min="3" max="3" width="41.6640625" style="2" bestFit="1" customWidth="1"/>
    <col min="4" max="4" width="4.5" style="1" bestFit="1" customWidth="1"/>
    <col min="5" max="5" width="9" style="1" bestFit="1" customWidth="1"/>
    <col min="6" max="6" width="6.33203125" style="1" bestFit="1" customWidth="1"/>
    <col min="7" max="7" width="5.33203125" style="1" bestFit="1" customWidth="1"/>
    <col min="8" max="8" width="8.1640625" style="1" bestFit="1" customWidth="1"/>
    <col min="9" max="9" width="8" style="1" bestFit="1" customWidth="1"/>
    <col min="10" max="10" width="10" style="1" bestFit="1" customWidth="1"/>
    <col min="11" max="11" width="8.33203125" style="1" bestFit="1" customWidth="1"/>
    <col min="12" max="12" width="6.6640625" style="3" customWidth="1"/>
    <col min="13" max="13" width="7.6640625" style="3" customWidth="1"/>
    <col min="14" max="14" width="7.1640625" style="3" customWidth="1"/>
    <col min="15" max="15" width="6" style="3" customWidth="1"/>
    <col min="16" max="16" width="7.83203125" style="3" customWidth="1"/>
    <col min="17" max="17" width="8.1640625" style="3" customWidth="1"/>
    <col min="18" max="18" width="6.33203125" style="3" customWidth="1"/>
    <col min="19" max="19" width="8" style="3" customWidth="1"/>
    <col min="20" max="20" width="8.6640625" style="3" customWidth="1"/>
    <col min="21" max="21" width="10" style="3" customWidth="1"/>
    <col min="22" max="22" width="9.5" style="3" customWidth="1"/>
    <col min="23" max="23" width="6.1640625" style="3" customWidth="1"/>
    <col min="24" max="25" width="5.6640625" style="3" customWidth="1"/>
    <col min="26" max="26" width="6.83203125" style="3" customWidth="1"/>
    <col min="27" max="27" width="6.5" style="1" customWidth="1"/>
    <col min="28" max="28" width="6.6640625" style="1" customWidth="1"/>
    <col min="29" max="29" width="7.33203125" style="1" customWidth="1"/>
    <col min="30" max="41" width="5.6640625" style="1" customWidth="1"/>
    <col min="42" max="16384" width="9.1640625" style="1"/>
  </cols>
  <sheetData>
    <row r="1" spans="2:60">
      <c r="B1" s="57" t="s">
        <v>198</v>
      </c>
      <c r="C1" s="78" t="s" vm="1">
        <v>279</v>
      </c>
    </row>
    <row r="2" spans="2:60">
      <c r="B2" s="57" t="s">
        <v>197</v>
      </c>
      <c r="C2" s="78" t="s">
        <v>280</v>
      </c>
    </row>
    <row r="3" spans="2:60">
      <c r="B3" s="57" t="s">
        <v>199</v>
      </c>
      <c r="C3" s="78" t="s">
        <v>281</v>
      </c>
    </row>
    <row r="4" spans="2:60">
      <c r="B4" s="57" t="s">
        <v>200</v>
      </c>
      <c r="C4" s="78" t="s">
        <v>282</v>
      </c>
    </row>
    <row r="6" spans="2:60" ht="26.25" customHeight="1">
      <c r="B6" s="190" t="s">
        <v>233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60" s="3" customFormat="1" ht="72">
      <c r="B7" s="60" t="s">
        <v>135</v>
      </c>
      <c r="C7" s="60" t="s">
        <v>136</v>
      </c>
      <c r="D7" s="60" t="s">
        <v>15</v>
      </c>
      <c r="E7" s="60" t="s">
        <v>16</v>
      </c>
      <c r="F7" s="60" t="s">
        <v>65</v>
      </c>
      <c r="G7" s="60" t="s">
        <v>120</v>
      </c>
      <c r="H7" s="60" t="s">
        <v>61</v>
      </c>
      <c r="I7" s="60" t="s">
        <v>129</v>
      </c>
      <c r="J7" s="60" t="s">
        <v>201</v>
      </c>
      <c r="K7" s="60" t="s">
        <v>202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גיליון25">
    <tabColor indexed="52"/>
    <pageSetUpPr fitToPage="1"/>
  </sheetPr>
  <dimension ref="B1:BH613"/>
  <sheetViews>
    <sheetView rightToLeft="1" workbookViewId="0">
      <selection activeCell="D20" sqref="D20"/>
    </sheetView>
  </sheetViews>
  <sheetFormatPr baseColWidth="10" defaultColWidth="9.1640625" defaultRowHeight="18"/>
  <cols>
    <col min="1" max="1" width="6.33203125" style="1" customWidth="1"/>
    <col min="2" max="2" width="25.83203125" style="2" bestFit="1" customWidth="1"/>
    <col min="3" max="3" width="41.6640625" style="1" bestFit="1" customWidth="1"/>
    <col min="4" max="4" width="4.6640625" style="1" bestFit="1" customWidth="1"/>
    <col min="5" max="5" width="11.1640625" style="1" bestFit="1" customWidth="1"/>
    <col min="6" max="6" width="6.83203125" style="1" bestFit="1" customWidth="1"/>
    <col min="7" max="7" width="9" style="1" bestFit="1" customWidth="1"/>
    <col min="8" max="8" width="7.5" style="1" customWidth="1"/>
    <col min="9" max="9" width="8" style="1" bestFit="1" customWidth="1"/>
    <col min="10" max="10" width="9.1640625" style="1" bestFit="1" customWidth="1"/>
    <col min="11" max="11" width="8.33203125" style="1" bestFit="1" customWidth="1"/>
    <col min="12" max="12" width="6.6640625" style="3" customWidth="1"/>
    <col min="13" max="13" width="7.6640625" style="3" customWidth="1"/>
    <col min="14" max="14" width="7.1640625" style="3" customWidth="1"/>
    <col min="15" max="15" width="6" style="3" customWidth="1"/>
    <col min="16" max="16" width="7.83203125" style="3" customWidth="1"/>
    <col min="17" max="17" width="8.1640625" style="3" customWidth="1"/>
    <col min="18" max="18" width="6.33203125" style="3" customWidth="1"/>
    <col min="19" max="19" width="8" style="3" customWidth="1"/>
    <col min="20" max="20" width="8.6640625" style="3" customWidth="1"/>
    <col min="21" max="21" width="10" style="3" customWidth="1"/>
    <col min="22" max="22" width="9.5" style="3" customWidth="1"/>
    <col min="23" max="23" width="6.1640625" style="3" customWidth="1"/>
    <col min="24" max="25" width="5.6640625" style="3" customWidth="1"/>
    <col min="26" max="26" width="6.83203125" style="3" customWidth="1"/>
    <col min="27" max="27" width="6.5" style="1" customWidth="1"/>
    <col min="28" max="28" width="6.6640625" style="1" customWidth="1"/>
    <col min="29" max="29" width="7.33203125" style="1" customWidth="1"/>
    <col min="30" max="41" width="5.6640625" style="1" customWidth="1"/>
    <col min="42" max="16384" width="9.1640625" style="1"/>
  </cols>
  <sheetData>
    <row r="1" spans="2:60">
      <c r="B1" s="57" t="s">
        <v>198</v>
      </c>
      <c r="C1" s="78" t="s" vm="1">
        <v>279</v>
      </c>
    </row>
    <row r="2" spans="2:60">
      <c r="B2" s="57" t="s">
        <v>197</v>
      </c>
      <c r="C2" s="78" t="s">
        <v>280</v>
      </c>
    </row>
    <row r="3" spans="2:60">
      <c r="B3" s="57" t="s">
        <v>199</v>
      </c>
      <c r="C3" s="78" t="s">
        <v>281</v>
      </c>
    </row>
    <row r="4" spans="2:60">
      <c r="B4" s="57" t="s">
        <v>200</v>
      </c>
      <c r="C4" s="78" t="s">
        <v>282</v>
      </c>
    </row>
    <row r="6" spans="2:60" ht="26.25" customHeight="1">
      <c r="B6" s="190" t="s">
        <v>234</v>
      </c>
      <c r="C6" s="191"/>
      <c r="D6" s="191"/>
      <c r="E6" s="191"/>
      <c r="F6" s="191"/>
      <c r="G6" s="191"/>
      <c r="H6" s="191"/>
      <c r="I6" s="191"/>
      <c r="J6" s="191"/>
      <c r="K6" s="192"/>
    </row>
    <row r="7" spans="2:60" s="3" customFormat="1" ht="68">
      <c r="B7" s="60" t="s">
        <v>135</v>
      </c>
      <c r="C7" s="62" t="s">
        <v>51</v>
      </c>
      <c r="D7" s="62" t="s">
        <v>15</v>
      </c>
      <c r="E7" s="62" t="s">
        <v>16</v>
      </c>
      <c r="F7" s="62" t="s">
        <v>65</v>
      </c>
      <c r="G7" s="62" t="s">
        <v>120</v>
      </c>
      <c r="H7" s="62" t="s">
        <v>61</v>
      </c>
      <c r="I7" s="62" t="s">
        <v>129</v>
      </c>
      <c r="J7" s="62" t="s">
        <v>201</v>
      </c>
      <c r="K7" s="64" t="s">
        <v>202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9" t="s">
        <v>64</v>
      </c>
      <c r="C10" s="125"/>
      <c r="D10" s="125"/>
      <c r="E10" s="125"/>
      <c r="F10" s="125"/>
      <c r="G10" s="125"/>
      <c r="H10" s="127">
        <v>0</v>
      </c>
      <c r="I10" s="126">
        <v>519.18252491800001</v>
      </c>
      <c r="J10" s="127">
        <v>1</v>
      </c>
      <c r="K10" s="127">
        <f>I10/'סכום נכסי הקרן'!$C$42</f>
        <v>7.1869870498593487E-6</v>
      </c>
      <c r="L10" s="148"/>
      <c r="M10" s="14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30" t="s">
        <v>256</v>
      </c>
      <c r="C11" s="125"/>
      <c r="D11" s="125"/>
      <c r="E11" s="125"/>
      <c r="F11" s="125"/>
      <c r="G11" s="125"/>
      <c r="H11" s="127">
        <v>0</v>
      </c>
      <c r="I11" s="126">
        <v>519.18252491800001</v>
      </c>
      <c r="J11" s="127">
        <v>1</v>
      </c>
      <c r="K11" s="127">
        <f>I11/'סכום נכסי הקרן'!$C$42</f>
        <v>7.1869870498593487E-6</v>
      </c>
      <c r="L11" s="148"/>
      <c r="M11" s="14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3667</v>
      </c>
      <c r="C12" s="84" t="s">
        <v>3668</v>
      </c>
      <c r="D12" s="84" t="s">
        <v>748</v>
      </c>
      <c r="E12" s="84" t="s">
        <v>378</v>
      </c>
      <c r="F12" s="98">
        <v>0</v>
      </c>
      <c r="G12" s="97" t="s">
        <v>183</v>
      </c>
      <c r="H12" s="95">
        <v>0</v>
      </c>
      <c r="I12" s="94">
        <v>519.18252491800001</v>
      </c>
      <c r="J12" s="95">
        <v>1</v>
      </c>
      <c r="K12" s="95">
        <f>I12/'סכום נכסי הקרן'!$C$42</f>
        <v>7.1869870498593487E-6</v>
      </c>
      <c r="L12" s="148"/>
      <c r="M12" s="14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L13" s="148"/>
      <c r="M13" s="14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48"/>
      <c r="M14" s="148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 xr:uid="{00000000-0002-0000-1A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גיליון26">
    <tabColor indexed="52"/>
    <pageSetUpPr fitToPage="1"/>
  </sheetPr>
  <dimension ref="B1:AT159"/>
  <sheetViews>
    <sheetView rightToLeft="1" workbookViewId="0">
      <selection activeCell="J23" sqref="J23"/>
    </sheetView>
  </sheetViews>
  <sheetFormatPr baseColWidth="10" defaultColWidth="9.1640625" defaultRowHeight="18"/>
  <cols>
    <col min="1" max="1" width="6.33203125" style="1" customWidth="1"/>
    <col min="2" max="2" width="32" style="2" bestFit="1" customWidth="1"/>
    <col min="3" max="3" width="41.6640625" style="1" bestFit="1" customWidth="1"/>
    <col min="4" max="4" width="11.83203125" style="1" customWidth="1"/>
    <col min="5" max="5" width="7.1640625" style="3" customWidth="1"/>
    <col min="6" max="6" width="6" style="3" customWidth="1"/>
    <col min="7" max="7" width="7.83203125" style="3" customWidth="1"/>
    <col min="8" max="8" width="8.1640625" style="3" customWidth="1"/>
    <col min="9" max="9" width="6.33203125" style="3" customWidth="1"/>
    <col min="10" max="10" width="8.6640625" style="3" customWidth="1"/>
    <col min="11" max="11" width="10" style="3" customWidth="1"/>
    <col min="12" max="12" width="9.5" style="3" customWidth="1"/>
    <col min="13" max="13" width="6.1640625" style="3" customWidth="1"/>
    <col min="14" max="15" width="5.6640625" style="3" customWidth="1"/>
    <col min="16" max="16" width="6.83203125" style="3" customWidth="1"/>
    <col min="17" max="17" width="6.5" style="1" customWidth="1"/>
    <col min="18" max="18" width="6.6640625" style="1" customWidth="1"/>
    <col min="19" max="19" width="7.33203125" style="1" customWidth="1"/>
    <col min="20" max="31" width="5.6640625" style="1" customWidth="1"/>
    <col min="32" max="16384" width="9.1640625" style="1"/>
  </cols>
  <sheetData>
    <row r="1" spans="2:46">
      <c r="B1" s="57" t="s">
        <v>198</v>
      </c>
      <c r="C1" s="78" t="s" vm="1">
        <v>279</v>
      </c>
    </row>
    <row r="2" spans="2:46">
      <c r="B2" s="57" t="s">
        <v>197</v>
      </c>
      <c r="C2" s="78" t="s">
        <v>280</v>
      </c>
    </row>
    <row r="3" spans="2:46">
      <c r="B3" s="57" t="s">
        <v>199</v>
      </c>
      <c r="C3" s="78" t="s">
        <v>281</v>
      </c>
    </row>
    <row r="4" spans="2:46">
      <c r="B4" s="57" t="s">
        <v>200</v>
      </c>
      <c r="C4" s="78" t="s">
        <v>282</v>
      </c>
    </row>
    <row r="6" spans="2:46" ht="26.25" customHeight="1">
      <c r="B6" s="190" t="s">
        <v>235</v>
      </c>
      <c r="C6" s="191"/>
      <c r="D6" s="192"/>
    </row>
    <row r="7" spans="2:46" s="3" customFormat="1" ht="34">
      <c r="B7" s="60" t="s">
        <v>135</v>
      </c>
      <c r="C7" s="65" t="s">
        <v>126</v>
      </c>
      <c r="D7" s="66" t="s">
        <v>125</v>
      </c>
    </row>
    <row r="8" spans="2:46" s="3" customFormat="1">
      <c r="B8" s="16"/>
      <c r="C8" s="33" t="s">
        <v>265</v>
      </c>
      <c r="D8" s="18" t="s">
        <v>22</v>
      </c>
    </row>
    <row r="9" spans="2:46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36" t="s">
        <v>3697</v>
      </c>
      <c r="C10" s="138">
        <f>C11+C46</f>
        <v>4955055.0051143486</v>
      </c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>
      <c r="B11" s="137" t="s">
        <v>28</v>
      </c>
      <c r="C11" s="138">
        <f>SUM(C12:C44)</f>
        <v>589667.94263626868</v>
      </c>
      <c r="D11" s="101"/>
    </row>
    <row r="12" spans="2:46">
      <c r="B12" s="133" t="s">
        <v>3677</v>
      </c>
      <c r="C12" s="134">
        <v>18979.097926520004</v>
      </c>
      <c r="D12" s="135">
        <v>45640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133" t="s">
        <v>3678</v>
      </c>
      <c r="C13" s="134">
        <v>255.90338253106202</v>
      </c>
      <c r="D13" s="135">
        <v>44440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2:46">
      <c r="B14" s="133" t="s">
        <v>3679</v>
      </c>
      <c r="C14" s="134">
        <v>4216.3950599999998</v>
      </c>
      <c r="D14" s="135">
        <v>44516</v>
      </c>
    </row>
    <row r="15" spans="2:46">
      <c r="B15" s="133" t="s">
        <v>3680</v>
      </c>
      <c r="C15" s="134">
        <v>830.94949999999926</v>
      </c>
      <c r="D15" s="135">
        <v>43830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133" t="s">
        <v>3681</v>
      </c>
      <c r="C16" s="134">
        <v>10075.805273454502</v>
      </c>
      <c r="D16" s="135">
        <v>47467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">
      <c r="B17" s="133" t="s">
        <v>3682</v>
      </c>
      <c r="C17" s="134">
        <v>28160.376103259998</v>
      </c>
      <c r="D17" s="135">
        <v>46054</v>
      </c>
    </row>
    <row r="18" spans="2:4">
      <c r="B18" s="133" t="s">
        <v>2346</v>
      </c>
      <c r="C18" s="134">
        <v>1615.8330519999993</v>
      </c>
      <c r="D18" s="135">
        <v>43830</v>
      </c>
    </row>
    <row r="19" spans="2:4">
      <c r="B19" s="133" t="s">
        <v>2347</v>
      </c>
      <c r="C19" s="134">
        <v>1856.8304640000006</v>
      </c>
      <c r="D19" s="135">
        <v>43830</v>
      </c>
    </row>
    <row r="20" spans="2:4">
      <c r="B20" s="133" t="s">
        <v>3683</v>
      </c>
      <c r="C20" s="134">
        <v>2585.35</v>
      </c>
      <c r="D20" s="135">
        <v>43883</v>
      </c>
    </row>
    <row r="21" spans="2:4">
      <c r="B21" s="133" t="s">
        <v>3684</v>
      </c>
      <c r="C21" s="134">
        <v>1626.06621</v>
      </c>
      <c r="D21" s="135">
        <v>44498</v>
      </c>
    </row>
    <row r="22" spans="2:4">
      <c r="B22" s="133" t="s">
        <v>3850</v>
      </c>
      <c r="C22" s="134">
        <v>58894.391599703922</v>
      </c>
      <c r="D22" s="135">
        <v>44255</v>
      </c>
    </row>
    <row r="23" spans="2:4">
      <c r="B23" s="133" t="s">
        <v>2352</v>
      </c>
      <c r="C23" s="134">
        <v>50399.920963179997</v>
      </c>
      <c r="D23" s="135">
        <v>47209</v>
      </c>
    </row>
    <row r="24" spans="2:4">
      <c r="B24" s="133" t="s">
        <v>3685</v>
      </c>
      <c r="C24" s="134">
        <v>426.66831999999886</v>
      </c>
      <c r="D24" s="135">
        <v>45534</v>
      </c>
    </row>
    <row r="25" spans="2:4">
      <c r="B25" s="133" t="s">
        <v>3686</v>
      </c>
      <c r="C25" s="134">
        <v>13894.519610000001</v>
      </c>
      <c r="D25" s="135">
        <v>45534</v>
      </c>
    </row>
    <row r="26" spans="2:4">
      <c r="B26" s="133" t="s">
        <v>3687</v>
      </c>
      <c r="C26" s="134">
        <v>24069.608250380003</v>
      </c>
      <c r="D26" s="135">
        <v>46132</v>
      </c>
    </row>
    <row r="27" spans="2:4">
      <c r="B27" s="133" t="s">
        <v>3688</v>
      </c>
      <c r="C27" s="134">
        <v>535.43490000000054</v>
      </c>
      <c r="D27" s="135">
        <v>44290</v>
      </c>
    </row>
    <row r="28" spans="2:4">
      <c r="B28" s="133" t="s">
        <v>3689</v>
      </c>
      <c r="C28" s="134">
        <v>16462.88149</v>
      </c>
      <c r="D28" s="135">
        <v>44727</v>
      </c>
    </row>
    <row r="29" spans="2:4">
      <c r="B29" s="133" t="s">
        <v>3690</v>
      </c>
      <c r="C29" s="134">
        <v>138.92422800000006</v>
      </c>
      <c r="D29" s="135">
        <v>43677</v>
      </c>
    </row>
    <row r="30" spans="2:4">
      <c r="B30" s="133" t="s">
        <v>3691</v>
      </c>
      <c r="C30" s="134">
        <v>643.58811400000002</v>
      </c>
      <c r="D30" s="135">
        <v>43677</v>
      </c>
    </row>
    <row r="31" spans="2:4">
      <c r="B31" s="133" t="s">
        <v>3692</v>
      </c>
      <c r="C31" s="134">
        <v>4513.4006160000008</v>
      </c>
      <c r="D31" s="135">
        <v>44012</v>
      </c>
    </row>
    <row r="32" spans="2:4">
      <c r="B32" s="133" t="s">
        <v>3693</v>
      </c>
      <c r="C32" s="134">
        <v>30145.795314820003</v>
      </c>
      <c r="D32" s="135">
        <v>46752</v>
      </c>
    </row>
    <row r="33" spans="2:4">
      <c r="B33" s="133" t="s">
        <v>3694</v>
      </c>
      <c r="C33" s="134">
        <v>42923.420365520004</v>
      </c>
      <c r="D33" s="135">
        <v>46631</v>
      </c>
    </row>
    <row r="34" spans="2:4">
      <c r="B34" s="133" t="s">
        <v>3695</v>
      </c>
      <c r="C34" s="134">
        <v>49.307082000000804</v>
      </c>
      <c r="D34" s="135">
        <v>44927</v>
      </c>
    </row>
    <row r="35" spans="2:4">
      <c r="B35" s="133" t="s">
        <v>3696</v>
      </c>
      <c r="C35" s="134">
        <v>3634.4921620000009</v>
      </c>
      <c r="D35" s="135">
        <v>45255</v>
      </c>
    </row>
    <row r="36" spans="2:4">
      <c r="B36" s="133" t="s">
        <v>2377</v>
      </c>
      <c r="C36" s="134">
        <v>43611.925242972029</v>
      </c>
      <c r="D36" s="135">
        <v>48214</v>
      </c>
    </row>
    <row r="37" spans="2:4">
      <c r="B37" s="133" t="s">
        <v>3851</v>
      </c>
      <c r="C37" s="134">
        <v>30204.358409051158</v>
      </c>
      <c r="D37" s="135">
        <v>44561</v>
      </c>
    </row>
    <row r="38" spans="2:4">
      <c r="B38" s="133" t="s">
        <v>3852</v>
      </c>
      <c r="C38" s="134">
        <v>15873.63438</v>
      </c>
      <c r="D38" s="135">
        <v>44246</v>
      </c>
    </row>
    <row r="39" spans="2:4">
      <c r="B39" s="133" t="s">
        <v>3853</v>
      </c>
      <c r="C39" s="134">
        <v>107818.89960022119</v>
      </c>
      <c r="D39" s="135">
        <v>46100</v>
      </c>
    </row>
    <row r="40" spans="2:4">
      <c r="B40" s="133" t="s">
        <v>3854</v>
      </c>
      <c r="C40" s="134">
        <v>1708.0403580995087</v>
      </c>
      <c r="D40" s="135">
        <v>43948</v>
      </c>
    </row>
    <row r="41" spans="2:4">
      <c r="B41" s="133" t="s">
        <v>3855</v>
      </c>
      <c r="C41" s="134">
        <v>7569.3209985554231</v>
      </c>
      <c r="D41" s="135">
        <v>44926</v>
      </c>
    </row>
    <row r="42" spans="2:4">
      <c r="B42" s="133" t="s">
        <v>3856</v>
      </c>
      <c r="C42" s="134">
        <v>30952.149359999999</v>
      </c>
      <c r="D42" s="135">
        <v>43800</v>
      </c>
    </row>
    <row r="43" spans="2:4">
      <c r="B43" s="133" t="s">
        <v>3857</v>
      </c>
      <c r="C43" s="134">
        <v>34994.654299999995</v>
      </c>
      <c r="D43" s="135">
        <v>44739</v>
      </c>
    </row>
    <row r="44" spans="2:4">
      <c r="B44" s="133"/>
      <c r="C44" s="134"/>
      <c r="D44" s="135"/>
    </row>
    <row r="45" spans="2:4">
      <c r="B45" s="101"/>
      <c r="C45" s="101"/>
      <c r="D45" s="101"/>
    </row>
    <row r="46" spans="2:4">
      <c r="B46" s="139" t="s">
        <v>3769</v>
      </c>
      <c r="C46" s="138">
        <f>SUM(C47:C159)</f>
        <v>4365387.0624780795</v>
      </c>
      <c r="D46" s="101"/>
    </row>
    <row r="47" spans="2:4">
      <c r="B47" s="133" t="s">
        <v>3698</v>
      </c>
      <c r="C47" s="134">
        <v>84342.889796655232</v>
      </c>
      <c r="D47" s="135">
        <v>45778</v>
      </c>
    </row>
    <row r="48" spans="2:4">
      <c r="B48" s="133" t="s">
        <v>3699</v>
      </c>
      <c r="C48" s="134">
        <v>120624.06031423996</v>
      </c>
      <c r="D48" s="135">
        <v>46326</v>
      </c>
    </row>
    <row r="49" spans="2:4">
      <c r="B49" s="133" t="s">
        <v>3700</v>
      </c>
      <c r="C49" s="134">
        <v>64719.035222007726</v>
      </c>
      <c r="D49" s="135">
        <v>46326</v>
      </c>
    </row>
    <row r="50" spans="2:4">
      <c r="B50" s="133" t="s">
        <v>3701</v>
      </c>
      <c r="C50" s="134">
        <v>5665.9307002880087</v>
      </c>
      <c r="D50" s="135">
        <v>46054</v>
      </c>
    </row>
    <row r="51" spans="2:4">
      <c r="B51" s="133" t="s">
        <v>3702</v>
      </c>
      <c r="C51" s="134">
        <v>36650.852132557251</v>
      </c>
      <c r="D51" s="135">
        <v>44429</v>
      </c>
    </row>
    <row r="52" spans="2:4">
      <c r="B52" s="133" t="s">
        <v>2400</v>
      </c>
      <c r="C52" s="134">
        <v>86695.784251284698</v>
      </c>
      <c r="D52" s="135">
        <v>46601</v>
      </c>
    </row>
    <row r="53" spans="2:4">
      <c r="B53" s="133" t="s">
        <v>3703</v>
      </c>
      <c r="C53" s="134">
        <v>56570.255392657309</v>
      </c>
      <c r="D53" s="135">
        <v>45382</v>
      </c>
    </row>
    <row r="54" spans="2:4">
      <c r="B54" s="133" t="s">
        <v>3704</v>
      </c>
      <c r="C54" s="134">
        <v>1467.1800627999942</v>
      </c>
      <c r="D54" s="135">
        <v>44621</v>
      </c>
    </row>
    <row r="55" spans="2:4">
      <c r="B55" s="133" t="s">
        <v>3705</v>
      </c>
      <c r="C55" s="134">
        <v>4.9494657600000007</v>
      </c>
      <c r="D55" s="135">
        <v>43830</v>
      </c>
    </row>
    <row r="56" spans="2:4">
      <c r="B56" s="133" t="s">
        <v>2405</v>
      </c>
      <c r="C56" s="134">
        <v>113826.92875579461</v>
      </c>
      <c r="D56" s="135">
        <v>47119</v>
      </c>
    </row>
    <row r="57" spans="2:4">
      <c r="B57" s="133" t="s">
        <v>3706</v>
      </c>
      <c r="C57" s="134">
        <v>43.473106000000008</v>
      </c>
      <c r="D57" s="135">
        <v>43677</v>
      </c>
    </row>
    <row r="58" spans="2:4">
      <c r="B58" s="133" t="s">
        <v>3707</v>
      </c>
      <c r="C58" s="134">
        <v>19334.181199740018</v>
      </c>
      <c r="D58" s="135">
        <v>45748</v>
      </c>
    </row>
    <row r="59" spans="2:4">
      <c r="B59" s="133" t="s">
        <v>3708</v>
      </c>
      <c r="C59" s="134">
        <v>102717.40792652819</v>
      </c>
      <c r="D59" s="135">
        <v>47119</v>
      </c>
    </row>
    <row r="60" spans="2:4">
      <c r="B60" s="133" t="s">
        <v>3709</v>
      </c>
      <c r="C60" s="134">
        <v>48713.355112636993</v>
      </c>
      <c r="D60" s="135">
        <v>44722</v>
      </c>
    </row>
    <row r="61" spans="2:4">
      <c r="B61" s="133" t="s">
        <v>3710</v>
      </c>
      <c r="C61" s="134">
        <v>15709.422577379995</v>
      </c>
      <c r="D61" s="135">
        <v>46082</v>
      </c>
    </row>
    <row r="62" spans="2:4">
      <c r="B62" s="133" t="s">
        <v>2407</v>
      </c>
      <c r="C62" s="134">
        <v>13520.834260119997</v>
      </c>
      <c r="D62" s="135">
        <v>44727</v>
      </c>
    </row>
    <row r="63" spans="2:4">
      <c r="B63" s="133" t="s">
        <v>3711</v>
      </c>
      <c r="C63" s="134">
        <v>174798.60026414649</v>
      </c>
      <c r="D63" s="135">
        <v>47119</v>
      </c>
    </row>
    <row r="64" spans="2:4">
      <c r="B64" s="133" t="s">
        <v>3712</v>
      </c>
      <c r="C64" s="134">
        <v>87321.476950865283</v>
      </c>
      <c r="D64" s="135">
        <v>46742</v>
      </c>
    </row>
    <row r="65" spans="2:4">
      <c r="B65" s="133" t="s">
        <v>2409</v>
      </c>
      <c r="C65" s="134">
        <v>94390.84309992053</v>
      </c>
      <c r="D65" s="135">
        <v>45557</v>
      </c>
    </row>
    <row r="66" spans="2:4">
      <c r="B66" s="133" t="s">
        <v>2410</v>
      </c>
      <c r="C66" s="134">
        <v>154.8441714199999</v>
      </c>
      <c r="D66" s="135">
        <v>44196</v>
      </c>
    </row>
    <row r="67" spans="2:4">
      <c r="B67" s="133" t="s">
        <v>2414</v>
      </c>
      <c r="C67" s="134">
        <v>161288.45471676005</v>
      </c>
      <c r="D67" s="135">
        <v>50041</v>
      </c>
    </row>
    <row r="68" spans="2:4">
      <c r="B68" s="133" t="s">
        <v>3713</v>
      </c>
      <c r="C68" s="134">
        <v>81588.764146000001</v>
      </c>
      <c r="D68" s="135">
        <v>46971</v>
      </c>
    </row>
    <row r="69" spans="2:4">
      <c r="B69" s="133" t="s">
        <v>3858</v>
      </c>
      <c r="C69" s="134">
        <v>2577.4203600000001</v>
      </c>
      <c r="D69" s="135">
        <v>44075</v>
      </c>
    </row>
    <row r="70" spans="2:4">
      <c r="B70" s="133" t="s">
        <v>3714</v>
      </c>
      <c r="C70" s="134">
        <v>54823.458344981293</v>
      </c>
      <c r="D70" s="135">
        <v>46012</v>
      </c>
    </row>
    <row r="71" spans="2:4">
      <c r="B71" s="133" t="s">
        <v>3715</v>
      </c>
      <c r="C71" s="134">
        <v>971.57466327806264</v>
      </c>
      <c r="D71" s="135">
        <v>46326</v>
      </c>
    </row>
    <row r="72" spans="2:4">
      <c r="B72" s="133" t="s">
        <v>2419</v>
      </c>
      <c r="C72" s="134">
        <v>11.66849989265169</v>
      </c>
      <c r="D72" s="135">
        <v>43830</v>
      </c>
    </row>
    <row r="73" spans="2:4">
      <c r="B73" s="133" t="s">
        <v>2334</v>
      </c>
      <c r="C73" s="134">
        <v>713.19999999999993</v>
      </c>
      <c r="D73" s="135">
        <v>43982</v>
      </c>
    </row>
    <row r="74" spans="2:4">
      <c r="B74" s="133" t="s">
        <v>3716</v>
      </c>
      <c r="C74" s="134">
        <v>1069.7996624773689</v>
      </c>
      <c r="D74" s="135">
        <v>43743</v>
      </c>
    </row>
    <row r="75" spans="2:4">
      <c r="B75" s="133" t="s">
        <v>3717</v>
      </c>
      <c r="C75" s="134">
        <v>748.86</v>
      </c>
      <c r="D75" s="135">
        <v>44738</v>
      </c>
    </row>
    <row r="76" spans="2:4">
      <c r="B76" s="133" t="s">
        <v>3718</v>
      </c>
      <c r="C76" s="134">
        <v>713.19999999999993</v>
      </c>
      <c r="D76" s="135">
        <v>44013</v>
      </c>
    </row>
    <row r="77" spans="2:4">
      <c r="B77" s="133" t="s">
        <v>3719</v>
      </c>
      <c r="C77" s="134">
        <v>1470.9215099999988</v>
      </c>
      <c r="D77" s="135">
        <v>44378</v>
      </c>
    </row>
    <row r="78" spans="2:4">
      <c r="B78" s="133" t="s">
        <v>3720</v>
      </c>
      <c r="C78" s="134">
        <v>197.82919899999914</v>
      </c>
      <c r="D78" s="135">
        <v>44727</v>
      </c>
    </row>
    <row r="79" spans="2:4">
      <c r="B79" s="133" t="s">
        <v>2423</v>
      </c>
      <c r="C79" s="134">
        <v>3933.6309434448472</v>
      </c>
      <c r="D79" s="135">
        <v>46199</v>
      </c>
    </row>
    <row r="80" spans="2:4">
      <c r="B80" s="133" t="s">
        <v>2425</v>
      </c>
      <c r="C80" s="134">
        <v>5581.5611831599999</v>
      </c>
      <c r="D80" s="135">
        <v>46998</v>
      </c>
    </row>
    <row r="81" spans="2:4">
      <c r="B81" s="133" t="s">
        <v>3721</v>
      </c>
      <c r="C81" s="134">
        <v>602.9196373040736</v>
      </c>
      <c r="D81" s="135">
        <v>46938</v>
      </c>
    </row>
    <row r="82" spans="2:4">
      <c r="B82" s="133" t="s">
        <v>3722</v>
      </c>
      <c r="C82" s="134">
        <v>25072.921013159852</v>
      </c>
      <c r="D82" s="135">
        <v>47026</v>
      </c>
    </row>
    <row r="83" spans="2:4">
      <c r="B83" s="133" t="s">
        <v>3859</v>
      </c>
      <c r="C83" s="134">
        <v>2651.5698724110975</v>
      </c>
      <c r="D83" s="135">
        <v>46663</v>
      </c>
    </row>
    <row r="84" spans="2:4">
      <c r="B84" s="133" t="s">
        <v>2429</v>
      </c>
      <c r="C84" s="134">
        <v>335.45972879999943</v>
      </c>
      <c r="D84" s="135">
        <v>44012</v>
      </c>
    </row>
    <row r="85" spans="2:4">
      <c r="B85" s="133" t="s">
        <v>3723</v>
      </c>
      <c r="C85" s="134">
        <v>2892.3599915600003</v>
      </c>
      <c r="D85" s="135">
        <v>46938</v>
      </c>
    </row>
    <row r="86" spans="2:4">
      <c r="B86" s="133" t="s">
        <v>3724</v>
      </c>
      <c r="C86" s="134">
        <v>10342.306798140005</v>
      </c>
      <c r="D86" s="135">
        <v>46201</v>
      </c>
    </row>
    <row r="87" spans="2:4">
      <c r="B87" s="133" t="s">
        <v>3725</v>
      </c>
      <c r="C87" s="134">
        <v>283.59118155056996</v>
      </c>
      <c r="D87" s="135">
        <v>46938</v>
      </c>
    </row>
    <row r="88" spans="2:4">
      <c r="B88" s="133" t="s">
        <v>2431</v>
      </c>
      <c r="C88" s="134">
        <v>1207.3472884199998</v>
      </c>
      <c r="D88" s="135">
        <v>46938</v>
      </c>
    </row>
    <row r="89" spans="2:4">
      <c r="B89" s="133" t="s">
        <v>2432</v>
      </c>
      <c r="C89" s="134">
        <v>149.01319726690119</v>
      </c>
      <c r="D89" s="135">
        <v>46938</v>
      </c>
    </row>
    <row r="90" spans="2:4">
      <c r="B90" s="133" t="s">
        <v>3726</v>
      </c>
      <c r="C90" s="134">
        <v>2907.0845344717582</v>
      </c>
      <c r="D90" s="135">
        <v>46938</v>
      </c>
    </row>
    <row r="91" spans="2:4">
      <c r="B91" s="133" t="s">
        <v>2433</v>
      </c>
      <c r="C91" s="134">
        <v>1769.1208598400001</v>
      </c>
      <c r="D91" s="135">
        <v>43830</v>
      </c>
    </row>
    <row r="92" spans="2:4">
      <c r="B92" s="133" t="s">
        <v>2434</v>
      </c>
      <c r="C92" s="134">
        <v>14953.343281699999</v>
      </c>
      <c r="D92" s="135">
        <v>46201</v>
      </c>
    </row>
    <row r="93" spans="2:4">
      <c r="B93" s="133" t="s">
        <v>2370</v>
      </c>
      <c r="C93" s="134">
        <v>39461.472733982926</v>
      </c>
      <c r="D93" s="135">
        <v>47262</v>
      </c>
    </row>
    <row r="94" spans="2:4">
      <c r="B94" s="133" t="s">
        <v>3860</v>
      </c>
      <c r="C94" s="134">
        <v>6246.0741600000001</v>
      </c>
      <c r="D94" s="135">
        <v>44031</v>
      </c>
    </row>
    <row r="95" spans="2:4">
      <c r="B95" s="133" t="s">
        <v>3727</v>
      </c>
      <c r="C95" s="134">
        <v>62662.877698848002</v>
      </c>
      <c r="D95" s="135">
        <v>45485</v>
      </c>
    </row>
    <row r="96" spans="2:4">
      <c r="B96" s="133" t="s">
        <v>2436</v>
      </c>
      <c r="C96" s="134">
        <v>107206.72268142118</v>
      </c>
      <c r="D96" s="135">
        <v>45777</v>
      </c>
    </row>
    <row r="97" spans="2:4">
      <c r="B97" s="133" t="s">
        <v>3728</v>
      </c>
      <c r="C97" s="134">
        <v>362082.81414999987</v>
      </c>
      <c r="D97" s="135">
        <v>72686</v>
      </c>
    </row>
    <row r="98" spans="2:4">
      <c r="B98" s="133" t="s">
        <v>2437</v>
      </c>
      <c r="C98" s="134">
        <v>7352.2296061919997</v>
      </c>
      <c r="D98" s="135">
        <v>46734</v>
      </c>
    </row>
    <row r="99" spans="2:4">
      <c r="B99" s="133" t="s">
        <v>3861</v>
      </c>
      <c r="C99" s="134">
        <v>71877.147070000006</v>
      </c>
      <c r="D99" s="135">
        <v>44819</v>
      </c>
    </row>
    <row r="100" spans="2:4">
      <c r="B100" s="133" t="s">
        <v>3729</v>
      </c>
      <c r="C100" s="134">
        <v>73615.478447789676</v>
      </c>
      <c r="D100" s="135">
        <v>47178</v>
      </c>
    </row>
    <row r="101" spans="2:4">
      <c r="B101" s="133" t="s">
        <v>2440</v>
      </c>
      <c r="C101" s="134">
        <v>4716.4539336800017</v>
      </c>
      <c r="D101" s="135">
        <v>46201</v>
      </c>
    </row>
    <row r="102" spans="2:4">
      <c r="B102" s="133" t="s">
        <v>3730</v>
      </c>
      <c r="C102" s="134">
        <v>757.77499999999998</v>
      </c>
      <c r="D102" s="135">
        <v>44305</v>
      </c>
    </row>
    <row r="103" spans="2:4">
      <c r="B103" s="133" t="s">
        <v>3731</v>
      </c>
      <c r="C103" s="134">
        <v>7402.1212906000001</v>
      </c>
      <c r="D103" s="135">
        <v>45047</v>
      </c>
    </row>
    <row r="104" spans="2:4">
      <c r="B104" s="133" t="s">
        <v>3732</v>
      </c>
      <c r="C104" s="134">
        <v>222988.59182757998</v>
      </c>
      <c r="D104" s="135">
        <v>401768</v>
      </c>
    </row>
    <row r="105" spans="2:4">
      <c r="B105" s="133" t="s">
        <v>3733</v>
      </c>
      <c r="C105" s="134">
        <v>54324.429023399993</v>
      </c>
      <c r="D105" s="135">
        <v>45710</v>
      </c>
    </row>
    <row r="106" spans="2:4">
      <c r="B106" s="133" t="s">
        <v>2442</v>
      </c>
      <c r="C106" s="134">
        <v>45664.274130920006</v>
      </c>
      <c r="D106" s="135">
        <v>47255</v>
      </c>
    </row>
    <row r="107" spans="2:4">
      <c r="B107" s="133" t="s">
        <v>3734</v>
      </c>
      <c r="C107" s="134">
        <v>14893.376676839998</v>
      </c>
      <c r="D107" s="135">
        <v>46734</v>
      </c>
    </row>
    <row r="108" spans="2:4">
      <c r="B108" s="133" t="s">
        <v>3735</v>
      </c>
      <c r="C108" s="134">
        <v>101.2059999999999</v>
      </c>
      <c r="D108" s="135">
        <v>43902</v>
      </c>
    </row>
    <row r="109" spans="2:4">
      <c r="B109" s="133" t="s">
        <v>3736</v>
      </c>
      <c r="C109" s="134">
        <v>15090.132680000001</v>
      </c>
      <c r="D109" s="135">
        <v>44836</v>
      </c>
    </row>
    <row r="110" spans="2:4">
      <c r="B110" s="133" t="s">
        <v>3737</v>
      </c>
      <c r="C110" s="134">
        <v>3249.3474731199999</v>
      </c>
      <c r="D110" s="135">
        <v>44992</v>
      </c>
    </row>
    <row r="111" spans="2:4">
      <c r="B111" s="133" t="s">
        <v>3738</v>
      </c>
      <c r="C111" s="134">
        <v>69298.818556960003</v>
      </c>
      <c r="D111" s="135">
        <v>46524</v>
      </c>
    </row>
    <row r="112" spans="2:4">
      <c r="B112" s="133" t="s">
        <v>3862</v>
      </c>
      <c r="C112" s="134">
        <v>12988.308080000001</v>
      </c>
      <c r="D112" s="135">
        <v>44159</v>
      </c>
    </row>
    <row r="113" spans="2:4">
      <c r="B113" s="133" t="s">
        <v>2448</v>
      </c>
      <c r="C113" s="134">
        <v>103996.45597134797</v>
      </c>
      <c r="D113" s="135">
        <v>46844</v>
      </c>
    </row>
    <row r="114" spans="2:4">
      <c r="B114" s="133" t="s">
        <v>3739</v>
      </c>
      <c r="C114" s="134">
        <v>32209.07349039142</v>
      </c>
      <c r="D114" s="135">
        <v>46600</v>
      </c>
    </row>
    <row r="115" spans="2:4">
      <c r="B115" s="133" t="s">
        <v>2449</v>
      </c>
      <c r="C115" s="134">
        <v>119.033471232</v>
      </c>
      <c r="D115" s="135">
        <v>47009</v>
      </c>
    </row>
    <row r="116" spans="2:4">
      <c r="B116" s="133" t="s">
        <v>3740</v>
      </c>
      <c r="C116" s="134">
        <v>70740.45370543201</v>
      </c>
      <c r="D116" s="135">
        <v>51592</v>
      </c>
    </row>
    <row r="117" spans="2:4">
      <c r="B117" s="133" t="s">
        <v>2455</v>
      </c>
      <c r="C117" s="134">
        <v>2.1571683257312686</v>
      </c>
      <c r="D117" s="135">
        <v>46938</v>
      </c>
    </row>
    <row r="118" spans="2:4">
      <c r="B118" s="133" t="s">
        <v>3741</v>
      </c>
      <c r="C118" s="134">
        <v>1585.98700058997</v>
      </c>
      <c r="D118" s="135">
        <v>46938</v>
      </c>
    </row>
    <row r="119" spans="2:4">
      <c r="B119" s="133" t="s">
        <v>3742</v>
      </c>
      <c r="C119" s="134">
        <v>21927.569380605404</v>
      </c>
      <c r="D119" s="135">
        <v>46201</v>
      </c>
    </row>
    <row r="120" spans="2:4">
      <c r="B120" s="133" t="s">
        <v>3743</v>
      </c>
      <c r="C120" s="134">
        <v>34.590306980000342</v>
      </c>
      <c r="D120" s="135">
        <v>46938</v>
      </c>
    </row>
    <row r="121" spans="2:4">
      <c r="B121" s="133" t="s">
        <v>2458</v>
      </c>
      <c r="C121" s="134">
        <v>107674.64080246404</v>
      </c>
      <c r="D121" s="135">
        <v>45869</v>
      </c>
    </row>
    <row r="122" spans="2:4">
      <c r="B122" s="133" t="s">
        <v>3744</v>
      </c>
      <c r="C122" s="134">
        <v>283.58889581999995</v>
      </c>
      <c r="D122" s="135">
        <v>43830</v>
      </c>
    </row>
    <row r="123" spans="2:4">
      <c r="B123" s="133" t="s">
        <v>2374</v>
      </c>
      <c r="C123" s="134">
        <v>32.69425536</v>
      </c>
      <c r="D123" s="135">
        <v>43830</v>
      </c>
    </row>
    <row r="124" spans="2:4">
      <c r="B124" s="133" t="s">
        <v>2462</v>
      </c>
      <c r="C124" s="134">
        <v>79117.348701840005</v>
      </c>
      <c r="D124" s="135">
        <v>47992</v>
      </c>
    </row>
    <row r="125" spans="2:4">
      <c r="B125" s="133" t="s">
        <v>3745</v>
      </c>
      <c r="C125" s="134">
        <v>83782.57296943097</v>
      </c>
      <c r="D125" s="135">
        <v>44044</v>
      </c>
    </row>
    <row r="126" spans="2:4">
      <c r="B126" s="133" t="s">
        <v>3746</v>
      </c>
      <c r="C126" s="134">
        <v>8912.7264226480183</v>
      </c>
      <c r="D126" s="135">
        <v>46722</v>
      </c>
    </row>
    <row r="127" spans="2:4">
      <c r="B127" s="133" t="s">
        <v>3747</v>
      </c>
      <c r="C127" s="134">
        <v>39361.076157399992</v>
      </c>
      <c r="D127" s="135">
        <v>48213</v>
      </c>
    </row>
    <row r="128" spans="2:4">
      <c r="B128" s="133" t="s">
        <v>2393</v>
      </c>
      <c r="C128" s="134">
        <v>4321.3001960000011</v>
      </c>
      <c r="D128" s="135">
        <v>45939</v>
      </c>
    </row>
    <row r="129" spans="2:4">
      <c r="B129" s="133" t="s">
        <v>3863</v>
      </c>
      <c r="C129" s="134">
        <v>17102.475340000001</v>
      </c>
      <c r="D129" s="135">
        <v>44076</v>
      </c>
    </row>
    <row r="130" spans="2:4">
      <c r="B130" s="133" t="s">
        <v>3864</v>
      </c>
      <c r="C130" s="134">
        <v>24196.794489999997</v>
      </c>
      <c r="D130" s="135">
        <v>44013</v>
      </c>
    </row>
    <row r="131" spans="2:4">
      <c r="B131" s="133" t="s">
        <v>3748</v>
      </c>
      <c r="C131" s="134">
        <v>141953.89780000001</v>
      </c>
      <c r="D131" s="135">
        <v>46539</v>
      </c>
    </row>
    <row r="132" spans="2:4">
      <c r="B132" s="133" t="s">
        <v>3749</v>
      </c>
      <c r="C132" s="134">
        <v>17951.565636075527</v>
      </c>
      <c r="D132" s="135">
        <v>45838</v>
      </c>
    </row>
    <row r="133" spans="2:4">
      <c r="B133" s="133" t="s">
        <v>3865</v>
      </c>
      <c r="C133" s="134">
        <v>66792.746249999997</v>
      </c>
      <c r="D133" s="135">
        <v>44611</v>
      </c>
    </row>
    <row r="134" spans="2:4">
      <c r="B134" s="133" t="s">
        <v>3750</v>
      </c>
      <c r="C134" s="134">
        <v>3655.4400000000005</v>
      </c>
      <c r="D134" s="135">
        <v>43813</v>
      </c>
    </row>
    <row r="135" spans="2:4">
      <c r="B135" s="133" t="s">
        <v>3751</v>
      </c>
      <c r="C135" s="134">
        <v>353.19104664000241</v>
      </c>
      <c r="D135" s="135">
        <v>43806</v>
      </c>
    </row>
    <row r="136" spans="2:4">
      <c r="B136" s="133" t="s">
        <v>3752</v>
      </c>
      <c r="C136" s="134">
        <v>12651.280689936</v>
      </c>
      <c r="D136" s="135">
        <v>45806</v>
      </c>
    </row>
    <row r="137" spans="2:4">
      <c r="B137" s="133" t="s">
        <v>3753</v>
      </c>
      <c r="C137" s="134">
        <v>13010.907599999999</v>
      </c>
      <c r="D137" s="135">
        <v>46827</v>
      </c>
    </row>
    <row r="138" spans="2:4">
      <c r="B138" s="133" t="s">
        <v>3866</v>
      </c>
      <c r="C138" s="134">
        <v>8049.8103662044177</v>
      </c>
      <c r="D138" s="135">
        <v>44335</v>
      </c>
    </row>
    <row r="139" spans="2:4">
      <c r="B139" s="133" t="s">
        <v>3754</v>
      </c>
      <c r="C139" s="134">
        <v>48911.917058692867</v>
      </c>
      <c r="D139" s="135">
        <v>48723</v>
      </c>
    </row>
    <row r="140" spans="2:4">
      <c r="B140" s="133" t="s">
        <v>3755</v>
      </c>
      <c r="C140" s="134">
        <v>21854.731238479992</v>
      </c>
      <c r="D140" s="135">
        <v>47031</v>
      </c>
    </row>
    <row r="141" spans="2:4">
      <c r="B141" s="133" t="s">
        <v>3756</v>
      </c>
      <c r="C141" s="134">
        <v>65441.370210120018</v>
      </c>
      <c r="D141" s="135">
        <v>45869</v>
      </c>
    </row>
    <row r="142" spans="2:4">
      <c r="B142" s="133" t="s">
        <v>3757</v>
      </c>
      <c r="C142" s="134">
        <v>406.52269201975224</v>
      </c>
      <c r="D142" s="135">
        <v>43708</v>
      </c>
    </row>
    <row r="143" spans="2:4">
      <c r="B143" s="133" t="s">
        <v>2475</v>
      </c>
      <c r="C143" s="134">
        <v>85445.992449063153</v>
      </c>
      <c r="D143" s="135">
        <v>47107</v>
      </c>
    </row>
    <row r="144" spans="2:4">
      <c r="B144" s="133" t="s">
        <v>2476</v>
      </c>
      <c r="C144" s="134">
        <v>10306.71080784</v>
      </c>
      <c r="D144" s="135">
        <v>46734</v>
      </c>
    </row>
    <row r="145" spans="2:4">
      <c r="B145" s="133" t="s">
        <v>3758</v>
      </c>
      <c r="C145" s="134">
        <v>4186.5414482599945</v>
      </c>
      <c r="D145" s="135">
        <v>46054</v>
      </c>
    </row>
    <row r="146" spans="2:4">
      <c r="B146" s="133" t="s">
        <v>3759</v>
      </c>
      <c r="C146" s="134">
        <v>58945.831868359994</v>
      </c>
      <c r="D146" s="135">
        <v>46637</v>
      </c>
    </row>
    <row r="147" spans="2:4">
      <c r="B147" s="133" t="s">
        <v>3760</v>
      </c>
      <c r="C147" s="134">
        <v>13708.541732800002</v>
      </c>
      <c r="D147" s="135">
        <v>45383</v>
      </c>
    </row>
    <row r="148" spans="2:4">
      <c r="B148" s="133" t="s">
        <v>3761</v>
      </c>
      <c r="C148" s="134">
        <v>1207.7881530000002</v>
      </c>
      <c r="D148" s="135">
        <v>44621</v>
      </c>
    </row>
    <row r="149" spans="2:4">
      <c r="B149" s="133" t="s">
        <v>3762</v>
      </c>
      <c r="C149" s="134">
        <v>60161.358529051802</v>
      </c>
      <c r="D149" s="135">
        <v>48069</v>
      </c>
    </row>
    <row r="150" spans="2:4">
      <c r="B150" s="133" t="s">
        <v>3763</v>
      </c>
      <c r="C150" s="134">
        <v>21911.643243400002</v>
      </c>
      <c r="D150" s="135">
        <v>47177</v>
      </c>
    </row>
    <row r="151" spans="2:4">
      <c r="B151" s="133" t="s">
        <v>3764</v>
      </c>
      <c r="C151" s="134">
        <v>8917.3508854999982</v>
      </c>
      <c r="D151" s="135">
        <v>46482</v>
      </c>
    </row>
    <row r="152" spans="2:4">
      <c r="B152" s="133" t="s">
        <v>3765</v>
      </c>
      <c r="C152" s="134">
        <v>2691.084324880002</v>
      </c>
      <c r="D152" s="135">
        <v>45536</v>
      </c>
    </row>
    <row r="153" spans="2:4">
      <c r="B153" s="133" t="s">
        <v>3766</v>
      </c>
      <c r="C153" s="134">
        <v>10029.730661715639</v>
      </c>
      <c r="D153" s="135">
        <v>47102</v>
      </c>
    </row>
    <row r="154" spans="2:4">
      <c r="B154" s="133" t="s">
        <v>2482</v>
      </c>
      <c r="C154" s="134">
        <v>76212.034929999994</v>
      </c>
      <c r="D154" s="135">
        <v>48004</v>
      </c>
    </row>
    <row r="155" spans="2:4">
      <c r="B155" s="133" t="s">
        <v>3767</v>
      </c>
      <c r="C155" s="134">
        <v>39135.265019979997</v>
      </c>
      <c r="D155" s="135">
        <v>46482</v>
      </c>
    </row>
    <row r="156" spans="2:4">
      <c r="B156" s="133" t="s">
        <v>2484</v>
      </c>
      <c r="C156" s="134">
        <v>3872.8543</v>
      </c>
      <c r="D156" s="135">
        <v>47009</v>
      </c>
    </row>
    <row r="157" spans="2:4">
      <c r="B157" s="133" t="s">
        <v>2485</v>
      </c>
      <c r="C157" s="134">
        <v>5810.0222151799999</v>
      </c>
      <c r="D157" s="135">
        <v>46933</v>
      </c>
    </row>
    <row r="158" spans="2:4">
      <c r="B158" s="133" t="s">
        <v>3768</v>
      </c>
      <c r="C158" s="134">
        <v>163288.59353725996</v>
      </c>
      <c r="D158" s="135">
        <v>46643</v>
      </c>
    </row>
    <row r="159" spans="2:4">
      <c r="B159" s="133" t="s">
        <v>3867</v>
      </c>
      <c r="C159" s="134">
        <v>115012.46246</v>
      </c>
      <c r="D159" s="135">
        <v>44502</v>
      </c>
    </row>
  </sheetData>
  <sheetProtection sheet="1" objects="1" scenarios="1"/>
  <mergeCells count="1">
    <mergeCell ref="B6:D6"/>
  </mergeCells>
  <phoneticPr fontId="3" type="noConversion"/>
  <conditionalFormatting sqref="B12:B44">
    <cfRule type="cellIs" dxfId="4" priority="6" operator="equal">
      <formula>"NR3"</formula>
    </cfRule>
  </conditionalFormatting>
  <conditionalFormatting sqref="B10:B11">
    <cfRule type="cellIs" dxfId="3" priority="4" operator="equal">
      <formula>"NR3"</formula>
    </cfRule>
  </conditionalFormatting>
  <conditionalFormatting sqref="B47:B156">
    <cfRule type="cellIs" dxfId="2" priority="3" operator="equal">
      <formula>"NR3"</formula>
    </cfRule>
  </conditionalFormatting>
  <conditionalFormatting sqref="B46">
    <cfRule type="cellIs" dxfId="1" priority="2" operator="equal">
      <formula>"NR3"</formula>
    </cfRule>
  </conditionalFormatting>
  <conditionalFormatting sqref="B157:B159">
    <cfRule type="cellIs" dxfId="0" priority="1" operator="equal">
      <formula>"NR3"</formula>
    </cfRule>
  </conditionalFormatting>
  <dataValidations count="1">
    <dataValidation allowBlank="1" showInputMessage="1" showErrorMessage="1" sqref="AG28:XFD29 A1:B1048576 C5:C1048576 D30:XFD1048576 D28:AE29 D1:XFD27" xr:uid="{00000000-0002-0000-1B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">
    <tabColor theme="7" tint="-0.249977111117893"/>
  </sheetPr>
  <dimension ref="B1:R399"/>
  <sheetViews>
    <sheetView rightToLeft="1" workbookViewId="0"/>
  </sheetViews>
  <sheetFormatPr baseColWidth="10" defaultColWidth="9.1640625" defaultRowHeight="18"/>
  <cols>
    <col min="1" max="1" width="6.33203125" style="1" customWidth="1"/>
    <col min="2" max="2" width="22" style="2" bestFit="1" customWidth="1"/>
    <col min="3" max="3" width="41.6640625" style="2" bestFit="1" customWidth="1"/>
    <col min="4" max="4" width="5.33203125" style="2" bestFit="1" customWidth="1"/>
    <col min="5" max="5" width="4.5" style="1" bestFit="1" customWidth="1"/>
    <col min="6" max="6" width="4.83203125" style="1" bestFit="1" customWidth="1"/>
    <col min="7" max="7" width="7.1640625" style="1" bestFit="1" customWidth="1"/>
    <col min="8" max="8" width="5.1640625" style="1" bestFit="1" customWidth="1"/>
    <col min="9" max="9" width="5.33203125" style="1" bestFit="1" customWidth="1"/>
    <col min="10" max="10" width="6.6640625" style="1" bestFit="1" customWidth="1"/>
    <col min="11" max="11" width="8.1640625" style="1" bestFit="1" customWidth="1"/>
    <col min="12" max="12" width="5.5" style="1" bestFit="1" customWidth="1"/>
    <col min="13" max="13" width="8" style="1" bestFit="1" customWidth="1"/>
    <col min="14" max="14" width="6.33203125" style="1" bestFit="1" customWidth="1"/>
    <col min="15" max="15" width="10" style="1" bestFit="1" customWidth="1"/>
    <col min="16" max="16" width="9" style="1" bestFit="1" customWidth="1"/>
    <col min="17" max="17" width="7.5" style="1" customWidth="1"/>
    <col min="18" max="18" width="6.6640625" style="1" customWidth="1"/>
    <col min="19" max="19" width="7.6640625" style="1" customWidth="1"/>
    <col min="20" max="20" width="7.1640625" style="1" customWidth="1"/>
    <col min="21" max="21" width="6" style="1" customWidth="1"/>
    <col min="22" max="22" width="7.83203125" style="1" customWidth="1"/>
    <col min="23" max="23" width="8.1640625" style="1" customWidth="1"/>
    <col min="24" max="24" width="6.33203125" style="1" customWidth="1"/>
    <col min="25" max="25" width="8" style="1" customWidth="1"/>
    <col min="26" max="26" width="8.6640625" style="1" customWidth="1"/>
    <col min="27" max="27" width="10" style="1" customWidth="1"/>
    <col min="28" max="28" width="9.5" style="1" customWidth="1"/>
    <col min="29" max="29" width="6.1640625" style="1" customWidth="1"/>
    <col min="30" max="31" width="5.6640625" style="1" customWidth="1"/>
    <col min="32" max="32" width="6.83203125" style="1" customWidth="1"/>
    <col min="33" max="33" width="6.5" style="1" customWidth="1"/>
    <col min="34" max="34" width="6.6640625" style="1" customWidth="1"/>
    <col min="35" max="35" width="7.33203125" style="1" customWidth="1"/>
    <col min="36" max="47" width="5.6640625" style="1" customWidth="1"/>
    <col min="48" max="16384" width="9.1640625" style="1"/>
  </cols>
  <sheetData>
    <row r="1" spans="2:18">
      <c r="B1" s="57" t="s">
        <v>198</v>
      </c>
      <c r="C1" s="78" t="s" vm="1">
        <v>279</v>
      </c>
    </row>
    <row r="2" spans="2:18">
      <c r="B2" s="57" t="s">
        <v>197</v>
      </c>
      <c r="C2" s="78" t="s">
        <v>280</v>
      </c>
    </row>
    <row r="3" spans="2:18">
      <c r="B3" s="57" t="s">
        <v>199</v>
      </c>
      <c r="C3" s="78" t="s">
        <v>281</v>
      </c>
    </row>
    <row r="4" spans="2:18">
      <c r="B4" s="57" t="s">
        <v>200</v>
      </c>
      <c r="C4" s="78" t="s">
        <v>282</v>
      </c>
    </row>
    <row r="6" spans="2:18" ht="26.25" customHeight="1">
      <c r="B6" s="190" t="s">
        <v>238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18" s="3" customFormat="1" ht="68">
      <c r="B7" s="23" t="s">
        <v>135</v>
      </c>
      <c r="C7" s="31" t="s">
        <v>51</v>
      </c>
      <c r="D7" s="31" t="s">
        <v>75</v>
      </c>
      <c r="E7" s="31" t="s">
        <v>15</v>
      </c>
      <c r="F7" s="31" t="s">
        <v>76</v>
      </c>
      <c r="G7" s="31" t="s">
        <v>121</v>
      </c>
      <c r="H7" s="31" t="s">
        <v>18</v>
      </c>
      <c r="I7" s="31" t="s">
        <v>120</v>
      </c>
      <c r="J7" s="31" t="s">
        <v>17</v>
      </c>
      <c r="K7" s="31" t="s">
        <v>236</v>
      </c>
      <c r="L7" s="31" t="s">
        <v>267</v>
      </c>
      <c r="M7" s="31" t="s">
        <v>237</v>
      </c>
      <c r="N7" s="31" t="s">
        <v>67</v>
      </c>
      <c r="O7" s="31" t="s">
        <v>201</v>
      </c>
      <c r="P7" s="32" t="s">
        <v>203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269</v>
      </c>
      <c r="M8" s="33" t="s">
        <v>265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278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131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268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1">
    <tabColor rgb="FFFF0000"/>
    <pageSetUpPr fitToPage="1"/>
  </sheetPr>
  <dimension ref="B1:AM510"/>
  <sheetViews>
    <sheetView rightToLeft="1" tabSelected="1" zoomScale="90" zoomScaleNormal="90" workbookViewId="0">
      <selection activeCell="L7" sqref="L7"/>
    </sheetView>
  </sheetViews>
  <sheetFormatPr baseColWidth="10" defaultColWidth="9.1640625" defaultRowHeight="18"/>
  <cols>
    <col min="1" max="1" width="6.33203125" style="1" customWidth="1"/>
    <col min="2" max="2" width="36.5" style="2" bestFit="1" customWidth="1"/>
    <col min="3" max="3" width="41.83203125" style="2" bestFit="1" customWidth="1"/>
    <col min="4" max="4" width="14.5" style="2" bestFit="1" customWidth="1"/>
    <col min="5" max="5" width="19.33203125" style="1" bestFit="1" customWidth="1"/>
    <col min="6" max="6" width="16.83203125" style="1" bestFit="1" customWidth="1"/>
    <col min="7" max="7" width="12.5" style="1" bestFit="1" customWidth="1"/>
    <col min="8" max="10" width="13.6640625" style="1" bestFit="1" customWidth="1"/>
    <col min="11" max="11" width="11.33203125" style="1" bestFit="1" customWidth="1"/>
    <col min="12" max="12" width="9" style="1" customWidth="1"/>
    <col min="13" max="13" width="6.6640625" style="1" customWidth="1"/>
    <col min="14" max="14" width="39.5" style="1" bestFit="1" customWidth="1"/>
    <col min="15" max="15" width="19.33203125" style="170" bestFit="1" customWidth="1"/>
    <col min="16" max="16" width="6" style="1" customWidth="1"/>
    <col min="17" max="17" width="7.83203125" style="1" customWidth="1"/>
    <col min="18" max="18" width="8.1640625" style="1" customWidth="1"/>
    <col min="19" max="19" width="6.33203125" style="1" customWidth="1"/>
    <col min="20" max="20" width="8" style="1" customWidth="1"/>
    <col min="21" max="21" width="8.6640625" style="1" customWidth="1"/>
    <col min="22" max="22" width="10" style="1" customWidth="1"/>
    <col min="23" max="23" width="9.5" style="1" customWidth="1"/>
    <col min="24" max="24" width="6.1640625" style="1" customWidth="1"/>
    <col min="25" max="26" width="5.6640625" style="1" customWidth="1"/>
    <col min="27" max="27" width="6.83203125" style="1" customWidth="1"/>
    <col min="28" max="28" width="6.5" style="1" customWidth="1"/>
    <col min="29" max="29" width="6.6640625" style="1" customWidth="1"/>
    <col min="30" max="30" width="7.33203125" style="1" customWidth="1"/>
    <col min="31" max="37" width="5.6640625" style="1" customWidth="1"/>
    <col min="38" max="38" width="3.5" style="1" customWidth="1"/>
    <col min="39" max="39" width="5.6640625" style="1" hidden="1" customWidth="1"/>
    <col min="40" max="40" width="10.1640625" style="1" customWidth="1"/>
    <col min="41" max="41" width="13.83203125" style="1" customWidth="1"/>
    <col min="42" max="42" width="5.6640625" style="1" customWidth="1"/>
    <col min="43" max="16384" width="9.1640625" style="1"/>
  </cols>
  <sheetData>
    <row r="1" spans="2:15">
      <c r="B1" s="57" t="s">
        <v>198</v>
      </c>
      <c r="C1" s="78" t="s" vm="1">
        <v>279</v>
      </c>
      <c r="N1" s="175"/>
    </row>
    <row r="2" spans="2:15">
      <c r="B2" s="57" t="s">
        <v>197</v>
      </c>
      <c r="C2" s="78" t="s">
        <v>280</v>
      </c>
      <c r="N2" s="175"/>
    </row>
    <row r="3" spans="2:15">
      <c r="B3" s="57" t="s">
        <v>199</v>
      </c>
      <c r="C3" s="78" t="s">
        <v>281</v>
      </c>
      <c r="N3" s="175"/>
    </row>
    <row r="4" spans="2:15">
      <c r="B4" s="57" t="s">
        <v>200</v>
      </c>
      <c r="C4" s="78" t="s">
        <v>282</v>
      </c>
      <c r="N4" s="175"/>
    </row>
    <row r="5" spans="2:15">
      <c r="N5" s="175"/>
    </row>
    <row r="6" spans="2:15" ht="26.25" customHeight="1">
      <c r="B6" s="179" t="s">
        <v>227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N6" s="175"/>
    </row>
    <row r="7" spans="2:15" s="3" customFormat="1" ht="51">
      <c r="B7" s="13" t="s">
        <v>134</v>
      </c>
      <c r="C7" s="14" t="s">
        <v>51</v>
      </c>
      <c r="D7" s="14" t="s">
        <v>136</v>
      </c>
      <c r="E7" s="14" t="s">
        <v>15</v>
      </c>
      <c r="F7" s="14" t="s">
        <v>76</v>
      </c>
      <c r="G7" s="14" t="s">
        <v>120</v>
      </c>
      <c r="H7" s="14" t="s">
        <v>17</v>
      </c>
      <c r="I7" s="14" t="s">
        <v>19</v>
      </c>
      <c r="J7" s="14" t="s">
        <v>72</v>
      </c>
      <c r="K7" s="14" t="s">
        <v>201</v>
      </c>
      <c r="L7" s="14" t="s">
        <v>202</v>
      </c>
      <c r="M7" s="1"/>
      <c r="N7" s="175"/>
      <c r="O7" s="17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265</v>
      </c>
      <c r="K8" s="17" t="s">
        <v>20</v>
      </c>
      <c r="L8" s="17" t="s">
        <v>20</v>
      </c>
      <c r="N8" s="175"/>
      <c r="O8" s="171"/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N9" s="175"/>
      <c r="O9" s="172"/>
    </row>
    <row r="10" spans="2:15" s="141" customFormat="1" ht="18" customHeight="1">
      <c r="B10" s="79" t="s">
        <v>50</v>
      </c>
      <c r="C10" s="80"/>
      <c r="D10" s="80"/>
      <c r="E10" s="80"/>
      <c r="F10" s="80"/>
      <c r="G10" s="80"/>
      <c r="H10" s="80"/>
      <c r="I10" s="80"/>
      <c r="J10" s="88">
        <f>J11+J67</f>
        <v>7884382.1315780515</v>
      </c>
      <c r="K10" s="89">
        <f>J10/$J$10</f>
        <v>1</v>
      </c>
      <c r="L10" s="89">
        <f>J10/'[5]סכום נכסי הקרן'!$C$42</f>
        <v>0.10914264157718767</v>
      </c>
      <c r="N10" s="175"/>
      <c r="O10" s="173"/>
    </row>
    <row r="11" spans="2:15" s="142" customFormat="1">
      <c r="B11" s="81" t="s">
        <v>256</v>
      </c>
      <c r="C11" s="82"/>
      <c r="D11" s="82"/>
      <c r="E11" s="82"/>
      <c r="F11" s="82"/>
      <c r="G11" s="82"/>
      <c r="H11" s="82"/>
      <c r="I11" s="82"/>
      <c r="J11" s="91">
        <f>J12+J23+J64</f>
        <v>7581805.1833993476</v>
      </c>
      <c r="K11" s="92">
        <f t="shared" ref="K11:K21" si="0">J11/$J$10</f>
        <v>0.96162325174894292</v>
      </c>
      <c r="L11" s="92">
        <f>J11/'[5]סכום נכסי הקרן'!$C$42</f>
        <v>0.10495410189792458</v>
      </c>
      <c r="N11" s="169"/>
      <c r="O11" s="169"/>
    </row>
    <row r="12" spans="2:15" s="142" customFormat="1">
      <c r="B12" s="102" t="s">
        <v>47</v>
      </c>
      <c r="C12" s="82"/>
      <c r="D12" s="82"/>
      <c r="E12" s="82"/>
      <c r="F12" s="82"/>
      <c r="G12" s="82"/>
      <c r="H12" s="82"/>
      <c r="I12" s="82"/>
      <c r="J12" s="91">
        <f>SUM(J13:J21)</f>
        <v>5720885.5469355406</v>
      </c>
      <c r="K12" s="92">
        <f t="shared" si="0"/>
        <v>0.72559719347221829</v>
      </c>
      <c r="L12" s="92">
        <f>J12/'[5]סכום נכסי הקרן'!$C$42</f>
        <v>7.9193594416551619E-2</v>
      </c>
      <c r="N12" s="169"/>
      <c r="O12" s="169"/>
    </row>
    <row r="13" spans="2:15" s="142" customFormat="1">
      <c r="B13" s="87" t="s">
        <v>3492</v>
      </c>
      <c r="C13" s="84" t="s">
        <v>3493</v>
      </c>
      <c r="D13" s="84">
        <v>12</v>
      </c>
      <c r="E13" s="84" t="s">
        <v>377</v>
      </c>
      <c r="F13" s="84" t="s">
        <v>378</v>
      </c>
      <c r="G13" s="97" t="s">
        <v>183</v>
      </c>
      <c r="H13" s="98">
        <v>0</v>
      </c>
      <c r="I13" s="98">
        <v>0</v>
      </c>
      <c r="J13" s="94">
        <v>45299.34</v>
      </c>
      <c r="K13" s="95">
        <f t="shared" si="0"/>
        <v>5.7454521158442863E-3</v>
      </c>
      <c r="L13" s="95">
        <f>J13/'[5]סכום נכסי הקרן'!$C$42</f>
        <v>6.2707382097848747E-4</v>
      </c>
      <c r="N13" s="169"/>
      <c r="O13" s="169"/>
    </row>
    <row r="14" spans="2:15" s="142" customFormat="1">
      <c r="B14" s="87" t="s">
        <v>3492</v>
      </c>
      <c r="C14" s="84" t="s">
        <v>3494</v>
      </c>
      <c r="D14" s="84">
        <v>12</v>
      </c>
      <c r="E14" s="84" t="s">
        <v>377</v>
      </c>
      <c r="F14" s="84" t="s">
        <v>378</v>
      </c>
      <c r="G14" s="97" t="s">
        <v>183</v>
      </c>
      <c r="H14" s="98">
        <v>0</v>
      </c>
      <c r="I14" s="98">
        <v>0</v>
      </c>
      <c r="J14" s="94">
        <v>59408.79</v>
      </c>
      <c r="K14" s="95">
        <f t="shared" si="0"/>
        <v>7.5349962759998024E-3</v>
      </c>
      <c r="L14" s="95">
        <f>J14/'[5]סכום נכסי הקרן'!$C$42</f>
        <v>8.2238939783689025E-4</v>
      </c>
      <c r="N14" s="169"/>
      <c r="O14" s="169"/>
    </row>
    <row r="15" spans="2:15" s="142" customFormat="1">
      <c r="B15" s="87" t="s">
        <v>3492</v>
      </c>
      <c r="C15" s="84" t="s">
        <v>3495</v>
      </c>
      <c r="D15" s="84">
        <v>12</v>
      </c>
      <c r="E15" s="84" t="s">
        <v>377</v>
      </c>
      <c r="F15" s="84" t="s">
        <v>378</v>
      </c>
      <c r="G15" s="97" t="s">
        <v>183</v>
      </c>
      <c r="H15" s="98">
        <v>0</v>
      </c>
      <c r="I15" s="98">
        <v>0</v>
      </c>
      <c r="J15" s="94">
        <v>2351491.59</v>
      </c>
      <c r="K15" s="95">
        <f t="shared" si="0"/>
        <v>0.29824678088368495</v>
      </c>
      <c r="L15" s="95">
        <f>J15/'[5]סכום נכסי הקרן'!$C$42</f>
        <v>3.2551441507538054E-2</v>
      </c>
      <c r="N15" s="169"/>
      <c r="O15" s="169"/>
    </row>
    <row r="16" spans="2:15" s="142" customFormat="1">
      <c r="B16" s="87" t="s">
        <v>3496</v>
      </c>
      <c r="C16" s="84" t="s">
        <v>3497</v>
      </c>
      <c r="D16" s="84">
        <v>10</v>
      </c>
      <c r="E16" s="84" t="s">
        <v>377</v>
      </c>
      <c r="F16" s="84" t="s">
        <v>378</v>
      </c>
      <c r="G16" s="97" t="s">
        <v>183</v>
      </c>
      <c r="H16" s="98">
        <v>0</v>
      </c>
      <c r="I16" s="98">
        <v>0</v>
      </c>
      <c r="J16" s="94">
        <v>437592.37</v>
      </c>
      <c r="K16" s="95">
        <f t="shared" si="0"/>
        <v>5.550116200575584E-2</v>
      </c>
      <c r="L16" s="95">
        <f>J16/'[5]סכום נכסי הקרן'!$C$42</f>
        <v>6.0575434319116361E-3</v>
      </c>
      <c r="N16" s="169"/>
      <c r="O16" s="169"/>
    </row>
    <row r="17" spans="2:15" s="142" customFormat="1">
      <c r="B17" s="87" t="s">
        <v>3496</v>
      </c>
      <c r="C17" s="84" t="s">
        <v>3498</v>
      </c>
      <c r="D17" s="84">
        <v>10</v>
      </c>
      <c r="E17" s="84" t="s">
        <v>377</v>
      </c>
      <c r="F17" s="84" t="s">
        <v>378</v>
      </c>
      <c r="G17" s="97" t="s">
        <v>183</v>
      </c>
      <c r="H17" s="98">
        <v>0</v>
      </c>
      <c r="I17" s="98">
        <v>0</v>
      </c>
      <c r="J17" s="94">
        <v>2373489.7200000002</v>
      </c>
      <c r="K17" s="95">
        <f t="shared" si="0"/>
        <v>0.30103687015547387</v>
      </c>
      <c r="L17" s="95">
        <f>J17/'[5]סכום נכסי הקרן'!$C$42</f>
        <v>3.285595922089727E-2</v>
      </c>
      <c r="N17" s="169"/>
      <c r="O17" s="169"/>
    </row>
    <row r="18" spans="2:15" s="142" customFormat="1">
      <c r="B18" s="87" t="s">
        <v>3496</v>
      </c>
      <c r="C18" s="84" t="s">
        <v>3499</v>
      </c>
      <c r="D18" s="84">
        <v>10</v>
      </c>
      <c r="E18" s="84" t="s">
        <v>377</v>
      </c>
      <c r="F18" s="84" t="s">
        <v>378</v>
      </c>
      <c r="G18" s="97" t="s">
        <v>183</v>
      </c>
      <c r="H18" s="98">
        <v>0</v>
      </c>
      <c r="I18" s="98">
        <v>0</v>
      </c>
      <c r="J18" s="94">
        <v>71051.350000000006</v>
      </c>
      <c r="K18" s="95">
        <f t="shared" si="0"/>
        <v>9.0116573263781096E-3</v>
      </c>
      <c r="L18" s="95">
        <f>J18/'[5]סכום נכסי הקרן'!$C$42</f>
        <v>9.835560855893234E-4</v>
      </c>
      <c r="O18" s="169"/>
    </row>
    <row r="19" spans="2:15" s="142" customFormat="1">
      <c r="B19" s="87" t="s">
        <v>3500</v>
      </c>
      <c r="C19" s="84" t="s">
        <v>3501</v>
      </c>
      <c r="D19" s="84">
        <v>20</v>
      </c>
      <c r="E19" s="84" t="s">
        <v>377</v>
      </c>
      <c r="F19" s="84" t="s">
        <v>378</v>
      </c>
      <c r="G19" s="97" t="s">
        <v>183</v>
      </c>
      <c r="H19" s="98">
        <v>0</v>
      </c>
      <c r="I19" s="98">
        <v>0</v>
      </c>
      <c r="J19" s="94">
        <v>378612.153207822</v>
      </c>
      <c r="K19" s="95">
        <f t="shared" si="0"/>
        <v>4.8020522964180981E-2</v>
      </c>
      <c r="L19" s="95">
        <f>J19/'[5]סכום נכסי הקרן'!$C$42</f>
        <v>5.2410867262287142E-3</v>
      </c>
      <c r="O19" s="169"/>
    </row>
    <row r="20" spans="2:15" s="142" customFormat="1">
      <c r="B20" s="87" t="s">
        <v>3491</v>
      </c>
      <c r="C20" s="84" t="s">
        <v>3502</v>
      </c>
      <c r="D20" s="84">
        <v>11</v>
      </c>
      <c r="E20" s="84" t="s">
        <v>420</v>
      </c>
      <c r="F20" s="84" t="s">
        <v>378</v>
      </c>
      <c r="G20" s="97" t="s">
        <v>183</v>
      </c>
      <c r="H20" s="98">
        <v>0</v>
      </c>
      <c r="I20" s="98">
        <v>0</v>
      </c>
      <c r="J20" s="94">
        <v>3192.1728377180002</v>
      </c>
      <c r="K20" s="95">
        <f t="shared" si="0"/>
        <v>4.0487292275356645E-4</v>
      </c>
      <c r="L20" s="95">
        <f>J20/'[5]סכום נכסי הקרן'!$C$42</f>
        <v>4.4188900292400896E-5</v>
      </c>
      <c r="O20" s="169"/>
    </row>
    <row r="21" spans="2:15" s="142" customFormat="1">
      <c r="B21" s="87" t="s">
        <v>3503</v>
      </c>
      <c r="C21" s="84" t="s">
        <v>3504</v>
      </c>
      <c r="D21" s="84">
        <v>26</v>
      </c>
      <c r="E21" s="84" t="s">
        <v>420</v>
      </c>
      <c r="F21" s="84" t="s">
        <v>378</v>
      </c>
      <c r="G21" s="97" t="s">
        <v>183</v>
      </c>
      <c r="H21" s="98">
        <v>0</v>
      </c>
      <c r="I21" s="98">
        <v>0</v>
      </c>
      <c r="J21" s="94">
        <v>748.06088999999997</v>
      </c>
      <c r="K21" s="95">
        <f t="shared" si="0"/>
        <v>9.4878822146875869E-5</v>
      </c>
      <c r="L21" s="95">
        <f>J21/'[5]סכום נכסי הקרן'!$C$42</f>
        <v>1.0355325278842208E-5</v>
      </c>
      <c r="O21" s="169"/>
    </row>
    <row r="22" spans="2:15" s="142" customFormat="1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  <c r="O22" s="169"/>
    </row>
    <row r="23" spans="2:15" s="142" customFormat="1">
      <c r="B23" s="102" t="s">
        <v>48</v>
      </c>
      <c r="C23" s="82"/>
      <c r="D23" s="82"/>
      <c r="E23" s="82"/>
      <c r="F23" s="82"/>
      <c r="G23" s="82"/>
      <c r="H23" s="82"/>
      <c r="I23" s="82"/>
      <c r="J23" s="91">
        <f>SUM(J24:J62)</f>
        <v>1860904.4664638066</v>
      </c>
      <c r="K23" s="92">
        <f t="shared" ref="K23:K62" si="1">J23/$J$10</f>
        <v>0.23602413421980453</v>
      </c>
      <c r="L23" s="92">
        <f>J23/'[5]סכום נכסי הקרן'!$C$42</f>
        <v>2.5760297484718163E-2</v>
      </c>
      <c r="O23" s="169"/>
    </row>
    <row r="24" spans="2:15" s="142" customFormat="1">
      <c r="B24" s="87" t="s">
        <v>3492</v>
      </c>
      <c r="C24" s="84" t="s">
        <v>3505</v>
      </c>
      <c r="D24" s="84">
        <v>12</v>
      </c>
      <c r="E24" s="84" t="s">
        <v>377</v>
      </c>
      <c r="F24" s="84" t="s">
        <v>378</v>
      </c>
      <c r="G24" s="97" t="s">
        <v>190</v>
      </c>
      <c r="H24" s="98">
        <v>0</v>
      </c>
      <c r="I24" s="98">
        <v>0</v>
      </c>
      <c r="J24" s="94">
        <v>-5</v>
      </c>
      <c r="K24" s="95">
        <f t="shared" si="1"/>
        <v>-6.3416510216752452E-7</v>
      </c>
      <c r="L24" s="95">
        <f>J24/'[5]סכום נכסי הקרן'!$C$42</f>
        <v>-6.9214454446630738E-8</v>
      </c>
      <c r="O24" s="169"/>
    </row>
    <row r="25" spans="2:15" s="142" customFormat="1">
      <c r="B25" s="87" t="s">
        <v>3492</v>
      </c>
      <c r="C25" s="84" t="s">
        <v>3506</v>
      </c>
      <c r="D25" s="84">
        <v>12</v>
      </c>
      <c r="E25" s="84" t="s">
        <v>377</v>
      </c>
      <c r="F25" s="84" t="s">
        <v>378</v>
      </c>
      <c r="G25" s="97" t="s">
        <v>185</v>
      </c>
      <c r="H25" s="98">
        <v>0</v>
      </c>
      <c r="I25" s="98">
        <v>0</v>
      </c>
      <c r="J25" s="94">
        <v>68362.225989999992</v>
      </c>
      <c r="K25" s="95">
        <f t="shared" si="1"/>
        <v>8.6705876058695494E-3</v>
      </c>
      <c r="L25" s="95">
        <f>J25/'[5]סכום נכסי הקרן'!$C$42</f>
        <v>9.4633083533102603E-4</v>
      </c>
      <c r="O25" s="169"/>
    </row>
    <row r="26" spans="2:15" s="142" customFormat="1">
      <c r="B26" s="87" t="s">
        <v>3492</v>
      </c>
      <c r="C26" s="84" t="s">
        <v>3507</v>
      </c>
      <c r="D26" s="84">
        <v>12</v>
      </c>
      <c r="E26" s="84" t="s">
        <v>377</v>
      </c>
      <c r="F26" s="84" t="s">
        <v>378</v>
      </c>
      <c r="G26" s="97" t="s">
        <v>186</v>
      </c>
      <c r="H26" s="98">
        <v>0</v>
      </c>
      <c r="I26" s="98">
        <v>0</v>
      </c>
      <c r="J26" s="94">
        <v>9.24</v>
      </c>
      <c r="K26" s="95">
        <f t="shared" si="1"/>
        <v>1.1719371088055854E-6</v>
      </c>
      <c r="L26" s="95">
        <f>J26/'[5]סכום נכסי הקרן'!$C$42</f>
        <v>1.2790831181737359E-7</v>
      </c>
      <c r="O26" s="169"/>
    </row>
    <row r="27" spans="2:15" s="142" customFormat="1">
      <c r="B27" s="87" t="s">
        <v>3492</v>
      </c>
      <c r="C27" s="84" t="s">
        <v>3508</v>
      </c>
      <c r="D27" s="84">
        <v>12</v>
      </c>
      <c r="E27" s="84" t="s">
        <v>377</v>
      </c>
      <c r="F27" s="84" t="s">
        <v>378</v>
      </c>
      <c r="G27" s="97" t="s">
        <v>191</v>
      </c>
      <c r="H27" s="98">
        <v>0</v>
      </c>
      <c r="I27" s="98">
        <v>0</v>
      </c>
      <c r="J27" s="94">
        <v>3899.0819300000003</v>
      </c>
      <c r="K27" s="95">
        <f t="shared" si="1"/>
        <v>4.9453233809959975E-4</v>
      </c>
      <c r="L27" s="95">
        <f>J27/'[5]סכום נכסי הקרן'!$C$42</f>
        <v>5.3974565725533214E-5</v>
      </c>
      <c r="O27" s="169"/>
    </row>
    <row r="28" spans="2:15" s="142" customFormat="1">
      <c r="B28" s="87" t="s">
        <v>3492</v>
      </c>
      <c r="C28" s="84" t="s">
        <v>3509</v>
      </c>
      <c r="D28" s="84">
        <v>12</v>
      </c>
      <c r="E28" s="84" t="s">
        <v>377</v>
      </c>
      <c r="F28" s="84" t="s">
        <v>378</v>
      </c>
      <c r="G28" s="97" t="s">
        <v>192</v>
      </c>
      <c r="H28" s="98">
        <v>0</v>
      </c>
      <c r="I28" s="98">
        <v>0</v>
      </c>
      <c r="J28" s="94">
        <v>49743.37</v>
      </c>
      <c r="K28" s="95">
        <f t="shared" si="1"/>
        <v>6.3091018636413955E-3</v>
      </c>
      <c r="L28" s="95">
        <f>J28/'[5]סכום נכסי הקרן'!$C$42</f>
        <v>6.8859204337737962E-4</v>
      </c>
      <c r="O28" s="169"/>
    </row>
    <row r="29" spans="2:15" s="142" customFormat="1">
      <c r="B29" s="87" t="s">
        <v>3492</v>
      </c>
      <c r="C29" s="84" t="s">
        <v>3510</v>
      </c>
      <c r="D29" s="84">
        <v>12</v>
      </c>
      <c r="E29" s="84" t="s">
        <v>377</v>
      </c>
      <c r="F29" s="84" t="s">
        <v>378</v>
      </c>
      <c r="G29" s="97" t="s">
        <v>184</v>
      </c>
      <c r="H29" s="98">
        <v>0</v>
      </c>
      <c r="I29" s="98">
        <v>0</v>
      </c>
      <c r="J29" s="94">
        <v>6762.97</v>
      </c>
      <c r="K29" s="95">
        <f t="shared" si="1"/>
        <v>8.5776791220118075E-4</v>
      </c>
      <c r="L29" s="95">
        <f>J29/'[5]סכום נכסי הקרן'!$C$42</f>
        <v>9.3619055797786055E-5</v>
      </c>
      <c r="O29" s="169"/>
    </row>
    <row r="30" spans="2:15" s="142" customFormat="1">
      <c r="B30" s="87" t="s">
        <v>3492</v>
      </c>
      <c r="C30" s="84" t="s">
        <v>3511</v>
      </c>
      <c r="D30" s="84">
        <v>12</v>
      </c>
      <c r="E30" s="84" t="s">
        <v>377</v>
      </c>
      <c r="F30" s="84" t="s">
        <v>378</v>
      </c>
      <c r="G30" s="97" t="s">
        <v>182</v>
      </c>
      <c r="H30" s="98">
        <v>0</v>
      </c>
      <c r="I30" s="98">
        <v>0</v>
      </c>
      <c r="J30" s="94">
        <v>362685.86</v>
      </c>
      <c r="K30" s="95">
        <f t="shared" si="1"/>
        <v>4.60005430923233E-2</v>
      </c>
      <c r="L30" s="95">
        <f>J30/'[5]סכום נכסי הקרן'!$C$42</f>
        <v>5.0206207870814182E-3</v>
      </c>
      <c r="O30" s="169"/>
    </row>
    <row r="31" spans="2:15" s="142" customFormat="1">
      <c r="B31" s="87" t="s">
        <v>3496</v>
      </c>
      <c r="C31" s="84" t="s">
        <v>3512</v>
      </c>
      <c r="D31" s="84">
        <v>10</v>
      </c>
      <c r="E31" s="84" t="s">
        <v>377</v>
      </c>
      <c r="F31" s="84" t="s">
        <v>378</v>
      </c>
      <c r="G31" s="97" t="s">
        <v>189</v>
      </c>
      <c r="H31" s="98">
        <v>0</v>
      </c>
      <c r="I31" s="98">
        <v>0</v>
      </c>
      <c r="J31" s="94">
        <v>13.756620000000002</v>
      </c>
      <c r="K31" s="95">
        <f t="shared" si="1"/>
        <v>1.7447936655559626E-6</v>
      </c>
      <c r="L31" s="95">
        <f>J31/'[5]סכום נכסי הקרן'!$C$42</f>
        <v>1.9043138966592187E-7</v>
      </c>
      <c r="O31" s="169"/>
    </row>
    <row r="32" spans="2:15" s="142" customFormat="1">
      <c r="B32" s="87" t="s">
        <v>3496</v>
      </c>
      <c r="C32" s="84" t="s">
        <v>3513</v>
      </c>
      <c r="D32" s="84">
        <v>10</v>
      </c>
      <c r="E32" s="84" t="s">
        <v>377</v>
      </c>
      <c r="F32" s="84" t="s">
        <v>378</v>
      </c>
      <c r="G32" s="97" t="s">
        <v>184</v>
      </c>
      <c r="H32" s="98">
        <v>0</v>
      </c>
      <c r="I32" s="98">
        <v>0</v>
      </c>
      <c r="J32" s="94">
        <v>509.56</v>
      </c>
      <c r="K32" s="95">
        <f t="shared" si="1"/>
        <v>6.4629033892096765E-5</v>
      </c>
      <c r="L32" s="95">
        <f>J32/'[5]סכום נכסי הקרן'!$C$42</f>
        <v>7.0537834815650309E-6</v>
      </c>
      <c r="O32" s="169"/>
    </row>
    <row r="33" spans="2:15" s="142" customFormat="1">
      <c r="B33" s="87" t="s">
        <v>3496</v>
      </c>
      <c r="C33" s="84" t="s">
        <v>3514</v>
      </c>
      <c r="D33" s="84">
        <v>10</v>
      </c>
      <c r="E33" s="84" t="s">
        <v>377</v>
      </c>
      <c r="F33" s="84" t="s">
        <v>378</v>
      </c>
      <c r="G33" s="97" t="s">
        <v>182</v>
      </c>
      <c r="H33" s="98">
        <v>0</v>
      </c>
      <c r="I33" s="98">
        <v>0</v>
      </c>
      <c r="J33" s="94">
        <v>1275281.8999999999</v>
      </c>
      <c r="K33" s="95">
        <f t="shared" si="1"/>
        <v>0.16174785528117896</v>
      </c>
      <c r="L33" s="95">
        <f>J33/'[5]סכום נכסי הקרן'!$C$42</f>
        <v>1.7653588194832537E-2</v>
      </c>
      <c r="O33" s="169"/>
    </row>
    <row r="34" spans="2:15" s="142" customFormat="1">
      <c r="B34" s="87" t="s">
        <v>3496</v>
      </c>
      <c r="C34" s="84" t="s">
        <v>3515</v>
      </c>
      <c r="D34" s="84">
        <v>10</v>
      </c>
      <c r="E34" s="84" t="s">
        <v>377</v>
      </c>
      <c r="F34" s="84" t="s">
        <v>378</v>
      </c>
      <c r="G34" s="97" t="s">
        <v>184</v>
      </c>
      <c r="H34" s="98">
        <v>0</v>
      </c>
      <c r="I34" s="98">
        <v>0</v>
      </c>
      <c r="J34" s="94">
        <v>22664.65</v>
      </c>
      <c r="K34" s="95">
        <f t="shared" si="1"/>
        <v>2.8746260165682372E-3</v>
      </c>
      <c r="L34" s="95">
        <f>J34/'[5]סכום נכסי הקרן'!$C$42</f>
        <v>3.1374427699476585E-4</v>
      </c>
      <c r="O34" s="169"/>
    </row>
    <row r="35" spans="2:15" s="142" customFormat="1">
      <c r="B35" s="87" t="s">
        <v>3496</v>
      </c>
      <c r="C35" s="84" t="s">
        <v>3516</v>
      </c>
      <c r="D35" s="84">
        <v>10</v>
      </c>
      <c r="E35" s="84" t="s">
        <v>377</v>
      </c>
      <c r="F35" s="84" t="s">
        <v>378</v>
      </c>
      <c r="G35" s="97" t="s">
        <v>187</v>
      </c>
      <c r="H35" s="98">
        <v>0</v>
      </c>
      <c r="I35" s="98">
        <v>0</v>
      </c>
      <c r="J35" s="94">
        <v>14.314678327999999</v>
      </c>
      <c r="K35" s="95">
        <f t="shared" si="1"/>
        <v>1.8155738888742739E-6</v>
      </c>
      <c r="L35" s="95">
        <f>J35/'[5]סכום נכסי הקרן'!$C$42</f>
        <v>1.9815653021030564E-7</v>
      </c>
      <c r="O35" s="169"/>
    </row>
    <row r="36" spans="2:15" s="142" customFormat="1">
      <c r="B36" s="87" t="s">
        <v>3496</v>
      </c>
      <c r="C36" s="84" t="s">
        <v>3517</v>
      </c>
      <c r="D36" s="84">
        <v>10</v>
      </c>
      <c r="E36" s="84" t="s">
        <v>377</v>
      </c>
      <c r="F36" s="84" t="s">
        <v>378</v>
      </c>
      <c r="G36" s="97" t="s">
        <v>3485</v>
      </c>
      <c r="H36" s="98">
        <v>0</v>
      </c>
      <c r="I36" s="98">
        <v>0</v>
      </c>
      <c r="J36" s="94">
        <v>5.4850699999999994</v>
      </c>
      <c r="K36" s="95">
        <f t="shared" si="1"/>
        <v>6.9568799538920469E-7</v>
      </c>
      <c r="L36" s="95">
        <f>J36/'[5]סכום נכסי הקרן'!$C$42</f>
        <v>7.5929225530316158E-8</v>
      </c>
      <c r="O36" s="169"/>
    </row>
    <row r="37" spans="2:15" s="142" customFormat="1">
      <c r="B37" s="87" t="s">
        <v>3496</v>
      </c>
      <c r="C37" s="84" t="s">
        <v>3518</v>
      </c>
      <c r="D37" s="84">
        <v>10</v>
      </c>
      <c r="E37" s="84" t="s">
        <v>377</v>
      </c>
      <c r="F37" s="84" t="s">
        <v>378</v>
      </c>
      <c r="G37" s="97" t="s">
        <v>185</v>
      </c>
      <c r="H37" s="98">
        <v>0</v>
      </c>
      <c r="I37" s="98">
        <v>0</v>
      </c>
      <c r="J37" s="94">
        <v>511.23</v>
      </c>
      <c r="K37" s="95">
        <f t="shared" si="1"/>
        <v>6.4840845036220722E-5</v>
      </c>
      <c r="L37" s="95">
        <f>J37/'[5]סכום נכסי הקרן'!$C$42</f>
        <v>7.0769011093502063E-6</v>
      </c>
      <c r="O37" s="169"/>
    </row>
    <row r="38" spans="2:15" s="142" customFormat="1">
      <c r="B38" s="87" t="s">
        <v>3496</v>
      </c>
      <c r="C38" s="84" t="s">
        <v>3519</v>
      </c>
      <c r="D38" s="84">
        <v>10</v>
      </c>
      <c r="E38" s="84" t="s">
        <v>377</v>
      </c>
      <c r="F38" s="84" t="s">
        <v>378</v>
      </c>
      <c r="G38" s="97" t="s">
        <v>182</v>
      </c>
      <c r="H38" s="98">
        <v>0</v>
      </c>
      <c r="I38" s="98">
        <v>0</v>
      </c>
      <c r="J38" s="94">
        <v>22251.65</v>
      </c>
      <c r="K38" s="95">
        <f t="shared" si="1"/>
        <v>2.8222439791291999E-3</v>
      </c>
      <c r="L38" s="95">
        <f>J38/'[5]סכום נכסי הקרן'!$C$42</f>
        <v>3.0802716305747415E-4</v>
      </c>
      <c r="O38" s="169"/>
    </row>
    <row r="39" spans="2:15" s="142" customFormat="1">
      <c r="B39" s="87" t="s">
        <v>3496</v>
      </c>
      <c r="C39" s="84" t="s">
        <v>3520</v>
      </c>
      <c r="D39" s="84">
        <v>10</v>
      </c>
      <c r="E39" s="84" t="s">
        <v>377</v>
      </c>
      <c r="F39" s="84" t="s">
        <v>378</v>
      </c>
      <c r="G39" s="97" t="s">
        <v>186</v>
      </c>
      <c r="H39" s="98">
        <v>0</v>
      </c>
      <c r="I39" s="98">
        <v>0</v>
      </c>
      <c r="J39" s="94">
        <v>24.6</v>
      </c>
      <c r="K39" s="95">
        <f t="shared" si="1"/>
        <v>3.120092302664221E-6</v>
      </c>
      <c r="L39" s="95">
        <f>J39/'[5]סכום נכסי הקרן'!$C$42</f>
        <v>3.4053511587742324E-7</v>
      </c>
      <c r="O39" s="169"/>
    </row>
    <row r="40" spans="2:15" s="142" customFormat="1">
      <c r="B40" s="87" t="s">
        <v>3496</v>
      </c>
      <c r="C40" s="84" t="s">
        <v>3521</v>
      </c>
      <c r="D40" s="84">
        <v>10</v>
      </c>
      <c r="E40" s="84" t="s">
        <v>377</v>
      </c>
      <c r="F40" s="84" t="s">
        <v>378</v>
      </c>
      <c r="G40" s="97" t="s">
        <v>192</v>
      </c>
      <c r="H40" s="98">
        <v>0</v>
      </c>
      <c r="I40" s="98">
        <v>0</v>
      </c>
      <c r="J40" s="94">
        <v>-15425.45</v>
      </c>
      <c r="K40" s="95">
        <f t="shared" si="1"/>
        <v>-1.9564564150460085E-3</v>
      </c>
      <c r="L40" s="95">
        <f>J40/'[5]סכום נכסי הקרן'!$C$42</f>
        <v>-2.1353282126875602E-4</v>
      </c>
      <c r="O40" s="169"/>
    </row>
    <row r="41" spans="2:15" s="142" customFormat="1">
      <c r="B41" s="87" t="s">
        <v>3496</v>
      </c>
      <c r="C41" s="84" t="s">
        <v>3522</v>
      </c>
      <c r="D41" s="84">
        <v>10</v>
      </c>
      <c r="E41" s="84" t="s">
        <v>377</v>
      </c>
      <c r="F41" s="84" t="s">
        <v>378</v>
      </c>
      <c r="G41" s="97" t="s">
        <v>186</v>
      </c>
      <c r="H41" s="98">
        <v>0</v>
      </c>
      <c r="I41" s="98">
        <v>0</v>
      </c>
      <c r="J41" s="94">
        <v>53.66</v>
      </c>
      <c r="K41" s="95">
        <f t="shared" si="1"/>
        <v>6.8058598764618727E-6</v>
      </c>
      <c r="L41" s="95">
        <f>J41/'[5]סכום נכסי הקרן'!$C$42</f>
        <v>7.4280952512124095E-7</v>
      </c>
      <c r="O41" s="169"/>
    </row>
    <row r="42" spans="2:15" s="142" customFormat="1">
      <c r="B42" s="87" t="s">
        <v>3496</v>
      </c>
      <c r="C42" s="84" t="s">
        <v>3523</v>
      </c>
      <c r="D42" s="84">
        <v>10</v>
      </c>
      <c r="E42" s="84" t="s">
        <v>377</v>
      </c>
      <c r="F42" s="84" t="s">
        <v>378</v>
      </c>
      <c r="G42" s="97" t="s">
        <v>191</v>
      </c>
      <c r="H42" s="98">
        <v>0</v>
      </c>
      <c r="I42" s="98">
        <v>0</v>
      </c>
      <c r="J42" s="94">
        <v>448.05000000000018</v>
      </c>
      <c r="K42" s="95">
        <f t="shared" si="1"/>
        <v>5.6827534805231896E-5</v>
      </c>
      <c r="L42" s="95">
        <f>J42/'[5]סכום נכסי הקרן'!$C$42</f>
        <v>6.2023072629625828E-6</v>
      </c>
      <c r="O42" s="169"/>
    </row>
    <row r="43" spans="2:15" s="142" customFormat="1">
      <c r="B43" s="87" t="s">
        <v>3496</v>
      </c>
      <c r="C43" s="84" t="s">
        <v>3524</v>
      </c>
      <c r="D43" s="84">
        <v>10</v>
      </c>
      <c r="E43" s="84" t="s">
        <v>377</v>
      </c>
      <c r="F43" s="84" t="s">
        <v>378</v>
      </c>
      <c r="G43" s="97" t="s">
        <v>190</v>
      </c>
      <c r="H43" s="98">
        <v>0</v>
      </c>
      <c r="I43" s="98">
        <v>0</v>
      </c>
      <c r="J43" s="94">
        <v>0.94</v>
      </c>
      <c r="K43" s="95">
        <f t="shared" si="1"/>
        <v>1.1922303920749461E-7</v>
      </c>
      <c r="L43" s="95">
        <f>J43/'[5]סכום נכסי הקרן'!$C$42</f>
        <v>1.3012317435966577E-8</v>
      </c>
      <c r="O43" s="169"/>
    </row>
    <row r="44" spans="2:15" s="142" customFormat="1">
      <c r="B44" s="87" t="s">
        <v>3496</v>
      </c>
      <c r="C44" s="84" t="s">
        <v>3525</v>
      </c>
      <c r="D44" s="84">
        <v>10</v>
      </c>
      <c r="E44" s="84" t="s">
        <v>377</v>
      </c>
      <c r="F44" s="84" t="s">
        <v>378</v>
      </c>
      <c r="G44" s="97" t="s">
        <v>185</v>
      </c>
      <c r="H44" s="98">
        <v>0</v>
      </c>
      <c r="I44" s="98">
        <v>0</v>
      </c>
      <c r="J44" s="94">
        <v>31304.73</v>
      </c>
      <c r="K44" s="95">
        <f t="shared" si="1"/>
        <v>3.970473459755354E-3</v>
      </c>
      <c r="L44" s="95">
        <f>J44/'[5]סכום נכסי הקרן'!$C$42</f>
        <v>4.3334796170981492E-4</v>
      </c>
      <c r="O44" s="169"/>
    </row>
    <row r="45" spans="2:15" s="142" customFormat="1">
      <c r="B45" s="87" t="s">
        <v>3496</v>
      </c>
      <c r="C45" s="84" t="s">
        <v>3526</v>
      </c>
      <c r="D45" s="84">
        <v>10</v>
      </c>
      <c r="E45" s="84" t="s">
        <v>377</v>
      </c>
      <c r="F45" s="84" t="s">
        <v>378</v>
      </c>
      <c r="G45" s="97" t="s">
        <v>191</v>
      </c>
      <c r="H45" s="98">
        <v>0</v>
      </c>
      <c r="I45" s="98">
        <v>0</v>
      </c>
      <c r="J45" s="94">
        <v>3.2590000000000001E-2</v>
      </c>
      <c r="K45" s="95">
        <f t="shared" si="1"/>
        <v>4.1334881359279254E-9</v>
      </c>
      <c r="L45" s="95">
        <f>J45/'[5]סכום נכסי הקרן'!$C$42</f>
        <v>4.5113981408313911E-10</v>
      </c>
      <c r="O45" s="169"/>
    </row>
    <row r="46" spans="2:15" s="142" customFormat="1">
      <c r="B46" s="87" t="s">
        <v>3500</v>
      </c>
      <c r="C46" s="84" t="s">
        <v>3527</v>
      </c>
      <c r="D46" s="84">
        <v>20</v>
      </c>
      <c r="E46" s="84" t="s">
        <v>377</v>
      </c>
      <c r="F46" s="84" t="s">
        <v>378</v>
      </c>
      <c r="G46" s="97" t="s">
        <v>184</v>
      </c>
      <c r="H46" s="98">
        <v>0</v>
      </c>
      <c r="I46" s="98">
        <v>0</v>
      </c>
      <c r="J46" s="94">
        <v>154.45069167700004</v>
      </c>
      <c r="K46" s="95">
        <f t="shared" si="1"/>
        <v>1.9589447733437912E-5</v>
      </c>
      <c r="L46" s="95">
        <f>J46/'[5]סכום נכסי הקרן'!$C$42</f>
        <v>2.1380440726656653E-6</v>
      </c>
      <c r="O46" s="169"/>
    </row>
    <row r="47" spans="2:15" s="142" customFormat="1">
      <c r="B47" s="87" t="s">
        <v>3500</v>
      </c>
      <c r="C47" s="84" t="s">
        <v>3528</v>
      </c>
      <c r="D47" s="84">
        <v>20</v>
      </c>
      <c r="E47" s="84" t="s">
        <v>377</v>
      </c>
      <c r="F47" s="84" t="s">
        <v>378</v>
      </c>
      <c r="G47" s="97" t="s">
        <v>192</v>
      </c>
      <c r="H47" s="98">
        <v>0</v>
      </c>
      <c r="I47" s="98">
        <v>0</v>
      </c>
      <c r="J47" s="94">
        <v>1.1460000000000001E-2</v>
      </c>
      <c r="K47" s="95">
        <f t="shared" si="1"/>
        <v>1.4535064141679665E-9</v>
      </c>
      <c r="L47" s="95">
        <f>J47/'[5]סכום נכסי הקרן'!$C$42</f>
        <v>1.5863952959167765E-10</v>
      </c>
      <c r="O47" s="169"/>
    </row>
    <row r="48" spans="2:15" s="142" customFormat="1">
      <c r="B48" s="87" t="s">
        <v>3500</v>
      </c>
      <c r="C48" s="84" t="s">
        <v>3529</v>
      </c>
      <c r="D48" s="84">
        <v>20</v>
      </c>
      <c r="E48" s="84" t="s">
        <v>377</v>
      </c>
      <c r="F48" s="84" t="s">
        <v>378</v>
      </c>
      <c r="G48" s="97" t="s">
        <v>182</v>
      </c>
      <c r="H48" s="98">
        <v>0</v>
      </c>
      <c r="I48" s="98">
        <v>0</v>
      </c>
      <c r="J48" s="94">
        <v>750.12393000000009</v>
      </c>
      <c r="K48" s="95">
        <f t="shared" si="1"/>
        <v>9.5140483741351013E-5</v>
      </c>
      <c r="L48" s="95">
        <f>J48/'[5]סכום נכסי הקרן'!$C$42</f>
        <v>1.0383883716462524E-5</v>
      </c>
      <c r="O48" s="169"/>
    </row>
    <row r="49" spans="2:15" s="142" customFormat="1">
      <c r="B49" s="87" t="s">
        <v>3500</v>
      </c>
      <c r="C49" s="84" t="s">
        <v>3530</v>
      </c>
      <c r="D49" s="84">
        <v>20</v>
      </c>
      <c r="E49" s="84" t="s">
        <v>377</v>
      </c>
      <c r="F49" s="84" t="s">
        <v>378</v>
      </c>
      <c r="G49" s="97" t="s">
        <v>184</v>
      </c>
      <c r="H49" s="98">
        <v>0</v>
      </c>
      <c r="I49" s="98">
        <v>0</v>
      </c>
      <c r="J49" s="94">
        <v>3923.1382371230006</v>
      </c>
      <c r="K49" s="95">
        <f t="shared" si="1"/>
        <v>4.9758347219248597E-4</v>
      </c>
      <c r="L49" s="95">
        <f>J49/'[5]סכום נכסי הקרן'!$C$42</f>
        <v>5.4307574560237028E-5</v>
      </c>
      <c r="O49" s="169"/>
    </row>
    <row r="50" spans="2:15" s="142" customFormat="1">
      <c r="B50" s="87" t="s">
        <v>3500</v>
      </c>
      <c r="C50" s="84" t="s">
        <v>3531</v>
      </c>
      <c r="D50" s="84">
        <v>20</v>
      </c>
      <c r="E50" s="84" t="s">
        <v>377</v>
      </c>
      <c r="F50" s="84" t="s">
        <v>378</v>
      </c>
      <c r="G50" s="97" t="s">
        <v>191</v>
      </c>
      <c r="H50" s="98">
        <v>0</v>
      </c>
      <c r="I50" s="98">
        <v>0</v>
      </c>
      <c r="J50" s="94">
        <v>0.21780000000000002</v>
      </c>
      <c r="K50" s="95">
        <f t="shared" si="1"/>
        <v>2.7624231850417371E-8</v>
      </c>
      <c r="L50" s="95">
        <f>J50/'[5]סכום נכסי הקרן'!$C$42</f>
        <v>3.0149816356952352E-9</v>
      </c>
      <c r="O50" s="169"/>
    </row>
    <row r="51" spans="2:15" s="142" customFormat="1">
      <c r="B51" s="87" t="s">
        <v>3500</v>
      </c>
      <c r="C51" s="84" t="s">
        <v>3532</v>
      </c>
      <c r="D51" s="84">
        <v>20</v>
      </c>
      <c r="E51" s="84" t="s">
        <v>377</v>
      </c>
      <c r="F51" s="84" t="s">
        <v>378</v>
      </c>
      <c r="G51" s="97" t="s">
        <v>182</v>
      </c>
      <c r="H51" s="98">
        <v>0</v>
      </c>
      <c r="I51" s="98">
        <v>0</v>
      </c>
      <c r="J51" s="94">
        <v>26666.286066607998</v>
      </c>
      <c r="K51" s="95">
        <f t="shared" si="1"/>
        <v>3.3821656055717793E-3</v>
      </c>
      <c r="L51" s="95">
        <f>J51/'[5]סכום נכסי הקרן'!$C$42</f>
        <v>3.6913848844361263E-4</v>
      </c>
      <c r="O51" s="169"/>
    </row>
    <row r="52" spans="2:15" s="142" customFormat="1">
      <c r="B52" s="87" t="s">
        <v>3491</v>
      </c>
      <c r="C52" s="84" t="s">
        <v>3533</v>
      </c>
      <c r="D52" s="84">
        <v>11</v>
      </c>
      <c r="E52" s="84" t="s">
        <v>420</v>
      </c>
      <c r="F52" s="84" t="s">
        <v>378</v>
      </c>
      <c r="G52" s="97" t="s">
        <v>182</v>
      </c>
      <c r="H52" s="98">
        <v>0</v>
      </c>
      <c r="I52" s="98">
        <v>0</v>
      </c>
      <c r="J52" s="94">
        <v>72.431180071</v>
      </c>
      <c r="K52" s="95">
        <f t="shared" si="1"/>
        <v>9.1866653419680164E-6</v>
      </c>
      <c r="L52" s="95">
        <f>J52/'[5]סכום נכסי הקרן'!$C$42</f>
        <v>1.0026569227079874E-6</v>
      </c>
      <c r="O52" s="169"/>
    </row>
    <row r="53" spans="2:15" s="142" customFormat="1">
      <c r="B53" s="87" t="s">
        <v>3491</v>
      </c>
      <c r="C53" s="84" t="s">
        <v>3534</v>
      </c>
      <c r="D53" s="84">
        <v>11</v>
      </c>
      <c r="E53" s="84" t="s">
        <v>420</v>
      </c>
      <c r="F53" s="84" t="s">
        <v>378</v>
      </c>
      <c r="G53" s="97" t="s">
        <v>184</v>
      </c>
      <c r="H53" s="98">
        <v>0</v>
      </c>
      <c r="I53" s="98">
        <v>0</v>
      </c>
      <c r="J53" s="94">
        <v>17.284020000000002</v>
      </c>
      <c r="K53" s="95">
        <f t="shared" si="1"/>
        <v>2.192184461833108E-6</v>
      </c>
      <c r="L53" s="95">
        <f>J53/'[5]סכום נכסי הקרן'!$C$42</f>
        <v>2.3926080298893091E-7</v>
      </c>
      <c r="O53" s="169"/>
    </row>
    <row r="54" spans="2:15" s="142" customFormat="1">
      <c r="B54" s="87" t="s">
        <v>3503</v>
      </c>
      <c r="C54" s="84" t="s">
        <v>3535</v>
      </c>
      <c r="D54" s="84">
        <v>26</v>
      </c>
      <c r="E54" s="84" t="s">
        <v>420</v>
      </c>
      <c r="F54" s="84" t="s">
        <v>378</v>
      </c>
      <c r="G54" s="97" t="s">
        <v>191</v>
      </c>
      <c r="H54" s="98">
        <v>0</v>
      </c>
      <c r="I54" s="98">
        <v>0</v>
      </c>
      <c r="J54" s="94">
        <v>3.87995</v>
      </c>
      <c r="K54" s="95">
        <f t="shared" si="1"/>
        <v>4.9210577763097741E-7</v>
      </c>
      <c r="L54" s="95">
        <f>J54/'[5]סכום נכסי הקרן'!$C$42</f>
        <v>5.3709724506040982E-8</v>
      </c>
      <c r="O54" s="169"/>
    </row>
    <row r="55" spans="2:15" s="142" customFormat="1">
      <c r="B55" s="87" t="s">
        <v>3503</v>
      </c>
      <c r="C55" s="84" t="s">
        <v>3536</v>
      </c>
      <c r="D55" s="84">
        <v>26</v>
      </c>
      <c r="E55" s="84" t="s">
        <v>420</v>
      </c>
      <c r="F55" s="84" t="s">
        <v>378</v>
      </c>
      <c r="G55" s="97" t="s">
        <v>189</v>
      </c>
      <c r="H55" s="98">
        <v>0</v>
      </c>
      <c r="I55" s="98">
        <v>0</v>
      </c>
      <c r="J55" s="94">
        <v>1.64E-3</v>
      </c>
      <c r="K55" s="95">
        <f t="shared" si="1"/>
        <v>2.0800615351094805E-10</v>
      </c>
      <c r="L55" s="95">
        <f>J55/'[5]סכום נכסי הקרן'!$C$42</f>
        <v>2.2702341058494879E-11</v>
      </c>
      <c r="O55" s="169"/>
    </row>
    <row r="56" spans="2:15" s="142" customFormat="1">
      <c r="B56" s="87" t="s">
        <v>3503</v>
      </c>
      <c r="C56" s="84" t="s">
        <v>3537</v>
      </c>
      <c r="D56" s="84">
        <v>26</v>
      </c>
      <c r="E56" s="84" t="s">
        <v>420</v>
      </c>
      <c r="F56" s="84" t="s">
        <v>378</v>
      </c>
      <c r="G56" s="97" t="s">
        <v>190</v>
      </c>
      <c r="H56" s="98">
        <v>0</v>
      </c>
      <c r="I56" s="98">
        <v>0</v>
      </c>
      <c r="J56" s="94">
        <v>8.0999999999999996E-3</v>
      </c>
      <c r="K56" s="95">
        <f t="shared" si="1"/>
        <v>1.0273474655113897E-9</v>
      </c>
      <c r="L56" s="95">
        <f>J56/'[5]סכום נכסי הקרן'!$C$42</f>
        <v>1.1212741620354179E-10</v>
      </c>
      <c r="O56" s="169"/>
    </row>
    <row r="57" spans="2:15" s="142" customFormat="1">
      <c r="B57" s="87" t="s">
        <v>3503</v>
      </c>
      <c r="C57" s="84" t="s">
        <v>3538</v>
      </c>
      <c r="D57" s="84">
        <v>26</v>
      </c>
      <c r="E57" s="84" t="s">
        <v>420</v>
      </c>
      <c r="F57" s="84" t="s">
        <v>378</v>
      </c>
      <c r="G57" s="97" t="s">
        <v>3485</v>
      </c>
      <c r="H57" s="98">
        <v>0</v>
      </c>
      <c r="I57" s="98">
        <v>0</v>
      </c>
      <c r="J57" s="94">
        <v>1.388E-2</v>
      </c>
      <c r="K57" s="95">
        <f t="shared" si="1"/>
        <v>1.7604423236170482E-9</v>
      </c>
      <c r="L57" s="95">
        <f>J57/'[5]סכום נכסי הקרן'!$C$42</f>
        <v>1.9213932554384692E-10</v>
      </c>
      <c r="O57" s="169"/>
    </row>
    <row r="58" spans="2:15" s="142" customFormat="1">
      <c r="B58" s="87" t="s">
        <v>3503</v>
      </c>
      <c r="C58" s="84" t="s">
        <v>3539</v>
      </c>
      <c r="D58" s="84">
        <v>26</v>
      </c>
      <c r="E58" s="84" t="s">
        <v>420</v>
      </c>
      <c r="F58" s="84" t="s">
        <v>378</v>
      </c>
      <c r="G58" s="97" t="s">
        <v>186</v>
      </c>
      <c r="H58" s="98">
        <v>0</v>
      </c>
      <c r="I58" s="98">
        <v>0</v>
      </c>
      <c r="J58" s="94">
        <v>0.81</v>
      </c>
      <c r="K58" s="95">
        <f t="shared" si="1"/>
        <v>1.0273474655113899E-7</v>
      </c>
      <c r="L58" s="95">
        <f>J58/'[5]סכום נכסי הקרן'!$C$42</f>
        <v>1.121274162035418E-8</v>
      </c>
      <c r="O58" s="169"/>
    </row>
    <row r="59" spans="2:15" s="142" customFormat="1">
      <c r="B59" s="87" t="s">
        <v>3503</v>
      </c>
      <c r="C59" s="84" t="s">
        <v>3540</v>
      </c>
      <c r="D59" s="84">
        <v>26</v>
      </c>
      <c r="E59" s="84" t="s">
        <v>420</v>
      </c>
      <c r="F59" s="84" t="s">
        <v>378</v>
      </c>
      <c r="G59" s="97" t="s">
        <v>182</v>
      </c>
      <c r="H59" s="98">
        <v>0</v>
      </c>
      <c r="I59" s="98">
        <v>0</v>
      </c>
      <c r="J59" s="94">
        <v>95.660420000000002</v>
      </c>
      <c r="K59" s="95">
        <f t="shared" si="1"/>
        <v>1.2132900004537663E-5</v>
      </c>
      <c r="L59" s="95">
        <f>J59/'[5]סכום נכסי הקרן'!$C$42</f>
        <v>1.3242167564871127E-6</v>
      </c>
      <c r="O59" s="169"/>
    </row>
    <row r="60" spans="2:15" s="142" customFormat="1">
      <c r="B60" s="87" t="s">
        <v>3503</v>
      </c>
      <c r="C60" s="84" t="s">
        <v>3541</v>
      </c>
      <c r="D60" s="84">
        <v>26</v>
      </c>
      <c r="E60" s="84" t="s">
        <v>420</v>
      </c>
      <c r="F60" s="84" t="s">
        <v>378</v>
      </c>
      <c r="G60" s="97" t="s">
        <v>184</v>
      </c>
      <c r="H60" s="98">
        <v>0</v>
      </c>
      <c r="I60" s="98">
        <v>0</v>
      </c>
      <c r="J60" s="94">
        <v>8.3239999999999998</v>
      </c>
      <c r="K60" s="95">
        <f t="shared" si="1"/>
        <v>1.0557580620884949E-6</v>
      </c>
      <c r="L60" s="95">
        <f>J60/'[5]סכום נכסי הקרן'!$C$42</f>
        <v>1.1522822376275085E-7</v>
      </c>
      <c r="O60" s="169"/>
    </row>
    <row r="61" spans="2:15" s="142" customFormat="1">
      <c r="B61" s="87" t="s">
        <v>3503</v>
      </c>
      <c r="C61" s="84" t="s">
        <v>3542</v>
      </c>
      <c r="D61" s="84">
        <v>26</v>
      </c>
      <c r="E61" s="84" t="s">
        <v>420</v>
      </c>
      <c r="F61" s="84" t="s">
        <v>378</v>
      </c>
      <c r="G61" s="97" t="s">
        <v>192</v>
      </c>
      <c r="H61" s="98">
        <v>0</v>
      </c>
      <c r="I61" s="98">
        <v>0</v>
      </c>
      <c r="J61" s="94">
        <v>7.0543699999999996</v>
      </c>
      <c r="K61" s="95">
        <f t="shared" si="1"/>
        <v>8.9472705435550394E-7</v>
      </c>
      <c r="L61" s="95">
        <f>J61/'[5]סכום נכסי הקרן'!$C$42</f>
        <v>9.7652874202935688E-8</v>
      </c>
      <c r="O61" s="169"/>
    </row>
    <row r="62" spans="2:15" s="142" customFormat="1">
      <c r="B62" s="87" t="s">
        <v>3503</v>
      </c>
      <c r="C62" s="84" t="s">
        <v>3543</v>
      </c>
      <c r="D62" s="84">
        <v>26</v>
      </c>
      <c r="E62" s="84" t="s">
        <v>420</v>
      </c>
      <c r="F62" s="84" t="s">
        <v>378</v>
      </c>
      <c r="G62" s="97" t="s">
        <v>185</v>
      </c>
      <c r="H62" s="98">
        <v>0</v>
      </c>
      <c r="I62" s="98">
        <v>0</v>
      </c>
      <c r="J62" s="94">
        <v>87.913840000000022</v>
      </c>
      <c r="K62" s="95">
        <f t="shared" si="1"/>
        <v>1.1150377865107885E-5</v>
      </c>
      <c r="L62" s="95">
        <f>J62/'[5]סכום נכסי הקרן'!$C$42</f>
        <v>1.2169816947816768E-6</v>
      </c>
      <c r="O62" s="169"/>
    </row>
    <row r="63" spans="2:15" s="142" customFormat="1">
      <c r="B63" s="83"/>
      <c r="C63" s="84"/>
      <c r="D63" s="84"/>
      <c r="E63" s="84"/>
      <c r="F63" s="84"/>
      <c r="G63" s="84"/>
      <c r="H63" s="84"/>
      <c r="I63" s="84"/>
      <c r="J63" s="84"/>
      <c r="K63" s="95"/>
      <c r="L63" s="84"/>
      <c r="O63" s="169"/>
    </row>
    <row r="64" spans="2:15" s="142" customFormat="1">
      <c r="B64" s="158" t="s">
        <v>3869</v>
      </c>
      <c r="C64" s="159"/>
      <c r="D64" s="159"/>
      <c r="E64" s="159"/>
      <c r="F64" s="159"/>
      <c r="G64" s="159"/>
      <c r="H64" s="159"/>
      <c r="I64" s="159"/>
      <c r="J64" s="160">
        <f>J65</f>
        <v>15.17</v>
      </c>
      <c r="K64" s="161">
        <f t="shared" ref="K64:K65" si="2">J64/$J$10</f>
        <v>1.9240569199762695E-6</v>
      </c>
      <c r="L64" s="161">
        <f>J64/'[5]סכום נכסי הקרן'!$C$42</f>
        <v>2.0999665479107765E-7</v>
      </c>
      <c r="O64" s="169"/>
    </row>
    <row r="65" spans="2:15" s="142" customFormat="1">
      <c r="B65" s="162" t="s">
        <v>3489</v>
      </c>
      <c r="C65" s="163" t="s">
        <v>3870</v>
      </c>
      <c r="D65" s="164">
        <v>95</v>
      </c>
      <c r="E65" s="163" t="s">
        <v>1200</v>
      </c>
      <c r="F65" s="163"/>
      <c r="G65" s="164" t="s">
        <v>183</v>
      </c>
      <c r="H65" s="165">
        <v>0</v>
      </c>
      <c r="I65" s="165">
        <v>0</v>
      </c>
      <c r="J65" s="166">
        <v>15.17</v>
      </c>
      <c r="K65" s="167">
        <f t="shared" si="2"/>
        <v>1.9240569199762695E-6</v>
      </c>
      <c r="L65" s="167">
        <f>J65/'[5]סכום נכסי הקרן'!$C$42</f>
        <v>2.0999665479107765E-7</v>
      </c>
      <c r="O65" s="169"/>
    </row>
    <row r="66" spans="2:15" s="142" customFormat="1">
      <c r="B66" s="83"/>
      <c r="C66" s="84"/>
      <c r="D66" s="84"/>
      <c r="E66" s="84"/>
      <c r="F66" s="84"/>
      <c r="G66" s="84"/>
      <c r="H66" s="84"/>
      <c r="I66" s="84"/>
      <c r="J66" s="84"/>
      <c r="K66" s="95"/>
      <c r="L66" s="84"/>
      <c r="O66" s="169"/>
    </row>
    <row r="67" spans="2:15" s="142" customFormat="1">
      <c r="B67" s="81" t="s">
        <v>255</v>
      </c>
      <c r="C67" s="82"/>
      <c r="D67" s="82"/>
      <c r="E67" s="82"/>
      <c r="F67" s="82"/>
      <c r="G67" s="82"/>
      <c r="H67" s="82"/>
      <c r="I67" s="82"/>
      <c r="J67" s="91">
        <f>J68+J83</f>
        <v>302576.94817870401</v>
      </c>
      <c r="K67" s="92">
        <f t="shared" ref="K67:K81" si="3">J67/$J$10</f>
        <v>3.8376748251057122E-2</v>
      </c>
      <c r="L67" s="92">
        <f>J67/'[5]סכום נכסי הקרן'!$C$42</f>
        <v>4.1885396792630918E-3</v>
      </c>
      <c r="N67" s="155"/>
      <c r="O67" s="169"/>
    </row>
    <row r="68" spans="2:15" s="142" customFormat="1">
      <c r="B68" s="102" t="s">
        <v>48</v>
      </c>
      <c r="C68" s="82"/>
      <c r="D68" s="82"/>
      <c r="E68" s="82"/>
      <c r="F68" s="82"/>
      <c r="G68" s="82"/>
      <c r="H68" s="82"/>
      <c r="I68" s="82"/>
      <c r="J68" s="91">
        <f>SUM(J69:J81)</f>
        <v>5025.4460159999999</v>
      </c>
      <c r="K68" s="92">
        <f t="shared" si="3"/>
        <v>6.3739249723480387E-4</v>
      </c>
      <c r="L68" s="92">
        <f>J68/'[5]סכום נכסי הקרן'!$C$42</f>
        <v>6.9566700869686782E-5</v>
      </c>
      <c r="O68" s="169"/>
    </row>
    <row r="69" spans="2:15" s="142" customFormat="1">
      <c r="B69" s="87" t="s">
        <v>3544</v>
      </c>
      <c r="C69" s="84" t="s">
        <v>3545</v>
      </c>
      <c r="D69" s="84">
        <v>91</v>
      </c>
      <c r="E69" s="84" t="s">
        <v>977</v>
      </c>
      <c r="F69" s="84" t="s">
        <v>964</v>
      </c>
      <c r="G69" s="97" t="s">
        <v>190</v>
      </c>
      <c r="H69" s="98">
        <v>0</v>
      </c>
      <c r="I69" s="98">
        <v>0</v>
      </c>
      <c r="J69" s="94">
        <v>69.944553999999997</v>
      </c>
      <c r="K69" s="95">
        <f t="shared" si="3"/>
        <v>8.8712790466943871E-6</v>
      </c>
      <c r="L69" s="95">
        <f>J69/'[5]סכום נכסי הקרן'!$C$42</f>
        <v>9.6823482932458062E-7</v>
      </c>
      <c r="N69" s="168"/>
      <c r="O69" s="169"/>
    </row>
    <row r="70" spans="2:15" s="142" customFormat="1">
      <c r="B70" s="87" t="s">
        <v>3544</v>
      </c>
      <c r="C70" s="84" t="s">
        <v>3546</v>
      </c>
      <c r="D70" s="84">
        <v>91</v>
      </c>
      <c r="E70" s="84" t="s">
        <v>977</v>
      </c>
      <c r="F70" s="84" t="s">
        <v>964</v>
      </c>
      <c r="G70" s="97" t="s">
        <v>191</v>
      </c>
      <c r="H70" s="98">
        <v>0</v>
      </c>
      <c r="I70" s="98">
        <v>0</v>
      </c>
      <c r="J70" s="94">
        <v>44.76737</v>
      </c>
      <c r="K70" s="95">
        <f t="shared" si="3"/>
        <v>5.6779807539642746E-6</v>
      </c>
      <c r="L70" s="95">
        <f>J70/'[5]סכום נכסי הקרן'!$C$42</f>
        <v>6.1970981831209269E-7</v>
      </c>
      <c r="O70" s="169"/>
    </row>
    <row r="71" spans="2:15" s="142" customFormat="1">
      <c r="B71" s="87" t="s">
        <v>3544</v>
      </c>
      <c r="C71" s="84" t="s">
        <v>3547</v>
      </c>
      <c r="D71" s="84">
        <v>91</v>
      </c>
      <c r="E71" s="84" t="s">
        <v>977</v>
      </c>
      <c r="F71" s="84" t="s">
        <v>964</v>
      </c>
      <c r="G71" s="97" t="s">
        <v>3485</v>
      </c>
      <c r="H71" s="98">
        <v>0</v>
      </c>
      <c r="I71" s="98">
        <v>0</v>
      </c>
      <c r="J71" s="94">
        <v>27.115830000000003</v>
      </c>
      <c r="K71" s="95">
        <f t="shared" si="3"/>
        <v>3.4391826204614459E-6</v>
      </c>
      <c r="L71" s="95">
        <f>J71/'[5]סכום נכסי הקרן'!$C$42</f>
        <v>3.7536147606351662E-7</v>
      </c>
      <c r="O71" s="169"/>
    </row>
    <row r="72" spans="2:15" s="142" customFormat="1">
      <c r="B72" s="87" t="s">
        <v>3544</v>
      </c>
      <c r="C72" s="84" t="s">
        <v>3548</v>
      </c>
      <c r="D72" s="84">
        <v>91</v>
      </c>
      <c r="E72" s="84" t="s">
        <v>977</v>
      </c>
      <c r="F72" s="84" t="s">
        <v>964</v>
      </c>
      <c r="G72" s="97" t="s">
        <v>193</v>
      </c>
      <c r="H72" s="98">
        <v>0</v>
      </c>
      <c r="I72" s="98">
        <v>0</v>
      </c>
      <c r="J72" s="94">
        <v>2.6825130000000001</v>
      </c>
      <c r="K72" s="95">
        <f t="shared" si="3"/>
        <v>3.4023122614214258E-7</v>
      </c>
      <c r="L72" s="95">
        <f>J72/'[5]סכום נכסי הקרן'!$C$42</f>
        <v>3.713373476819895E-8</v>
      </c>
      <c r="O72" s="169"/>
    </row>
    <row r="73" spans="2:15" s="142" customFormat="1">
      <c r="B73" s="87" t="s">
        <v>3544</v>
      </c>
      <c r="C73" s="84" t="s">
        <v>3549</v>
      </c>
      <c r="D73" s="84">
        <v>91</v>
      </c>
      <c r="E73" s="84" t="s">
        <v>977</v>
      </c>
      <c r="F73" s="84" t="s">
        <v>964</v>
      </c>
      <c r="G73" s="97" t="s">
        <v>186</v>
      </c>
      <c r="H73" s="98">
        <v>0</v>
      </c>
      <c r="I73" s="98">
        <v>0</v>
      </c>
      <c r="J73" s="94">
        <v>93.713439999999991</v>
      </c>
      <c r="K73" s="95">
        <f t="shared" si="3"/>
        <v>1.1885958650414035E-5</v>
      </c>
      <c r="L73" s="95">
        <f>J73/'[5]סכום נכסי הקרן'!$C$42</f>
        <v>1.2972649247834124E-6</v>
      </c>
      <c r="O73" s="169"/>
    </row>
    <row r="74" spans="2:15" s="142" customFormat="1">
      <c r="B74" s="87" t="s">
        <v>3544</v>
      </c>
      <c r="C74" s="84" t="s">
        <v>3550</v>
      </c>
      <c r="D74" s="84">
        <v>91</v>
      </c>
      <c r="E74" s="84" t="s">
        <v>977</v>
      </c>
      <c r="F74" s="84" t="s">
        <v>964</v>
      </c>
      <c r="G74" s="97" t="s">
        <v>184</v>
      </c>
      <c r="H74" s="98">
        <v>0</v>
      </c>
      <c r="I74" s="98">
        <v>0</v>
      </c>
      <c r="J74" s="94">
        <v>348.32353999999998</v>
      </c>
      <c r="K74" s="95">
        <f t="shared" si="3"/>
        <v>4.4178926666290762E-5</v>
      </c>
      <c r="L74" s="95">
        <f>J74/'[5]סכום נכסי הקרן'!$C$42</f>
        <v>4.8218047584038313E-6</v>
      </c>
      <c r="O74" s="169"/>
    </row>
    <row r="75" spans="2:15" s="142" customFormat="1">
      <c r="B75" s="87" t="s">
        <v>3544</v>
      </c>
      <c r="C75" s="84" t="s">
        <v>3551</v>
      </c>
      <c r="D75" s="84">
        <v>91</v>
      </c>
      <c r="E75" s="84" t="s">
        <v>977</v>
      </c>
      <c r="F75" s="84" t="s">
        <v>964</v>
      </c>
      <c r="G75" s="97" t="s">
        <v>3871</v>
      </c>
      <c r="H75" s="98">
        <v>0</v>
      </c>
      <c r="I75" s="98">
        <v>0</v>
      </c>
      <c r="J75" s="94">
        <v>6.0544200000000004</v>
      </c>
      <c r="K75" s="95">
        <f t="shared" si="3"/>
        <v>7.6790037557302083E-7</v>
      </c>
      <c r="L75" s="95">
        <f>J75/'[5]סכום נכסי הקרן'!$C$42</f>
        <v>8.3810675458154014E-8</v>
      </c>
      <c r="O75" s="169"/>
    </row>
    <row r="76" spans="2:15" s="142" customFormat="1">
      <c r="B76" s="87" t="s">
        <v>3544</v>
      </c>
      <c r="C76" s="84" t="s">
        <v>3552</v>
      </c>
      <c r="D76" s="84">
        <v>91</v>
      </c>
      <c r="E76" s="84" t="s">
        <v>977</v>
      </c>
      <c r="F76" s="84" t="s">
        <v>964</v>
      </c>
      <c r="G76" s="97" t="s">
        <v>182</v>
      </c>
      <c r="H76" s="98">
        <v>0</v>
      </c>
      <c r="I76" s="98">
        <v>0</v>
      </c>
      <c r="J76" s="94">
        <v>3075.2345190000001</v>
      </c>
      <c r="K76" s="95">
        <f t="shared" si="3"/>
        <v>3.9004128258614664E-4</v>
      </c>
      <c r="L76" s="95">
        <f>J76/'[5]סכום נכסי הקרן'!$C$42</f>
        <v>4.2570135905606377E-5</v>
      </c>
      <c r="O76" s="169"/>
    </row>
    <row r="77" spans="2:15" s="142" customFormat="1">
      <c r="B77" s="87" t="s">
        <v>3544</v>
      </c>
      <c r="C77" s="84" t="s">
        <v>3553</v>
      </c>
      <c r="D77" s="84">
        <v>91</v>
      </c>
      <c r="E77" s="84" t="s">
        <v>977</v>
      </c>
      <c r="F77" s="84" t="s">
        <v>964</v>
      </c>
      <c r="G77" s="97" t="s">
        <v>3554</v>
      </c>
      <c r="H77" s="98">
        <v>0</v>
      </c>
      <c r="I77" s="98">
        <v>0</v>
      </c>
      <c r="J77" s="94">
        <v>18.606360000000002</v>
      </c>
      <c r="K77" s="95">
        <f t="shared" si="3"/>
        <v>2.3599008380731488E-6</v>
      </c>
      <c r="L77" s="95">
        <f>J77/'[5]סכום נכסי הקרן'!$C$42</f>
        <v>2.5756581132752249E-7</v>
      </c>
      <c r="O77" s="169"/>
    </row>
    <row r="78" spans="2:15" s="142" customFormat="1">
      <c r="B78" s="87" t="s">
        <v>3544</v>
      </c>
      <c r="C78" s="84" t="s">
        <v>3555</v>
      </c>
      <c r="D78" s="84">
        <v>91</v>
      </c>
      <c r="E78" s="84" t="s">
        <v>977</v>
      </c>
      <c r="F78" s="84" t="s">
        <v>964</v>
      </c>
      <c r="G78" s="97" t="s">
        <v>187</v>
      </c>
      <c r="H78" s="98">
        <v>0</v>
      </c>
      <c r="I78" s="98">
        <v>0</v>
      </c>
      <c r="J78" s="94">
        <v>8.6240199999999998</v>
      </c>
      <c r="K78" s="95">
        <f t="shared" si="3"/>
        <v>1.0938105048789551E-6</v>
      </c>
      <c r="L78" s="95">
        <f>J78/'[5]סכום נכסי הקרן'!$C$42</f>
        <v>1.1938136788736647E-7</v>
      </c>
      <c r="O78" s="169"/>
    </row>
    <row r="79" spans="2:15" s="142" customFormat="1">
      <c r="B79" s="87" t="s">
        <v>3544</v>
      </c>
      <c r="C79" s="84" t="s">
        <v>3556</v>
      </c>
      <c r="D79" s="84">
        <v>91</v>
      </c>
      <c r="E79" s="84" t="s">
        <v>977</v>
      </c>
      <c r="F79" s="84" t="s">
        <v>964</v>
      </c>
      <c r="G79" s="97" t="s">
        <v>185</v>
      </c>
      <c r="H79" s="98">
        <v>0</v>
      </c>
      <c r="I79" s="98">
        <v>0</v>
      </c>
      <c r="J79" s="94">
        <v>33.833799999999997</v>
      </c>
      <c r="K79" s="95">
        <f t="shared" si="3"/>
        <v>4.2912430467431183E-6</v>
      </c>
      <c r="L79" s="95">
        <f>J79/'[5]סכום נכסי הקרן'!$C$42</f>
        <v>4.6835760177128292E-7</v>
      </c>
      <c r="O79" s="169"/>
    </row>
    <row r="80" spans="2:15" s="142" customFormat="1">
      <c r="B80" s="87" t="s">
        <v>3544</v>
      </c>
      <c r="C80" s="84" t="s">
        <v>3557</v>
      </c>
      <c r="D80" s="84">
        <v>91</v>
      </c>
      <c r="E80" s="84" t="s">
        <v>977</v>
      </c>
      <c r="F80" s="84" t="s">
        <v>964</v>
      </c>
      <c r="G80" s="97" t="s">
        <v>189</v>
      </c>
      <c r="H80" s="98">
        <v>0</v>
      </c>
      <c r="I80" s="98">
        <v>0</v>
      </c>
      <c r="J80" s="94">
        <v>34.436639999999997</v>
      </c>
      <c r="K80" s="95">
        <f t="shared" si="3"/>
        <v>4.3677030647812522E-6</v>
      </c>
      <c r="L80" s="95">
        <f>J80/'[5]סכום נכסי הקרן'!$C$42</f>
        <v>4.7670265011500431E-7</v>
      </c>
      <c r="O80" s="169"/>
    </row>
    <row r="81" spans="2:15" s="142" customFormat="1">
      <c r="B81" s="87" t="s">
        <v>3544</v>
      </c>
      <c r="C81" s="84" t="s">
        <v>3558</v>
      </c>
      <c r="D81" s="84">
        <v>91</v>
      </c>
      <c r="E81" s="84" t="s">
        <v>977</v>
      </c>
      <c r="F81" s="84" t="s">
        <v>964</v>
      </c>
      <c r="G81" s="97" t="s">
        <v>192</v>
      </c>
      <c r="H81" s="98">
        <v>0</v>
      </c>
      <c r="I81" s="98">
        <v>0</v>
      </c>
      <c r="J81" s="94">
        <v>1262.1090099999999</v>
      </c>
      <c r="K81" s="95">
        <f t="shared" si="3"/>
        <v>1.6007709785464063E-4</v>
      </c>
      <c r="L81" s="95">
        <f>J81/'[5]סכום נכסי הקרן'!$C$42</f>
        <v>1.7471237315865441E-5</v>
      </c>
      <c r="O81" s="169"/>
    </row>
    <row r="82" spans="2:15" s="142" customFormat="1">
      <c r="B82" s="83"/>
      <c r="C82" s="84"/>
      <c r="D82" s="84"/>
      <c r="E82" s="84"/>
      <c r="F82" s="84"/>
      <c r="G82" s="84"/>
      <c r="H82" s="84"/>
      <c r="I82" s="84"/>
      <c r="J82" s="84"/>
      <c r="K82" s="95"/>
      <c r="L82" s="84"/>
      <c r="O82" s="169"/>
    </row>
    <row r="83" spans="2:15" s="143" customFormat="1">
      <c r="B83" s="124" t="s">
        <v>49</v>
      </c>
      <c r="C83" s="125"/>
      <c r="D83" s="125"/>
      <c r="E83" s="125"/>
      <c r="F83" s="125"/>
      <c r="G83" s="125"/>
      <c r="H83" s="125"/>
      <c r="I83" s="125"/>
      <c r="J83" s="126">
        <f>SUM(J84:J85)</f>
        <v>297551.50216270401</v>
      </c>
      <c r="K83" s="127">
        <f t="shared" ref="K83:K85" si="4">J83/$J$10</f>
        <v>3.7739355753822319E-2</v>
      </c>
      <c r="L83" s="127">
        <f>J83/'[5]סכום נכסי הקרן'!$C$42</f>
        <v>4.1189729783934047E-3</v>
      </c>
      <c r="O83" s="174"/>
    </row>
    <row r="84" spans="2:15" s="142" customFormat="1">
      <c r="B84" s="87" t="s">
        <v>3559</v>
      </c>
      <c r="C84" s="84" t="s">
        <v>3560</v>
      </c>
      <c r="D84" s="84"/>
      <c r="E84" s="84" t="s">
        <v>285</v>
      </c>
      <c r="F84" s="84"/>
      <c r="G84" s="97"/>
      <c r="H84" s="98">
        <v>0</v>
      </c>
      <c r="I84" s="98">
        <v>0</v>
      </c>
      <c r="J84" s="94">
        <v>290918.742162704</v>
      </c>
      <c r="K84" s="95">
        <f t="shared" si="4"/>
        <v>3.689810276921178E-2</v>
      </c>
      <c r="L84" s="95">
        <f>J84/'[5]סכום נכסי הקרן'!$C$42</f>
        <v>4.0271564054183175E-3</v>
      </c>
      <c r="O84" s="169"/>
    </row>
    <row r="85" spans="2:15" s="142" customFormat="1">
      <c r="B85" s="87" t="s">
        <v>3561</v>
      </c>
      <c r="C85" s="84" t="s">
        <v>3562</v>
      </c>
      <c r="D85" s="84"/>
      <c r="E85" s="84" t="s">
        <v>285</v>
      </c>
      <c r="F85" s="84"/>
      <c r="G85" s="97"/>
      <c r="H85" s="98">
        <v>0</v>
      </c>
      <c r="I85" s="98">
        <v>0</v>
      </c>
      <c r="J85" s="94">
        <v>6632.76</v>
      </c>
      <c r="K85" s="95">
        <f t="shared" si="4"/>
        <v>8.4125298461053407E-4</v>
      </c>
      <c r="L85" s="95">
        <f>J85/'[5]סכום נכסי הקרן'!$C$42</f>
        <v>9.1816572975086895E-5</v>
      </c>
      <c r="O85" s="169"/>
    </row>
    <row r="86" spans="2:15" s="142" customFormat="1">
      <c r="B86" s="144"/>
      <c r="C86" s="144"/>
      <c r="O86" s="169"/>
    </row>
    <row r="87" spans="2:15" s="142" customFormat="1">
      <c r="B87" s="144"/>
      <c r="C87" s="144"/>
      <c r="O87" s="169"/>
    </row>
    <row r="88" spans="2:15" s="142" customFormat="1">
      <c r="B88" s="144"/>
      <c r="C88" s="144"/>
      <c r="O88" s="169"/>
    </row>
    <row r="89" spans="2:15" s="142" customFormat="1">
      <c r="B89" s="157" t="s">
        <v>278</v>
      </c>
      <c r="C89" s="144"/>
      <c r="O89" s="169"/>
    </row>
    <row r="90" spans="2:15" s="142" customFormat="1">
      <c r="B90" s="146"/>
      <c r="C90" s="144"/>
      <c r="O90" s="169"/>
    </row>
    <row r="91" spans="2:15" s="142" customFormat="1">
      <c r="B91" s="144"/>
      <c r="C91" s="144"/>
      <c r="O91" s="169"/>
    </row>
    <row r="92" spans="2:15" s="142" customFormat="1">
      <c r="B92" s="144"/>
      <c r="C92" s="144"/>
      <c r="O92" s="169"/>
    </row>
    <row r="93" spans="2:15" s="142" customFormat="1">
      <c r="B93" s="144"/>
      <c r="C93" s="144"/>
      <c r="O93" s="169"/>
    </row>
    <row r="94" spans="2:15" s="142" customFormat="1">
      <c r="B94" s="144"/>
      <c r="C94" s="144"/>
      <c r="O94" s="169"/>
    </row>
    <row r="95" spans="2:15" s="142" customFormat="1">
      <c r="B95" s="144"/>
      <c r="C95" s="144"/>
      <c r="O95" s="169"/>
    </row>
    <row r="96" spans="2:15" s="142" customFormat="1">
      <c r="B96" s="144"/>
      <c r="C96" s="144"/>
      <c r="O96" s="169"/>
    </row>
    <row r="97" spans="2:15" s="142" customFormat="1">
      <c r="B97" s="144"/>
      <c r="C97" s="144"/>
      <c r="O97" s="169"/>
    </row>
    <row r="98" spans="2:15" s="142" customFormat="1">
      <c r="B98" s="144"/>
      <c r="C98" s="144"/>
      <c r="O98" s="169"/>
    </row>
    <row r="99" spans="2:15" s="142" customFormat="1">
      <c r="B99" s="144"/>
      <c r="C99" s="144"/>
      <c r="O99" s="169"/>
    </row>
    <row r="100" spans="2:15" s="142" customFormat="1">
      <c r="B100" s="144"/>
      <c r="C100" s="144"/>
      <c r="O100" s="169"/>
    </row>
    <row r="101" spans="2:15" s="142" customFormat="1">
      <c r="B101" s="144"/>
      <c r="C101" s="144"/>
      <c r="O101" s="169"/>
    </row>
    <row r="102" spans="2:15" s="142" customFormat="1">
      <c r="B102" s="144"/>
      <c r="C102" s="144"/>
      <c r="O102" s="169"/>
    </row>
    <row r="103" spans="2:15" s="142" customFormat="1">
      <c r="B103" s="144"/>
      <c r="C103" s="144"/>
      <c r="O103" s="169"/>
    </row>
    <row r="104" spans="2:15" s="142" customFormat="1">
      <c r="B104" s="144"/>
      <c r="C104" s="144"/>
      <c r="O104" s="169"/>
    </row>
    <row r="105" spans="2:15" s="142" customFormat="1">
      <c r="B105" s="144"/>
      <c r="C105" s="144"/>
      <c r="O105" s="169"/>
    </row>
    <row r="106" spans="2:15" s="142" customFormat="1">
      <c r="B106" s="144"/>
      <c r="C106" s="144"/>
      <c r="O106" s="169"/>
    </row>
    <row r="107" spans="2:15" s="142" customFormat="1">
      <c r="B107" s="144"/>
      <c r="C107" s="144"/>
      <c r="O107" s="169"/>
    </row>
    <row r="108" spans="2:15" s="142" customFormat="1">
      <c r="B108" s="144"/>
      <c r="C108" s="144"/>
      <c r="O108" s="169"/>
    </row>
    <row r="109" spans="2:15" s="142" customFormat="1">
      <c r="B109" s="144"/>
      <c r="C109" s="144"/>
      <c r="O109" s="169"/>
    </row>
    <row r="110" spans="2:15" s="142" customFormat="1">
      <c r="B110" s="144"/>
      <c r="C110" s="144"/>
      <c r="O110" s="169"/>
    </row>
    <row r="111" spans="2:15" s="142" customFormat="1">
      <c r="B111" s="144"/>
      <c r="C111" s="144"/>
      <c r="O111" s="169"/>
    </row>
    <row r="112" spans="2:15" s="142" customFormat="1">
      <c r="B112" s="144"/>
      <c r="C112" s="144"/>
      <c r="O112" s="169"/>
    </row>
    <row r="113" spans="2:15" s="142" customFormat="1">
      <c r="B113" s="144"/>
      <c r="C113" s="144"/>
      <c r="O113" s="169"/>
    </row>
    <row r="114" spans="2:15" s="142" customFormat="1">
      <c r="B114" s="144"/>
      <c r="C114" s="144"/>
      <c r="O114" s="169"/>
    </row>
    <row r="115" spans="2:15" s="142" customFormat="1">
      <c r="B115" s="144"/>
      <c r="C115" s="144"/>
      <c r="O115" s="169"/>
    </row>
    <row r="116" spans="2:15" s="142" customFormat="1">
      <c r="B116" s="144"/>
      <c r="C116" s="144"/>
      <c r="O116" s="169"/>
    </row>
    <row r="117" spans="2:15" s="142" customFormat="1">
      <c r="B117" s="144"/>
      <c r="C117" s="144"/>
      <c r="O117" s="169"/>
    </row>
    <row r="118" spans="2:15" s="142" customFormat="1">
      <c r="B118" s="144"/>
      <c r="C118" s="144"/>
      <c r="O118" s="169"/>
    </row>
    <row r="119" spans="2:15" s="142" customFormat="1">
      <c r="B119" s="144"/>
      <c r="C119" s="144"/>
      <c r="O119" s="169"/>
    </row>
    <row r="120" spans="2:15" s="142" customFormat="1">
      <c r="B120" s="144"/>
      <c r="C120" s="144"/>
      <c r="O120" s="169"/>
    </row>
    <row r="121" spans="2:15" s="142" customFormat="1">
      <c r="B121" s="144"/>
      <c r="C121" s="144"/>
      <c r="O121" s="169"/>
    </row>
    <row r="122" spans="2:15" s="142" customFormat="1">
      <c r="B122" s="144"/>
      <c r="C122" s="144"/>
      <c r="O122" s="169"/>
    </row>
    <row r="123" spans="2:15" s="142" customFormat="1">
      <c r="B123" s="144"/>
      <c r="C123" s="144"/>
      <c r="O123" s="169"/>
    </row>
    <row r="124" spans="2:15" s="142" customFormat="1">
      <c r="B124" s="144"/>
      <c r="C124" s="144"/>
      <c r="O124" s="169"/>
    </row>
    <row r="125" spans="2:15" s="142" customFormat="1">
      <c r="B125" s="144"/>
      <c r="C125" s="144"/>
      <c r="O125" s="169"/>
    </row>
    <row r="126" spans="2:15" s="142" customFormat="1">
      <c r="B126" s="144"/>
      <c r="C126" s="144"/>
      <c r="O126" s="169"/>
    </row>
    <row r="127" spans="2:15" s="142" customFormat="1">
      <c r="B127" s="144"/>
      <c r="C127" s="144"/>
      <c r="O127" s="169"/>
    </row>
    <row r="128" spans="2:15" s="142" customFormat="1">
      <c r="B128" s="144"/>
      <c r="C128" s="144"/>
      <c r="O128" s="169"/>
    </row>
    <row r="129" spans="2:15" s="142" customFormat="1">
      <c r="B129" s="144"/>
      <c r="C129" s="144"/>
      <c r="O129" s="169"/>
    </row>
    <row r="130" spans="2:15" s="142" customFormat="1">
      <c r="B130" s="144"/>
      <c r="C130" s="144"/>
      <c r="O130" s="169"/>
    </row>
    <row r="131" spans="2:15" s="142" customFormat="1">
      <c r="B131" s="144"/>
      <c r="C131" s="144"/>
      <c r="O131" s="169"/>
    </row>
    <row r="132" spans="2:15" s="142" customFormat="1">
      <c r="B132" s="144"/>
      <c r="C132" s="144"/>
      <c r="O132" s="169"/>
    </row>
    <row r="133" spans="2:15" s="142" customFormat="1">
      <c r="B133" s="144"/>
      <c r="C133" s="144"/>
      <c r="O133" s="169"/>
    </row>
    <row r="134" spans="2:15" s="142" customFormat="1">
      <c r="B134" s="144"/>
      <c r="C134" s="144"/>
      <c r="O134" s="169"/>
    </row>
    <row r="135" spans="2:15" s="142" customFormat="1">
      <c r="B135" s="144"/>
      <c r="C135" s="144"/>
      <c r="O135" s="169"/>
    </row>
    <row r="136" spans="2:15">
      <c r="D136" s="1"/>
    </row>
    <row r="137" spans="2:15">
      <c r="D137" s="1"/>
    </row>
    <row r="138" spans="2:15">
      <c r="D138" s="1"/>
    </row>
    <row r="139" spans="2:15">
      <c r="D139" s="1"/>
    </row>
    <row r="140" spans="2:15">
      <c r="D140" s="1"/>
    </row>
    <row r="141" spans="2:15">
      <c r="D141" s="1"/>
    </row>
    <row r="142" spans="2:15">
      <c r="B142" s="1"/>
      <c r="C142" s="1"/>
      <c r="D142" s="1"/>
    </row>
    <row r="143" spans="2:15">
      <c r="B143" s="1"/>
      <c r="C143" s="1"/>
      <c r="D143" s="1"/>
    </row>
    <row r="144" spans="2:15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5">
      <c r="B497" s="1"/>
      <c r="C497" s="1"/>
      <c r="D497" s="1"/>
    </row>
    <row r="498" spans="2:5">
      <c r="B498" s="1"/>
      <c r="C498" s="1"/>
      <c r="D498" s="1"/>
    </row>
    <row r="499" spans="2:5">
      <c r="B499" s="1"/>
      <c r="C499" s="1"/>
      <c r="D499" s="1"/>
    </row>
    <row r="500" spans="2:5">
      <c r="B500" s="1"/>
      <c r="C500" s="1"/>
      <c r="D500" s="1"/>
    </row>
    <row r="501" spans="2:5">
      <c r="B501" s="1"/>
      <c r="C501" s="1"/>
      <c r="D501" s="1"/>
    </row>
    <row r="502" spans="2:5">
      <c r="B502" s="1"/>
      <c r="C502" s="1"/>
      <c r="D502" s="1"/>
    </row>
    <row r="503" spans="2:5">
      <c r="B503" s="1"/>
      <c r="C503" s="1"/>
      <c r="D503" s="1"/>
    </row>
    <row r="504" spans="2:5">
      <c r="B504" s="1"/>
      <c r="C504" s="1"/>
      <c r="D504" s="1"/>
    </row>
    <row r="505" spans="2:5">
      <c r="B505" s="1"/>
      <c r="C505" s="1"/>
      <c r="D505" s="1"/>
    </row>
    <row r="506" spans="2:5">
      <c r="B506" s="1"/>
      <c r="C506" s="1"/>
      <c r="D506" s="1"/>
    </row>
    <row r="507" spans="2:5">
      <c r="B507" s="1"/>
      <c r="C507" s="1"/>
      <c r="D507" s="1"/>
    </row>
    <row r="508" spans="2:5">
      <c r="B508" s="1"/>
      <c r="C508" s="1"/>
      <c r="D508" s="1"/>
    </row>
    <row r="509" spans="2:5">
      <c r="B509" s="1"/>
      <c r="C509" s="1"/>
      <c r="E509" s="2"/>
    </row>
    <row r="510" spans="2:5">
      <c r="B510" s="1"/>
      <c r="C510" s="1"/>
      <c r="D510" s="1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 E69:F81" xr:uid="{00000000-0002-0000-02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">
    <tabColor rgb="FF7030A0"/>
  </sheetPr>
  <dimension ref="B1:V409"/>
  <sheetViews>
    <sheetView rightToLeft="1" workbookViewId="0">
      <selection activeCell="G23" sqref="G23"/>
    </sheetView>
  </sheetViews>
  <sheetFormatPr baseColWidth="10" defaultColWidth="9.1640625" defaultRowHeight="18"/>
  <cols>
    <col min="1" max="1" width="6.33203125" style="1" customWidth="1"/>
    <col min="2" max="2" width="33.5" style="2" bestFit="1" customWidth="1"/>
    <col min="3" max="3" width="41.6640625" style="2" bestFit="1" customWidth="1"/>
    <col min="4" max="4" width="7.1640625" style="2" bestFit="1" customWidth="1"/>
    <col min="5" max="5" width="4.5" style="1" bestFit="1" customWidth="1"/>
    <col min="6" max="6" width="9.5" style="1" bestFit="1" customWidth="1"/>
    <col min="7" max="7" width="11.33203125" style="1" bestFit="1" customWidth="1"/>
    <col min="8" max="8" width="5.1640625" style="1" bestFit="1" customWidth="1"/>
    <col min="9" max="9" width="9" style="1" bestFit="1" customWidth="1"/>
    <col min="10" max="10" width="6.83203125" style="1" bestFit="1" customWidth="1"/>
    <col min="11" max="11" width="8.1640625" style="1" bestFit="1" customWidth="1"/>
    <col min="12" max="12" width="14.33203125" style="1" bestFit="1" customWidth="1"/>
    <col min="13" max="13" width="11.33203125" style="1" bestFit="1" customWidth="1"/>
    <col min="14" max="14" width="6.83203125" style="1" bestFit="1" customWidth="1"/>
    <col min="15" max="15" width="10" style="1" bestFit="1" customWidth="1"/>
    <col min="16" max="16" width="9" style="1" bestFit="1" customWidth="1"/>
    <col min="17" max="17" width="7.5" style="1" customWidth="1"/>
    <col min="18" max="18" width="6.6640625" style="1" customWidth="1"/>
    <col min="19" max="19" width="7.6640625" style="1" customWidth="1"/>
    <col min="20" max="20" width="7.1640625" style="1" customWidth="1"/>
    <col min="21" max="21" width="6" style="1" customWidth="1"/>
    <col min="22" max="22" width="7.83203125" style="1" customWidth="1"/>
    <col min="23" max="23" width="8.1640625" style="1" customWidth="1"/>
    <col min="24" max="24" width="6.33203125" style="1" customWidth="1"/>
    <col min="25" max="25" width="8" style="1" customWidth="1"/>
    <col min="26" max="26" width="8.6640625" style="1" customWidth="1"/>
    <col min="27" max="27" width="10" style="1" customWidth="1"/>
    <col min="28" max="28" width="9.5" style="1" customWidth="1"/>
    <col min="29" max="29" width="6.1640625" style="1" customWidth="1"/>
    <col min="30" max="31" width="5.6640625" style="1" customWidth="1"/>
    <col min="32" max="32" width="6.83203125" style="1" customWidth="1"/>
    <col min="33" max="33" width="6.5" style="1" customWidth="1"/>
    <col min="34" max="34" width="6.6640625" style="1" customWidth="1"/>
    <col min="35" max="35" width="7.33203125" style="1" customWidth="1"/>
    <col min="36" max="47" width="5.6640625" style="1" customWidth="1"/>
    <col min="48" max="16384" width="9.1640625" style="1"/>
  </cols>
  <sheetData>
    <row r="1" spans="2:22">
      <c r="B1" s="57" t="s">
        <v>198</v>
      </c>
      <c r="C1" s="78" t="s" vm="1">
        <v>279</v>
      </c>
    </row>
    <row r="2" spans="2:22">
      <c r="B2" s="57" t="s">
        <v>197</v>
      </c>
      <c r="C2" s="78" t="s">
        <v>280</v>
      </c>
    </row>
    <row r="3" spans="2:22">
      <c r="B3" s="57" t="s">
        <v>199</v>
      </c>
      <c r="C3" s="78" t="s">
        <v>281</v>
      </c>
    </row>
    <row r="4" spans="2:22">
      <c r="B4" s="57" t="s">
        <v>200</v>
      </c>
      <c r="C4" s="78" t="s">
        <v>282</v>
      </c>
    </row>
    <row r="6" spans="2:22" ht="26.25" customHeight="1">
      <c r="B6" s="190" t="s">
        <v>239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22" s="3" customFormat="1" ht="68">
      <c r="B7" s="23" t="s">
        <v>135</v>
      </c>
      <c r="C7" s="31" t="s">
        <v>51</v>
      </c>
      <c r="D7" s="31" t="s">
        <v>75</v>
      </c>
      <c r="E7" s="31" t="s">
        <v>15</v>
      </c>
      <c r="F7" s="31" t="s">
        <v>76</v>
      </c>
      <c r="G7" s="31" t="s">
        <v>121</v>
      </c>
      <c r="H7" s="31" t="s">
        <v>18</v>
      </c>
      <c r="I7" s="31" t="s">
        <v>120</v>
      </c>
      <c r="J7" s="31" t="s">
        <v>17</v>
      </c>
      <c r="K7" s="31" t="s">
        <v>236</v>
      </c>
      <c r="L7" s="31" t="s">
        <v>262</v>
      </c>
      <c r="M7" s="31" t="s">
        <v>237</v>
      </c>
      <c r="N7" s="31" t="s">
        <v>67</v>
      </c>
      <c r="O7" s="31" t="s">
        <v>201</v>
      </c>
      <c r="P7" s="32" t="s">
        <v>203</v>
      </c>
      <c r="R7" s="1"/>
    </row>
    <row r="8" spans="2:22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269</v>
      </c>
      <c r="M8" s="33" t="s">
        <v>265</v>
      </c>
      <c r="N8" s="33" t="s">
        <v>20</v>
      </c>
      <c r="O8" s="33" t="s">
        <v>20</v>
      </c>
      <c r="P8" s="34" t="s">
        <v>20</v>
      </c>
    </row>
    <row r="9" spans="2:22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22" s="4" customFormat="1" ht="18" customHeight="1">
      <c r="B10" s="106" t="s">
        <v>241</v>
      </c>
      <c r="C10" s="82"/>
      <c r="D10" s="82"/>
      <c r="E10" s="82"/>
      <c r="F10" s="82"/>
      <c r="G10" s="82"/>
      <c r="H10" s="91">
        <v>1.4123791032728963</v>
      </c>
      <c r="I10" s="82"/>
      <c r="J10" s="82"/>
      <c r="K10" s="104">
        <v>7.8560609668294618E-2</v>
      </c>
      <c r="L10" s="91"/>
      <c r="M10" s="91">
        <v>158008.8941</v>
      </c>
      <c r="N10" s="82"/>
      <c r="O10" s="92">
        <v>1</v>
      </c>
      <c r="P10" s="92">
        <f>M10/'סכום נכסי הקרן'!$C$42</f>
        <v>2.1872998823268481E-3</v>
      </c>
      <c r="Q10" s="147"/>
      <c r="R10" s="141"/>
      <c r="S10" s="141"/>
      <c r="T10" s="141"/>
      <c r="U10" s="141"/>
      <c r="V10" s="141"/>
    </row>
    <row r="11" spans="2:22" s="100" customFormat="1" ht="20.25" customHeight="1">
      <c r="B11" s="81" t="s">
        <v>256</v>
      </c>
      <c r="C11" s="82"/>
      <c r="D11" s="82"/>
      <c r="E11" s="82"/>
      <c r="F11" s="82"/>
      <c r="G11" s="82"/>
      <c r="H11" s="91">
        <v>1.4123791032728963</v>
      </c>
      <c r="I11" s="82"/>
      <c r="J11" s="82"/>
      <c r="K11" s="104">
        <v>7.8560609668294618E-2</v>
      </c>
      <c r="L11" s="91"/>
      <c r="M11" s="91">
        <v>158008.8941</v>
      </c>
      <c r="N11" s="82"/>
      <c r="O11" s="92">
        <v>1</v>
      </c>
      <c r="P11" s="92">
        <f>M11/'סכום נכסי הקרן'!$C$42</f>
        <v>2.1872998823268481E-3</v>
      </c>
      <c r="Q11" s="143"/>
      <c r="R11" s="143"/>
      <c r="S11" s="143"/>
      <c r="T11" s="143"/>
      <c r="U11" s="143"/>
      <c r="V11" s="143"/>
    </row>
    <row r="12" spans="2:22">
      <c r="B12" s="102" t="s">
        <v>36</v>
      </c>
      <c r="C12" s="82"/>
      <c r="D12" s="82"/>
      <c r="E12" s="82"/>
      <c r="F12" s="82"/>
      <c r="G12" s="82"/>
      <c r="H12" s="91">
        <v>1.4123791032728963</v>
      </c>
      <c r="I12" s="82"/>
      <c r="J12" s="82"/>
      <c r="K12" s="104">
        <v>7.8560609668294618E-2</v>
      </c>
      <c r="L12" s="91"/>
      <c r="M12" s="91">
        <v>158008.8941</v>
      </c>
      <c r="N12" s="82"/>
      <c r="O12" s="92">
        <v>1</v>
      </c>
      <c r="P12" s="92">
        <f>M12/'סכום נכסי הקרן'!$C$42</f>
        <v>2.1872998823268481E-3</v>
      </c>
      <c r="Q12" s="142"/>
      <c r="R12" s="142"/>
      <c r="S12" s="142"/>
      <c r="T12" s="142"/>
      <c r="U12" s="142"/>
      <c r="V12" s="142"/>
    </row>
    <row r="13" spans="2:22">
      <c r="B13" s="87" t="s">
        <v>3669</v>
      </c>
      <c r="C13" s="84" t="s">
        <v>3670</v>
      </c>
      <c r="D13" s="97" t="s">
        <v>382</v>
      </c>
      <c r="E13" s="84" t="s">
        <v>3570</v>
      </c>
      <c r="F13" s="84" t="s">
        <v>3490</v>
      </c>
      <c r="G13" s="107">
        <v>40065</v>
      </c>
      <c r="H13" s="94">
        <v>0.19</v>
      </c>
      <c r="I13" s="97" t="s">
        <v>183</v>
      </c>
      <c r="J13" s="98">
        <v>6.25E-2</v>
      </c>
      <c r="K13" s="98">
        <v>6.2600000000000003E-2</v>
      </c>
      <c r="L13" s="94">
        <v>55800000</v>
      </c>
      <c r="M13" s="94">
        <v>64849.050350000005</v>
      </c>
      <c r="N13" s="84"/>
      <c r="O13" s="95">
        <v>0.41041392460451376</v>
      </c>
      <c r="P13" s="95">
        <f>M13/'סכום נכסי הקרן'!$C$42</f>
        <v>8.976983289927529E-4</v>
      </c>
      <c r="Q13" s="142"/>
      <c r="R13" s="142"/>
      <c r="S13" s="142"/>
      <c r="T13" s="142"/>
      <c r="U13" s="142"/>
      <c r="V13" s="142"/>
    </row>
    <row r="14" spans="2:22">
      <c r="B14" s="87" t="s">
        <v>3671</v>
      </c>
      <c r="C14" s="84">
        <v>8745</v>
      </c>
      <c r="D14" s="97" t="s">
        <v>382</v>
      </c>
      <c r="E14" s="84" t="s">
        <v>3571</v>
      </c>
      <c r="F14" s="84" t="s">
        <v>3490</v>
      </c>
      <c r="G14" s="107">
        <v>39902</v>
      </c>
      <c r="H14" s="94">
        <v>2.2799999999999998</v>
      </c>
      <c r="I14" s="97" t="s">
        <v>183</v>
      </c>
      <c r="J14" s="98">
        <v>8.6999999999999994E-2</v>
      </c>
      <c r="K14" s="98">
        <v>8.9700000000000002E-2</v>
      </c>
      <c r="L14" s="94">
        <v>80000000</v>
      </c>
      <c r="M14" s="94">
        <v>91980.068629999994</v>
      </c>
      <c r="N14" s="84"/>
      <c r="O14" s="95">
        <v>0.58211956455937242</v>
      </c>
      <c r="P14" s="95">
        <f>M14/'סכום נכסי הקרן'!$C$42</f>
        <v>1.2732700550608714E-3</v>
      </c>
      <c r="Q14" s="142"/>
      <c r="R14" s="142"/>
      <c r="S14" s="142"/>
      <c r="T14" s="142"/>
      <c r="U14" s="142"/>
      <c r="V14" s="142"/>
    </row>
    <row r="15" spans="2:22">
      <c r="B15" s="87" t="s">
        <v>3672</v>
      </c>
      <c r="C15" s="84" t="s">
        <v>3673</v>
      </c>
      <c r="D15" s="97" t="s">
        <v>405</v>
      </c>
      <c r="E15" s="84" t="s">
        <v>698</v>
      </c>
      <c r="F15" s="84" t="s">
        <v>179</v>
      </c>
      <c r="G15" s="107">
        <v>40174</v>
      </c>
      <c r="H15" s="94">
        <v>0.95999999999999985</v>
      </c>
      <c r="I15" s="97" t="s">
        <v>183</v>
      </c>
      <c r="J15" s="98">
        <v>7.0900000000000005E-2</v>
      </c>
      <c r="K15" s="98">
        <v>8.7400000000000005E-2</v>
      </c>
      <c r="L15" s="94">
        <v>950402.68</v>
      </c>
      <c r="M15" s="94">
        <v>1179.77512</v>
      </c>
      <c r="N15" s="95">
        <v>8.3978497677334851E-3</v>
      </c>
      <c r="O15" s="95">
        <v>7.4665108361137503E-3</v>
      </c>
      <c r="P15" s="95">
        <f>M15/'סכום נכסי הקרן'!$C$42</f>
        <v>1.6331498273223741E-5</v>
      </c>
      <c r="Q15" s="142"/>
      <c r="R15" s="142"/>
      <c r="S15" s="142"/>
      <c r="T15" s="142"/>
      <c r="U15" s="142"/>
      <c r="V15" s="142"/>
    </row>
    <row r="16" spans="2:22"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94"/>
      <c r="M16" s="84"/>
      <c r="N16" s="84"/>
      <c r="O16" s="95"/>
      <c r="P16" s="84"/>
      <c r="Q16" s="142"/>
      <c r="R16" s="142"/>
      <c r="S16" s="142"/>
      <c r="T16" s="142"/>
      <c r="U16" s="142"/>
      <c r="V16" s="142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42"/>
      <c r="R17" s="142"/>
      <c r="S17" s="142"/>
      <c r="T17" s="142"/>
      <c r="U17" s="142"/>
      <c r="V17" s="142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42"/>
      <c r="R18" s="142"/>
      <c r="S18" s="142"/>
      <c r="T18" s="142"/>
      <c r="U18" s="142"/>
      <c r="V18" s="142"/>
    </row>
    <row r="19" spans="2:22">
      <c r="B19" s="99" t="s">
        <v>278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42"/>
      <c r="R19" s="142"/>
      <c r="S19" s="142"/>
      <c r="T19" s="142"/>
      <c r="U19" s="142"/>
      <c r="V19" s="142"/>
    </row>
    <row r="20" spans="2:22">
      <c r="B20" s="99" t="s">
        <v>131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42"/>
      <c r="R20" s="142"/>
      <c r="S20" s="142"/>
      <c r="T20" s="142"/>
      <c r="U20" s="142"/>
      <c r="V20" s="142"/>
    </row>
    <row r="21" spans="2:22">
      <c r="B21" s="99" t="s">
        <v>268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42"/>
      <c r="R21" s="142"/>
      <c r="S21" s="142"/>
      <c r="T21" s="142"/>
      <c r="U21" s="142"/>
      <c r="V21" s="142"/>
    </row>
    <row r="22" spans="2:2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B1:B23 Q1:XFD30 Q34:XFD1048576 Q31:AF33 D1:P23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">
    <tabColor rgb="FF7030A0"/>
  </sheetPr>
  <dimension ref="B1:W409"/>
  <sheetViews>
    <sheetView rightToLeft="1" workbookViewId="0">
      <selection activeCell="J23" sqref="J23"/>
    </sheetView>
  </sheetViews>
  <sheetFormatPr baseColWidth="10" defaultColWidth="9.1640625" defaultRowHeight="18"/>
  <cols>
    <col min="1" max="1" width="6.33203125" style="1" customWidth="1"/>
    <col min="2" max="2" width="30.5" style="2" bestFit="1" customWidth="1"/>
    <col min="3" max="3" width="41.6640625" style="2" bestFit="1" customWidth="1"/>
    <col min="4" max="4" width="7.1640625" style="2" bestFit="1" customWidth="1"/>
    <col min="5" max="5" width="4.5" style="1" bestFit="1" customWidth="1"/>
    <col min="6" max="6" width="6.33203125" style="1" bestFit="1" customWidth="1"/>
    <col min="7" max="7" width="11.33203125" style="1" bestFit="1" customWidth="1"/>
    <col min="8" max="8" width="5.1640625" style="1" bestFit="1" customWidth="1"/>
    <col min="9" max="9" width="9" style="1" bestFit="1" customWidth="1"/>
    <col min="10" max="10" width="6.83203125" style="1" bestFit="1" customWidth="1"/>
    <col min="11" max="11" width="8.1640625" style="1" bestFit="1" customWidth="1"/>
    <col min="12" max="12" width="14.33203125" style="1" bestFit="1" customWidth="1"/>
    <col min="13" max="13" width="10.1640625" style="1" bestFit="1" customWidth="1"/>
    <col min="14" max="14" width="6.33203125" style="1" bestFit="1" customWidth="1"/>
    <col min="15" max="15" width="10" style="1" bestFit="1" customWidth="1"/>
    <col min="16" max="16" width="9" style="1" bestFit="1" customWidth="1"/>
    <col min="17" max="17" width="7.5" style="1" customWidth="1"/>
    <col min="18" max="18" width="6.6640625" style="1" customWidth="1"/>
    <col min="19" max="19" width="7.6640625" style="1" customWidth="1"/>
    <col min="20" max="20" width="7.1640625" style="1" customWidth="1"/>
    <col min="21" max="21" width="6" style="1" customWidth="1"/>
    <col min="22" max="22" width="7.83203125" style="1" customWidth="1"/>
    <col min="23" max="23" width="8.1640625" style="1" customWidth="1"/>
    <col min="24" max="24" width="6.33203125" style="1" customWidth="1"/>
    <col min="25" max="25" width="8" style="1" customWidth="1"/>
    <col min="26" max="26" width="8.6640625" style="1" customWidth="1"/>
    <col min="27" max="27" width="10" style="1" customWidth="1"/>
    <col min="28" max="28" width="9.5" style="1" customWidth="1"/>
    <col min="29" max="29" width="6.1640625" style="1" customWidth="1"/>
    <col min="30" max="31" width="5.6640625" style="1" customWidth="1"/>
    <col min="32" max="32" width="6.83203125" style="1" customWidth="1"/>
    <col min="33" max="33" width="6.5" style="1" customWidth="1"/>
    <col min="34" max="34" width="6.6640625" style="1" customWidth="1"/>
    <col min="35" max="35" width="7.33203125" style="1" customWidth="1"/>
    <col min="36" max="47" width="5.6640625" style="1" customWidth="1"/>
    <col min="48" max="16384" width="9.1640625" style="1"/>
  </cols>
  <sheetData>
    <row r="1" spans="2:19">
      <c r="B1" s="57" t="s">
        <v>198</v>
      </c>
      <c r="C1" s="78" t="s" vm="1">
        <v>279</v>
      </c>
    </row>
    <row r="2" spans="2:19">
      <c r="B2" s="57" t="s">
        <v>197</v>
      </c>
      <c r="C2" s="78" t="s">
        <v>280</v>
      </c>
    </row>
    <row r="3" spans="2:19">
      <c r="B3" s="57" t="s">
        <v>199</v>
      </c>
      <c r="C3" s="78" t="s">
        <v>281</v>
      </c>
    </row>
    <row r="4" spans="2:19">
      <c r="B4" s="57" t="s">
        <v>200</v>
      </c>
      <c r="C4" s="78" t="s">
        <v>282</v>
      </c>
    </row>
    <row r="6" spans="2:19" ht="26.25" customHeight="1">
      <c r="B6" s="190" t="s">
        <v>243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</row>
    <row r="7" spans="2:19" s="3" customFormat="1" ht="68">
      <c r="B7" s="23" t="s">
        <v>135</v>
      </c>
      <c r="C7" s="31" t="s">
        <v>51</v>
      </c>
      <c r="D7" s="31" t="s">
        <v>75</v>
      </c>
      <c r="E7" s="31" t="s">
        <v>15</v>
      </c>
      <c r="F7" s="31" t="s">
        <v>76</v>
      </c>
      <c r="G7" s="31" t="s">
        <v>121</v>
      </c>
      <c r="H7" s="31" t="s">
        <v>18</v>
      </c>
      <c r="I7" s="31" t="s">
        <v>120</v>
      </c>
      <c r="J7" s="31" t="s">
        <v>17</v>
      </c>
      <c r="K7" s="31" t="s">
        <v>236</v>
      </c>
      <c r="L7" s="31" t="s">
        <v>262</v>
      </c>
      <c r="M7" s="31" t="s">
        <v>237</v>
      </c>
      <c r="N7" s="31" t="s">
        <v>67</v>
      </c>
      <c r="O7" s="31" t="s">
        <v>201</v>
      </c>
      <c r="P7" s="32" t="s">
        <v>203</v>
      </c>
      <c r="R7" s="1"/>
    </row>
    <row r="8" spans="2:19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269</v>
      </c>
      <c r="M8" s="33" t="s">
        <v>265</v>
      </c>
      <c r="N8" s="33" t="s">
        <v>20</v>
      </c>
      <c r="O8" s="33" t="s">
        <v>20</v>
      </c>
      <c r="P8" s="34" t="s">
        <v>20</v>
      </c>
    </row>
    <row r="9" spans="2:19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9" s="4" customFormat="1" ht="18" customHeight="1">
      <c r="B10" s="106" t="s">
        <v>242</v>
      </c>
      <c r="C10" s="82"/>
      <c r="D10" s="82"/>
      <c r="E10" s="82"/>
      <c r="F10" s="82"/>
      <c r="G10" s="82"/>
      <c r="H10" s="91">
        <v>3.3</v>
      </c>
      <c r="I10" s="82"/>
      <c r="J10" s="82"/>
      <c r="K10" s="104">
        <v>8.829999999999999E-2</v>
      </c>
      <c r="L10" s="91"/>
      <c r="M10" s="91">
        <v>16163.05406</v>
      </c>
      <c r="N10" s="82"/>
      <c r="O10" s="92">
        <v>1</v>
      </c>
      <c r="P10" s="92">
        <f>M10/'סכום נכסי הקרן'!$C$42</f>
        <v>2.2374339397063399E-4</v>
      </c>
      <c r="Q10" s="147"/>
      <c r="R10" s="141"/>
      <c r="S10" s="141"/>
    </row>
    <row r="11" spans="2:19" s="100" customFormat="1" ht="20.25" customHeight="1">
      <c r="B11" s="81" t="s">
        <v>33</v>
      </c>
      <c r="C11" s="82"/>
      <c r="D11" s="82"/>
      <c r="E11" s="82"/>
      <c r="F11" s="82"/>
      <c r="G11" s="82"/>
      <c r="H11" s="91">
        <v>3.3</v>
      </c>
      <c r="I11" s="82"/>
      <c r="J11" s="82"/>
      <c r="K11" s="104">
        <v>8.829999999999999E-2</v>
      </c>
      <c r="L11" s="91"/>
      <c r="M11" s="91">
        <v>16163.05406</v>
      </c>
      <c r="N11" s="82"/>
      <c r="O11" s="92">
        <v>1</v>
      </c>
      <c r="P11" s="92">
        <f>M11/'סכום נכסי הקרן'!$C$42</f>
        <v>2.2374339397063399E-4</v>
      </c>
      <c r="Q11" s="143"/>
      <c r="R11" s="143"/>
      <c r="S11" s="143"/>
    </row>
    <row r="12" spans="2:19">
      <c r="B12" s="102" t="s">
        <v>36</v>
      </c>
      <c r="C12" s="82"/>
      <c r="D12" s="82"/>
      <c r="E12" s="82"/>
      <c r="F12" s="82"/>
      <c r="G12" s="82"/>
      <c r="H12" s="91">
        <v>3.3</v>
      </c>
      <c r="I12" s="82"/>
      <c r="J12" s="82"/>
      <c r="K12" s="104">
        <v>8.829999999999999E-2</v>
      </c>
      <c r="L12" s="91"/>
      <c r="M12" s="91">
        <v>16163.05406</v>
      </c>
      <c r="N12" s="82"/>
      <c r="O12" s="92">
        <v>1</v>
      </c>
      <c r="P12" s="92">
        <f>M12/'סכום נכסי הקרן'!$C$42</f>
        <v>2.2374339397063399E-4</v>
      </c>
      <c r="Q12" s="142"/>
      <c r="R12" s="142"/>
      <c r="S12" s="142"/>
    </row>
    <row r="13" spans="2:19">
      <c r="B13" s="101" t="s">
        <v>3868</v>
      </c>
      <c r="C13" s="84" t="s">
        <v>3674</v>
      </c>
      <c r="D13" s="97" t="s">
        <v>405</v>
      </c>
      <c r="E13" s="84" t="s">
        <v>698</v>
      </c>
      <c r="F13" s="84" t="s">
        <v>179</v>
      </c>
      <c r="G13" s="107">
        <v>40618</v>
      </c>
      <c r="H13" s="94">
        <v>3.3</v>
      </c>
      <c r="I13" s="97" t="s">
        <v>183</v>
      </c>
      <c r="J13" s="98">
        <v>7.1500000000000008E-2</v>
      </c>
      <c r="K13" s="98">
        <v>8.829999999999999E-2</v>
      </c>
      <c r="L13" s="94">
        <v>15457565.17</v>
      </c>
      <c r="M13" s="94">
        <v>16163.05406</v>
      </c>
      <c r="N13" s="84"/>
      <c r="O13" s="95">
        <v>1</v>
      </c>
      <c r="P13" s="95">
        <f>M13/'סכום נכסי הקרן'!$C$42</f>
        <v>2.2374339397063399E-4</v>
      </c>
      <c r="Q13" s="142"/>
      <c r="R13" s="142"/>
      <c r="S13" s="142"/>
    </row>
    <row r="14" spans="2:19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  <c r="Q14" s="142"/>
      <c r="R14" s="142"/>
      <c r="S14" s="142"/>
    </row>
    <row r="15" spans="2:1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42"/>
      <c r="R15" s="142"/>
      <c r="S15" s="142"/>
    </row>
    <row r="16" spans="2:1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42"/>
      <c r="R16" s="142"/>
      <c r="S16" s="142"/>
    </row>
    <row r="17" spans="2:23">
      <c r="B17" s="99" t="s">
        <v>278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42"/>
      <c r="R17" s="142"/>
      <c r="S17" s="142"/>
    </row>
    <row r="18" spans="2:23">
      <c r="B18" s="99" t="s">
        <v>131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42"/>
      <c r="R18" s="142"/>
      <c r="S18" s="142"/>
    </row>
    <row r="19" spans="2:23">
      <c r="B19" s="99" t="s">
        <v>268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 xr:uid="{00000000-0002-0000-1E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5" sqref="C15"/>
    </sheetView>
  </sheetViews>
  <sheetFormatPr baseColWidth="10" defaultColWidth="9.1640625" defaultRowHeight="18"/>
  <cols>
    <col min="1" max="1" width="6.33203125" style="1" customWidth="1"/>
    <col min="2" max="2" width="32" style="2" bestFit="1" customWidth="1"/>
    <col min="3" max="3" width="41.6640625" style="2" bestFit="1" customWidth="1"/>
    <col min="4" max="4" width="6.5" style="2" bestFit="1" customWidth="1"/>
    <col min="5" max="5" width="4.5" style="1" bestFit="1" customWidth="1"/>
    <col min="6" max="6" width="7.83203125" style="1" bestFit="1" customWidth="1"/>
    <col min="7" max="7" width="7.1640625" style="1" bestFit="1" customWidth="1"/>
    <col min="8" max="8" width="6.1640625" style="1" bestFit="1" customWidth="1"/>
    <col min="9" max="9" width="9" style="1" bestFit="1" customWidth="1"/>
    <col min="10" max="10" width="6.83203125" style="1" bestFit="1" customWidth="1"/>
    <col min="11" max="11" width="7.5" style="1" bestFit="1" customWidth="1"/>
    <col min="12" max="12" width="15.5" style="1" bestFit="1" customWidth="1"/>
    <col min="13" max="13" width="7.33203125" style="1" bestFit="1" customWidth="1"/>
    <col min="14" max="14" width="8.33203125" style="1" bestFit="1" customWidth="1"/>
    <col min="15" max="15" width="13.1640625" style="1" bestFit="1" customWidth="1"/>
    <col min="16" max="16" width="11.33203125" style="1" bestFit="1" customWidth="1"/>
    <col min="17" max="17" width="11.83203125" style="1" bestFit="1" customWidth="1"/>
    <col min="18" max="18" width="9" style="1" bestFit="1" customWidth="1"/>
    <col min="19" max="38" width="7.5" style="1" customWidth="1"/>
    <col min="39" max="39" width="6.6640625" style="1" customWidth="1"/>
    <col min="40" max="40" width="7.6640625" style="1" customWidth="1"/>
    <col min="41" max="41" width="7.1640625" style="1" customWidth="1"/>
    <col min="42" max="42" width="6" style="1" customWidth="1"/>
    <col min="43" max="43" width="7.83203125" style="1" customWidth="1"/>
    <col min="44" max="44" width="8.1640625" style="1" customWidth="1"/>
    <col min="45" max="45" width="1.6640625" style="1" customWidth="1"/>
    <col min="46" max="46" width="15" style="1" customWidth="1"/>
    <col min="47" max="47" width="8.6640625" style="1" customWidth="1"/>
    <col min="48" max="48" width="10" style="1" customWidth="1"/>
    <col min="49" max="49" width="9.5" style="1" customWidth="1"/>
    <col min="50" max="50" width="6.1640625" style="1" customWidth="1"/>
    <col min="51" max="52" width="5.6640625" style="1" customWidth="1"/>
    <col min="53" max="53" width="6.83203125" style="1" customWidth="1"/>
    <col min="54" max="54" width="6.5" style="1" customWidth="1"/>
    <col min="55" max="55" width="6.6640625" style="1" customWidth="1"/>
    <col min="56" max="56" width="7.33203125" style="1" customWidth="1"/>
    <col min="57" max="68" width="5.6640625" style="1" customWidth="1"/>
    <col min="69" max="16384" width="9.1640625" style="1"/>
  </cols>
  <sheetData>
    <row r="1" spans="2:53">
      <c r="B1" s="57" t="s">
        <v>198</v>
      </c>
      <c r="C1" s="78" t="s" vm="1">
        <v>279</v>
      </c>
    </row>
    <row r="2" spans="2:53">
      <c r="B2" s="57" t="s">
        <v>197</v>
      </c>
      <c r="C2" s="78" t="s">
        <v>280</v>
      </c>
    </row>
    <row r="3" spans="2:53">
      <c r="B3" s="57" t="s">
        <v>199</v>
      </c>
      <c r="C3" s="78" t="s">
        <v>281</v>
      </c>
    </row>
    <row r="4" spans="2:53">
      <c r="B4" s="57" t="s">
        <v>200</v>
      </c>
      <c r="C4" s="78" t="s">
        <v>282</v>
      </c>
    </row>
    <row r="6" spans="2:53" ht="21.75" customHeight="1">
      <c r="B6" s="181" t="s">
        <v>228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3"/>
    </row>
    <row r="7" spans="2:53" ht="27.75" customHeight="1">
      <c r="B7" s="184" t="s">
        <v>105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6"/>
      <c r="AU7" s="3"/>
      <c r="AV7" s="3"/>
    </row>
    <row r="8" spans="2:53" s="3" customFormat="1" ht="66" customHeight="1">
      <c r="B8" s="23" t="s">
        <v>134</v>
      </c>
      <c r="C8" s="31" t="s">
        <v>51</v>
      </c>
      <c r="D8" s="31" t="s">
        <v>138</v>
      </c>
      <c r="E8" s="31" t="s">
        <v>15</v>
      </c>
      <c r="F8" s="31" t="s">
        <v>76</v>
      </c>
      <c r="G8" s="31" t="s">
        <v>121</v>
      </c>
      <c r="H8" s="31" t="s">
        <v>18</v>
      </c>
      <c r="I8" s="31" t="s">
        <v>120</v>
      </c>
      <c r="J8" s="31" t="s">
        <v>17</v>
      </c>
      <c r="K8" s="31" t="s">
        <v>19</v>
      </c>
      <c r="L8" s="31" t="s">
        <v>262</v>
      </c>
      <c r="M8" s="31" t="s">
        <v>261</v>
      </c>
      <c r="N8" s="31" t="s">
        <v>277</v>
      </c>
      <c r="O8" s="31" t="s">
        <v>72</v>
      </c>
      <c r="P8" s="31" t="s">
        <v>264</v>
      </c>
      <c r="Q8" s="31" t="s">
        <v>201</v>
      </c>
      <c r="R8" s="72" t="s">
        <v>203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269</v>
      </c>
      <c r="M9" s="33"/>
      <c r="N9" s="17" t="s">
        <v>265</v>
      </c>
      <c r="O9" s="33" t="s">
        <v>270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132</v>
      </c>
      <c r="R10" s="21" t="s">
        <v>133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1" customFormat="1" ht="18" customHeight="1">
      <c r="B11" s="79" t="s">
        <v>29</v>
      </c>
      <c r="C11" s="80"/>
      <c r="D11" s="80"/>
      <c r="E11" s="80"/>
      <c r="F11" s="80"/>
      <c r="G11" s="80"/>
      <c r="H11" s="88">
        <v>5.8579816333862018</v>
      </c>
      <c r="I11" s="80"/>
      <c r="J11" s="80"/>
      <c r="K11" s="89">
        <v>4.8426457639262049E-3</v>
      </c>
      <c r="L11" s="88"/>
      <c r="M11" s="90"/>
      <c r="N11" s="80"/>
      <c r="O11" s="88">
        <v>5295478.7921568435</v>
      </c>
      <c r="P11" s="80"/>
      <c r="Q11" s="89">
        <v>1</v>
      </c>
      <c r="R11" s="89">
        <f>O11/'סכום נכסי הקרן'!$C$42</f>
        <v>7.3304735185466902E-2</v>
      </c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U11" s="142"/>
      <c r="AV11" s="142"/>
      <c r="AW11" s="148"/>
      <c r="BA11" s="142"/>
    </row>
    <row r="12" spans="2:53" s="142" customFormat="1" ht="22.5" customHeight="1">
      <c r="B12" s="81" t="s">
        <v>256</v>
      </c>
      <c r="C12" s="82"/>
      <c r="D12" s="82"/>
      <c r="E12" s="82"/>
      <c r="F12" s="82"/>
      <c r="G12" s="82"/>
      <c r="H12" s="91">
        <v>5.8579816333862</v>
      </c>
      <c r="I12" s="82"/>
      <c r="J12" s="82"/>
      <c r="K12" s="92">
        <v>4.8426457639262075E-3</v>
      </c>
      <c r="L12" s="91"/>
      <c r="M12" s="93"/>
      <c r="N12" s="82"/>
      <c r="O12" s="91">
        <v>5295478.7921568388</v>
      </c>
      <c r="P12" s="82"/>
      <c r="Q12" s="92">
        <v>0.99999999999999911</v>
      </c>
      <c r="R12" s="92">
        <f>O12/'סכום נכסי הקרן'!$C$42</f>
        <v>7.3304735185466832E-2</v>
      </c>
      <c r="AW12" s="141"/>
    </row>
    <row r="13" spans="2:53" s="143" customFormat="1">
      <c r="B13" s="124" t="s">
        <v>27</v>
      </c>
      <c r="C13" s="125"/>
      <c r="D13" s="125"/>
      <c r="E13" s="125"/>
      <c r="F13" s="125"/>
      <c r="G13" s="125"/>
      <c r="H13" s="126">
        <v>10.05197096630511</v>
      </c>
      <c r="I13" s="125"/>
      <c r="J13" s="125"/>
      <c r="K13" s="127">
        <v>1.3397591633559434E-3</v>
      </c>
      <c r="L13" s="126"/>
      <c r="M13" s="128"/>
      <c r="N13" s="125"/>
      <c r="O13" s="126">
        <v>2028917.2174632929</v>
      </c>
      <c r="P13" s="125"/>
      <c r="Q13" s="127">
        <v>0.3831414112106975</v>
      </c>
      <c r="R13" s="127">
        <f>O13/'סכום נכסי הקרן'!$C$42</f>
        <v>2.8086079687386259E-2</v>
      </c>
    </row>
    <row r="14" spans="2:53" s="142" customFormat="1">
      <c r="B14" s="85" t="s">
        <v>26</v>
      </c>
      <c r="C14" s="82"/>
      <c r="D14" s="82"/>
      <c r="E14" s="82"/>
      <c r="F14" s="82"/>
      <c r="G14" s="82"/>
      <c r="H14" s="91">
        <v>10.05197096630511</v>
      </c>
      <c r="I14" s="82"/>
      <c r="J14" s="82"/>
      <c r="K14" s="92">
        <v>1.3397591633559434E-3</v>
      </c>
      <c r="L14" s="91"/>
      <c r="M14" s="93"/>
      <c r="N14" s="82"/>
      <c r="O14" s="91">
        <v>2028917.2174632929</v>
      </c>
      <c r="P14" s="82"/>
      <c r="Q14" s="92">
        <v>0.3831414112106975</v>
      </c>
      <c r="R14" s="92">
        <f>O14/'סכום נכסי הקרן'!$C$42</f>
        <v>2.8086079687386259E-2</v>
      </c>
    </row>
    <row r="15" spans="2:53" s="142" customFormat="1">
      <c r="B15" s="86" t="s">
        <v>283</v>
      </c>
      <c r="C15" s="84" t="s">
        <v>284</v>
      </c>
      <c r="D15" s="97" t="s">
        <v>139</v>
      </c>
      <c r="E15" s="84" t="s">
        <v>285</v>
      </c>
      <c r="F15" s="84"/>
      <c r="G15" s="84"/>
      <c r="H15" s="94">
        <v>1.979999999999996</v>
      </c>
      <c r="I15" s="97" t="s">
        <v>183</v>
      </c>
      <c r="J15" s="98">
        <v>0.04</v>
      </c>
      <c r="K15" s="95">
        <v>-8.2999999999999081E-3</v>
      </c>
      <c r="L15" s="94">
        <v>115370623.846259</v>
      </c>
      <c r="M15" s="96">
        <v>150.86000000000001</v>
      </c>
      <c r="N15" s="84"/>
      <c r="O15" s="94">
        <v>174048.12374890796</v>
      </c>
      <c r="P15" s="95">
        <v>7.420379211438565E-3</v>
      </c>
      <c r="Q15" s="95">
        <v>3.2867306353240693E-2</v>
      </c>
      <c r="R15" s="95">
        <f>O15/'סכום נכסי הקרן'!$C$42</f>
        <v>2.4093291884839229E-3</v>
      </c>
    </row>
    <row r="16" spans="2:53" s="142" customFormat="1" ht="20">
      <c r="B16" s="86" t="s">
        <v>286</v>
      </c>
      <c r="C16" s="84" t="s">
        <v>287</v>
      </c>
      <c r="D16" s="97" t="s">
        <v>139</v>
      </c>
      <c r="E16" s="84" t="s">
        <v>285</v>
      </c>
      <c r="F16" s="84"/>
      <c r="G16" s="84"/>
      <c r="H16" s="94">
        <v>4.6100000000000581</v>
      </c>
      <c r="I16" s="97" t="s">
        <v>183</v>
      </c>
      <c r="J16" s="98">
        <v>0.04</v>
      </c>
      <c r="K16" s="95">
        <v>-5.4000000000003238E-3</v>
      </c>
      <c r="L16" s="94">
        <v>88742274.993423983</v>
      </c>
      <c r="M16" s="96">
        <v>159.47999999999999</v>
      </c>
      <c r="N16" s="84"/>
      <c r="O16" s="94">
        <v>141526.18183147305</v>
      </c>
      <c r="P16" s="95">
        <v>7.638413209263571E-3</v>
      </c>
      <c r="Q16" s="95">
        <v>2.6725851879737125E-2</v>
      </c>
      <c r="R16" s="95">
        <f>O16/'סכום נכסי הקרן'!$C$42</f>
        <v>1.9591314946501427E-3</v>
      </c>
      <c r="AU16" s="141"/>
    </row>
    <row r="17" spans="2:48" s="142" customFormat="1" ht="20">
      <c r="B17" s="86" t="s">
        <v>288</v>
      </c>
      <c r="C17" s="84" t="s">
        <v>289</v>
      </c>
      <c r="D17" s="97" t="s">
        <v>139</v>
      </c>
      <c r="E17" s="84" t="s">
        <v>285</v>
      </c>
      <c r="F17" s="84"/>
      <c r="G17" s="84"/>
      <c r="H17" s="94">
        <v>7.7199999999999553</v>
      </c>
      <c r="I17" s="97" t="s">
        <v>183</v>
      </c>
      <c r="J17" s="98">
        <v>7.4999999999999997E-3</v>
      </c>
      <c r="K17" s="95">
        <v>-1.6999999999999494E-3</v>
      </c>
      <c r="L17" s="94">
        <v>110593239.20222999</v>
      </c>
      <c r="M17" s="96">
        <v>110.25</v>
      </c>
      <c r="N17" s="84"/>
      <c r="O17" s="94">
        <v>121929.03900968598</v>
      </c>
      <c r="P17" s="95">
        <v>8.0253735097818059E-3</v>
      </c>
      <c r="Q17" s="95">
        <v>2.3025120823876324E-2</v>
      </c>
      <c r="R17" s="95">
        <f>O17/'סכום נכסי הקרן'!$C$42</f>
        <v>1.6878503846076334E-3</v>
      </c>
      <c r="AV17" s="141"/>
    </row>
    <row r="18" spans="2:48" s="142" customFormat="1">
      <c r="B18" s="86" t="s">
        <v>290</v>
      </c>
      <c r="C18" s="84" t="s">
        <v>291</v>
      </c>
      <c r="D18" s="97" t="s">
        <v>139</v>
      </c>
      <c r="E18" s="84" t="s">
        <v>285</v>
      </c>
      <c r="F18" s="84"/>
      <c r="G18" s="84"/>
      <c r="H18" s="94">
        <v>13.510000000000039</v>
      </c>
      <c r="I18" s="97" t="s">
        <v>183</v>
      </c>
      <c r="J18" s="98">
        <v>0.04</v>
      </c>
      <c r="K18" s="95">
        <v>6.9000000000000606E-3</v>
      </c>
      <c r="L18" s="94">
        <v>275734351.80779898</v>
      </c>
      <c r="M18" s="96">
        <v>184.79</v>
      </c>
      <c r="N18" s="84"/>
      <c r="O18" s="94">
        <v>509529.49597985495</v>
      </c>
      <c r="P18" s="95">
        <v>1.6997971890188594E-2</v>
      </c>
      <c r="Q18" s="95">
        <v>9.6219721762368551E-2</v>
      </c>
      <c r="R18" s="95">
        <f>O18/'סכום נכסי הקרן'!$C$42</f>
        <v>7.0533612234097327E-3</v>
      </c>
      <c r="AU18" s="148"/>
    </row>
    <row r="19" spans="2:48" s="142" customFormat="1">
      <c r="B19" s="86" t="s">
        <v>292</v>
      </c>
      <c r="C19" s="84" t="s">
        <v>293</v>
      </c>
      <c r="D19" s="97" t="s">
        <v>139</v>
      </c>
      <c r="E19" s="84" t="s">
        <v>285</v>
      </c>
      <c r="F19" s="84"/>
      <c r="G19" s="84"/>
      <c r="H19" s="94">
        <v>17.399999999999768</v>
      </c>
      <c r="I19" s="97" t="s">
        <v>183</v>
      </c>
      <c r="J19" s="98">
        <v>2.75E-2</v>
      </c>
      <c r="K19" s="95">
        <v>1.0799999999999714E-2</v>
      </c>
      <c r="L19" s="94">
        <v>129520790.524676</v>
      </c>
      <c r="M19" s="96">
        <v>146.69999999999999</v>
      </c>
      <c r="N19" s="84"/>
      <c r="O19" s="94">
        <v>190007.00002302998</v>
      </c>
      <c r="P19" s="95">
        <v>7.3278811630346861E-3</v>
      </c>
      <c r="Q19" s="95">
        <v>3.5880985927929723E-2</v>
      </c>
      <c r="R19" s="95">
        <f>O19/'סכום נכסי הקרן'!$C$42</f>
        <v>2.6302461716403527E-3</v>
      </c>
      <c r="AV19" s="148"/>
    </row>
    <row r="20" spans="2:48" s="142" customFormat="1">
      <c r="B20" s="86" t="s">
        <v>294</v>
      </c>
      <c r="C20" s="84" t="s">
        <v>295</v>
      </c>
      <c r="D20" s="97" t="s">
        <v>139</v>
      </c>
      <c r="E20" s="84" t="s">
        <v>285</v>
      </c>
      <c r="F20" s="84"/>
      <c r="G20" s="84"/>
      <c r="H20" s="94">
        <v>4.0900000000000789</v>
      </c>
      <c r="I20" s="97" t="s">
        <v>183</v>
      </c>
      <c r="J20" s="98">
        <v>1.7500000000000002E-2</v>
      </c>
      <c r="K20" s="95">
        <v>-6.3000000000000989E-3</v>
      </c>
      <c r="L20" s="94">
        <v>123772408.93975201</v>
      </c>
      <c r="M20" s="96">
        <v>115.31</v>
      </c>
      <c r="N20" s="84"/>
      <c r="O20" s="94">
        <v>142721.96354136599</v>
      </c>
      <c r="P20" s="95">
        <v>8.2866725114624611E-3</v>
      </c>
      <c r="Q20" s="95">
        <v>2.6951663700882363E-2</v>
      </c>
      <c r="R20" s="95">
        <f>O20/'סכום נכסי הקרן'!$C$42</f>
        <v>1.9756845704009423E-3</v>
      </c>
    </row>
    <row r="21" spans="2:48" s="142" customFormat="1">
      <c r="B21" s="86" t="s">
        <v>296</v>
      </c>
      <c r="C21" s="84" t="s">
        <v>297</v>
      </c>
      <c r="D21" s="97" t="s">
        <v>139</v>
      </c>
      <c r="E21" s="84" t="s">
        <v>285</v>
      </c>
      <c r="F21" s="84"/>
      <c r="G21" s="84"/>
      <c r="H21" s="94">
        <v>0.3300000000202627</v>
      </c>
      <c r="I21" s="97" t="s">
        <v>183</v>
      </c>
      <c r="J21" s="98">
        <v>0.03</v>
      </c>
      <c r="K21" s="95">
        <v>5.6999999999275E-3</v>
      </c>
      <c r="L21" s="94">
        <v>93561.76956700001</v>
      </c>
      <c r="M21" s="96">
        <v>114.99</v>
      </c>
      <c r="N21" s="84"/>
      <c r="O21" s="94">
        <v>107.58668055400003</v>
      </c>
      <c r="P21" s="95">
        <v>7.7276588089601553E-6</v>
      </c>
      <c r="Q21" s="95">
        <v>2.0316705018882735E-5</v>
      </c>
      <c r="R21" s="95">
        <f>O21/'סכום נכסי הקרן'!$C$42</f>
        <v>1.4893106812504452E-6</v>
      </c>
    </row>
    <row r="22" spans="2:48" s="142" customFormat="1">
      <c r="B22" s="86" t="s">
        <v>298</v>
      </c>
      <c r="C22" s="84" t="s">
        <v>299</v>
      </c>
      <c r="D22" s="97" t="s">
        <v>139</v>
      </c>
      <c r="E22" s="84" t="s">
        <v>285</v>
      </c>
      <c r="F22" s="84"/>
      <c r="G22" s="84"/>
      <c r="H22" s="94">
        <v>1.3300000000000078</v>
      </c>
      <c r="I22" s="97" t="s">
        <v>183</v>
      </c>
      <c r="J22" s="98">
        <v>1E-3</v>
      </c>
      <c r="K22" s="95">
        <v>-7.7999999999998479E-3</v>
      </c>
      <c r="L22" s="94">
        <v>130455423.42225601</v>
      </c>
      <c r="M22" s="96">
        <v>103.69</v>
      </c>
      <c r="N22" s="84"/>
      <c r="O22" s="94">
        <v>135269.22910351801</v>
      </c>
      <c r="P22" s="95">
        <v>8.6078287420282579E-3</v>
      </c>
      <c r="Q22" s="95">
        <v>2.5544286817627493E-2</v>
      </c>
      <c r="R22" s="95">
        <f>O22/'סכום נכסי הקרן'!$C$42</f>
        <v>1.8725171806677962E-3</v>
      </c>
    </row>
    <row r="23" spans="2:48" s="142" customFormat="1">
      <c r="B23" s="86" t="s">
        <v>300</v>
      </c>
      <c r="C23" s="84" t="s">
        <v>301</v>
      </c>
      <c r="D23" s="97" t="s">
        <v>139</v>
      </c>
      <c r="E23" s="84" t="s">
        <v>285</v>
      </c>
      <c r="F23" s="84"/>
      <c r="G23" s="84"/>
      <c r="H23" s="94">
        <v>6.1900000000001212</v>
      </c>
      <c r="I23" s="97" t="s">
        <v>183</v>
      </c>
      <c r="J23" s="98">
        <v>7.4999999999999997E-3</v>
      </c>
      <c r="K23" s="95">
        <v>-3.7000000000004625E-3</v>
      </c>
      <c r="L23" s="94">
        <v>69141270.965747997</v>
      </c>
      <c r="M23" s="96">
        <v>109.86</v>
      </c>
      <c r="N23" s="84"/>
      <c r="O23" s="94">
        <v>75958.601034504012</v>
      </c>
      <c r="P23" s="95">
        <v>5.0596715797361184E-3</v>
      </c>
      <c r="Q23" s="95">
        <v>1.4344047821890369E-2</v>
      </c>
      <c r="R23" s="95">
        <f>O23/'סכום נכסי הקרן'!$C$42</f>
        <v>1.0514866270713468E-3</v>
      </c>
    </row>
    <row r="24" spans="2:48" s="142" customFormat="1">
      <c r="B24" s="86" t="s">
        <v>302</v>
      </c>
      <c r="C24" s="84" t="s">
        <v>303</v>
      </c>
      <c r="D24" s="97" t="s">
        <v>139</v>
      </c>
      <c r="E24" s="84" t="s">
        <v>285</v>
      </c>
      <c r="F24" s="84"/>
      <c r="G24" s="84"/>
      <c r="H24" s="94">
        <v>9.709999999999944</v>
      </c>
      <c r="I24" s="97" t="s">
        <v>183</v>
      </c>
      <c r="J24" s="98">
        <v>5.0000000000000001E-3</v>
      </c>
      <c r="K24" s="95">
        <v>9.9999999999997357E-4</v>
      </c>
      <c r="L24" s="94">
        <v>35617610.144423999</v>
      </c>
      <c r="M24" s="96">
        <v>105.65</v>
      </c>
      <c r="N24" s="84"/>
      <c r="O24" s="94">
        <v>37630.002396140997</v>
      </c>
      <c r="P24" s="95">
        <v>8.0515865412439779E-3</v>
      </c>
      <c r="Q24" s="95">
        <v>7.1060623360204855E-3</v>
      </c>
      <c r="R24" s="95">
        <f>O24/'סכום נכסי הקרן'!$C$42</f>
        <v>5.2090801775340199E-4</v>
      </c>
    </row>
    <row r="25" spans="2:48" s="142" customFormat="1">
      <c r="B25" s="86" t="s">
        <v>304</v>
      </c>
      <c r="C25" s="84" t="s">
        <v>305</v>
      </c>
      <c r="D25" s="97" t="s">
        <v>139</v>
      </c>
      <c r="E25" s="84" t="s">
        <v>285</v>
      </c>
      <c r="F25" s="84"/>
      <c r="G25" s="84"/>
      <c r="H25" s="94">
        <v>22.780000000000058</v>
      </c>
      <c r="I25" s="97" t="s">
        <v>183</v>
      </c>
      <c r="J25" s="98">
        <v>0.01</v>
      </c>
      <c r="K25" s="95">
        <v>1.4000000000000012E-2</v>
      </c>
      <c r="L25" s="94">
        <v>277338620.04639608</v>
      </c>
      <c r="M25" s="96">
        <v>93.7</v>
      </c>
      <c r="N25" s="84"/>
      <c r="O25" s="94">
        <v>259866.30162208402</v>
      </c>
      <c r="P25" s="95">
        <v>2.1828501459417084E-2</v>
      </c>
      <c r="Q25" s="95">
        <v>4.9073239988605584E-2</v>
      </c>
      <c r="R25" s="95">
        <f>O25/'סכום נכסי הקרן'!$C$42</f>
        <v>3.5973008620575971E-3</v>
      </c>
    </row>
    <row r="26" spans="2:48" s="142" customFormat="1">
      <c r="B26" s="86" t="s">
        <v>306</v>
      </c>
      <c r="C26" s="84" t="s">
        <v>307</v>
      </c>
      <c r="D26" s="97" t="s">
        <v>139</v>
      </c>
      <c r="E26" s="84" t="s">
        <v>285</v>
      </c>
      <c r="F26" s="84"/>
      <c r="G26" s="84"/>
      <c r="H26" s="94">
        <v>3.1099999999999914</v>
      </c>
      <c r="I26" s="97" t="s">
        <v>183</v>
      </c>
      <c r="J26" s="98">
        <v>2.75E-2</v>
      </c>
      <c r="K26" s="95">
        <v>-7.8000000000000118E-3</v>
      </c>
      <c r="L26" s="94">
        <v>200805226.34179199</v>
      </c>
      <c r="M26" s="96">
        <v>119.68</v>
      </c>
      <c r="N26" s="84"/>
      <c r="O26" s="94">
        <v>240323.69249217401</v>
      </c>
      <c r="P26" s="95">
        <v>1.2110386577951467E-2</v>
      </c>
      <c r="Q26" s="95">
        <v>4.5382807093499927E-2</v>
      </c>
      <c r="R26" s="95">
        <f>O26/'סכום נכסי הקרן'!$C$42</f>
        <v>3.3267746559621407E-3</v>
      </c>
    </row>
    <row r="27" spans="2:48" s="142" customFormat="1">
      <c r="B27" s="87"/>
      <c r="C27" s="84"/>
      <c r="D27" s="84"/>
      <c r="E27" s="84"/>
      <c r="F27" s="84"/>
      <c r="G27" s="84"/>
      <c r="H27" s="84"/>
      <c r="I27" s="84"/>
      <c r="J27" s="84"/>
      <c r="K27" s="95"/>
      <c r="L27" s="94"/>
      <c r="M27" s="96"/>
      <c r="N27" s="84"/>
      <c r="O27" s="84"/>
      <c r="P27" s="84"/>
      <c r="Q27" s="95"/>
      <c r="R27" s="84"/>
    </row>
    <row r="28" spans="2:48" s="143" customFormat="1">
      <c r="B28" s="124" t="s">
        <v>52</v>
      </c>
      <c r="C28" s="125"/>
      <c r="D28" s="125"/>
      <c r="E28" s="125"/>
      <c r="F28" s="125"/>
      <c r="G28" s="125"/>
      <c r="H28" s="126">
        <v>3.2530231861495653</v>
      </c>
      <c r="I28" s="125"/>
      <c r="J28" s="125"/>
      <c r="K28" s="127">
        <v>7.0183484936031234E-3</v>
      </c>
      <c r="L28" s="126"/>
      <c r="M28" s="128"/>
      <c r="N28" s="125"/>
      <c r="O28" s="126">
        <v>3266561.5746935452</v>
      </c>
      <c r="P28" s="125"/>
      <c r="Q28" s="127">
        <v>0.61685858878930144</v>
      </c>
      <c r="R28" s="127">
        <f>O28/'סכום נכסי הקרן'!$C$42</f>
        <v>4.5218655498080566E-2</v>
      </c>
    </row>
    <row r="29" spans="2:48" s="142" customFormat="1">
      <c r="B29" s="85" t="s">
        <v>23</v>
      </c>
      <c r="C29" s="82"/>
      <c r="D29" s="82"/>
      <c r="E29" s="82"/>
      <c r="F29" s="82"/>
      <c r="G29" s="82"/>
      <c r="H29" s="91">
        <v>0.56463242943610992</v>
      </c>
      <c r="I29" s="82"/>
      <c r="J29" s="82"/>
      <c r="K29" s="92">
        <v>3.1417396707481161E-3</v>
      </c>
      <c r="L29" s="91"/>
      <c r="M29" s="93"/>
      <c r="N29" s="82"/>
      <c r="O29" s="91">
        <v>1576490.8693573016</v>
      </c>
      <c r="P29" s="82"/>
      <c r="Q29" s="92">
        <v>0.2977050671399627</v>
      </c>
      <c r="R29" s="92">
        <f>O29/'סכום נכסי הקרן'!$C$42</f>
        <v>2.1823191110066607E-2</v>
      </c>
    </row>
    <row r="30" spans="2:48" s="142" customFormat="1">
      <c r="B30" s="86" t="s">
        <v>308</v>
      </c>
      <c r="C30" s="84" t="s">
        <v>309</v>
      </c>
      <c r="D30" s="97" t="s">
        <v>139</v>
      </c>
      <c r="E30" s="84" t="s">
        <v>285</v>
      </c>
      <c r="F30" s="84"/>
      <c r="G30" s="84"/>
      <c r="H30" s="94">
        <v>0.25999999999998463</v>
      </c>
      <c r="I30" s="97" t="s">
        <v>183</v>
      </c>
      <c r="J30" s="98">
        <v>0</v>
      </c>
      <c r="K30" s="95">
        <v>2.6999999999999841E-3</v>
      </c>
      <c r="L30" s="94">
        <v>171522144.16030499</v>
      </c>
      <c r="M30" s="96">
        <v>99.93</v>
      </c>
      <c r="N30" s="84"/>
      <c r="O30" s="94">
        <v>171402.07866006397</v>
      </c>
      <c r="P30" s="95">
        <v>1.7152214416030501E-2</v>
      </c>
      <c r="Q30" s="95">
        <v>3.2367626306789923E-2</v>
      </c>
      <c r="R30" s="95">
        <f>O30/'סכום נכסי הקרן'!$C$42</f>
        <v>2.3727002750013873E-3</v>
      </c>
    </row>
    <row r="31" spans="2:48" s="142" customFormat="1">
      <c r="B31" s="86" t="s">
        <v>310</v>
      </c>
      <c r="C31" s="84" t="s">
        <v>311</v>
      </c>
      <c r="D31" s="97" t="s">
        <v>139</v>
      </c>
      <c r="E31" s="84" t="s">
        <v>285</v>
      </c>
      <c r="F31" s="84"/>
      <c r="G31" s="84"/>
      <c r="H31" s="94">
        <v>0.34999999999914605</v>
      </c>
      <c r="I31" s="97" t="s">
        <v>183</v>
      </c>
      <c r="J31" s="98">
        <v>0</v>
      </c>
      <c r="K31" s="95">
        <v>2.8999999999991233E-3</v>
      </c>
      <c r="L31" s="94">
        <v>2168680.0900000003</v>
      </c>
      <c r="M31" s="96">
        <v>99.9</v>
      </c>
      <c r="N31" s="84"/>
      <c r="O31" s="94">
        <v>2166.5114099109996</v>
      </c>
      <c r="P31" s="95">
        <v>2.1686800900000004E-4</v>
      </c>
      <c r="Q31" s="95">
        <v>4.0912474488989154E-4</v>
      </c>
      <c r="R31" s="95">
        <f>O31/'סכום נכסי הקרן'!$C$42</f>
        <v>2.9990781081975204E-5</v>
      </c>
    </row>
    <row r="32" spans="2:48" s="142" customFormat="1">
      <c r="B32" s="86" t="s">
        <v>312</v>
      </c>
      <c r="C32" s="84" t="s">
        <v>313</v>
      </c>
      <c r="D32" s="97" t="s">
        <v>139</v>
      </c>
      <c r="E32" s="84" t="s">
        <v>285</v>
      </c>
      <c r="F32" s="84"/>
      <c r="G32" s="84"/>
      <c r="H32" s="94">
        <v>0.52000000000000013</v>
      </c>
      <c r="I32" s="97" t="s">
        <v>183</v>
      </c>
      <c r="J32" s="98">
        <v>0</v>
      </c>
      <c r="K32" s="95">
        <v>2.9000000000002422E-3</v>
      </c>
      <c r="L32" s="94">
        <v>10328193.840871001</v>
      </c>
      <c r="M32" s="96">
        <v>99.85</v>
      </c>
      <c r="N32" s="84"/>
      <c r="O32" s="94">
        <v>10312.701550874999</v>
      </c>
      <c r="P32" s="95">
        <v>1.1475770934301112E-3</v>
      </c>
      <c r="Q32" s="95">
        <v>1.9474540368567212E-3</v>
      </c>
      <c r="R32" s="95">
        <f>O32/'סכום נכסי הקרן'!$C$42</f>
        <v>1.4275760245765045E-4</v>
      </c>
    </row>
    <row r="33" spans="2:18" s="142" customFormat="1">
      <c r="B33" s="86" t="s">
        <v>314</v>
      </c>
      <c r="C33" s="84" t="s">
        <v>315</v>
      </c>
      <c r="D33" s="97" t="s">
        <v>139</v>
      </c>
      <c r="E33" s="84" t="s">
        <v>285</v>
      </c>
      <c r="F33" s="84"/>
      <c r="G33" s="84"/>
      <c r="H33" s="94">
        <v>0.43000000000013677</v>
      </c>
      <c r="I33" s="97" t="s">
        <v>183</v>
      </c>
      <c r="J33" s="98">
        <v>0</v>
      </c>
      <c r="K33" s="95">
        <v>2.6000000000001911E-3</v>
      </c>
      <c r="L33" s="94">
        <v>15744900.909051001</v>
      </c>
      <c r="M33" s="96">
        <v>99.89</v>
      </c>
      <c r="N33" s="84"/>
      <c r="O33" s="94">
        <v>15727.581518294997</v>
      </c>
      <c r="P33" s="95">
        <v>1.5744900909051001E-3</v>
      </c>
      <c r="Q33" s="95">
        <v>2.9700017950386633E-3</v>
      </c>
      <c r="R33" s="95">
        <f>O33/'סכום נכסי הקרן'!$C$42</f>
        <v>2.1771519508567054E-4</v>
      </c>
    </row>
    <row r="34" spans="2:18" s="142" customFormat="1">
      <c r="B34" s="86" t="s">
        <v>316</v>
      </c>
      <c r="C34" s="84" t="s">
        <v>317</v>
      </c>
      <c r="D34" s="97" t="s">
        <v>139</v>
      </c>
      <c r="E34" s="84" t="s">
        <v>285</v>
      </c>
      <c r="F34" s="84"/>
      <c r="G34" s="84"/>
      <c r="H34" s="94">
        <v>0.59999999999998488</v>
      </c>
      <c r="I34" s="97" t="s">
        <v>183</v>
      </c>
      <c r="J34" s="98">
        <v>0</v>
      </c>
      <c r="K34" s="95">
        <v>2.7999999999998863E-3</v>
      </c>
      <c r="L34" s="94">
        <v>206330056.44999999</v>
      </c>
      <c r="M34" s="96">
        <v>99.83</v>
      </c>
      <c r="N34" s="84"/>
      <c r="O34" s="94">
        <v>205979.29535403693</v>
      </c>
      <c r="P34" s="95">
        <v>2.2925561827777777E-2</v>
      </c>
      <c r="Q34" s="95">
        <v>3.8897199561843919E-2</v>
      </c>
      <c r="R34" s="95">
        <f>O34/'סכום נכסי הקרן'!$C$42</f>
        <v>2.8513489133372275E-3</v>
      </c>
    </row>
    <row r="35" spans="2:18" s="142" customFormat="1">
      <c r="B35" s="86" t="s">
        <v>318</v>
      </c>
      <c r="C35" s="84" t="s">
        <v>319</v>
      </c>
      <c r="D35" s="97" t="s">
        <v>139</v>
      </c>
      <c r="E35" s="84" t="s">
        <v>285</v>
      </c>
      <c r="F35" s="84"/>
      <c r="G35" s="84"/>
      <c r="H35" s="94">
        <v>0.6800000000000046</v>
      </c>
      <c r="I35" s="97" t="s">
        <v>183</v>
      </c>
      <c r="J35" s="98">
        <v>0</v>
      </c>
      <c r="K35" s="95">
        <v>2.7999999999999553E-3</v>
      </c>
      <c r="L35" s="94">
        <v>222976967.00000003</v>
      </c>
      <c r="M35" s="96">
        <v>99.81</v>
      </c>
      <c r="N35" s="84"/>
      <c r="O35" s="94">
        <v>222553.31076269998</v>
      </c>
      <c r="P35" s="95">
        <v>2.4775218555555558E-2</v>
      </c>
      <c r="Q35" s="95">
        <v>4.2027042218037894E-2</v>
      </c>
      <c r="R35" s="95">
        <f>O35/'סכום נכסי הקרן'!$C$42</f>
        <v>3.0807812004217056E-3</v>
      </c>
    </row>
    <row r="36" spans="2:18" s="142" customFormat="1">
      <c r="B36" s="86" t="s">
        <v>320</v>
      </c>
      <c r="C36" s="84" t="s">
        <v>321</v>
      </c>
      <c r="D36" s="97" t="s">
        <v>139</v>
      </c>
      <c r="E36" s="84" t="s">
        <v>285</v>
      </c>
      <c r="F36" s="84"/>
      <c r="G36" s="84"/>
      <c r="H36" s="94">
        <v>0.7699999999999636</v>
      </c>
      <c r="I36" s="97" t="s">
        <v>183</v>
      </c>
      <c r="J36" s="98">
        <v>0</v>
      </c>
      <c r="K36" s="95">
        <v>2.7000000000000518E-3</v>
      </c>
      <c r="L36" s="94">
        <v>84768451.014219001</v>
      </c>
      <c r="M36" s="96">
        <v>99.79</v>
      </c>
      <c r="N36" s="84"/>
      <c r="O36" s="94">
        <v>84590.437267090994</v>
      </c>
      <c r="P36" s="95">
        <v>9.4187167793576675E-3</v>
      </c>
      <c r="Q36" s="95">
        <v>1.5974086685490697E-2</v>
      </c>
      <c r="R36" s="95">
        <f>O36/'סכום נכסי הקרן'!$C$42</f>
        <v>1.1709761943095882E-3</v>
      </c>
    </row>
    <row r="37" spans="2:18" s="142" customFormat="1">
      <c r="B37" s="86" t="s">
        <v>322</v>
      </c>
      <c r="C37" s="84" t="s">
        <v>323</v>
      </c>
      <c r="D37" s="97" t="s">
        <v>139</v>
      </c>
      <c r="E37" s="84" t="s">
        <v>285</v>
      </c>
      <c r="F37" s="84"/>
      <c r="G37" s="84"/>
      <c r="H37" s="94">
        <v>0.85000000000000198</v>
      </c>
      <c r="I37" s="97" t="s">
        <v>183</v>
      </c>
      <c r="J37" s="98">
        <v>0</v>
      </c>
      <c r="K37" s="95">
        <v>2.7999999999999657E-3</v>
      </c>
      <c r="L37" s="94">
        <v>366893174.0795539</v>
      </c>
      <c r="M37" s="96">
        <v>99.76</v>
      </c>
      <c r="N37" s="84"/>
      <c r="O37" s="94">
        <v>366012.63046175794</v>
      </c>
      <c r="P37" s="95">
        <v>4.0765908231061541E-2</v>
      </c>
      <c r="Q37" s="95">
        <v>6.9117948504271387E-2</v>
      </c>
      <c r="R37" s="95">
        <f>O37/'סכום נכסי הקרן'!$C$42</f>
        <v>5.0666729116683523E-3</v>
      </c>
    </row>
    <row r="38" spans="2:18" s="142" customFormat="1">
      <c r="B38" s="86" t="s">
        <v>324</v>
      </c>
      <c r="C38" s="84" t="s">
        <v>325</v>
      </c>
      <c r="D38" s="97" t="s">
        <v>139</v>
      </c>
      <c r="E38" s="84" t="s">
        <v>285</v>
      </c>
      <c r="F38" s="84"/>
      <c r="G38" s="84"/>
      <c r="H38" s="94">
        <v>0.92999999999999217</v>
      </c>
      <c r="I38" s="97" t="s">
        <v>183</v>
      </c>
      <c r="J38" s="98">
        <v>0</v>
      </c>
      <c r="K38" s="95">
        <v>2.9000000000000557E-3</v>
      </c>
      <c r="L38" s="94">
        <v>148836300.76317</v>
      </c>
      <c r="M38" s="96">
        <v>99.73</v>
      </c>
      <c r="N38" s="84"/>
      <c r="O38" s="94">
        <v>148434.44275111091</v>
      </c>
      <c r="P38" s="95">
        <v>1.6537366751463334E-2</v>
      </c>
      <c r="Q38" s="95">
        <v>2.8030410200293468E-2</v>
      </c>
      <c r="R38" s="95">
        <f>O38/'סכום נכסי הקרן'!$C$42</f>
        <v>2.0547617968725228E-3</v>
      </c>
    </row>
    <row r="39" spans="2:18" s="142" customFormat="1">
      <c r="B39" s="86" t="s">
        <v>326</v>
      </c>
      <c r="C39" s="84" t="s">
        <v>327</v>
      </c>
      <c r="D39" s="97" t="s">
        <v>139</v>
      </c>
      <c r="E39" s="84" t="s">
        <v>285</v>
      </c>
      <c r="F39" s="84"/>
      <c r="G39" s="84"/>
      <c r="H39" s="94">
        <v>9.9999999999218474E-3</v>
      </c>
      <c r="I39" s="97" t="s">
        <v>183</v>
      </c>
      <c r="J39" s="98">
        <v>0</v>
      </c>
      <c r="K39" s="95">
        <v>1.8399999999999833E-2</v>
      </c>
      <c r="L39" s="94">
        <v>33143571.888885997</v>
      </c>
      <c r="M39" s="96">
        <v>99.99</v>
      </c>
      <c r="N39" s="84"/>
      <c r="O39" s="94">
        <v>33140.257531759002</v>
      </c>
      <c r="P39" s="95">
        <v>3.0130519898987269E-3</v>
      </c>
      <c r="Q39" s="95">
        <v>6.2582174025214076E-3</v>
      </c>
      <c r="R39" s="95">
        <f>O39/'סכום נכסי הקרן'!$C$42</f>
        <v>4.587569694249123E-4</v>
      </c>
    </row>
    <row r="40" spans="2:18" s="142" customFormat="1">
      <c r="B40" s="86" t="s">
        <v>328</v>
      </c>
      <c r="C40" s="84" t="s">
        <v>329</v>
      </c>
      <c r="D40" s="97" t="s">
        <v>139</v>
      </c>
      <c r="E40" s="84" t="s">
        <v>285</v>
      </c>
      <c r="F40" s="84"/>
      <c r="G40" s="84"/>
      <c r="H40" s="94">
        <v>0.10000000000000576</v>
      </c>
      <c r="I40" s="97" t="s">
        <v>183</v>
      </c>
      <c r="J40" s="98">
        <v>0</v>
      </c>
      <c r="K40" s="95">
        <v>3.0000000000000564E-3</v>
      </c>
      <c r="L40" s="94">
        <v>172125915.08258697</v>
      </c>
      <c r="M40" s="96">
        <v>99.97</v>
      </c>
      <c r="N40" s="84"/>
      <c r="O40" s="94">
        <v>172074.27730684006</v>
      </c>
      <c r="P40" s="95">
        <v>1.5647810462053362E-2</v>
      </c>
      <c r="Q40" s="95">
        <v>3.2494564525817761E-2</v>
      </c>
      <c r="R40" s="95">
        <f>O40/'סכום נכסי הקרן'!$C$42</f>
        <v>2.3820054475321381E-3</v>
      </c>
    </row>
    <row r="41" spans="2:18" s="142" customFormat="1">
      <c r="B41" s="86" t="s">
        <v>330</v>
      </c>
      <c r="C41" s="84" t="s">
        <v>331</v>
      </c>
      <c r="D41" s="97" t="s">
        <v>139</v>
      </c>
      <c r="E41" s="84" t="s">
        <v>285</v>
      </c>
      <c r="F41" s="84"/>
      <c r="G41" s="84"/>
      <c r="H41" s="94">
        <v>0.17999999999998628</v>
      </c>
      <c r="I41" s="97" t="s">
        <v>183</v>
      </c>
      <c r="J41" s="98">
        <v>0</v>
      </c>
      <c r="K41" s="95">
        <v>2.7999999999998556E-3</v>
      </c>
      <c r="L41" s="94">
        <v>144169429.49761</v>
      </c>
      <c r="M41" s="96">
        <v>99.95</v>
      </c>
      <c r="N41" s="84"/>
      <c r="O41" s="94">
        <v>144097.34478286101</v>
      </c>
      <c r="P41" s="95">
        <v>1.3106311772510001E-2</v>
      </c>
      <c r="Q41" s="95">
        <v>2.7211391158110991E-2</v>
      </c>
      <c r="R41" s="95">
        <f>O41/'סכום נכסי הקרן'!$C$42</f>
        <v>1.9947238228734819E-3</v>
      </c>
    </row>
    <row r="42" spans="2:18" s="142" customFormat="1">
      <c r="B42" s="87"/>
      <c r="C42" s="84"/>
      <c r="D42" s="84"/>
      <c r="E42" s="84"/>
      <c r="F42" s="84"/>
      <c r="G42" s="84"/>
      <c r="H42" s="84"/>
      <c r="I42" s="84"/>
      <c r="J42" s="84"/>
      <c r="K42" s="95"/>
      <c r="L42" s="94"/>
      <c r="M42" s="96"/>
      <c r="N42" s="84"/>
      <c r="O42" s="84"/>
      <c r="P42" s="84"/>
      <c r="Q42" s="95"/>
      <c r="R42" s="84"/>
    </row>
    <row r="43" spans="2:18" s="142" customFormat="1">
      <c r="B43" s="85" t="s">
        <v>24</v>
      </c>
      <c r="C43" s="82"/>
      <c r="D43" s="82"/>
      <c r="E43" s="82"/>
      <c r="F43" s="82"/>
      <c r="G43" s="82"/>
      <c r="H43" s="91">
        <v>5.8087283010086841</v>
      </c>
      <c r="I43" s="82"/>
      <c r="J43" s="82"/>
      <c r="K43" s="92">
        <v>1.0718889691012812E-2</v>
      </c>
      <c r="L43" s="91"/>
      <c r="M43" s="93"/>
      <c r="N43" s="82"/>
      <c r="O43" s="91">
        <v>1670693.1051245441</v>
      </c>
      <c r="P43" s="82"/>
      <c r="Q43" s="92">
        <v>0.31549424909396578</v>
      </c>
      <c r="R43" s="92">
        <f>O43/'סכום נכסי הקרן'!$C$42</f>
        <v>2.3127222382370891E-2</v>
      </c>
    </row>
    <row r="44" spans="2:18" s="142" customFormat="1">
      <c r="B44" s="86" t="s">
        <v>332</v>
      </c>
      <c r="C44" s="84" t="s">
        <v>333</v>
      </c>
      <c r="D44" s="97" t="s">
        <v>139</v>
      </c>
      <c r="E44" s="84" t="s">
        <v>285</v>
      </c>
      <c r="F44" s="84"/>
      <c r="G44" s="84"/>
      <c r="H44" s="94">
        <v>0.4100000000000063</v>
      </c>
      <c r="I44" s="97" t="s">
        <v>183</v>
      </c>
      <c r="J44" s="98">
        <v>0</v>
      </c>
      <c r="K44" s="95">
        <v>2.900000000000146E-3</v>
      </c>
      <c r="L44" s="94">
        <v>62786011.586979002</v>
      </c>
      <c r="M44" s="96">
        <v>99.88</v>
      </c>
      <c r="N44" s="84"/>
      <c r="O44" s="94">
        <v>62710.668373420995</v>
      </c>
      <c r="P44" s="95">
        <v>1.8561075430326805E-2</v>
      </c>
      <c r="Q44" s="95">
        <v>1.1842303752835728E-2</v>
      </c>
      <c r="R44" s="95">
        <f>O44/'סכום נכסי הקרן'!$C$42</f>
        <v>8.6809694058748393E-4</v>
      </c>
    </row>
    <row r="45" spans="2:18" s="142" customFormat="1">
      <c r="B45" s="86" t="s">
        <v>334</v>
      </c>
      <c r="C45" s="84" t="s">
        <v>335</v>
      </c>
      <c r="D45" s="97" t="s">
        <v>139</v>
      </c>
      <c r="E45" s="84" t="s">
        <v>285</v>
      </c>
      <c r="F45" s="84"/>
      <c r="G45" s="84"/>
      <c r="H45" s="94">
        <v>6.110000000000138</v>
      </c>
      <c r="I45" s="97" t="s">
        <v>183</v>
      </c>
      <c r="J45" s="98">
        <v>6.25E-2</v>
      </c>
      <c r="K45" s="95">
        <v>1.2699999999999963E-2</v>
      </c>
      <c r="L45" s="94">
        <v>25446577.095631</v>
      </c>
      <c r="M45" s="96">
        <v>138.83000000000001</v>
      </c>
      <c r="N45" s="84"/>
      <c r="O45" s="94">
        <v>35327.482698218999</v>
      </c>
      <c r="P45" s="95">
        <v>1.5001763145092637E-3</v>
      </c>
      <c r="Q45" s="95">
        <v>6.671253740179771E-3</v>
      </c>
      <c r="R45" s="95">
        <f>O45/'סכום נכסי הקרן'!$C$42</f>
        <v>4.8903448877893373E-4</v>
      </c>
    </row>
    <row r="46" spans="2:18" s="142" customFormat="1">
      <c r="B46" s="86" t="s">
        <v>336</v>
      </c>
      <c r="C46" s="84" t="s">
        <v>337</v>
      </c>
      <c r="D46" s="97" t="s">
        <v>139</v>
      </c>
      <c r="E46" s="84" t="s">
        <v>285</v>
      </c>
      <c r="F46" s="84"/>
      <c r="G46" s="84"/>
      <c r="H46" s="94">
        <v>4.430000000000101</v>
      </c>
      <c r="I46" s="97" t="s">
        <v>183</v>
      </c>
      <c r="J46" s="98">
        <v>3.7499999999999999E-2</v>
      </c>
      <c r="K46" s="95">
        <v>8.7999999999998253E-3</v>
      </c>
      <c r="L46" s="94">
        <v>40408428.809203997</v>
      </c>
      <c r="M46" s="96">
        <v>114.26</v>
      </c>
      <c r="N46" s="84"/>
      <c r="O46" s="94">
        <v>46170.671365810005</v>
      </c>
      <c r="P46" s="95">
        <v>2.4901992772535823E-3</v>
      </c>
      <c r="Q46" s="95">
        <v>8.7188851429626322E-3</v>
      </c>
      <c r="R46" s="95">
        <f>O46/'סכום נכסי הקרן'!$C$42</f>
        <v>6.3913556651737748E-4</v>
      </c>
    </row>
    <row r="47" spans="2:18" s="142" customFormat="1">
      <c r="B47" s="86" t="s">
        <v>338</v>
      </c>
      <c r="C47" s="84" t="s">
        <v>339</v>
      </c>
      <c r="D47" s="97" t="s">
        <v>139</v>
      </c>
      <c r="E47" s="84" t="s">
        <v>285</v>
      </c>
      <c r="F47" s="84"/>
      <c r="G47" s="84"/>
      <c r="H47" s="94">
        <v>18.340000000000071</v>
      </c>
      <c r="I47" s="97" t="s">
        <v>183</v>
      </c>
      <c r="J47" s="98">
        <v>3.7499999999999999E-2</v>
      </c>
      <c r="K47" s="95">
        <v>2.9000000000000289E-2</v>
      </c>
      <c r="L47" s="94">
        <v>161161252.75448099</v>
      </c>
      <c r="M47" s="96">
        <v>116.95</v>
      </c>
      <c r="N47" s="84"/>
      <c r="O47" s="94">
        <v>188478.08752163401</v>
      </c>
      <c r="P47" s="95">
        <v>1.3525855051269272E-2</v>
      </c>
      <c r="Q47" s="95">
        <v>3.5592265575832296E-2</v>
      </c>
      <c r="R47" s="95">
        <f>O47/'סכום נכסי הקרן'!$C$42</f>
        <v>2.6090816026871962E-3</v>
      </c>
    </row>
    <row r="48" spans="2:18" s="142" customFormat="1">
      <c r="B48" s="86" t="s">
        <v>340</v>
      </c>
      <c r="C48" s="84" t="s">
        <v>341</v>
      </c>
      <c r="D48" s="97" t="s">
        <v>139</v>
      </c>
      <c r="E48" s="84" t="s">
        <v>285</v>
      </c>
      <c r="F48" s="84"/>
      <c r="G48" s="84"/>
      <c r="H48" s="94">
        <v>3.3500000000000907</v>
      </c>
      <c r="I48" s="97" t="s">
        <v>183</v>
      </c>
      <c r="J48" s="98">
        <v>1.2500000000000001E-2</v>
      </c>
      <c r="K48" s="95">
        <v>6.5000000000000066E-3</v>
      </c>
      <c r="L48" s="94">
        <v>74873100.804037005</v>
      </c>
      <c r="M48" s="96">
        <v>102.74</v>
      </c>
      <c r="N48" s="84"/>
      <c r="O48" s="94">
        <v>76924.621818362997</v>
      </c>
      <c r="P48" s="95">
        <v>6.4444543677102213E-3</v>
      </c>
      <c r="Q48" s="95">
        <v>1.4526471512320357E-2</v>
      </c>
      <c r="R48" s="95">
        <f>O48/'סכום נכסי הקרן'!$C$42</f>
        <v>1.0648591473898727E-3</v>
      </c>
    </row>
    <row r="49" spans="2:18" s="142" customFormat="1">
      <c r="B49" s="86" t="s">
        <v>342</v>
      </c>
      <c r="C49" s="84" t="s">
        <v>343</v>
      </c>
      <c r="D49" s="97" t="s">
        <v>139</v>
      </c>
      <c r="E49" s="84" t="s">
        <v>285</v>
      </c>
      <c r="F49" s="84"/>
      <c r="G49" s="84"/>
      <c r="H49" s="94">
        <v>4.2800000000000669</v>
      </c>
      <c r="I49" s="97" t="s">
        <v>183</v>
      </c>
      <c r="J49" s="98">
        <v>1.4999999999999999E-2</v>
      </c>
      <c r="K49" s="95">
        <v>8.3000000000002117E-3</v>
      </c>
      <c r="L49" s="94">
        <v>35666111.651920997</v>
      </c>
      <c r="M49" s="96">
        <v>103.76</v>
      </c>
      <c r="N49" s="84"/>
      <c r="O49" s="94">
        <v>37007.158476733995</v>
      </c>
      <c r="P49" s="95">
        <v>3.4022501610374606E-3</v>
      </c>
      <c r="Q49" s="95">
        <v>6.988444280344481E-3</v>
      </c>
      <c r="R49" s="95">
        <f>O49/'סכום נכסי הקרן'!$C$42</f>
        <v>5.1228605732904302E-4</v>
      </c>
    </row>
    <row r="50" spans="2:18" s="142" customFormat="1">
      <c r="B50" s="86" t="s">
        <v>344</v>
      </c>
      <c r="C50" s="84" t="s">
        <v>345</v>
      </c>
      <c r="D50" s="97" t="s">
        <v>139</v>
      </c>
      <c r="E50" s="84" t="s">
        <v>285</v>
      </c>
      <c r="F50" s="84"/>
      <c r="G50" s="84"/>
      <c r="H50" s="94">
        <v>1.5799999999999927</v>
      </c>
      <c r="I50" s="97" t="s">
        <v>183</v>
      </c>
      <c r="J50" s="98">
        <v>5.0000000000000001E-3</v>
      </c>
      <c r="K50" s="95">
        <v>3.5000000000000018E-3</v>
      </c>
      <c r="L50" s="94">
        <v>200682791.08074799</v>
      </c>
      <c r="M50" s="96">
        <v>100.44</v>
      </c>
      <c r="N50" s="84"/>
      <c r="O50" s="94">
        <v>201565.79426033702</v>
      </c>
      <c r="P50" s="95">
        <v>1.2828242341786977E-2</v>
      </c>
      <c r="Q50" s="95">
        <v>3.8063752527699099E-2</v>
      </c>
      <c r="R50" s="95">
        <f>O50/'סכום נכסי הקרן'!$C$42</f>
        <v>2.7902532992081287E-3</v>
      </c>
    </row>
    <row r="51" spans="2:18" s="142" customFormat="1">
      <c r="B51" s="86" t="s">
        <v>346</v>
      </c>
      <c r="C51" s="84" t="s">
        <v>347</v>
      </c>
      <c r="D51" s="97" t="s">
        <v>139</v>
      </c>
      <c r="E51" s="84" t="s">
        <v>285</v>
      </c>
      <c r="F51" s="84"/>
      <c r="G51" s="84"/>
      <c r="H51" s="94">
        <v>2.450000000000029</v>
      </c>
      <c r="I51" s="97" t="s">
        <v>183</v>
      </c>
      <c r="J51" s="98">
        <v>5.5E-2</v>
      </c>
      <c r="K51" s="95">
        <v>5.1000000000001149E-3</v>
      </c>
      <c r="L51" s="94">
        <v>139654420.13354903</v>
      </c>
      <c r="M51" s="96">
        <v>115.06</v>
      </c>
      <c r="N51" s="84"/>
      <c r="O51" s="94">
        <v>160686.381353765</v>
      </c>
      <c r="P51" s="95">
        <v>7.8804918569941977E-3</v>
      </c>
      <c r="Q51" s="95">
        <v>3.0344070415645567E-2</v>
      </c>
      <c r="R51" s="95">
        <f>O51/'סכום נכסי הקרן'!$C$42</f>
        <v>2.2243640462680588E-3</v>
      </c>
    </row>
    <row r="52" spans="2:18" s="142" customFormat="1">
      <c r="B52" s="86" t="s">
        <v>348</v>
      </c>
      <c r="C52" s="84" t="s">
        <v>349</v>
      </c>
      <c r="D52" s="97" t="s">
        <v>139</v>
      </c>
      <c r="E52" s="84" t="s">
        <v>285</v>
      </c>
      <c r="F52" s="84"/>
      <c r="G52" s="84"/>
      <c r="H52" s="94">
        <v>14.980000000000048</v>
      </c>
      <c r="I52" s="97" t="s">
        <v>183</v>
      </c>
      <c r="J52" s="98">
        <v>5.5E-2</v>
      </c>
      <c r="K52" s="95">
        <v>2.5699999999999935E-2</v>
      </c>
      <c r="L52" s="94">
        <v>90965752.751195997</v>
      </c>
      <c r="M52" s="96">
        <v>152.13</v>
      </c>
      <c r="N52" s="84"/>
      <c r="O52" s="94">
        <v>138386.20189877</v>
      </c>
      <c r="P52" s="95">
        <v>4.9752577935687371E-3</v>
      </c>
      <c r="Q52" s="95">
        <v>2.6132897010886797E-2</v>
      </c>
      <c r="R52" s="95">
        <f>O52/'סכום נכסי הקרן'!$C$42</f>
        <v>1.9156650950121362E-3</v>
      </c>
    </row>
    <row r="53" spans="2:18" s="142" customFormat="1">
      <c r="B53" s="86" t="s">
        <v>350</v>
      </c>
      <c r="C53" s="84" t="s">
        <v>351</v>
      </c>
      <c r="D53" s="97" t="s">
        <v>139</v>
      </c>
      <c r="E53" s="84" t="s">
        <v>285</v>
      </c>
      <c r="F53" s="84"/>
      <c r="G53" s="84"/>
      <c r="H53" s="94">
        <v>3.5300000000000913</v>
      </c>
      <c r="I53" s="97" t="s">
        <v>183</v>
      </c>
      <c r="J53" s="98">
        <v>4.2500000000000003E-2</v>
      </c>
      <c r="K53" s="95">
        <v>7.0000000000000132E-3</v>
      </c>
      <c r="L53" s="94">
        <v>58621585.161420003</v>
      </c>
      <c r="M53" s="96">
        <v>114.16</v>
      </c>
      <c r="N53" s="84"/>
      <c r="O53" s="94">
        <v>66922.401059677009</v>
      </c>
      <c r="P53" s="95">
        <v>3.4643894279161166E-3</v>
      </c>
      <c r="Q53" s="95">
        <v>1.2637648772910973E-2</v>
      </c>
      <c r="R53" s="95">
        <f>O53/'סכום נכסי הקרן'!$C$42</f>
        <v>9.2639949666517953E-4</v>
      </c>
    </row>
    <row r="54" spans="2:18" s="142" customFormat="1">
      <c r="B54" s="86" t="s">
        <v>352</v>
      </c>
      <c r="C54" s="84" t="s">
        <v>353</v>
      </c>
      <c r="D54" s="97" t="s">
        <v>139</v>
      </c>
      <c r="E54" s="84" t="s">
        <v>285</v>
      </c>
      <c r="F54" s="84"/>
      <c r="G54" s="84"/>
      <c r="H54" s="94">
        <v>7.240000000000073</v>
      </c>
      <c r="I54" s="97" t="s">
        <v>183</v>
      </c>
      <c r="J54" s="98">
        <v>0.02</v>
      </c>
      <c r="K54" s="95">
        <v>1.3800000000000069E-2</v>
      </c>
      <c r="L54" s="94">
        <v>88296149.268963993</v>
      </c>
      <c r="M54" s="96">
        <v>105.01</v>
      </c>
      <c r="N54" s="84"/>
      <c r="O54" s="94">
        <v>92719.786465521989</v>
      </c>
      <c r="P54" s="95">
        <v>5.9044101596947519E-3</v>
      </c>
      <c r="Q54" s="95">
        <v>1.7509235728193202E-2</v>
      </c>
      <c r="R54" s="95">
        <f>O54/'סכום נכסי הקרן'!$C$42</f>
        <v>1.2835098883551184E-3</v>
      </c>
    </row>
    <row r="55" spans="2:18" s="142" customFormat="1">
      <c r="B55" s="86" t="s">
        <v>354</v>
      </c>
      <c r="C55" s="84" t="s">
        <v>355</v>
      </c>
      <c r="D55" s="97" t="s">
        <v>139</v>
      </c>
      <c r="E55" s="84" t="s">
        <v>285</v>
      </c>
      <c r="F55" s="84"/>
      <c r="G55" s="84"/>
      <c r="H55" s="94">
        <v>1.8199999999999903</v>
      </c>
      <c r="I55" s="97" t="s">
        <v>183</v>
      </c>
      <c r="J55" s="98">
        <v>0.01</v>
      </c>
      <c r="K55" s="95">
        <v>3.6999999999998718E-3</v>
      </c>
      <c r="L55" s="94">
        <v>120573213.59637699</v>
      </c>
      <c r="M55" s="96">
        <v>101.31</v>
      </c>
      <c r="N55" s="84"/>
      <c r="O55" s="94">
        <v>122152.72805398803</v>
      </c>
      <c r="P55" s="95">
        <v>8.2790785766665691E-3</v>
      </c>
      <c r="Q55" s="95">
        <v>2.3067362338398741E-2</v>
      </c>
      <c r="R55" s="95">
        <f>O55/'סכום נכסי הקרן'!$C$42</f>
        <v>1.6909468876435323E-3</v>
      </c>
    </row>
    <row r="56" spans="2:18" s="142" customFormat="1">
      <c r="B56" s="86" t="s">
        <v>356</v>
      </c>
      <c r="C56" s="84" t="s">
        <v>357</v>
      </c>
      <c r="D56" s="97" t="s">
        <v>139</v>
      </c>
      <c r="E56" s="84" t="s">
        <v>285</v>
      </c>
      <c r="F56" s="84"/>
      <c r="G56" s="84"/>
      <c r="H56" s="94">
        <v>3.0600000000001528</v>
      </c>
      <c r="I56" s="97" t="s">
        <v>183</v>
      </c>
      <c r="J56" s="98">
        <v>7.4999999999999997E-3</v>
      </c>
      <c r="K56" s="95">
        <v>5.7999999999990351E-3</v>
      </c>
      <c r="L56" s="94">
        <v>13189202.999999998</v>
      </c>
      <c r="M56" s="96">
        <v>100.58</v>
      </c>
      <c r="N56" s="84"/>
      <c r="O56" s="94">
        <v>13265.700992016</v>
      </c>
      <c r="P56" s="95">
        <v>6.5131866666666661E-3</v>
      </c>
      <c r="Q56" s="95">
        <v>2.5050994466570024E-3</v>
      </c>
      <c r="R56" s="95">
        <f>O56/'סכום נכסי הקרן'!$C$42</f>
        <v>1.8363565155045123E-4</v>
      </c>
    </row>
    <row r="57" spans="2:18" s="142" customFormat="1">
      <c r="B57" s="86" t="s">
        <v>358</v>
      </c>
      <c r="C57" s="84" t="s">
        <v>359</v>
      </c>
      <c r="D57" s="97" t="s">
        <v>139</v>
      </c>
      <c r="E57" s="84" t="s">
        <v>285</v>
      </c>
      <c r="F57" s="84"/>
      <c r="G57" s="84"/>
      <c r="H57" s="94">
        <v>0.15999999999995596</v>
      </c>
      <c r="I57" s="97" t="s">
        <v>183</v>
      </c>
      <c r="J57" s="98">
        <v>0</v>
      </c>
      <c r="K57" s="95">
        <v>3.70000000000039E-3</v>
      </c>
      <c r="L57" s="94">
        <v>38222310.294</v>
      </c>
      <c r="M57" s="96">
        <v>99.94</v>
      </c>
      <c r="N57" s="84"/>
      <c r="O57" s="94">
        <v>38199.376907823003</v>
      </c>
      <c r="P57" s="95">
        <v>1.7487341793730467E-2</v>
      </c>
      <c r="Q57" s="95">
        <v>7.2135832107193525E-3</v>
      </c>
      <c r="R57" s="95">
        <f>O57/'סכום נכסי הקרן'!$C$42</f>
        <v>5.2878980700011224E-4</v>
      </c>
    </row>
    <row r="58" spans="2:18" s="142" customFormat="1">
      <c r="B58" s="86" t="s">
        <v>360</v>
      </c>
      <c r="C58" s="84" t="s">
        <v>361</v>
      </c>
      <c r="D58" s="97" t="s">
        <v>139</v>
      </c>
      <c r="E58" s="84" t="s">
        <v>285</v>
      </c>
      <c r="F58" s="84"/>
      <c r="G58" s="84"/>
      <c r="H58" s="94">
        <v>5.8299999999998553</v>
      </c>
      <c r="I58" s="97" t="s">
        <v>183</v>
      </c>
      <c r="J58" s="98">
        <v>1.7500000000000002E-2</v>
      </c>
      <c r="K58" s="95">
        <v>1.1299999999999699E-2</v>
      </c>
      <c r="L58" s="94">
        <v>57049586.928562</v>
      </c>
      <c r="M58" s="96">
        <v>105.12</v>
      </c>
      <c r="N58" s="84"/>
      <c r="O58" s="94">
        <v>59970.528201159992</v>
      </c>
      <c r="P58" s="95">
        <v>3.1030057943443406E-3</v>
      </c>
      <c r="Q58" s="95">
        <v>1.1324854759116891E-2</v>
      </c>
      <c r="R58" s="95">
        <f>O58/'סכום נכסי הקרן'!$C$42</f>
        <v>8.3016547913093816E-4</v>
      </c>
    </row>
    <row r="59" spans="2:18" s="142" customFormat="1">
      <c r="B59" s="86" t="s">
        <v>362</v>
      </c>
      <c r="C59" s="84" t="s">
        <v>363</v>
      </c>
      <c r="D59" s="97" t="s">
        <v>139</v>
      </c>
      <c r="E59" s="84" t="s">
        <v>285</v>
      </c>
      <c r="F59" s="84"/>
      <c r="G59" s="84"/>
      <c r="H59" s="94">
        <v>8.3499999999999552</v>
      </c>
      <c r="I59" s="97" t="s">
        <v>183</v>
      </c>
      <c r="J59" s="98">
        <v>2.2499999999999999E-2</v>
      </c>
      <c r="K59" s="95">
        <v>1.6000000000000035E-2</v>
      </c>
      <c r="L59" s="94">
        <v>105731070.10965</v>
      </c>
      <c r="M59" s="96">
        <v>107.2</v>
      </c>
      <c r="N59" s="84"/>
      <c r="O59" s="94">
        <v>113343.70367840098</v>
      </c>
      <c r="P59" s="95">
        <v>8.7991822002867672E-3</v>
      </c>
      <c r="Q59" s="95">
        <v>2.1403863206151411E-2</v>
      </c>
      <c r="R59" s="95">
        <f>O59/'סכום נכסי הקרן'!$C$42</f>
        <v>1.5690045242728878E-3</v>
      </c>
    </row>
    <row r="60" spans="2:18" s="142" customFormat="1">
      <c r="B60" s="86" t="s">
        <v>364</v>
      </c>
      <c r="C60" s="84" t="s">
        <v>365</v>
      </c>
      <c r="D60" s="97" t="s">
        <v>139</v>
      </c>
      <c r="E60" s="84" t="s">
        <v>285</v>
      </c>
      <c r="F60" s="84"/>
      <c r="G60" s="84"/>
      <c r="H60" s="94">
        <v>0.58999999999999353</v>
      </c>
      <c r="I60" s="97" t="s">
        <v>183</v>
      </c>
      <c r="J60" s="98">
        <v>0.05</v>
      </c>
      <c r="K60" s="95">
        <v>2.7999999999999015E-3</v>
      </c>
      <c r="L60" s="94">
        <v>206869982.49195698</v>
      </c>
      <c r="M60" s="96">
        <v>104.83</v>
      </c>
      <c r="N60" s="84"/>
      <c r="O60" s="94">
        <v>216861.81199890404</v>
      </c>
      <c r="P60" s="95">
        <v>1.1176621236498286E-2</v>
      </c>
      <c r="Q60" s="95">
        <v>4.0952257673111447E-2</v>
      </c>
      <c r="R60" s="95">
        <f>O60/'סכום נכסי הקרן'!$C$42</f>
        <v>3.0019944039744399E-3</v>
      </c>
    </row>
    <row r="61" spans="2:18" s="142" customFormat="1">
      <c r="B61" s="87"/>
      <c r="C61" s="84"/>
      <c r="D61" s="84"/>
      <c r="E61" s="84"/>
      <c r="F61" s="84"/>
      <c r="G61" s="84"/>
      <c r="H61" s="84"/>
      <c r="I61" s="84"/>
      <c r="J61" s="84"/>
      <c r="K61" s="95"/>
      <c r="L61" s="94"/>
      <c r="M61" s="96"/>
      <c r="N61" s="84"/>
      <c r="O61" s="84"/>
      <c r="P61" s="84"/>
      <c r="Q61" s="95"/>
      <c r="R61" s="84"/>
    </row>
    <row r="62" spans="2:18" s="142" customFormat="1">
      <c r="B62" s="85" t="s">
        <v>25</v>
      </c>
      <c r="C62" s="82"/>
      <c r="D62" s="82"/>
      <c r="E62" s="82"/>
      <c r="F62" s="82"/>
      <c r="G62" s="82"/>
      <c r="H62" s="91">
        <v>1.6235421070492801</v>
      </c>
      <c r="I62" s="82"/>
      <c r="J62" s="82"/>
      <c r="K62" s="92">
        <v>3.3527629894739325E-3</v>
      </c>
      <c r="L62" s="91"/>
      <c r="M62" s="93"/>
      <c r="N62" s="82"/>
      <c r="O62" s="91">
        <v>19377.600211699999</v>
      </c>
      <c r="P62" s="82"/>
      <c r="Q62" s="92">
        <v>3.6592725553731319E-3</v>
      </c>
      <c r="R62" s="92">
        <f>O62/'סכום נכסי הקרן'!$C$42</f>
        <v>2.6824200564307419E-4</v>
      </c>
    </row>
    <row r="63" spans="2:18" s="142" customFormat="1">
      <c r="B63" s="86" t="s">
        <v>366</v>
      </c>
      <c r="C63" s="84" t="s">
        <v>367</v>
      </c>
      <c r="D63" s="97" t="s">
        <v>139</v>
      </c>
      <c r="E63" s="84" t="s">
        <v>285</v>
      </c>
      <c r="F63" s="84"/>
      <c r="G63" s="84"/>
      <c r="H63" s="94">
        <v>2.41</v>
      </c>
      <c r="I63" s="97" t="s">
        <v>183</v>
      </c>
      <c r="J63" s="98">
        <v>3.4999999999999996E-3</v>
      </c>
      <c r="K63" s="95">
        <v>3.3999999999999998E-3</v>
      </c>
      <c r="L63" s="94">
        <v>7038971</v>
      </c>
      <c r="M63" s="96">
        <v>99.91</v>
      </c>
      <c r="N63" s="84"/>
      <c r="O63" s="94">
        <v>7032.63562</v>
      </c>
      <c r="P63" s="95">
        <v>5.0211332153702573E-4</v>
      </c>
      <c r="Q63" s="95">
        <v>1.3280452808943485E-3</v>
      </c>
      <c r="R63" s="95">
        <f>O63/'סכום נכסי הקרן'!$C$42</f>
        <v>9.7352007630269218E-5</v>
      </c>
    </row>
    <row r="64" spans="2:18" s="142" customFormat="1">
      <c r="B64" s="86" t="s">
        <v>368</v>
      </c>
      <c r="C64" s="84" t="s">
        <v>369</v>
      </c>
      <c r="D64" s="97" t="s">
        <v>139</v>
      </c>
      <c r="E64" s="84" t="s">
        <v>285</v>
      </c>
      <c r="F64" s="84"/>
      <c r="G64" s="84"/>
      <c r="H64" s="94">
        <v>0.91999999999983018</v>
      </c>
      <c r="I64" s="97" t="s">
        <v>183</v>
      </c>
      <c r="J64" s="98">
        <v>3.4999999999999996E-3</v>
      </c>
      <c r="K64" s="95">
        <v>3.2999999999999991E-3</v>
      </c>
      <c r="L64" s="94">
        <v>11813037.525687998</v>
      </c>
      <c r="M64" s="96">
        <v>100</v>
      </c>
      <c r="N64" s="84"/>
      <c r="O64" s="94">
        <v>11813.0370017</v>
      </c>
      <c r="P64" s="95">
        <v>6.4118442210291766E-4</v>
      </c>
      <c r="Q64" s="95">
        <v>2.2307778890921707E-3</v>
      </c>
      <c r="R64" s="95">
        <f>O64/'סכום נכסי הקרן'!$C$42</f>
        <v>1.6352658241749641E-4</v>
      </c>
    </row>
    <row r="65" spans="2:18" s="142" customFormat="1">
      <c r="B65" s="86" t="s">
        <v>370</v>
      </c>
      <c r="C65" s="84" t="s">
        <v>371</v>
      </c>
      <c r="D65" s="97" t="s">
        <v>139</v>
      </c>
      <c r="E65" s="84" t="s">
        <v>285</v>
      </c>
      <c r="F65" s="84"/>
      <c r="G65" s="84"/>
      <c r="H65" s="94">
        <v>6.85</v>
      </c>
      <c r="I65" s="97" t="s">
        <v>183</v>
      </c>
      <c r="J65" s="98">
        <v>3.4999999999999996E-3</v>
      </c>
      <c r="K65" s="95">
        <v>3.9000000000000003E-3</v>
      </c>
      <c r="L65" s="94">
        <v>535300</v>
      </c>
      <c r="M65" s="96">
        <v>99.37</v>
      </c>
      <c r="N65" s="84"/>
      <c r="O65" s="94">
        <v>531.92759000000001</v>
      </c>
      <c r="P65" s="95">
        <v>5.5575085335216496E-5</v>
      </c>
      <c r="Q65" s="95">
        <v>1.0044938538661325E-4</v>
      </c>
      <c r="R65" s="95">
        <f>O65/'סכום נכסי הקרן'!$C$42</f>
        <v>7.3634155953085932E-6</v>
      </c>
    </row>
    <row r="66" spans="2:18" s="142" customFormat="1">
      <c r="B66" s="144"/>
    </row>
    <row r="67" spans="2:18" s="142" customFormat="1">
      <c r="B67" s="144"/>
    </row>
    <row r="68" spans="2:18" s="142" customFormat="1">
      <c r="B68" s="144"/>
    </row>
    <row r="69" spans="2:18" s="142" customFormat="1">
      <c r="B69" s="145" t="s">
        <v>131</v>
      </c>
      <c r="C69" s="143"/>
      <c r="D69" s="143"/>
    </row>
    <row r="70" spans="2:18" s="142" customFormat="1">
      <c r="B70" s="145" t="s">
        <v>260</v>
      </c>
      <c r="C70" s="143"/>
      <c r="D70" s="143"/>
    </row>
    <row r="71" spans="2:18" s="142" customFormat="1">
      <c r="B71" s="187" t="s">
        <v>268</v>
      </c>
      <c r="C71" s="187"/>
      <c r="D71" s="187"/>
    </row>
    <row r="72" spans="2:18" s="142" customFormat="1">
      <c r="B72" s="144"/>
    </row>
    <row r="73" spans="2:18" s="142" customFormat="1">
      <c r="B73" s="144"/>
    </row>
    <row r="74" spans="2:18" s="142" customFormat="1">
      <c r="B74" s="144"/>
    </row>
    <row r="75" spans="2:18" s="142" customFormat="1">
      <c r="B75" s="144"/>
    </row>
    <row r="76" spans="2:18" s="142" customFormat="1">
      <c r="B76" s="144"/>
    </row>
    <row r="77" spans="2:18" s="142" customFormat="1">
      <c r="B77" s="144"/>
    </row>
    <row r="78" spans="2:18" s="142" customFormat="1">
      <c r="B78" s="144"/>
    </row>
    <row r="79" spans="2:18" s="142" customFormat="1">
      <c r="B79" s="144"/>
    </row>
    <row r="80" spans="2:18" s="142" customFormat="1">
      <c r="B80" s="144"/>
    </row>
    <row r="81" spans="2:2" s="142" customFormat="1">
      <c r="B81" s="144"/>
    </row>
    <row r="82" spans="2:2" s="142" customFormat="1">
      <c r="B82" s="144"/>
    </row>
    <row r="83" spans="2:2" s="142" customFormat="1">
      <c r="B83" s="144"/>
    </row>
    <row r="84" spans="2:2" s="142" customFormat="1">
      <c r="B84" s="144"/>
    </row>
    <row r="85" spans="2:2" s="142" customFormat="1">
      <c r="B85" s="144"/>
    </row>
    <row r="86" spans="2:2" s="142" customFormat="1">
      <c r="B86" s="144"/>
    </row>
    <row r="87" spans="2:2" s="142" customFormat="1">
      <c r="B87" s="144"/>
    </row>
    <row r="88" spans="2:2" s="142" customFormat="1">
      <c r="B88" s="144"/>
    </row>
    <row r="89" spans="2:2" s="142" customFormat="1">
      <c r="B89" s="144"/>
    </row>
    <row r="90" spans="2:2" s="142" customFormat="1">
      <c r="B90" s="144"/>
    </row>
    <row r="91" spans="2:2" s="142" customFormat="1">
      <c r="B91" s="144"/>
    </row>
    <row r="92" spans="2:2" s="142" customFormat="1">
      <c r="B92" s="144"/>
    </row>
    <row r="93" spans="2:2" s="142" customFormat="1">
      <c r="B93" s="144"/>
    </row>
    <row r="94" spans="2:2" s="142" customFormat="1">
      <c r="B94" s="144"/>
    </row>
    <row r="95" spans="2:2" s="142" customFormat="1">
      <c r="B95" s="144"/>
    </row>
    <row r="96" spans="2:2" s="142" customFormat="1">
      <c r="B96" s="144"/>
    </row>
    <row r="97" spans="2:2" s="142" customFormat="1">
      <c r="B97" s="144"/>
    </row>
    <row r="98" spans="2:2" s="142" customFormat="1">
      <c r="B98" s="144"/>
    </row>
    <row r="99" spans="2:2" s="142" customFormat="1">
      <c r="B99" s="144"/>
    </row>
    <row r="100" spans="2:2" s="142" customFormat="1">
      <c r="B100" s="144"/>
    </row>
    <row r="101" spans="2:2" s="142" customFormat="1">
      <c r="B101" s="144"/>
    </row>
    <row r="102" spans="2:2" s="142" customFormat="1">
      <c r="B102" s="144"/>
    </row>
    <row r="103" spans="2:2" s="142" customFormat="1">
      <c r="B103" s="144"/>
    </row>
    <row r="104" spans="2:2" s="142" customFormat="1">
      <c r="B104" s="144"/>
    </row>
    <row r="105" spans="2:2" s="142" customFormat="1">
      <c r="B105" s="144"/>
    </row>
    <row r="106" spans="2:2" s="142" customFormat="1">
      <c r="B106" s="144"/>
    </row>
    <row r="107" spans="2:2" s="142" customFormat="1">
      <c r="B107" s="144"/>
    </row>
    <row r="108" spans="2:2" s="142" customFormat="1">
      <c r="B108" s="144"/>
    </row>
    <row r="109" spans="2:2" s="142" customFormat="1">
      <c r="B109" s="144"/>
    </row>
    <row r="110" spans="2:2" s="142" customFormat="1">
      <c r="B110" s="144"/>
    </row>
    <row r="111" spans="2:2" s="142" customFormat="1">
      <c r="B111" s="144"/>
    </row>
    <row r="112" spans="2:2" s="142" customFormat="1">
      <c r="B112" s="144"/>
    </row>
    <row r="113" spans="2:2" s="142" customFormat="1">
      <c r="B113" s="144"/>
    </row>
    <row r="114" spans="2:2" s="142" customFormat="1">
      <c r="B114" s="144"/>
    </row>
    <row r="115" spans="2:2" s="142" customFormat="1">
      <c r="B115" s="144"/>
    </row>
    <row r="116" spans="2:2" s="142" customFormat="1">
      <c r="B116" s="144"/>
    </row>
    <row r="117" spans="2:2" s="142" customFormat="1">
      <c r="B117" s="144"/>
    </row>
    <row r="118" spans="2:2" s="142" customFormat="1">
      <c r="B118" s="144"/>
    </row>
    <row r="119" spans="2:2" s="142" customFormat="1">
      <c r="B119" s="144"/>
    </row>
    <row r="120" spans="2:2" s="142" customFormat="1">
      <c r="B120" s="144"/>
    </row>
    <row r="121" spans="2:2" s="142" customFormat="1">
      <c r="B121" s="144"/>
    </row>
    <row r="122" spans="2:2" s="142" customFormat="1">
      <c r="B122" s="144"/>
    </row>
    <row r="123" spans="2:2" s="142" customFormat="1">
      <c r="B123" s="144"/>
    </row>
    <row r="124" spans="2:2" s="142" customFormat="1">
      <c r="B124" s="144"/>
    </row>
    <row r="125" spans="2:2" s="142" customFormat="1">
      <c r="B125" s="144"/>
    </row>
    <row r="126" spans="2:2" s="142" customFormat="1">
      <c r="B126" s="144"/>
    </row>
    <row r="127" spans="2:2" s="142" customFormat="1">
      <c r="B127" s="144"/>
    </row>
    <row r="128" spans="2:2" s="142" customFormat="1">
      <c r="B128" s="144"/>
    </row>
    <row r="129" spans="2:2" s="142" customFormat="1">
      <c r="B129" s="144"/>
    </row>
    <row r="130" spans="2:2" s="142" customFormat="1">
      <c r="B130" s="144"/>
    </row>
    <row r="131" spans="2:2" s="142" customFormat="1">
      <c r="B131" s="144"/>
    </row>
    <row r="132" spans="2:2" s="142" customFormat="1">
      <c r="B132" s="144"/>
    </row>
    <row r="133" spans="2:2" s="142" customFormat="1">
      <c r="B133" s="144"/>
    </row>
    <row r="134" spans="2:2" s="142" customFormat="1">
      <c r="B134" s="144"/>
    </row>
    <row r="135" spans="2:2" s="142" customFormat="1">
      <c r="B135" s="144"/>
    </row>
    <row r="136" spans="2:2" s="142" customFormat="1">
      <c r="B136" s="144"/>
    </row>
    <row r="137" spans="2:2" s="142" customFormat="1">
      <c r="B137" s="144"/>
    </row>
    <row r="138" spans="2:2" s="142" customFormat="1">
      <c r="B138" s="144"/>
    </row>
    <row r="139" spans="2:2" s="142" customFormat="1">
      <c r="B139" s="144"/>
    </row>
    <row r="140" spans="2:2" s="142" customFormat="1">
      <c r="B140" s="144"/>
    </row>
    <row r="141" spans="2:2" s="142" customFormat="1">
      <c r="B141" s="144"/>
    </row>
    <row r="142" spans="2:2" s="142" customFormat="1">
      <c r="B142" s="144"/>
    </row>
    <row r="143" spans="2:2" s="142" customFormat="1">
      <c r="B143" s="144"/>
    </row>
    <row r="144" spans="2:2" s="142" customFormat="1">
      <c r="B144" s="144"/>
    </row>
    <row r="145" spans="2:2" s="142" customFormat="1">
      <c r="B145" s="144"/>
    </row>
    <row r="146" spans="2:2" s="142" customFormat="1">
      <c r="B146" s="144"/>
    </row>
    <row r="147" spans="2:2" s="142" customFormat="1">
      <c r="B147" s="144"/>
    </row>
    <row r="148" spans="2:2" s="142" customFormat="1">
      <c r="B148" s="144"/>
    </row>
    <row r="149" spans="2:2" s="142" customFormat="1">
      <c r="B149" s="144"/>
    </row>
    <row r="150" spans="2:2" s="142" customFormat="1">
      <c r="B150" s="144"/>
    </row>
    <row r="151" spans="2:2" s="142" customFormat="1">
      <c r="B151" s="144"/>
    </row>
    <row r="152" spans="2:2" s="142" customFormat="1">
      <c r="B152" s="144"/>
    </row>
    <row r="153" spans="2:2" s="142" customFormat="1">
      <c r="B153" s="144"/>
    </row>
    <row r="154" spans="2:2" s="142" customFormat="1">
      <c r="B154" s="144"/>
    </row>
    <row r="155" spans="2:2" s="142" customFormat="1">
      <c r="B155" s="144"/>
    </row>
    <row r="156" spans="2:2" s="142" customFormat="1">
      <c r="B156" s="144"/>
    </row>
    <row r="157" spans="2:2" s="142" customFormat="1">
      <c r="B157" s="144"/>
    </row>
    <row r="158" spans="2:2" s="142" customFormat="1">
      <c r="B158" s="144"/>
    </row>
    <row r="159" spans="2:2" s="142" customFormat="1">
      <c r="B159" s="144"/>
    </row>
    <row r="160" spans="2:2" s="142" customFormat="1">
      <c r="B160" s="144"/>
    </row>
    <row r="161" spans="2:4" s="142" customFormat="1">
      <c r="B161" s="144"/>
    </row>
    <row r="162" spans="2:4" s="142" customFormat="1">
      <c r="B162" s="144"/>
    </row>
    <row r="163" spans="2:4" s="142" customFormat="1">
      <c r="B163" s="144"/>
    </row>
    <row r="164" spans="2:4" s="142" customFormat="1">
      <c r="B164" s="144"/>
    </row>
    <row r="165" spans="2:4">
      <c r="C165" s="1"/>
      <c r="D165" s="1"/>
    </row>
    <row r="166" spans="2:4">
      <c r="C166" s="1"/>
      <c r="D166" s="1"/>
    </row>
    <row r="167" spans="2:4">
      <c r="C167" s="1"/>
      <c r="D167" s="1"/>
    </row>
    <row r="168" spans="2:4">
      <c r="C168" s="1"/>
      <c r="D168" s="1"/>
    </row>
    <row r="169" spans="2:4">
      <c r="C169" s="1"/>
      <c r="D169" s="1"/>
    </row>
    <row r="170" spans="2:4">
      <c r="C170" s="1"/>
      <c r="D170" s="1"/>
    </row>
    <row r="171" spans="2:4">
      <c r="C171" s="1"/>
      <c r="D171" s="1"/>
    </row>
    <row r="172" spans="2:4">
      <c r="C172" s="1"/>
      <c r="D172" s="1"/>
    </row>
    <row r="173" spans="2:4">
      <c r="C173" s="1"/>
      <c r="D173" s="1"/>
    </row>
    <row r="174" spans="2:4">
      <c r="C174" s="1"/>
      <c r="D174" s="1"/>
    </row>
    <row r="175" spans="2:4">
      <c r="C175" s="1"/>
      <c r="D175" s="1"/>
    </row>
    <row r="176" spans="2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71:D71"/>
  </mergeCells>
  <phoneticPr fontId="3" type="noConversion"/>
  <dataValidations count="1">
    <dataValidation allowBlank="1" showInputMessage="1" showErrorMessage="1" sqref="N10:Q10 N9 N1:N7 N32:N1048576 C5:C29 O1:Q9 O11:Q1048576 B72:B1048576 J1:M1048576 E1:I30 B69:B71 D1:D29 R1:AF1048576 AJ1:XFD1048576 AG1:AI27 AG31:AI1048576 C69:D70 A1:A1048576 B1:B68 E32:I1048576 C32:D68 C72:D1048576" xr:uid="{00000000-0002-0000-0300-000000000000}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>
    <tabColor indexed="44"/>
    <pageSetUpPr fitToPage="1"/>
  </sheetPr>
  <dimension ref="B1:BO713"/>
  <sheetViews>
    <sheetView rightToLeft="1" workbookViewId="0"/>
  </sheetViews>
  <sheetFormatPr baseColWidth="10" defaultColWidth="9.1640625" defaultRowHeight="18"/>
  <cols>
    <col min="1" max="1" width="6.33203125" style="1" customWidth="1"/>
    <col min="2" max="2" width="22" style="2" bestFit="1" customWidth="1"/>
    <col min="3" max="3" width="41.6640625" style="2" bestFit="1" customWidth="1"/>
    <col min="4" max="5" width="5.5" style="2" bestFit="1" customWidth="1"/>
    <col min="6" max="6" width="6.5" style="2" bestFit="1" customWidth="1"/>
    <col min="7" max="7" width="5.33203125" style="2" bestFit="1" customWidth="1"/>
    <col min="8" max="8" width="4.5" style="1" bestFit="1" customWidth="1"/>
    <col min="9" max="9" width="7.83203125" style="1" bestFit="1" customWidth="1"/>
    <col min="10" max="10" width="7.1640625" style="1" bestFit="1" customWidth="1"/>
    <col min="11" max="11" width="5.1640625" style="1" bestFit="1" customWidth="1"/>
    <col min="12" max="12" width="5.33203125" style="1" bestFit="1" customWidth="1"/>
    <col min="13" max="13" width="6.6640625" style="1" bestFit="1" customWidth="1"/>
    <col min="14" max="14" width="7.5" style="1" bestFit="1" customWidth="1"/>
    <col min="15" max="15" width="7" style="1" bestFit="1" customWidth="1"/>
    <col min="16" max="16" width="6.5" style="1" bestFit="1" customWidth="1"/>
    <col min="17" max="17" width="8" style="1" bestFit="1" customWidth="1"/>
    <col min="18" max="18" width="11.33203125" style="1" bestFit="1" customWidth="1"/>
    <col min="19" max="19" width="11.83203125" style="1" bestFit="1" customWidth="1"/>
    <col min="20" max="20" width="9" style="1" bestFit="1" customWidth="1"/>
    <col min="21" max="21" width="7.5" style="1" customWidth="1"/>
    <col min="22" max="22" width="6.6640625" style="1" customWidth="1"/>
    <col min="23" max="23" width="7.6640625" style="1" customWidth="1"/>
    <col min="24" max="24" width="7.1640625" style="1" customWidth="1"/>
    <col min="25" max="25" width="6" style="1" customWidth="1"/>
    <col min="26" max="26" width="7.83203125" style="1" customWidth="1"/>
    <col min="27" max="27" width="8.1640625" style="1" customWidth="1"/>
    <col min="28" max="28" width="6.33203125" style="1" customWidth="1"/>
    <col min="29" max="29" width="8" style="1" customWidth="1"/>
    <col min="30" max="30" width="8.6640625" style="1" customWidth="1"/>
    <col min="31" max="31" width="10" style="1" customWidth="1"/>
    <col min="32" max="32" width="9.5" style="1" customWidth="1"/>
    <col min="33" max="33" width="6.1640625" style="1" customWidth="1"/>
    <col min="34" max="35" width="5.6640625" style="1" customWidth="1"/>
    <col min="36" max="36" width="6.83203125" style="1" customWidth="1"/>
    <col min="37" max="37" width="6.5" style="1" customWidth="1"/>
    <col min="38" max="38" width="6.6640625" style="1" customWidth="1"/>
    <col min="39" max="39" width="7.33203125" style="1" customWidth="1"/>
    <col min="40" max="51" width="5.6640625" style="1" customWidth="1"/>
    <col min="52" max="16384" width="9.1640625" style="1"/>
  </cols>
  <sheetData>
    <row r="1" spans="2:67">
      <c r="B1" s="57" t="s">
        <v>198</v>
      </c>
      <c r="C1" s="78" t="s" vm="1">
        <v>279</v>
      </c>
    </row>
    <row r="2" spans="2:67">
      <c r="B2" s="57" t="s">
        <v>197</v>
      </c>
      <c r="C2" s="78" t="s">
        <v>280</v>
      </c>
    </row>
    <row r="3" spans="2:67">
      <c r="B3" s="57" t="s">
        <v>199</v>
      </c>
      <c r="C3" s="78" t="s">
        <v>281</v>
      </c>
    </row>
    <row r="4" spans="2:67">
      <c r="B4" s="57" t="s">
        <v>200</v>
      </c>
      <c r="C4" s="78" t="s">
        <v>282</v>
      </c>
    </row>
    <row r="6" spans="2:67" ht="26.25" customHeight="1">
      <c r="B6" s="184" t="s">
        <v>228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9"/>
      <c r="BO6" s="3"/>
    </row>
    <row r="7" spans="2:67" ht="26.25" customHeight="1">
      <c r="B7" s="184" t="s">
        <v>106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9"/>
      <c r="AZ7" s="44"/>
      <c r="BJ7" s="3"/>
      <c r="BO7" s="3"/>
    </row>
    <row r="8" spans="2:67" s="3" customFormat="1" ht="51">
      <c r="B8" s="38" t="s">
        <v>134</v>
      </c>
      <c r="C8" s="14" t="s">
        <v>51</v>
      </c>
      <c r="D8" s="14" t="s">
        <v>138</v>
      </c>
      <c r="E8" s="14" t="s">
        <v>246</v>
      </c>
      <c r="F8" s="14" t="s">
        <v>136</v>
      </c>
      <c r="G8" s="14" t="s">
        <v>75</v>
      </c>
      <c r="H8" s="14" t="s">
        <v>15</v>
      </c>
      <c r="I8" s="14" t="s">
        <v>76</v>
      </c>
      <c r="J8" s="14" t="s">
        <v>121</v>
      </c>
      <c r="K8" s="14" t="s">
        <v>18</v>
      </c>
      <c r="L8" s="14" t="s">
        <v>120</v>
      </c>
      <c r="M8" s="14" t="s">
        <v>17</v>
      </c>
      <c r="N8" s="14" t="s">
        <v>19</v>
      </c>
      <c r="O8" s="14" t="s">
        <v>262</v>
      </c>
      <c r="P8" s="14" t="s">
        <v>261</v>
      </c>
      <c r="Q8" s="14" t="s">
        <v>72</v>
      </c>
      <c r="R8" s="14" t="s">
        <v>67</v>
      </c>
      <c r="S8" s="14" t="s">
        <v>201</v>
      </c>
      <c r="T8" s="39" t="s">
        <v>203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269</v>
      </c>
      <c r="P9" s="17"/>
      <c r="Q9" s="17" t="s">
        <v>265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132</v>
      </c>
      <c r="R10" s="20" t="s">
        <v>133</v>
      </c>
      <c r="S10" s="46" t="s">
        <v>204</v>
      </c>
      <c r="T10" s="73" t="s">
        <v>247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">
      <c r="B12" s="99" t="s">
        <v>278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131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260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268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 xr:uid="{00000000-0002-0000-0400-000000000000}">
      <formula1>$AL$6:$AL$8</formula1>
    </dataValidation>
    <dataValidation allowBlank="1" showInputMessage="1" showErrorMessage="1" sqref="A1 B31:B33 B14:B15" xr:uid="{00000000-0002-0000-0400-000001000000}"/>
    <dataValidation type="list" allowBlank="1" showInputMessage="1" showErrorMessage="1" sqref="I12:I32 I34:I487" xr:uid="{00000000-0002-0000-0400-000002000000}">
      <formula1>$BN$6:$BN$9</formula1>
    </dataValidation>
    <dataValidation type="list" allowBlank="1" showInputMessage="1" showErrorMessage="1" sqref="E12:E32 E34:E204" xr:uid="{00000000-0002-0000-0400-000003000000}">
      <formula1>$BJ$6:$BJ$22</formula1>
    </dataValidation>
    <dataValidation type="list" allowBlank="1" showInputMessage="1" showErrorMessage="1" sqref="L12:L487" xr:uid="{00000000-0002-0000-0400-000004000000}">
      <formula1>$BO$6:$BO$19</formula1>
    </dataValidation>
    <dataValidation type="list" allowBlank="1" showInputMessage="1" showErrorMessage="1" sqref="G12:G32 G34:G705" xr:uid="{00000000-0002-0000-0400-000005000000}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indexed="44"/>
    <pageSetUpPr fitToPage="1"/>
  </sheetPr>
  <dimension ref="B1:BF830"/>
  <sheetViews>
    <sheetView rightToLeft="1" zoomScale="80" zoomScaleNormal="80" workbookViewId="0">
      <selection activeCell="C161" sqref="C161"/>
    </sheetView>
  </sheetViews>
  <sheetFormatPr baseColWidth="10" defaultColWidth="9.1640625" defaultRowHeight="18"/>
  <cols>
    <col min="1" max="1" width="6.33203125" style="1" customWidth="1"/>
    <col min="2" max="2" width="46" style="2" bestFit="1" customWidth="1"/>
    <col min="3" max="3" width="41.6640625" style="2" bestFit="1" customWidth="1"/>
    <col min="4" max="4" width="6.5" style="2" bestFit="1" customWidth="1"/>
    <col min="5" max="5" width="8" style="2" bestFit="1" customWidth="1"/>
    <col min="6" max="6" width="11.6640625" style="2" bestFit="1" customWidth="1"/>
    <col min="7" max="7" width="35.6640625" style="1" bestFit="1" customWidth="1"/>
    <col min="8" max="8" width="8.6640625" style="1" bestFit="1" customWidth="1"/>
    <col min="9" max="9" width="11.1640625" style="1" bestFit="1" customWidth="1"/>
    <col min="10" max="10" width="7.1640625" style="1" bestFit="1" customWidth="1"/>
    <col min="11" max="11" width="6.1640625" style="1" bestFit="1" customWidth="1"/>
    <col min="12" max="12" width="12.33203125" style="1" bestFit="1" customWidth="1"/>
    <col min="13" max="13" width="10" style="1" customWidth="1"/>
    <col min="14" max="14" width="12" style="1" customWidth="1"/>
    <col min="15" max="15" width="18" style="1" customWidth="1"/>
    <col min="16" max="16" width="15.5" style="1" customWidth="1"/>
    <col min="17" max="17" width="13" style="1" customWidth="1"/>
    <col min="18" max="18" width="15.5" style="1" customWidth="1"/>
    <col min="19" max="19" width="18.33203125" style="1" customWidth="1"/>
    <col min="20" max="20" width="11.83203125" style="1" bestFit="1" customWidth="1"/>
    <col min="21" max="21" width="9" style="1" bestFit="1" customWidth="1"/>
    <col min="22" max="22" width="7.5" style="1" customWidth="1"/>
    <col min="23" max="23" width="8.6640625" style="1" customWidth="1"/>
    <col min="24" max="24" width="10" style="1" customWidth="1"/>
    <col min="25" max="25" width="9.5" style="1" customWidth="1"/>
    <col min="26" max="26" width="6.1640625" style="1" customWidth="1"/>
    <col min="27" max="28" width="5.6640625" style="1" customWidth="1"/>
    <col min="29" max="29" width="6.83203125" style="1" customWidth="1"/>
    <col min="30" max="30" width="6.5" style="1" customWidth="1"/>
    <col min="31" max="31" width="6.6640625" style="1" customWidth="1"/>
    <col min="32" max="32" width="7.33203125" style="1" customWidth="1"/>
    <col min="33" max="44" width="5.6640625" style="1" customWidth="1"/>
    <col min="45" max="16384" width="9.1640625" style="1"/>
  </cols>
  <sheetData>
    <row r="1" spans="2:58">
      <c r="B1" s="57" t="s">
        <v>198</v>
      </c>
      <c r="C1" s="78" t="s" vm="1">
        <v>279</v>
      </c>
    </row>
    <row r="2" spans="2:58">
      <c r="B2" s="57" t="s">
        <v>197</v>
      </c>
      <c r="C2" s="78" t="s">
        <v>280</v>
      </c>
    </row>
    <row r="3" spans="2:58">
      <c r="B3" s="57" t="s">
        <v>199</v>
      </c>
      <c r="C3" s="78" t="s">
        <v>281</v>
      </c>
    </row>
    <row r="4" spans="2:58">
      <c r="B4" s="57" t="s">
        <v>200</v>
      </c>
      <c r="C4" s="78" t="s">
        <v>282</v>
      </c>
    </row>
    <row r="6" spans="2:58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2"/>
    </row>
    <row r="7" spans="2:58" ht="26.25" customHeight="1">
      <c r="B7" s="190" t="s">
        <v>107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2"/>
      <c r="BF7" s="3"/>
    </row>
    <row r="8" spans="2:58" s="3" customFormat="1" ht="51">
      <c r="B8" s="23" t="s">
        <v>134</v>
      </c>
      <c r="C8" s="31" t="s">
        <v>51</v>
      </c>
      <c r="D8" s="31" t="s">
        <v>138</v>
      </c>
      <c r="E8" s="31" t="s">
        <v>246</v>
      </c>
      <c r="F8" s="31" t="s">
        <v>136</v>
      </c>
      <c r="G8" s="31" t="s">
        <v>75</v>
      </c>
      <c r="H8" s="31" t="s">
        <v>15</v>
      </c>
      <c r="I8" s="31" t="s">
        <v>76</v>
      </c>
      <c r="J8" s="31" t="s">
        <v>121</v>
      </c>
      <c r="K8" s="31" t="s">
        <v>18</v>
      </c>
      <c r="L8" s="31" t="s">
        <v>120</v>
      </c>
      <c r="M8" s="31" t="s">
        <v>17</v>
      </c>
      <c r="N8" s="31" t="s">
        <v>19</v>
      </c>
      <c r="O8" s="14" t="s">
        <v>262</v>
      </c>
      <c r="P8" s="31" t="s">
        <v>261</v>
      </c>
      <c r="Q8" s="31" t="s">
        <v>277</v>
      </c>
      <c r="R8" s="31" t="s">
        <v>72</v>
      </c>
      <c r="S8" s="14" t="s">
        <v>67</v>
      </c>
      <c r="T8" s="31" t="s">
        <v>201</v>
      </c>
      <c r="U8" s="15" t="s">
        <v>203</v>
      </c>
      <c r="V8" s="1"/>
      <c r="BB8" s="1"/>
      <c r="BC8" s="1"/>
    </row>
    <row r="9" spans="2:58" s="3" customFormat="1" ht="20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269</v>
      </c>
      <c r="P9" s="33"/>
      <c r="Q9" s="17" t="s">
        <v>265</v>
      </c>
      <c r="R9" s="33" t="s">
        <v>265</v>
      </c>
      <c r="S9" s="17" t="s">
        <v>20</v>
      </c>
      <c r="T9" s="33" t="s">
        <v>265</v>
      </c>
      <c r="U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132</v>
      </c>
      <c r="R10" s="20" t="s">
        <v>133</v>
      </c>
      <c r="S10" s="20" t="s">
        <v>204</v>
      </c>
      <c r="T10" s="21" t="s">
        <v>247</v>
      </c>
      <c r="U10" s="21" t="s">
        <v>271</v>
      </c>
      <c r="V10" s="5"/>
      <c r="BA10" s="1"/>
      <c r="BB10" s="3"/>
      <c r="BC10" s="1"/>
    </row>
    <row r="11" spans="2:58" s="141" customFormat="1" ht="18" customHeight="1">
      <c r="B11" s="79" t="s">
        <v>37</v>
      </c>
      <c r="C11" s="80"/>
      <c r="D11" s="80"/>
      <c r="E11" s="80"/>
      <c r="F11" s="80"/>
      <c r="G11" s="80"/>
      <c r="H11" s="80"/>
      <c r="I11" s="80"/>
      <c r="J11" s="80"/>
      <c r="K11" s="88">
        <v>4.3955633838095531</v>
      </c>
      <c r="L11" s="80"/>
      <c r="M11" s="80"/>
      <c r="N11" s="103">
        <v>2.1315673106640967E-2</v>
      </c>
      <c r="O11" s="88"/>
      <c r="P11" s="90"/>
      <c r="Q11" s="88">
        <v>42741.064108396982</v>
      </c>
      <c r="R11" s="88">
        <v>7547146.4199023712</v>
      </c>
      <c r="S11" s="80"/>
      <c r="T11" s="89">
        <v>1</v>
      </c>
      <c r="U11" s="89">
        <f>R11/'סכום נכסי הקרן'!$C$42</f>
        <v>0.10447432450042032</v>
      </c>
      <c r="V11" s="147"/>
      <c r="BA11" s="142"/>
      <c r="BB11" s="148"/>
      <c r="BC11" s="142"/>
      <c r="BF11" s="142"/>
    </row>
    <row r="12" spans="2:58" s="142" customFormat="1">
      <c r="B12" s="81" t="s">
        <v>256</v>
      </c>
      <c r="C12" s="82"/>
      <c r="D12" s="82"/>
      <c r="E12" s="82"/>
      <c r="F12" s="82"/>
      <c r="G12" s="82"/>
      <c r="H12" s="82"/>
      <c r="I12" s="82"/>
      <c r="J12" s="82"/>
      <c r="K12" s="91">
        <v>3.9895733775918361</v>
      </c>
      <c r="L12" s="82"/>
      <c r="M12" s="82"/>
      <c r="N12" s="104">
        <v>1.3078004078238541E-2</v>
      </c>
      <c r="O12" s="91"/>
      <c r="P12" s="93"/>
      <c r="Q12" s="91">
        <v>42741.064108396997</v>
      </c>
      <c r="R12" s="91">
        <v>5153685.8869864978</v>
      </c>
      <c r="S12" s="82"/>
      <c r="T12" s="92">
        <v>0.68286549647372086</v>
      </c>
      <c r="U12" s="92">
        <f>R12/'סכום נכסי הקרן'!$C$42</f>
        <v>7.1341911468736141E-2</v>
      </c>
      <c r="BB12" s="148"/>
    </row>
    <row r="13" spans="2:58" s="142" customFormat="1" ht="20">
      <c r="B13" s="102" t="s">
        <v>36</v>
      </c>
      <c r="C13" s="82"/>
      <c r="D13" s="82"/>
      <c r="E13" s="82"/>
      <c r="F13" s="82"/>
      <c r="G13" s="82"/>
      <c r="H13" s="82"/>
      <c r="I13" s="82"/>
      <c r="J13" s="82"/>
      <c r="K13" s="91">
        <v>3.9565929599826228</v>
      </c>
      <c r="L13" s="82"/>
      <c r="M13" s="82"/>
      <c r="N13" s="104">
        <v>9.7656158377337297E-3</v>
      </c>
      <c r="O13" s="91"/>
      <c r="P13" s="93"/>
      <c r="Q13" s="91">
        <v>41178.183853877999</v>
      </c>
      <c r="R13" s="91">
        <v>4147838.2696427959</v>
      </c>
      <c r="S13" s="82"/>
      <c r="T13" s="92">
        <v>0.54959027410739592</v>
      </c>
      <c r="U13" s="92">
        <f>R13/'סכום נכסי הקרן'!$C$42</f>
        <v>5.7418072639371029E-2</v>
      </c>
      <c r="BB13" s="141"/>
    </row>
    <row r="14" spans="2:58" s="142" customFormat="1">
      <c r="B14" s="87" t="s">
        <v>372</v>
      </c>
      <c r="C14" s="84" t="s">
        <v>373</v>
      </c>
      <c r="D14" s="97" t="s">
        <v>139</v>
      </c>
      <c r="E14" s="97" t="s">
        <v>374</v>
      </c>
      <c r="F14" s="84" t="s">
        <v>375</v>
      </c>
      <c r="G14" s="97" t="s">
        <v>376</v>
      </c>
      <c r="H14" s="84" t="s">
        <v>377</v>
      </c>
      <c r="I14" s="84" t="s">
        <v>378</v>
      </c>
      <c r="J14" s="84"/>
      <c r="K14" s="94">
        <v>3.2999999999999985</v>
      </c>
      <c r="L14" s="97" t="s">
        <v>183</v>
      </c>
      <c r="M14" s="98">
        <v>6.1999999999999998E-3</v>
      </c>
      <c r="N14" s="98">
        <v>-1.0999999999997294E-3</v>
      </c>
      <c r="O14" s="94">
        <v>100699444.685515</v>
      </c>
      <c r="P14" s="96">
        <v>105.33</v>
      </c>
      <c r="Q14" s="84"/>
      <c r="R14" s="94">
        <v>106066.73135601703</v>
      </c>
      <c r="S14" s="95">
        <v>2.1362825230232915E-2</v>
      </c>
      <c r="T14" s="95">
        <v>1.4053885462763965E-2</v>
      </c>
      <c r="U14" s="95">
        <f>R14/'סכום נכסי הקרן'!$C$42</f>
        <v>1.468270190328542E-3</v>
      </c>
    </row>
    <row r="15" spans="2:58" s="142" customFormat="1">
      <c r="B15" s="87" t="s">
        <v>379</v>
      </c>
      <c r="C15" s="84" t="s">
        <v>380</v>
      </c>
      <c r="D15" s="97" t="s">
        <v>139</v>
      </c>
      <c r="E15" s="97" t="s">
        <v>374</v>
      </c>
      <c r="F15" s="84" t="s">
        <v>381</v>
      </c>
      <c r="G15" s="97" t="s">
        <v>382</v>
      </c>
      <c r="H15" s="84" t="s">
        <v>377</v>
      </c>
      <c r="I15" s="84" t="s">
        <v>179</v>
      </c>
      <c r="J15" s="84"/>
      <c r="K15" s="94">
        <v>1</v>
      </c>
      <c r="L15" s="97" t="s">
        <v>183</v>
      </c>
      <c r="M15" s="98">
        <v>5.8999999999999999E-3</v>
      </c>
      <c r="N15" s="98">
        <v>-1.5999999999999717E-3</v>
      </c>
      <c r="O15" s="94">
        <v>109853520.57304901</v>
      </c>
      <c r="P15" s="96">
        <v>102.45</v>
      </c>
      <c r="Q15" s="84"/>
      <c r="R15" s="94">
        <v>112544.93175777698</v>
      </c>
      <c r="S15" s="95">
        <v>2.0578945888388885E-2</v>
      </c>
      <c r="T15" s="95">
        <v>1.4912249676379387E-2</v>
      </c>
      <c r="U15" s="95">
        <f>R15/'סכום נכסי הקרן'!$C$42</f>
        <v>1.557947211721348E-3</v>
      </c>
    </row>
    <row r="16" spans="2:58" s="142" customFormat="1">
      <c r="B16" s="87" t="s">
        <v>383</v>
      </c>
      <c r="C16" s="84" t="s">
        <v>384</v>
      </c>
      <c r="D16" s="97" t="s">
        <v>139</v>
      </c>
      <c r="E16" s="97" t="s">
        <v>374</v>
      </c>
      <c r="F16" s="84" t="s">
        <v>381</v>
      </c>
      <c r="G16" s="97" t="s">
        <v>382</v>
      </c>
      <c r="H16" s="84" t="s">
        <v>377</v>
      </c>
      <c r="I16" s="84" t="s">
        <v>179</v>
      </c>
      <c r="J16" s="84"/>
      <c r="K16" s="94">
        <v>5.8900000000001009</v>
      </c>
      <c r="L16" s="97" t="s">
        <v>183</v>
      </c>
      <c r="M16" s="98">
        <v>8.3000000000000001E-3</v>
      </c>
      <c r="N16" s="98">
        <v>2.0999999999997249E-3</v>
      </c>
      <c r="O16" s="94">
        <v>35559130.245957993</v>
      </c>
      <c r="P16" s="96">
        <v>105.26</v>
      </c>
      <c r="Q16" s="84"/>
      <c r="R16" s="94">
        <v>37429.540583643</v>
      </c>
      <c r="S16" s="95">
        <v>2.7651601706072452E-2</v>
      </c>
      <c r="T16" s="95">
        <v>4.9594294984046678E-3</v>
      </c>
      <c r="U16" s="95">
        <f>R16/'סכום נכסי הקרן'!$C$42</f>
        <v>5.1813304675328597E-4</v>
      </c>
    </row>
    <row r="17" spans="2:53" s="142" customFormat="1" ht="20">
      <c r="B17" s="87" t="s">
        <v>385</v>
      </c>
      <c r="C17" s="84" t="s">
        <v>386</v>
      </c>
      <c r="D17" s="97" t="s">
        <v>139</v>
      </c>
      <c r="E17" s="97" t="s">
        <v>374</v>
      </c>
      <c r="F17" s="84" t="s">
        <v>387</v>
      </c>
      <c r="G17" s="97" t="s">
        <v>382</v>
      </c>
      <c r="H17" s="84" t="s">
        <v>377</v>
      </c>
      <c r="I17" s="84" t="s">
        <v>179</v>
      </c>
      <c r="J17" s="84"/>
      <c r="K17" s="94">
        <v>1.1999999999999826</v>
      </c>
      <c r="L17" s="97" t="s">
        <v>183</v>
      </c>
      <c r="M17" s="98">
        <v>4.0999999999999995E-3</v>
      </c>
      <c r="N17" s="98">
        <v>-2.1000000000012064E-3</v>
      </c>
      <c r="O17" s="94">
        <v>11262221.294518001</v>
      </c>
      <c r="P17" s="96">
        <v>102.28</v>
      </c>
      <c r="Q17" s="84"/>
      <c r="R17" s="94">
        <v>11519.000101240999</v>
      </c>
      <c r="S17" s="95">
        <v>9.1352067717300148E-3</v>
      </c>
      <c r="T17" s="95">
        <v>1.526272243886055E-3</v>
      </c>
      <c r="U17" s="95">
        <f>R17/'סכום נכסי הקרן'!$C$42</f>
        <v>1.5945626168373638E-4</v>
      </c>
      <c r="BA17" s="141"/>
    </row>
    <row r="18" spans="2:53" s="142" customFormat="1">
      <c r="B18" s="87" t="s">
        <v>388</v>
      </c>
      <c r="C18" s="84" t="s">
        <v>389</v>
      </c>
      <c r="D18" s="97" t="s">
        <v>139</v>
      </c>
      <c r="E18" s="97" t="s">
        <v>374</v>
      </c>
      <c r="F18" s="84" t="s">
        <v>387</v>
      </c>
      <c r="G18" s="97" t="s">
        <v>382</v>
      </c>
      <c r="H18" s="84" t="s">
        <v>377</v>
      </c>
      <c r="I18" s="84" t="s">
        <v>179</v>
      </c>
      <c r="J18" s="84"/>
      <c r="K18" s="94">
        <v>0.58999999999999564</v>
      </c>
      <c r="L18" s="97" t="s">
        <v>183</v>
      </c>
      <c r="M18" s="98">
        <v>6.4000000000000003E-3</v>
      </c>
      <c r="N18" s="98">
        <v>6.8000000000001002E-3</v>
      </c>
      <c r="O18" s="94">
        <v>77915810.505482987</v>
      </c>
      <c r="P18" s="96">
        <v>101.73</v>
      </c>
      <c r="Q18" s="84"/>
      <c r="R18" s="94">
        <v>79263.74942756501</v>
      </c>
      <c r="S18" s="95">
        <v>2.4734431979188877E-2</v>
      </c>
      <c r="T18" s="95">
        <v>1.0502479350147595E-2</v>
      </c>
      <c r="U18" s="95">
        <f>R18/'סכום נכסי הקרן'!$C$42</f>
        <v>1.0972394356862833E-3</v>
      </c>
    </row>
    <row r="19" spans="2:53" s="142" customFormat="1">
      <c r="B19" s="87" t="s">
        <v>390</v>
      </c>
      <c r="C19" s="84" t="s">
        <v>391</v>
      </c>
      <c r="D19" s="97" t="s">
        <v>139</v>
      </c>
      <c r="E19" s="97" t="s">
        <v>374</v>
      </c>
      <c r="F19" s="84" t="s">
        <v>387</v>
      </c>
      <c r="G19" s="97" t="s">
        <v>382</v>
      </c>
      <c r="H19" s="84" t="s">
        <v>377</v>
      </c>
      <c r="I19" s="84" t="s">
        <v>179</v>
      </c>
      <c r="J19" s="84"/>
      <c r="K19" s="94">
        <v>1.9799999999999975</v>
      </c>
      <c r="L19" s="97" t="s">
        <v>183</v>
      </c>
      <c r="M19" s="98">
        <v>0.04</v>
      </c>
      <c r="N19" s="98">
        <v>-2.9000000000000171E-3</v>
      </c>
      <c r="O19" s="94">
        <v>55589770.136338994</v>
      </c>
      <c r="P19" s="96">
        <v>116.07</v>
      </c>
      <c r="Q19" s="84"/>
      <c r="R19" s="94">
        <v>64523.048956940991</v>
      </c>
      <c r="S19" s="95">
        <v>2.6832976525677028E-2</v>
      </c>
      <c r="T19" s="95">
        <v>8.5493304842727096E-3</v>
      </c>
      <c r="U19" s="95">
        <f>R19/'סכום נכסי הקרן'!$C$42</f>
        <v>8.9318552727524268E-4</v>
      </c>
      <c r="BA19" s="148"/>
    </row>
    <row r="20" spans="2:53" s="142" customFormat="1">
      <c r="B20" s="87" t="s">
        <v>392</v>
      </c>
      <c r="C20" s="84" t="s">
        <v>393</v>
      </c>
      <c r="D20" s="97" t="s">
        <v>139</v>
      </c>
      <c r="E20" s="97" t="s">
        <v>374</v>
      </c>
      <c r="F20" s="84" t="s">
        <v>387</v>
      </c>
      <c r="G20" s="97" t="s">
        <v>382</v>
      </c>
      <c r="H20" s="84" t="s">
        <v>377</v>
      </c>
      <c r="I20" s="84" t="s">
        <v>179</v>
      </c>
      <c r="J20" s="84"/>
      <c r="K20" s="94">
        <v>3.1800000000000495</v>
      </c>
      <c r="L20" s="97" t="s">
        <v>183</v>
      </c>
      <c r="M20" s="98">
        <v>9.8999999999999991E-3</v>
      </c>
      <c r="N20" s="98">
        <v>-2.4999999999996154E-3</v>
      </c>
      <c r="O20" s="94">
        <v>72808069.759018004</v>
      </c>
      <c r="P20" s="96">
        <v>107.3</v>
      </c>
      <c r="Q20" s="84"/>
      <c r="R20" s="94">
        <v>78123.062374356014</v>
      </c>
      <c r="S20" s="95">
        <v>2.4157635574353142E-2</v>
      </c>
      <c r="T20" s="95">
        <v>1.0351337847155031E-2</v>
      </c>
      <c r="U20" s="95">
        <f>R20/'סכום נכסי הקרן'!$C$42</f>
        <v>1.081449029257157E-3</v>
      </c>
    </row>
    <row r="21" spans="2:53" s="142" customFormat="1">
      <c r="B21" s="87" t="s">
        <v>394</v>
      </c>
      <c r="C21" s="84" t="s">
        <v>395</v>
      </c>
      <c r="D21" s="97" t="s">
        <v>139</v>
      </c>
      <c r="E21" s="97" t="s">
        <v>374</v>
      </c>
      <c r="F21" s="84" t="s">
        <v>387</v>
      </c>
      <c r="G21" s="97" t="s">
        <v>382</v>
      </c>
      <c r="H21" s="84" t="s">
        <v>377</v>
      </c>
      <c r="I21" s="84" t="s">
        <v>179</v>
      </c>
      <c r="J21" s="84"/>
      <c r="K21" s="94">
        <v>5.1299999999999306</v>
      </c>
      <c r="L21" s="97" t="s">
        <v>183</v>
      </c>
      <c r="M21" s="98">
        <v>8.6E-3</v>
      </c>
      <c r="N21" s="98">
        <v>1.3999999999999449E-3</v>
      </c>
      <c r="O21" s="94">
        <v>61243631.393987998</v>
      </c>
      <c r="P21" s="96">
        <v>107.02</v>
      </c>
      <c r="Q21" s="84"/>
      <c r="R21" s="94">
        <v>65542.934359574007</v>
      </c>
      <c r="S21" s="95">
        <v>2.4484221284413101E-2</v>
      </c>
      <c r="T21" s="95">
        <v>8.6844657189547227E-3</v>
      </c>
      <c r="U21" s="95">
        <f>R21/'סכום נכסי הקרן'!$C$42</f>
        <v>9.0730368963485176E-4</v>
      </c>
    </row>
    <row r="22" spans="2:53" s="142" customFormat="1">
      <c r="B22" s="87" t="s">
        <v>396</v>
      </c>
      <c r="C22" s="84" t="s">
        <v>397</v>
      </c>
      <c r="D22" s="97" t="s">
        <v>139</v>
      </c>
      <c r="E22" s="97" t="s">
        <v>374</v>
      </c>
      <c r="F22" s="84" t="s">
        <v>387</v>
      </c>
      <c r="G22" s="97" t="s">
        <v>382</v>
      </c>
      <c r="H22" s="84" t="s">
        <v>377</v>
      </c>
      <c r="I22" s="84" t="s">
        <v>179</v>
      </c>
      <c r="J22" s="84"/>
      <c r="K22" s="94">
        <v>7.8399999999998427</v>
      </c>
      <c r="L22" s="97" t="s">
        <v>183</v>
      </c>
      <c r="M22" s="98">
        <v>1.2199999999999999E-2</v>
      </c>
      <c r="N22" s="98">
        <v>6.0000000000000001E-3</v>
      </c>
      <c r="O22" s="94">
        <v>2318174.92</v>
      </c>
      <c r="P22" s="96">
        <v>108.51</v>
      </c>
      <c r="Q22" s="84"/>
      <c r="R22" s="94">
        <v>2515.4516590099997</v>
      </c>
      <c r="S22" s="95">
        <v>2.8919059191026037E-3</v>
      </c>
      <c r="T22" s="95">
        <v>3.3329837783146375E-4</v>
      </c>
      <c r="U22" s="95">
        <f>R22/'סכום נכסי הקרן'!$C$42</f>
        <v>3.4821122881028043E-5</v>
      </c>
    </row>
    <row r="23" spans="2:53" s="142" customFormat="1">
      <c r="B23" s="87" t="s">
        <v>398</v>
      </c>
      <c r="C23" s="84" t="s">
        <v>399</v>
      </c>
      <c r="D23" s="97" t="s">
        <v>139</v>
      </c>
      <c r="E23" s="97" t="s">
        <v>374</v>
      </c>
      <c r="F23" s="84" t="s">
        <v>387</v>
      </c>
      <c r="G23" s="97" t="s">
        <v>382</v>
      </c>
      <c r="H23" s="84" t="s">
        <v>377</v>
      </c>
      <c r="I23" s="84" t="s">
        <v>179</v>
      </c>
      <c r="J23" s="84"/>
      <c r="K23" s="94">
        <v>6.8999999999999266</v>
      </c>
      <c r="L23" s="97" t="s">
        <v>183</v>
      </c>
      <c r="M23" s="98">
        <v>3.8E-3</v>
      </c>
      <c r="N23" s="98">
        <v>4.5999999999999279E-3</v>
      </c>
      <c r="O23" s="94">
        <v>56133446.600340001</v>
      </c>
      <c r="P23" s="96">
        <v>99.49</v>
      </c>
      <c r="Q23" s="84"/>
      <c r="R23" s="94">
        <v>55847.165399090009</v>
      </c>
      <c r="S23" s="95">
        <v>1.8711148866779999E-2</v>
      </c>
      <c r="T23" s="95">
        <v>7.3997723499595811E-3</v>
      </c>
      <c r="U23" s="95">
        <f>R23/'סכום נכסי הקרן'!$C$42</f>
        <v>7.7308621771891514E-4</v>
      </c>
    </row>
    <row r="24" spans="2:53" s="142" customFormat="1">
      <c r="B24" s="87" t="s">
        <v>400</v>
      </c>
      <c r="C24" s="84" t="s">
        <v>401</v>
      </c>
      <c r="D24" s="97" t="s">
        <v>139</v>
      </c>
      <c r="E24" s="97" t="s">
        <v>374</v>
      </c>
      <c r="F24" s="84" t="s">
        <v>387</v>
      </c>
      <c r="G24" s="97" t="s">
        <v>382</v>
      </c>
      <c r="H24" s="84" t="s">
        <v>377</v>
      </c>
      <c r="I24" s="84" t="s">
        <v>179</v>
      </c>
      <c r="J24" s="84"/>
      <c r="K24" s="94">
        <v>10.649999999999466</v>
      </c>
      <c r="L24" s="97" t="s">
        <v>183</v>
      </c>
      <c r="M24" s="98">
        <v>5.6999999999999993E-3</v>
      </c>
      <c r="N24" s="98">
        <v>5.4999999999998687E-3</v>
      </c>
      <c r="O24" s="94">
        <v>33456964.951363005</v>
      </c>
      <c r="P24" s="96">
        <v>102.24</v>
      </c>
      <c r="Q24" s="84"/>
      <c r="R24" s="94">
        <v>34206.400370318996</v>
      </c>
      <c r="S24" s="95">
        <v>4.7664450792408622E-2</v>
      </c>
      <c r="T24" s="95">
        <v>4.5323620965023606E-3</v>
      </c>
      <c r="U24" s="95">
        <f>R24/'סכום נכסי הקרן'!$C$42</f>
        <v>4.7351546842339294E-4</v>
      </c>
    </row>
    <row r="25" spans="2:53" s="142" customFormat="1">
      <c r="B25" s="87" t="s">
        <v>402</v>
      </c>
      <c r="C25" s="84" t="s">
        <v>403</v>
      </c>
      <c r="D25" s="97" t="s">
        <v>139</v>
      </c>
      <c r="E25" s="97" t="s">
        <v>374</v>
      </c>
      <c r="F25" s="84" t="s">
        <v>404</v>
      </c>
      <c r="G25" s="97" t="s">
        <v>405</v>
      </c>
      <c r="H25" s="84" t="s">
        <v>377</v>
      </c>
      <c r="I25" s="84" t="s">
        <v>378</v>
      </c>
      <c r="J25" s="84"/>
      <c r="K25" s="94">
        <v>15.020000000000396</v>
      </c>
      <c r="L25" s="97" t="s">
        <v>183</v>
      </c>
      <c r="M25" s="98">
        <v>2.07E-2</v>
      </c>
      <c r="N25" s="98">
        <v>1.9699999999999895E-2</v>
      </c>
      <c r="O25" s="94">
        <v>15027939.658382</v>
      </c>
      <c r="P25" s="96">
        <v>101.59</v>
      </c>
      <c r="Q25" s="84"/>
      <c r="R25" s="94">
        <v>15266.884166695005</v>
      </c>
      <c r="S25" s="95">
        <v>2.2429760684152238E-2</v>
      </c>
      <c r="T25" s="95">
        <v>2.0228684216904982E-3</v>
      </c>
      <c r="U25" s="95">
        <f>R25/'סכום נכסי הקרן'!$C$42</f>
        <v>2.113378119093462E-4</v>
      </c>
    </row>
    <row r="26" spans="2:53" s="142" customFormat="1">
      <c r="B26" s="87" t="s">
        <v>406</v>
      </c>
      <c r="C26" s="84" t="s">
        <v>407</v>
      </c>
      <c r="D26" s="97" t="s">
        <v>139</v>
      </c>
      <c r="E26" s="97" t="s">
        <v>374</v>
      </c>
      <c r="F26" s="84" t="s">
        <v>408</v>
      </c>
      <c r="G26" s="97" t="s">
        <v>382</v>
      </c>
      <c r="H26" s="84" t="s">
        <v>377</v>
      </c>
      <c r="I26" s="84" t="s">
        <v>179</v>
      </c>
      <c r="J26" s="84"/>
      <c r="K26" s="94">
        <v>2.9000000000000088</v>
      </c>
      <c r="L26" s="97" t="s">
        <v>183</v>
      </c>
      <c r="M26" s="98">
        <v>0.05</v>
      </c>
      <c r="N26" s="98">
        <v>-3.0000000000000595E-3</v>
      </c>
      <c r="O26" s="94">
        <v>96671161.705730006</v>
      </c>
      <c r="P26" s="96">
        <v>124.23</v>
      </c>
      <c r="Q26" s="84"/>
      <c r="R26" s="94">
        <v>120094.58478140098</v>
      </c>
      <c r="S26" s="95">
        <v>3.0673609274801714E-2</v>
      </c>
      <c r="T26" s="95">
        <v>1.591258180240188E-2</v>
      </c>
      <c r="U26" s="95">
        <f>R26/'סכום נכסי הקרן'!$C$42</f>
        <v>1.6624562348636174E-3</v>
      </c>
    </row>
    <row r="27" spans="2:53" s="142" customFormat="1">
      <c r="B27" s="87" t="s">
        <v>409</v>
      </c>
      <c r="C27" s="84" t="s">
        <v>410</v>
      </c>
      <c r="D27" s="97" t="s">
        <v>139</v>
      </c>
      <c r="E27" s="97" t="s">
        <v>374</v>
      </c>
      <c r="F27" s="84" t="s">
        <v>408</v>
      </c>
      <c r="G27" s="97" t="s">
        <v>382</v>
      </c>
      <c r="H27" s="84" t="s">
        <v>377</v>
      </c>
      <c r="I27" s="84" t="s">
        <v>179</v>
      </c>
      <c r="J27" s="84"/>
      <c r="K27" s="94">
        <v>0.70999999999997632</v>
      </c>
      <c r="L27" s="97" t="s">
        <v>183</v>
      </c>
      <c r="M27" s="98">
        <v>1.6E-2</v>
      </c>
      <c r="N27" s="98">
        <v>-1.0999999999993994E-3</v>
      </c>
      <c r="O27" s="94">
        <v>5300835.4701009998</v>
      </c>
      <c r="P27" s="96">
        <v>103.7</v>
      </c>
      <c r="Q27" s="84"/>
      <c r="R27" s="94">
        <v>5496.9664442030007</v>
      </c>
      <c r="S27" s="95">
        <v>2.5251574102946048E-3</v>
      </c>
      <c r="T27" s="95">
        <v>7.2835031127885664E-4</v>
      </c>
      <c r="U27" s="95">
        <f>R27/'סכום נכסי הקרן'!$C$42</f>
        <v>7.6093906770529422E-5</v>
      </c>
    </row>
    <row r="28" spans="2:53" s="142" customFormat="1">
      <c r="B28" s="87" t="s">
        <v>411</v>
      </c>
      <c r="C28" s="84" t="s">
        <v>412</v>
      </c>
      <c r="D28" s="97" t="s">
        <v>139</v>
      </c>
      <c r="E28" s="97" t="s">
        <v>374</v>
      </c>
      <c r="F28" s="84" t="s">
        <v>408</v>
      </c>
      <c r="G28" s="97" t="s">
        <v>382</v>
      </c>
      <c r="H28" s="84" t="s">
        <v>377</v>
      </c>
      <c r="I28" s="84" t="s">
        <v>179</v>
      </c>
      <c r="J28" s="84"/>
      <c r="K28" s="94">
        <v>2.2300000000000471</v>
      </c>
      <c r="L28" s="97" t="s">
        <v>183</v>
      </c>
      <c r="M28" s="98">
        <v>6.9999999999999993E-3</v>
      </c>
      <c r="N28" s="98">
        <v>-3.0000000000002919E-3</v>
      </c>
      <c r="O28" s="94">
        <v>39005494.112903997</v>
      </c>
      <c r="P28" s="96">
        <v>105.64</v>
      </c>
      <c r="Q28" s="84"/>
      <c r="R28" s="94">
        <v>41205.404754595998</v>
      </c>
      <c r="S28" s="95">
        <v>1.3717982791722703E-2</v>
      </c>
      <c r="T28" s="95">
        <v>5.4597330516782299E-3</v>
      </c>
      <c r="U28" s="95">
        <f>R28/'סכום נכסי הקרן'!$C$42</f>
        <v>5.7040192252670141E-4</v>
      </c>
    </row>
    <row r="29" spans="2:53" s="142" customFormat="1">
      <c r="B29" s="87" t="s">
        <v>413</v>
      </c>
      <c r="C29" s="84" t="s">
        <v>414</v>
      </c>
      <c r="D29" s="97" t="s">
        <v>139</v>
      </c>
      <c r="E29" s="97" t="s">
        <v>374</v>
      </c>
      <c r="F29" s="84" t="s">
        <v>408</v>
      </c>
      <c r="G29" s="97" t="s">
        <v>382</v>
      </c>
      <c r="H29" s="84" t="s">
        <v>377</v>
      </c>
      <c r="I29" s="84" t="s">
        <v>179</v>
      </c>
      <c r="J29" s="84"/>
      <c r="K29" s="94">
        <v>4.7900000000002638</v>
      </c>
      <c r="L29" s="97" t="s">
        <v>183</v>
      </c>
      <c r="M29" s="98">
        <v>6.0000000000000001E-3</v>
      </c>
      <c r="N29" s="98">
        <v>6.0000000000036511E-4</v>
      </c>
      <c r="O29" s="94">
        <v>7291819.21086</v>
      </c>
      <c r="P29" s="96">
        <v>105.17</v>
      </c>
      <c r="Q29" s="84"/>
      <c r="R29" s="94">
        <v>7668.8059835619997</v>
      </c>
      <c r="S29" s="95">
        <v>3.6427577093220091E-3</v>
      </c>
      <c r="T29" s="95">
        <v>1.016119942146452E-3</v>
      </c>
      <c r="U29" s="95">
        <f>R29/'סכום נכסי הקרן'!$C$42</f>
        <v>1.0615844456715675E-4</v>
      </c>
    </row>
    <row r="30" spans="2:53" s="142" customFormat="1">
      <c r="B30" s="87" t="s">
        <v>415</v>
      </c>
      <c r="C30" s="84" t="s">
        <v>416</v>
      </c>
      <c r="D30" s="97" t="s">
        <v>139</v>
      </c>
      <c r="E30" s="97" t="s">
        <v>374</v>
      </c>
      <c r="F30" s="84" t="s">
        <v>408</v>
      </c>
      <c r="G30" s="97" t="s">
        <v>382</v>
      </c>
      <c r="H30" s="84" t="s">
        <v>377</v>
      </c>
      <c r="I30" s="84" t="s">
        <v>179</v>
      </c>
      <c r="J30" s="84"/>
      <c r="K30" s="94">
        <v>5.719999999999998</v>
      </c>
      <c r="L30" s="97" t="s">
        <v>183</v>
      </c>
      <c r="M30" s="98">
        <v>1.7500000000000002E-2</v>
      </c>
      <c r="N30" s="98">
        <v>2.1999999999999767E-3</v>
      </c>
      <c r="O30" s="94">
        <v>77244112.131434992</v>
      </c>
      <c r="P30" s="96">
        <v>110.95</v>
      </c>
      <c r="Q30" s="84"/>
      <c r="R30" s="94">
        <v>85702.346003810002</v>
      </c>
      <c r="S30" s="95">
        <v>1.7856949988044754E-2</v>
      </c>
      <c r="T30" s="95">
        <v>1.1355596040618308E-2</v>
      </c>
      <c r="U30" s="95">
        <f>R30/'סכום נכסי הקרן'!$C$42</f>
        <v>1.1863682256432451E-3</v>
      </c>
    </row>
    <row r="31" spans="2:53" s="142" customFormat="1">
      <c r="B31" s="87" t="s">
        <v>417</v>
      </c>
      <c r="C31" s="84" t="s">
        <v>418</v>
      </c>
      <c r="D31" s="97" t="s">
        <v>139</v>
      </c>
      <c r="E31" s="97" t="s">
        <v>374</v>
      </c>
      <c r="F31" s="84" t="s">
        <v>419</v>
      </c>
      <c r="G31" s="97" t="s">
        <v>382</v>
      </c>
      <c r="H31" s="84" t="s">
        <v>420</v>
      </c>
      <c r="I31" s="84" t="s">
        <v>378</v>
      </c>
      <c r="J31" s="84"/>
      <c r="K31" s="94">
        <v>1.25</v>
      </c>
      <c r="L31" s="97" t="s">
        <v>183</v>
      </c>
      <c r="M31" s="98">
        <v>8.0000000000000002E-3</v>
      </c>
      <c r="N31" s="98">
        <v>-1.00000000000044E-3</v>
      </c>
      <c r="O31" s="94">
        <v>21750045.071816001</v>
      </c>
      <c r="P31" s="96">
        <v>104.5</v>
      </c>
      <c r="Q31" s="84"/>
      <c r="R31" s="94">
        <v>22728.797142620002</v>
      </c>
      <c r="S31" s="95">
        <v>5.0617574252746288E-2</v>
      </c>
      <c r="T31" s="95">
        <v>3.0115749553609452E-3</v>
      </c>
      <c r="U31" s="95">
        <f>R31/'סכום נכסי הקרן'!$C$42</f>
        <v>3.1463225914371822E-4</v>
      </c>
    </row>
    <row r="32" spans="2:53" s="142" customFormat="1">
      <c r="B32" s="87" t="s">
        <v>421</v>
      </c>
      <c r="C32" s="84" t="s">
        <v>422</v>
      </c>
      <c r="D32" s="97" t="s">
        <v>139</v>
      </c>
      <c r="E32" s="97" t="s">
        <v>374</v>
      </c>
      <c r="F32" s="84" t="s">
        <v>423</v>
      </c>
      <c r="G32" s="97" t="s">
        <v>424</v>
      </c>
      <c r="H32" s="84" t="s">
        <v>420</v>
      </c>
      <c r="I32" s="84" t="s">
        <v>378</v>
      </c>
      <c r="J32" s="84"/>
      <c r="K32" s="94">
        <v>1.650000000001157</v>
      </c>
      <c r="L32" s="97" t="s">
        <v>183</v>
      </c>
      <c r="M32" s="98">
        <v>3.6400000000000002E-2</v>
      </c>
      <c r="N32" s="98">
        <v>1.3000000000010959E-3</v>
      </c>
      <c r="O32" s="94">
        <v>1386499.0049960003</v>
      </c>
      <c r="P32" s="96">
        <v>118.47</v>
      </c>
      <c r="Q32" s="84"/>
      <c r="R32" s="94">
        <v>1642.5852307140001</v>
      </c>
      <c r="S32" s="95">
        <v>1.8863932040761908E-2</v>
      </c>
      <c r="T32" s="95">
        <v>2.1764321762492695E-4</v>
      </c>
      <c r="U32" s="95">
        <f>R32/'סכום נכסי הקרן'!$C$42</f>
        <v>2.2738128143462216E-5</v>
      </c>
    </row>
    <row r="33" spans="2:21" s="142" customFormat="1">
      <c r="B33" s="87" t="s">
        <v>425</v>
      </c>
      <c r="C33" s="84" t="s">
        <v>426</v>
      </c>
      <c r="D33" s="97" t="s">
        <v>139</v>
      </c>
      <c r="E33" s="97" t="s">
        <v>374</v>
      </c>
      <c r="F33" s="84" t="s">
        <v>381</v>
      </c>
      <c r="G33" s="97" t="s">
        <v>382</v>
      </c>
      <c r="H33" s="84" t="s">
        <v>420</v>
      </c>
      <c r="I33" s="84" t="s">
        <v>179</v>
      </c>
      <c r="J33" s="84"/>
      <c r="K33" s="94">
        <v>1.3299999999999277</v>
      </c>
      <c r="L33" s="97" t="s">
        <v>183</v>
      </c>
      <c r="M33" s="98">
        <v>3.4000000000000002E-2</v>
      </c>
      <c r="N33" s="98">
        <v>-4.4999999999998192E-3</v>
      </c>
      <c r="O33" s="94">
        <v>31919595.025789</v>
      </c>
      <c r="P33" s="96">
        <v>112.61</v>
      </c>
      <c r="Q33" s="84"/>
      <c r="R33" s="94">
        <v>35944.653176216998</v>
      </c>
      <c r="S33" s="95">
        <v>1.7062504524020645E-2</v>
      </c>
      <c r="T33" s="95">
        <v>4.7626813071266708E-3</v>
      </c>
      <c r="U33" s="95">
        <f>R33/'סכום נכסי הקרן'!$C$42</f>
        <v>4.9757791237283779E-4</v>
      </c>
    </row>
    <row r="34" spans="2:21" s="142" customFormat="1">
      <c r="B34" s="87" t="s">
        <v>427</v>
      </c>
      <c r="C34" s="84" t="s">
        <v>428</v>
      </c>
      <c r="D34" s="97" t="s">
        <v>139</v>
      </c>
      <c r="E34" s="97" t="s">
        <v>374</v>
      </c>
      <c r="F34" s="84" t="s">
        <v>387</v>
      </c>
      <c r="G34" s="97" t="s">
        <v>382</v>
      </c>
      <c r="H34" s="84" t="s">
        <v>420</v>
      </c>
      <c r="I34" s="84" t="s">
        <v>179</v>
      </c>
      <c r="J34" s="84"/>
      <c r="K34" s="94">
        <v>0.22000000000001446</v>
      </c>
      <c r="L34" s="97" t="s">
        <v>183</v>
      </c>
      <c r="M34" s="98">
        <v>0.03</v>
      </c>
      <c r="N34" s="98">
        <v>4.3999999999999083E-3</v>
      </c>
      <c r="O34" s="94">
        <v>23615774.661970995</v>
      </c>
      <c r="P34" s="96">
        <v>111.33</v>
      </c>
      <c r="Q34" s="84"/>
      <c r="R34" s="94">
        <v>26291.441896821001</v>
      </c>
      <c r="S34" s="95">
        <v>4.9199530545772904E-2</v>
      </c>
      <c r="T34" s="95">
        <v>3.4836268483527185E-3</v>
      </c>
      <c r="U34" s="95">
        <f>R34/'סכום נכסי הקרן'!$C$42</f>
        <v>3.6394956179317846E-4</v>
      </c>
    </row>
    <row r="35" spans="2:21" s="142" customFormat="1">
      <c r="B35" s="87" t="s">
        <v>429</v>
      </c>
      <c r="C35" s="84" t="s">
        <v>430</v>
      </c>
      <c r="D35" s="97" t="s">
        <v>139</v>
      </c>
      <c r="E35" s="97" t="s">
        <v>374</v>
      </c>
      <c r="F35" s="84" t="s">
        <v>431</v>
      </c>
      <c r="G35" s="97" t="s">
        <v>432</v>
      </c>
      <c r="H35" s="84" t="s">
        <v>420</v>
      </c>
      <c r="I35" s="84" t="s">
        <v>179</v>
      </c>
      <c r="J35" s="84"/>
      <c r="K35" s="94">
        <v>5.9999999999999023</v>
      </c>
      <c r="L35" s="97" t="s">
        <v>183</v>
      </c>
      <c r="M35" s="98">
        <v>8.3000000000000001E-3</v>
      </c>
      <c r="N35" s="98">
        <v>2.2000000000002491E-3</v>
      </c>
      <c r="O35" s="94">
        <v>58875313.069470994</v>
      </c>
      <c r="P35" s="96">
        <v>106.2</v>
      </c>
      <c r="Q35" s="84"/>
      <c r="R35" s="94">
        <v>62525.582451302005</v>
      </c>
      <c r="S35" s="95">
        <v>3.8444865666988584E-2</v>
      </c>
      <c r="T35" s="95">
        <v>8.2846653519822438E-3</v>
      </c>
      <c r="U35" s="95">
        <f>R35/'סכום נכסי הקרן'!$C$42</f>
        <v>8.655348163603818E-4</v>
      </c>
    </row>
    <row r="36" spans="2:21" s="142" customFormat="1">
      <c r="B36" s="87" t="s">
        <v>433</v>
      </c>
      <c r="C36" s="84" t="s">
        <v>434</v>
      </c>
      <c r="D36" s="97" t="s">
        <v>139</v>
      </c>
      <c r="E36" s="97" t="s">
        <v>374</v>
      </c>
      <c r="F36" s="84" t="s">
        <v>431</v>
      </c>
      <c r="G36" s="97" t="s">
        <v>432</v>
      </c>
      <c r="H36" s="84" t="s">
        <v>420</v>
      </c>
      <c r="I36" s="84" t="s">
        <v>179</v>
      </c>
      <c r="J36" s="84"/>
      <c r="K36" s="94">
        <v>9.7200000000013294</v>
      </c>
      <c r="L36" s="97" t="s">
        <v>183</v>
      </c>
      <c r="M36" s="98">
        <v>1.6500000000000001E-2</v>
      </c>
      <c r="N36" s="98">
        <v>9.9000000000022004E-3</v>
      </c>
      <c r="O36" s="94">
        <v>8896363.4809719995</v>
      </c>
      <c r="P36" s="96">
        <v>109.1</v>
      </c>
      <c r="Q36" s="84"/>
      <c r="R36" s="94">
        <v>9705.9325641140003</v>
      </c>
      <c r="S36" s="95">
        <v>2.1038306506738557E-2</v>
      </c>
      <c r="T36" s="95">
        <v>1.2860400506499721E-3</v>
      </c>
      <c r="U36" s="95">
        <f>R36/'סכום נכסי הקרן'!$C$42</f>
        <v>1.3435816557214215E-4</v>
      </c>
    </row>
    <row r="37" spans="2:21" s="142" customFormat="1">
      <c r="B37" s="87" t="s">
        <v>435</v>
      </c>
      <c r="C37" s="84" t="s">
        <v>436</v>
      </c>
      <c r="D37" s="97" t="s">
        <v>139</v>
      </c>
      <c r="E37" s="97" t="s">
        <v>374</v>
      </c>
      <c r="F37" s="84" t="s">
        <v>437</v>
      </c>
      <c r="G37" s="97" t="s">
        <v>405</v>
      </c>
      <c r="H37" s="84" t="s">
        <v>420</v>
      </c>
      <c r="I37" s="84" t="s">
        <v>179</v>
      </c>
      <c r="J37" s="84"/>
      <c r="K37" s="94">
        <v>9.4999999999837783</v>
      </c>
      <c r="L37" s="97" t="s">
        <v>183</v>
      </c>
      <c r="M37" s="98">
        <v>2.6499999999999999E-2</v>
      </c>
      <c r="N37" s="98">
        <v>1.0099999999979499E-2</v>
      </c>
      <c r="O37" s="94">
        <v>1218762.4022339997</v>
      </c>
      <c r="P37" s="96">
        <v>118.87</v>
      </c>
      <c r="Q37" s="84"/>
      <c r="R37" s="94">
        <v>1448.742871297</v>
      </c>
      <c r="S37" s="95">
        <v>1.0428722558568689E-3</v>
      </c>
      <c r="T37" s="95">
        <v>1.9195902539754101E-4</v>
      </c>
      <c r="U37" s="95">
        <f>R37/'סכום נכסי הקרן'!$C$42</f>
        <v>2.0054789510167124E-5</v>
      </c>
    </row>
    <row r="38" spans="2:21" s="142" customFormat="1">
      <c r="B38" s="87" t="s">
        <v>438</v>
      </c>
      <c r="C38" s="84" t="s">
        <v>439</v>
      </c>
      <c r="D38" s="97" t="s">
        <v>139</v>
      </c>
      <c r="E38" s="97" t="s">
        <v>374</v>
      </c>
      <c r="F38" s="84" t="s">
        <v>440</v>
      </c>
      <c r="G38" s="97" t="s">
        <v>424</v>
      </c>
      <c r="H38" s="84" t="s">
        <v>420</v>
      </c>
      <c r="I38" s="84" t="s">
        <v>378</v>
      </c>
      <c r="J38" s="84"/>
      <c r="K38" s="94">
        <v>3.2400000000000326</v>
      </c>
      <c r="L38" s="97" t="s">
        <v>183</v>
      </c>
      <c r="M38" s="98">
        <v>6.5000000000000006E-3</v>
      </c>
      <c r="N38" s="98">
        <v>-1.7000000000002085E-3</v>
      </c>
      <c r="O38" s="94">
        <v>20220472.455961</v>
      </c>
      <c r="P38" s="96">
        <v>104.36</v>
      </c>
      <c r="Q38" s="84"/>
      <c r="R38" s="94">
        <v>21102.084526867999</v>
      </c>
      <c r="S38" s="95">
        <v>2.2323776237923278E-2</v>
      </c>
      <c r="T38" s="95">
        <v>2.79603486573684E-3</v>
      </c>
      <c r="U38" s="95">
        <f>R38/'סכום נכסי הקרן'!$C$42</f>
        <v>2.9211385387747978E-4</v>
      </c>
    </row>
    <row r="39" spans="2:21" s="142" customFormat="1">
      <c r="B39" s="87" t="s">
        <v>441</v>
      </c>
      <c r="C39" s="84" t="s">
        <v>442</v>
      </c>
      <c r="D39" s="97" t="s">
        <v>139</v>
      </c>
      <c r="E39" s="97" t="s">
        <v>374</v>
      </c>
      <c r="F39" s="84" t="s">
        <v>440</v>
      </c>
      <c r="G39" s="97" t="s">
        <v>424</v>
      </c>
      <c r="H39" s="84" t="s">
        <v>420</v>
      </c>
      <c r="I39" s="84" t="s">
        <v>378</v>
      </c>
      <c r="J39" s="84"/>
      <c r="K39" s="94">
        <v>4.3999999999998929</v>
      </c>
      <c r="L39" s="97" t="s">
        <v>183</v>
      </c>
      <c r="M39" s="98">
        <v>1.6399999999999998E-2</v>
      </c>
      <c r="N39" s="98">
        <v>1.1999999999999997E-3</v>
      </c>
      <c r="O39" s="94">
        <v>38120663.672324002</v>
      </c>
      <c r="P39" s="96">
        <v>108.41</v>
      </c>
      <c r="Q39" s="94">
        <v>5192.7640486270011</v>
      </c>
      <c r="R39" s="94">
        <v>46849.325531650022</v>
      </c>
      <c r="S39" s="95">
        <v>4.5270640116627008E-2</v>
      </c>
      <c r="T39" s="95">
        <v>6.2075548724091212E-3</v>
      </c>
      <c r="U39" s="95">
        <f>R39/'סכום נכסי הקרן'!$C$42</f>
        <v>6.4853010209423576E-4</v>
      </c>
    </row>
    <row r="40" spans="2:21" s="142" customFormat="1">
      <c r="B40" s="87" t="s">
        <v>443</v>
      </c>
      <c r="C40" s="84" t="s">
        <v>444</v>
      </c>
      <c r="D40" s="97" t="s">
        <v>139</v>
      </c>
      <c r="E40" s="97" t="s">
        <v>374</v>
      </c>
      <c r="F40" s="84" t="s">
        <v>440</v>
      </c>
      <c r="G40" s="97" t="s">
        <v>424</v>
      </c>
      <c r="H40" s="84" t="s">
        <v>420</v>
      </c>
      <c r="I40" s="84" t="s">
        <v>179</v>
      </c>
      <c r="J40" s="84"/>
      <c r="K40" s="94">
        <v>5.5900000000000167</v>
      </c>
      <c r="L40" s="97" t="s">
        <v>183</v>
      </c>
      <c r="M40" s="98">
        <v>1.34E-2</v>
      </c>
      <c r="N40" s="98">
        <v>5.1999999999999096E-3</v>
      </c>
      <c r="O40" s="94">
        <v>140056739.41641101</v>
      </c>
      <c r="P40" s="96">
        <v>107.55</v>
      </c>
      <c r="Q40" s="94">
        <v>7554.5158036769981</v>
      </c>
      <c r="R40" s="94">
        <v>158486.598641697</v>
      </c>
      <c r="S40" s="95">
        <v>3.6611558443672011E-2</v>
      </c>
      <c r="T40" s="95">
        <v>2.0999539405218953E-2</v>
      </c>
      <c r="U40" s="95">
        <f>R40/'סכום נכסי הקרן'!$C$42</f>
        <v>2.1939126941802087E-3</v>
      </c>
    </row>
    <row r="41" spans="2:21" s="142" customFormat="1">
      <c r="B41" s="87" t="s">
        <v>445</v>
      </c>
      <c r="C41" s="84" t="s">
        <v>446</v>
      </c>
      <c r="D41" s="97" t="s">
        <v>139</v>
      </c>
      <c r="E41" s="97" t="s">
        <v>374</v>
      </c>
      <c r="F41" s="84" t="s">
        <v>440</v>
      </c>
      <c r="G41" s="97" t="s">
        <v>424</v>
      </c>
      <c r="H41" s="84" t="s">
        <v>420</v>
      </c>
      <c r="I41" s="84" t="s">
        <v>179</v>
      </c>
      <c r="J41" s="84"/>
      <c r="K41" s="94">
        <v>6.700000000000049</v>
      </c>
      <c r="L41" s="97" t="s">
        <v>183</v>
      </c>
      <c r="M41" s="98">
        <v>1.77E-2</v>
      </c>
      <c r="N41" s="98">
        <v>9.0999999999995269E-3</v>
      </c>
      <c r="O41" s="94">
        <v>37451231.887026012</v>
      </c>
      <c r="P41" s="96">
        <v>107.5</v>
      </c>
      <c r="Q41" s="84"/>
      <c r="R41" s="94">
        <v>40260.074251990009</v>
      </c>
      <c r="S41" s="95">
        <v>3.0799748911785687E-2</v>
      </c>
      <c r="T41" s="95">
        <v>5.3344763718670253E-3</v>
      </c>
      <c r="U41" s="95">
        <f>R41/'סכום נכסי הקרן'!$C$42</f>
        <v>5.5731581551426046E-4</v>
      </c>
    </row>
    <row r="42" spans="2:21" s="142" customFormat="1">
      <c r="B42" s="87" t="s">
        <v>447</v>
      </c>
      <c r="C42" s="84" t="s">
        <v>448</v>
      </c>
      <c r="D42" s="97" t="s">
        <v>139</v>
      </c>
      <c r="E42" s="97" t="s">
        <v>374</v>
      </c>
      <c r="F42" s="84" t="s">
        <v>440</v>
      </c>
      <c r="G42" s="97" t="s">
        <v>424</v>
      </c>
      <c r="H42" s="84" t="s">
        <v>420</v>
      </c>
      <c r="I42" s="84" t="s">
        <v>179</v>
      </c>
      <c r="J42" s="84"/>
      <c r="K42" s="94">
        <v>9.9200000000025508</v>
      </c>
      <c r="L42" s="97" t="s">
        <v>183</v>
      </c>
      <c r="M42" s="98">
        <v>2.4799999999999999E-2</v>
      </c>
      <c r="N42" s="98">
        <v>1.5800000000000442E-2</v>
      </c>
      <c r="O42" s="94">
        <v>3649092.5484470003</v>
      </c>
      <c r="P42" s="96">
        <v>110.87</v>
      </c>
      <c r="Q42" s="84"/>
      <c r="R42" s="94">
        <v>4045.7489160290002</v>
      </c>
      <c r="S42" s="95">
        <v>1.3854700373399196E-2</v>
      </c>
      <c r="T42" s="95">
        <v>5.3606339282885346E-4</v>
      </c>
      <c r="U42" s="95">
        <f>R42/'סכום נכסי הקרן'!$C$42</f>
        <v>5.6004860855197932E-5</v>
      </c>
    </row>
    <row r="43" spans="2:21" s="142" customFormat="1">
      <c r="B43" s="87" t="s">
        <v>449</v>
      </c>
      <c r="C43" s="84" t="s">
        <v>450</v>
      </c>
      <c r="D43" s="97" t="s">
        <v>139</v>
      </c>
      <c r="E43" s="97" t="s">
        <v>374</v>
      </c>
      <c r="F43" s="84" t="s">
        <v>408</v>
      </c>
      <c r="G43" s="97" t="s">
        <v>382</v>
      </c>
      <c r="H43" s="84" t="s">
        <v>420</v>
      </c>
      <c r="I43" s="84" t="s">
        <v>179</v>
      </c>
      <c r="J43" s="84"/>
      <c r="K43" s="94">
        <v>2.8200000000002787</v>
      </c>
      <c r="L43" s="97" t="s">
        <v>183</v>
      </c>
      <c r="M43" s="98">
        <v>4.2000000000000003E-2</v>
      </c>
      <c r="N43" s="98">
        <v>-3.0000000000023424E-3</v>
      </c>
      <c r="O43" s="94">
        <v>10531942.960148999</v>
      </c>
      <c r="P43" s="96">
        <v>117.54</v>
      </c>
      <c r="Q43" s="84"/>
      <c r="R43" s="94">
        <v>12379.245681547001</v>
      </c>
      <c r="S43" s="95">
        <v>1.0555862544675233E-2</v>
      </c>
      <c r="T43" s="95">
        <v>1.6402551365509532E-3</v>
      </c>
      <c r="U43" s="95">
        <f>R43/'סכום נכסי הקרן'!$C$42</f>
        <v>1.7136454739950552E-4</v>
      </c>
    </row>
    <row r="44" spans="2:21" s="142" customFormat="1">
      <c r="B44" s="87" t="s">
        <v>451</v>
      </c>
      <c r="C44" s="84" t="s">
        <v>452</v>
      </c>
      <c r="D44" s="97" t="s">
        <v>139</v>
      </c>
      <c r="E44" s="97" t="s">
        <v>374</v>
      </c>
      <c r="F44" s="84" t="s">
        <v>408</v>
      </c>
      <c r="G44" s="97" t="s">
        <v>382</v>
      </c>
      <c r="H44" s="84" t="s">
        <v>420</v>
      </c>
      <c r="I44" s="84" t="s">
        <v>179</v>
      </c>
      <c r="J44" s="84"/>
      <c r="K44" s="94">
        <v>1.2399999999999938</v>
      </c>
      <c r="L44" s="97" t="s">
        <v>183</v>
      </c>
      <c r="M44" s="98">
        <v>4.0999999999999995E-2</v>
      </c>
      <c r="N44" s="98">
        <v>1.4999999999998836E-3</v>
      </c>
      <c r="O44" s="94">
        <v>49357128.949387997</v>
      </c>
      <c r="P44" s="96">
        <v>130.49</v>
      </c>
      <c r="Q44" s="84"/>
      <c r="R44" s="94">
        <v>64406.117633584996</v>
      </c>
      <c r="S44" s="95">
        <v>3.1675270666934152E-2</v>
      </c>
      <c r="T44" s="95">
        <v>8.5338370359082216E-3</v>
      </c>
      <c r="U44" s="95">
        <f>R44/'סכום נכסי הקרן'!$C$42</f>
        <v>8.9156685972318055E-4</v>
      </c>
    </row>
    <row r="45" spans="2:21" s="142" customFormat="1">
      <c r="B45" s="87" t="s">
        <v>453</v>
      </c>
      <c r="C45" s="84" t="s">
        <v>454</v>
      </c>
      <c r="D45" s="97" t="s">
        <v>139</v>
      </c>
      <c r="E45" s="97" t="s">
        <v>374</v>
      </c>
      <c r="F45" s="84" t="s">
        <v>408</v>
      </c>
      <c r="G45" s="97" t="s">
        <v>382</v>
      </c>
      <c r="H45" s="84" t="s">
        <v>420</v>
      </c>
      <c r="I45" s="84" t="s">
        <v>179</v>
      </c>
      <c r="J45" s="84"/>
      <c r="K45" s="94">
        <v>1.8999999999999797</v>
      </c>
      <c r="L45" s="97" t="s">
        <v>183</v>
      </c>
      <c r="M45" s="98">
        <v>0.04</v>
      </c>
      <c r="N45" s="98">
        <v>-1.5999999999998038E-3</v>
      </c>
      <c r="O45" s="94">
        <v>59482278.230012</v>
      </c>
      <c r="P45" s="96">
        <v>116.54</v>
      </c>
      <c r="Q45" s="84"/>
      <c r="R45" s="94">
        <v>69320.643387446005</v>
      </c>
      <c r="S45" s="95">
        <v>2.0478188785974287E-2</v>
      </c>
      <c r="T45" s="95">
        <v>9.1850137165276728E-3</v>
      </c>
      <c r="U45" s="95">
        <f>R45/'סכום נכסי הקרן'!$C$42</f>
        <v>9.5959810356132378E-4</v>
      </c>
    </row>
    <row r="46" spans="2:21" s="142" customFormat="1">
      <c r="B46" s="87" t="s">
        <v>455</v>
      </c>
      <c r="C46" s="84" t="s">
        <v>456</v>
      </c>
      <c r="D46" s="97" t="s">
        <v>139</v>
      </c>
      <c r="E46" s="97" t="s">
        <v>374</v>
      </c>
      <c r="F46" s="84" t="s">
        <v>457</v>
      </c>
      <c r="G46" s="97" t="s">
        <v>424</v>
      </c>
      <c r="H46" s="84" t="s">
        <v>458</v>
      </c>
      <c r="I46" s="84" t="s">
        <v>378</v>
      </c>
      <c r="J46" s="84"/>
      <c r="K46" s="94">
        <v>4.9999999999999778</v>
      </c>
      <c r="L46" s="97" t="s">
        <v>183</v>
      </c>
      <c r="M46" s="98">
        <v>2.3399999999999997E-2</v>
      </c>
      <c r="N46" s="98">
        <v>7.7000000000001121E-3</v>
      </c>
      <c r="O46" s="94">
        <v>82941129.249190003</v>
      </c>
      <c r="P46" s="96">
        <v>110.18</v>
      </c>
      <c r="Q46" s="84"/>
      <c r="R46" s="94">
        <v>91384.531227960993</v>
      </c>
      <c r="S46" s="95">
        <v>2.5078927987072192E-2</v>
      </c>
      <c r="T46" s="95">
        <v>1.2108487916303487E-2</v>
      </c>
      <c r="U46" s="95">
        <f>R46/'סכום נכסי הקרן'!$C$42</f>
        <v>1.2650260957773089E-3</v>
      </c>
    </row>
    <row r="47" spans="2:21" s="142" customFormat="1">
      <c r="B47" s="87" t="s">
        <v>459</v>
      </c>
      <c r="C47" s="84" t="s">
        <v>460</v>
      </c>
      <c r="D47" s="97" t="s">
        <v>139</v>
      </c>
      <c r="E47" s="97" t="s">
        <v>374</v>
      </c>
      <c r="F47" s="84" t="s">
        <v>457</v>
      </c>
      <c r="G47" s="97" t="s">
        <v>424</v>
      </c>
      <c r="H47" s="84" t="s">
        <v>458</v>
      </c>
      <c r="I47" s="84" t="s">
        <v>378</v>
      </c>
      <c r="J47" s="84"/>
      <c r="K47" s="94">
        <v>1.8300000000000953</v>
      </c>
      <c r="L47" s="97" t="s">
        <v>183</v>
      </c>
      <c r="M47" s="98">
        <v>0.03</v>
      </c>
      <c r="N47" s="98">
        <v>-1.5000000000007742E-3</v>
      </c>
      <c r="O47" s="94">
        <v>22922660.244806003</v>
      </c>
      <c r="P47" s="96">
        <v>109.95</v>
      </c>
      <c r="Q47" s="84"/>
      <c r="R47" s="94">
        <v>25203.463902266994</v>
      </c>
      <c r="S47" s="95">
        <v>4.763717134843045E-2</v>
      </c>
      <c r="T47" s="95">
        <v>3.3394693172778041E-3</v>
      </c>
      <c r="U47" s="95">
        <f>R47/'סכום נכסי הקרן'!$C$42</f>
        <v>3.4888880111247838E-4</v>
      </c>
    </row>
    <row r="48" spans="2:21" s="142" customFormat="1">
      <c r="B48" s="87" t="s">
        <v>461</v>
      </c>
      <c r="C48" s="84" t="s">
        <v>462</v>
      </c>
      <c r="D48" s="97" t="s">
        <v>139</v>
      </c>
      <c r="E48" s="97" t="s">
        <v>374</v>
      </c>
      <c r="F48" s="84" t="s">
        <v>463</v>
      </c>
      <c r="G48" s="97" t="s">
        <v>424</v>
      </c>
      <c r="H48" s="84" t="s">
        <v>458</v>
      </c>
      <c r="I48" s="84" t="s">
        <v>179</v>
      </c>
      <c r="J48" s="84"/>
      <c r="K48" s="94">
        <v>9.999999999174768E-3</v>
      </c>
      <c r="L48" s="97" t="s">
        <v>183</v>
      </c>
      <c r="M48" s="98">
        <v>4.9500000000000002E-2</v>
      </c>
      <c r="N48" s="98">
        <v>-9.1000000000091182E-3</v>
      </c>
      <c r="O48" s="94">
        <v>726706.87130799994</v>
      </c>
      <c r="P48" s="96">
        <v>126.73</v>
      </c>
      <c r="Q48" s="84"/>
      <c r="R48" s="94">
        <v>920.95561047600017</v>
      </c>
      <c r="S48" s="95">
        <v>5.6340692388387832E-3</v>
      </c>
      <c r="T48" s="95">
        <v>1.2202699659402043E-4</v>
      </c>
      <c r="U48" s="95">
        <f>R48/'סכום נכסי הקרן'!$C$42</f>
        <v>1.2748688039975375E-5</v>
      </c>
    </row>
    <row r="49" spans="2:21" s="142" customFormat="1">
      <c r="B49" s="87" t="s">
        <v>464</v>
      </c>
      <c r="C49" s="84" t="s">
        <v>465</v>
      </c>
      <c r="D49" s="97" t="s">
        <v>139</v>
      </c>
      <c r="E49" s="97" t="s">
        <v>374</v>
      </c>
      <c r="F49" s="84" t="s">
        <v>463</v>
      </c>
      <c r="G49" s="97" t="s">
        <v>424</v>
      </c>
      <c r="H49" s="84" t="s">
        <v>458</v>
      </c>
      <c r="I49" s="84" t="s">
        <v>179</v>
      </c>
      <c r="J49" s="84"/>
      <c r="K49" s="94">
        <v>1.9800000000000411</v>
      </c>
      <c r="L49" s="97" t="s">
        <v>183</v>
      </c>
      <c r="M49" s="98">
        <v>4.8000000000000001E-2</v>
      </c>
      <c r="N49" s="98">
        <v>-2.9999999999999498E-3</v>
      </c>
      <c r="O49" s="94">
        <v>60845184.3226</v>
      </c>
      <c r="P49" s="96">
        <v>114.14</v>
      </c>
      <c r="Q49" s="94">
        <v>10357.893311861</v>
      </c>
      <c r="R49" s="94">
        <v>80524.533378868015</v>
      </c>
      <c r="S49" s="95">
        <v>5.5251908731543065E-2</v>
      </c>
      <c r="T49" s="95">
        <v>1.0669533741457432E-2</v>
      </c>
      <c r="U49" s="95">
        <f>R49/'סכום נכסי הקרן'!$C$42</f>
        <v>1.1146923303732076E-3</v>
      </c>
    </row>
    <row r="50" spans="2:21" s="142" customFormat="1">
      <c r="B50" s="87" t="s">
        <v>466</v>
      </c>
      <c r="C50" s="84" t="s">
        <v>467</v>
      </c>
      <c r="D50" s="97" t="s">
        <v>139</v>
      </c>
      <c r="E50" s="97" t="s">
        <v>374</v>
      </c>
      <c r="F50" s="84" t="s">
        <v>463</v>
      </c>
      <c r="G50" s="97" t="s">
        <v>424</v>
      </c>
      <c r="H50" s="84" t="s">
        <v>458</v>
      </c>
      <c r="I50" s="84" t="s">
        <v>179</v>
      </c>
      <c r="J50" s="84"/>
      <c r="K50" s="94">
        <v>0.99000000000006561</v>
      </c>
      <c r="L50" s="97" t="s">
        <v>183</v>
      </c>
      <c r="M50" s="98">
        <v>4.9000000000000002E-2</v>
      </c>
      <c r="N50" s="98">
        <v>-1.4000000000015784E-3</v>
      </c>
      <c r="O50" s="94">
        <v>7825724.206846999</v>
      </c>
      <c r="P50" s="96">
        <v>118.18</v>
      </c>
      <c r="Q50" s="84"/>
      <c r="R50" s="94">
        <v>9248.4408906610006</v>
      </c>
      <c r="S50" s="95">
        <v>3.9503163962842452E-2</v>
      </c>
      <c r="T50" s="95">
        <v>1.2254222160407798E-3</v>
      </c>
      <c r="U50" s="95">
        <f>R50/'סכום נכסי הקרן'!$C$42</f>
        <v>1.280251582486686E-4</v>
      </c>
    </row>
    <row r="51" spans="2:21" s="142" customFormat="1">
      <c r="B51" s="87" t="s">
        <v>468</v>
      </c>
      <c r="C51" s="84" t="s">
        <v>469</v>
      </c>
      <c r="D51" s="97" t="s">
        <v>139</v>
      </c>
      <c r="E51" s="97" t="s">
        <v>374</v>
      </c>
      <c r="F51" s="84" t="s">
        <v>463</v>
      </c>
      <c r="G51" s="97" t="s">
        <v>424</v>
      </c>
      <c r="H51" s="84" t="s">
        <v>458</v>
      </c>
      <c r="I51" s="84" t="s">
        <v>179</v>
      </c>
      <c r="J51" s="84"/>
      <c r="K51" s="94">
        <v>5.8700000000000445</v>
      </c>
      <c r="L51" s="97" t="s">
        <v>183</v>
      </c>
      <c r="M51" s="98">
        <v>3.2000000000000001E-2</v>
      </c>
      <c r="N51" s="98">
        <v>7.8000000000001844E-3</v>
      </c>
      <c r="O51" s="94">
        <v>55807446.131007001</v>
      </c>
      <c r="P51" s="96">
        <v>116.25</v>
      </c>
      <c r="Q51" s="94">
        <v>1808.8612901190004</v>
      </c>
      <c r="R51" s="94">
        <v>66685.017270791999</v>
      </c>
      <c r="S51" s="95">
        <v>3.3830567920659721E-2</v>
      </c>
      <c r="T51" s="95">
        <v>8.8357921737067108E-3</v>
      </c>
      <c r="U51" s="95">
        <f>R51/'סכום נכסי הקרן'!$C$42</f>
        <v>9.2311341877410918E-4</v>
      </c>
    </row>
    <row r="52" spans="2:21" s="142" customFormat="1">
      <c r="B52" s="87" t="s">
        <v>470</v>
      </c>
      <c r="C52" s="84" t="s">
        <v>471</v>
      </c>
      <c r="D52" s="97" t="s">
        <v>139</v>
      </c>
      <c r="E52" s="97" t="s">
        <v>374</v>
      </c>
      <c r="F52" s="84" t="s">
        <v>472</v>
      </c>
      <c r="G52" s="97" t="s">
        <v>473</v>
      </c>
      <c r="H52" s="84" t="s">
        <v>458</v>
      </c>
      <c r="I52" s="84" t="s">
        <v>179</v>
      </c>
      <c r="J52" s="84"/>
      <c r="K52" s="94">
        <v>1.890000000000035</v>
      </c>
      <c r="L52" s="97" t="s">
        <v>183</v>
      </c>
      <c r="M52" s="98">
        <v>3.7000000000000005E-2</v>
      </c>
      <c r="N52" s="98">
        <v>3.9999999999992272E-4</v>
      </c>
      <c r="O52" s="94">
        <v>45871785.481622003</v>
      </c>
      <c r="P52" s="96">
        <v>112.91</v>
      </c>
      <c r="Q52" s="84"/>
      <c r="R52" s="94">
        <v>51793.835492735016</v>
      </c>
      <c r="S52" s="95">
        <v>1.9113361123543421E-2</v>
      </c>
      <c r="T52" s="95">
        <v>6.8627044727992718E-3</v>
      </c>
      <c r="U52" s="95">
        <f>R52/'סכום נכסי הקרן'!$C$42</f>
        <v>7.1697641404171706E-4</v>
      </c>
    </row>
    <row r="53" spans="2:21" s="142" customFormat="1">
      <c r="B53" s="87" t="s">
        <v>474</v>
      </c>
      <c r="C53" s="84" t="s">
        <v>475</v>
      </c>
      <c r="D53" s="97" t="s">
        <v>139</v>
      </c>
      <c r="E53" s="97" t="s">
        <v>374</v>
      </c>
      <c r="F53" s="84" t="s">
        <v>472</v>
      </c>
      <c r="G53" s="97" t="s">
        <v>473</v>
      </c>
      <c r="H53" s="84" t="s">
        <v>458</v>
      </c>
      <c r="I53" s="84" t="s">
        <v>179</v>
      </c>
      <c r="J53" s="84"/>
      <c r="K53" s="94">
        <v>4.9699999999998559</v>
      </c>
      <c r="L53" s="97" t="s">
        <v>183</v>
      </c>
      <c r="M53" s="98">
        <v>2.2000000000000002E-2</v>
      </c>
      <c r="N53" s="98">
        <v>8.0999999999992207E-3</v>
      </c>
      <c r="O53" s="94">
        <v>39273784.522445999</v>
      </c>
      <c r="P53" s="96">
        <v>109.06</v>
      </c>
      <c r="Q53" s="84"/>
      <c r="R53" s="94">
        <v>42831.989391893003</v>
      </c>
      <c r="S53" s="95">
        <v>4.4544069161862161E-2</v>
      </c>
      <c r="T53" s="95">
        <v>5.6752561841044913E-3</v>
      </c>
      <c r="U53" s="95">
        <f>R53/'סכום נכסי הקרן'!$C$42</f>
        <v>5.9291855620114981E-4</v>
      </c>
    </row>
    <row r="54" spans="2:21" s="142" customFormat="1">
      <c r="B54" s="87" t="s">
        <v>476</v>
      </c>
      <c r="C54" s="84" t="s">
        <v>477</v>
      </c>
      <c r="D54" s="97" t="s">
        <v>139</v>
      </c>
      <c r="E54" s="97" t="s">
        <v>374</v>
      </c>
      <c r="F54" s="84" t="s">
        <v>478</v>
      </c>
      <c r="G54" s="97" t="s">
        <v>424</v>
      </c>
      <c r="H54" s="84" t="s">
        <v>458</v>
      </c>
      <c r="I54" s="84" t="s">
        <v>378</v>
      </c>
      <c r="J54" s="84"/>
      <c r="K54" s="94">
        <v>6.3800000000004564</v>
      </c>
      <c r="L54" s="97" t="s">
        <v>183</v>
      </c>
      <c r="M54" s="98">
        <v>1.8200000000000001E-2</v>
      </c>
      <c r="N54" s="98">
        <v>1.0100000000001165E-2</v>
      </c>
      <c r="O54" s="94">
        <v>18096706.518005002</v>
      </c>
      <c r="P54" s="96">
        <v>107.12</v>
      </c>
      <c r="Q54" s="84"/>
      <c r="R54" s="94">
        <v>19385.191870874001</v>
      </c>
      <c r="S54" s="95">
        <v>3.8259421813964065E-2</v>
      </c>
      <c r="T54" s="95">
        <v>2.5685458837467162E-3</v>
      </c>
      <c r="U54" s="95">
        <f>R54/'סכום נכסי הקרן'!$C$42</f>
        <v>2.683470961527733E-4</v>
      </c>
    </row>
    <row r="55" spans="2:21" s="142" customFormat="1">
      <c r="B55" s="87" t="s">
        <v>479</v>
      </c>
      <c r="C55" s="84" t="s">
        <v>480</v>
      </c>
      <c r="D55" s="97" t="s">
        <v>139</v>
      </c>
      <c r="E55" s="97" t="s">
        <v>374</v>
      </c>
      <c r="F55" s="84" t="s">
        <v>419</v>
      </c>
      <c r="G55" s="97" t="s">
        <v>382</v>
      </c>
      <c r="H55" s="84" t="s">
        <v>458</v>
      </c>
      <c r="I55" s="84" t="s">
        <v>378</v>
      </c>
      <c r="J55" s="84"/>
      <c r="K55" s="94">
        <v>1.0699999999999148</v>
      </c>
      <c r="L55" s="97" t="s">
        <v>183</v>
      </c>
      <c r="M55" s="98">
        <v>3.1E-2</v>
      </c>
      <c r="N55" s="98">
        <v>-1.699999999998327E-3</v>
      </c>
      <c r="O55" s="94">
        <v>12942995.713636</v>
      </c>
      <c r="P55" s="96">
        <v>112.69</v>
      </c>
      <c r="Q55" s="84"/>
      <c r="R55" s="94">
        <v>14585.461594432001</v>
      </c>
      <c r="S55" s="95">
        <v>3.7621181675911858E-2</v>
      </c>
      <c r="T55" s="95">
        <v>1.9325796510279811E-3</v>
      </c>
      <c r="U55" s="95">
        <f>R55/'סכום נכסי הקרן'!$C$42</f>
        <v>2.0190495358440635E-4</v>
      </c>
    </row>
    <row r="56" spans="2:21" s="142" customFormat="1">
      <c r="B56" s="87" t="s">
        <v>481</v>
      </c>
      <c r="C56" s="84" t="s">
        <v>482</v>
      </c>
      <c r="D56" s="97" t="s">
        <v>139</v>
      </c>
      <c r="E56" s="97" t="s">
        <v>374</v>
      </c>
      <c r="F56" s="84" t="s">
        <v>419</v>
      </c>
      <c r="G56" s="97" t="s">
        <v>382</v>
      </c>
      <c r="H56" s="84" t="s">
        <v>458</v>
      </c>
      <c r="I56" s="84" t="s">
        <v>378</v>
      </c>
      <c r="J56" s="84"/>
      <c r="K56" s="94">
        <v>1.9999999999986633E-2</v>
      </c>
      <c r="L56" s="97" t="s">
        <v>183</v>
      </c>
      <c r="M56" s="98">
        <v>2.7999999999999997E-2</v>
      </c>
      <c r="N56" s="98">
        <v>7.3000000000002759E-3</v>
      </c>
      <c r="O56" s="94">
        <v>49217254.536363013</v>
      </c>
      <c r="P56" s="96">
        <v>106.4</v>
      </c>
      <c r="Q56" s="84"/>
      <c r="R56" s="94">
        <v>52367.158663935006</v>
      </c>
      <c r="S56" s="95">
        <v>5.0041284366018235E-2</v>
      </c>
      <c r="T56" s="95">
        <v>6.9386700284280985E-3</v>
      </c>
      <c r="U56" s="95">
        <f>R56/'סכום נכסי הקרן'!$C$42</f>
        <v>7.2491286415133781E-4</v>
      </c>
    </row>
    <row r="57" spans="2:21" s="142" customFormat="1">
      <c r="B57" s="87" t="s">
        <v>483</v>
      </c>
      <c r="C57" s="84" t="s">
        <v>484</v>
      </c>
      <c r="D57" s="97" t="s">
        <v>139</v>
      </c>
      <c r="E57" s="97" t="s">
        <v>374</v>
      </c>
      <c r="F57" s="84" t="s">
        <v>419</v>
      </c>
      <c r="G57" s="97" t="s">
        <v>382</v>
      </c>
      <c r="H57" s="84" t="s">
        <v>458</v>
      </c>
      <c r="I57" s="84" t="s">
        <v>378</v>
      </c>
      <c r="J57" s="84"/>
      <c r="K57" s="94">
        <v>1.1999999999985713</v>
      </c>
      <c r="L57" s="97" t="s">
        <v>183</v>
      </c>
      <c r="M57" s="98">
        <v>4.2000000000000003E-2</v>
      </c>
      <c r="N57" s="98">
        <v>2.0000000000061236E-3</v>
      </c>
      <c r="O57" s="94">
        <v>750314.74674699991</v>
      </c>
      <c r="P57" s="96">
        <v>130.6</v>
      </c>
      <c r="Q57" s="84"/>
      <c r="R57" s="94">
        <v>979.91104931199993</v>
      </c>
      <c r="S57" s="95">
        <v>1.4383214100122683E-2</v>
      </c>
      <c r="T57" s="95">
        <v>1.2983861645083546E-4</v>
      </c>
      <c r="U57" s="95">
        <f>R57/'סכום נכסי הקרן'!$C$42</f>
        <v>1.3564801747770195E-5</v>
      </c>
    </row>
    <row r="58" spans="2:21" s="142" customFormat="1">
      <c r="B58" s="87" t="s">
        <v>485</v>
      </c>
      <c r="C58" s="84" t="s">
        <v>486</v>
      </c>
      <c r="D58" s="97" t="s">
        <v>139</v>
      </c>
      <c r="E58" s="97" t="s">
        <v>374</v>
      </c>
      <c r="F58" s="84" t="s">
        <v>381</v>
      </c>
      <c r="G58" s="97" t="s">
        <v>382</v>
      </c>
      <c r="H58" s="84" t="s">
        <v>458</v>
      </c>
      <c r="I58" s="84" t="s">
        <v>179</v>
      </c>
      <c r="J58" s="84"/>
      <c r="K58" s="94">
        <v>1.5499999999999952</v>
      </c>
      <c r="L58" s="97" t="s">
        <v>183</v>
      </c>
      <c r="M58" s="98">
        <v>0.04</v>
      </c>
      <c r="N58" s="98">
        <v>-1.2999999999999986E-3</v>
      </c>
      <c r="O58" s="94">
        <v>63153585.643954009</v>
      </c>
      <c r="P58" s="96">
        <v>117.88</v>
      </c>
      <c r="Q58" s="84"/>
      <c r="R58" s="94">
        <v>74445.445908277004</v>
      </c>
      <c r="S58" s="95">
        <v>4.6780503114785363E-2</v>
      </c>
      <c r="T58" s="95">
        <v>9.864052155124349E-3</v>
      </c>
      <c r="U58" s="95">
        <f>R58/'סכום נכסי הקרן'!$C$42</f>
        <v>1.0305401857435316E-3</v>
      </c>
    </row>
    <row r="59" spans="2:21" s="142" customFormat="1">
      <c r="B59" s="87" t="s">
        <v>487</v>
      </c>
      <c r="C59" s="84" t="s">
        <v>488</v>
      </c>
      <c r="D59" s="97" t="s">
        <v>139</v>
      </c>
      <c r="E59" s="97" t="s">
        <v>374</v>
      </c>
      <c r="F59" s="84" t="s">
        <v>489</v>
      </c>
      <c r="G59" s="97" t="s">
        <v>424</v>
      </c>
      <c r="H59" s="84" t="s">
        <v>458</v>
      </c>
      <c r="I59" s="84" t="s">
        <v>179</v>
      </c>
      <c r="J59" s="84"/>
      <c r="K59" s="94">
        <v>3.9399999999999147</v>
      </c>
      <c r="L59" s="97" t="s">
        <v>183</v>
      </c>
      <c r="M59" s="98">
        <v>4.7500000000000001E-2</v>
      </c>
      <c r="N59" s="98">
        <v>3.8999999999998957E-3</v>
      </c>
      <c r="O59" s="94">
        <v>72048085.606567994</v>
      </c>
      <c r="P59" s="96">
        <v>147.21</v>
      </c>
      <c r="Q59" s="84"/>
      <c r="R59" s="94">
        <v>106061.98422914898</v>
      </c>
      <c r="S59" s="95">
        <v>3.817521623831293E-2</v>
      </c>
      <c r="T59" s="95">
        <v>1.4053256466504458E-2</v>
      </c>
      <c r="U59" s="95">
        <f>R59/'סכום נכסי הקרן'!$C$42</f>
        <v>1.4682044763692172E-3</v>
      </c>
    </row>
    <row r="60" spans="2:21" s="142" customFormat="1">
      <c r="B60" s="87" t="s">
        <v>490</v>
      </c>
      <c r="C60" s="84" t="s">
        <v>491</v>
      </c>
      <c r="D60" s="97" t="s">
        <v>139</v>
      </c>
      <c r="E60" s="97" t="s">
        <v>374</v>
      </c>
      <c r="F60" s="84" t="s">
        <v>492</v>
      </c>
      <c r="G60" s="97" t="s">
        <v>382</v>
      </c>
      <c r="H60" s="84" t="s">
        <v>458</v>
      </c>
      <c r="I60" s="84" t="s">
        <v>179</v>
      </c>
      <c r="J60" s="84"/>
      <c r="K60" s="94">
        <v>1.910000000000301</v>
      </c>
      <c r="L60" s="97" t="s">
        <v>183</v>
      </c>
      <c r="M60" s="98">
        <v>3.85E-2</v>
      </c>
      <c r="N60" s="98">
        <v>-5.7999999999988816E-3</v>
      </c>
      <c r="O60" s="94">
        <v>7195293.7824540008</v>
      </c>
      <c r="P60" s="96">
        <v>119.27</v>
      </c>
      <c r="Q60" s="84"/>
      <c r="R60" s="94">
        <v>8581.8269254619991</v>
      </c>
      <c r="S60" s="95">
        <v>2.2524023833025385E-2</v>
      </c>
      <c r="T60" s="95">
        <v>1.1370955918956469E-3</v>
      </c>
      <c r="U60" s="95">
        <f>R60/'סכום נכסי הקרן'!$C$42</f>
        <v>1.1879729385570333E-4</v>
      </c>
    </row>
    <row r="61" spans="2:21" s="142" customFormat="1">
      <c r="B61" s="87" t="s">
        <v>493</v>
      </c>
      <c r="C61" s="84" t="s">
        <v>494</v>
      </c>
      <c r="D61" s="97" t="s">
        <v>139</v>
      </c>
      <c r="E61" s="97" t="s">
        <v>374</v>
      </c>
      <c r="F61" s="84" t="s">
        <v>492</v>
      </c>
      <c r="G61" s="97" t="s">
        <v>382</v>
      </c>
      <c r="H61" s="84" t="s">
        <v>458</v>
      </c>
      <c r="I61" s="84" t="s">
        <v>179</v>
      </c>
      <c r="J61" s="84"/>
      <c r="K61" s="94">
        <v>1.780000000000542</v>
      </c>
      <c r="L61" s="97" t="s">
        <v>183</v>
      </c>
      <c r="M61" s="98">
        <v>4.7500000000000001E-2</v>
      </c>
      <c r="N61" s="98">
        <v>-4.6000000000017286E-3</v>
      </c>
      <c r="O61" s="94">
        <v>6326578.0638969997</v>
      </c>
      <c r="P61" s="96">
        <v>135.21</v>
      </c>
      <c r="Q61" s="84"/>
      <c r="R61" s="94">
        <v>8554.1662003620022</v>
      </c>
      <c r="S61" s="95">
        <v>2.1797837035906296E-2</v>
      </c>
      <c r="T61" s="95">
        <v>1.1334305344605541E-3</v>
      </c>
      <c r="U61" s="95">
        <f>R61/'סכום נכסי הקרן'!$C$42</f>
        <v>1.1841438945591677E-4</v>
      </c>
    </row>
    <row r="62" spans="2:21" s="142" customFormat="1">
      <c r="B62" s="87" t="s">
        <v>495</v>
      </c>
      <c r="C62" s="84" t="s">
        <v>496</v>
      </c>
      <c r="D62" s="97" t="s">
        <v>139</v>
      </c>
      <c r="E62" s="97" t="s">
        <v>374</v>
      </c>
      <c r="F62" s="84" t="s">
        <v>497</v>
      </c>
      <c r="G62" s="97" t="s">
        <v>382</v>
      </c>
      <c r="H62" s="84" t="s">
        <v>458</v>
      </c>
      <c r="I62" s="84" t="s">
        <v>378</v>
      </c>
      <c r="J62" s="84"/>
      <c r="K62" s="94">
        <v>2.0299999999998732</v>
      </c>
      <c r="L62" s="97" t="s">
        <v>183</v>
      </c>
      <c r="M62" s="98">
        <v>3.5499999999999997E-2</v>
      </c>
      <c r="N62" s="98">
        <v>-3.3999999999997977E-3</v>
      </c>
      <c r="O62" s="94">
        <v>11362261.9431</v>
      </c>
      <c r="P62" s="96">
        <v>122.02</v>
      </c>
      <c r="Q62" s="84"/>
      <c r="R62" s="94">
        <v>13864.231660092002</v>
      </c>
      <c r="S62" s="95">
        <v>3.1883608551159529E-2</v>
      </c>
      <c r="T62" s="95">
        <v>1.8370163885426975E-3</v>
      </c>
      <c r="U62" s="95">
        <f>R62/'סכום נכסי הקרן'!$C$42</f>
        <v>1.9192104628919999E-4</v>
      </c>
    </row>
    <row r="63" spans="2:21" s="142" customFormat="1">
      <c r="B63" s="87" t="s">
        <v>498</v>
      </c>
      <c r="C63" s="84" t="s">
        <v>499</v>
      </c>
      <c r="D63" s="97" t="s">
        <v>139</v>
      </c>
      <c r="E63" s="97" t="s">
        <v>374</v>
      </c>
      <c r="F63" s="84" t="s">
        <v>497</v>
      </c>
      <c r="G63" s="97" t="s">
        <v>382</v>
      </c>
      <c r="H63" s="84" t="s">
        <v>458</v>
      </c>
      <c r="I63" s="84" t="s">
        <v>378</v>
      </c>
      <c r="J63" s="84"/>
      <c r="K63" s="94">
        <v>0.93000000000000527</v>
      </c>
      <c r="L63" s="97" t="s">
        <v>183</v>
      </c>
      <c r="M63" s="98">
        <v>4.6500000000000007E-2</v>
      </c>
      <c r="N63" s="98">
        <v>-4.0000000000146039E-4</v>
      </c>
      <c r="O63" s="94">
        <v>5867344.997343</v>
      </c>
      <c r="P63" s="96">
        <v>130.71</v>
      </c>
      <c r="Q63" s="84"/>
      <c r="R63" s="94">
        <v>7669.206153871999</v>
      </c>
      <c r="S63" s="95">
        <v>2.6822975381330268E-2</v>
      </c>
      <c r="T63" s="95">
        <v>1.0161729648768636E-3</v>
      </c>
      <c r="U63" s="95">
        <f>R63/'סכום נכסי הקרן'!$C$42</f>
        <v>1.0616398408109967E-4</v>
      </c>
    </row>
    <row r="64" spans="2:21" s="142" customFormat="1">
      <c r="B64" s="87" t="s">
        <v>500</v>
      </c>
      <c r="C64" s="84" t="s">
        <v>501</v>
      </c>
      <c r="D64" s="97" t="s">
        <v>139</v>
      </c>
      <c r="E64" s="97" t="s">
        <v>374</v>
      </c>
      <c r="F64" s="84" t="s">
        <v>497</v>
      </c>
      <c r="G64" s="97" t="s">
        <v>382</v>
      </c>
      <c r="H64" s="84" t="s">
        <v>458</v>
      </c>
      <c r="I64" s="84" t="s">
        <v>378</v>
      </c>
      <c r="J64" s="84"/>
      <c r="K64" s="94">
        <v>5.440000000000162</v>
      </c>
      <c r="L64" s="97" t="s">
        <v>183</v>
      </c>
      <c r="M64" s="98">
        <v>1.4999999999999999E-2</v>
      </c>
      <c r="N64" s="98">
        <v>1.7000000000002074E-3</v>
      </c>
      <c r="O64" s="94">
        <v>27275829.256128002</v>
      </c>
      <c r="P64" s="96">
        <v>109.59</v>
      </c>
      <c r="Q64" s="84"/>
      <c r="R64" s="94">
        <v>29891.580587313998</v>
      </c>
      <c r="S64" s="95">
        <v>5.3358963173156512E-2</v>
      </c>
      <c r="T64" s="95">
        <v>3.9606467033006989E-3</v>
      </c>
      <c r="U64" s="95">
        <f>R64/'סכום נכסי הקרן'!$C$42</f>
        <v>4.1378588891215716E-4</v>
      </c>
    </row>
    <row r="65" spans="2:21" s="142" customFormat="1">
      <c r="B65" s="87" t="s">
        <v>502</v>
      </c>
      <c r="C65" s="84" t="s">
        <v>503</v>
      </c>
      <c r="D65" s="97" t="s">
        <v>139</v>
      </c>
      <c r="E65" s="97" t="s">
        <v>374</v>
      </c>
      <c r="F65" s="84" t="s">
        <v>504</v>
      </c>
      <c r="G65" s="97" t="s">
        <v>505</v>
      </c>
      <c r="H65" s="84" t="s">
        <v>458</v>
      </c>
      <c r="I65" s="84" t="s">
        <v>378</v>
      </c>
      <c r="J65" s="84"/>
      <c r="K65" s="94">
        <v>1.4699999999882702</v>
      </c>
      <c r="L65" s="97" t="s">
        <v>183</v>
      </c>
      <c r="M65" s="98">
        <v>4.6500000000000007E-2</v>
      </c>
      <c r="N65" s="98">
        <v>-2.999999999096894E-4</v>
      </c>
      <c r="O65" s="94">
        <v>143975.90677499998</v>
      </c>
      <c r="P65" s="96">
        <v>133.82</v>
      </c>
      <c r="Q65" s="84"/>
      <c r="R65" s="94">
        <v>192.66856685800002</v>
      </c>
      <c r="S65" s="95">
        <v>1.8944648444540666E-3</v>
      </c>
      <c r="T65" s="95">
        <v>2.5528664231280723E-5</v>
      </c>
      <c r="U65" s="95">
        <f>R65/'סכום נכסי הקרן'!$C$42</f>
        <v>2.6670899509610953E-6</v>
      </c>
    </row>
    <row r="66" spans="2:21" s="142" customFormat="1">
      <c r="B66" s="87" t="s">
        <v>506</v>
      </c>
      <c r="C66" s="84" t="s">
        <v>507</v>
      </c>
      <c r="D66" s="97" t="s">
        <v>139</v>
      </c>
      <c r="E66" s="97" t="s">
        <v>374</v>
      </c>
      <c r="F66" s="84" t="s">
        <v>508</v>
      </c>
      <c r="G66" s="97" t="s">
        <v>509</v>
      </c>
      <c r="H66" s="84" t="s">
        <v>458</v>
      </c>
      <c r="I66" s="84" t="s">
        <v>179</v>
      </c>
      <c r="J66" s="84"/>
      <c r="K66" s="94">
        <v>7.5000000000000258</v>
      </c>
      <c r="L66" s="97" t="s">
        <v>183</v>
      </c>
      <c r="M66" s="98">
        <v>3.85E-2</v>
      </c>
      <c r="N66" s="98">
        <v>1.0100000000000196E-2</v>
      </c>
      <c r="O66" s="94">
        <v>47062599.97264301</v>
      </c>
      <c r="P66" s="96">
        <v>126.81</v>
      </c>
      <c r="Q66" s="84"/>
      <c r="R66" s="94">
        <v>59680.083577483005</v>
      </c>
      <c r="S66" s="95">
        <v>1.7471279238120172E-2</v>
      </c>
      <c r="T66" s="95">
        <v>7.9076355826491335E-3</v>
      </c>
      <c r="U66" s="95">
        <f>R66/'סכום נכסי הקרן'!$C$42</f>
        <v>8.2614488589275576E-4</v>
      </c>
    </row>
    <row r="67" spans="2:21" s="142" customFormat="1">
      <c r="B67" s="87" t="s">
        <v>510</v>
      </c>
      <c r="C67" s="84" t="s">
        <v>511</v>
      </c>
      <c r="D67" s="97" t="s">
        <v>139</v>
      </c>
      <c r="E67" s="97" t="s">
        <v>374</v>
      </c>
      <c r="F67" s="84" t="s">
        <v>508</v>
      </c>
      <c r="G67" s="97" t="s">
        <v>509</v>
      </c>
      <c r="H67" s="84" t="s">
        <v>458</v>
      </c>
      <c r="I67" s="84" t="s">
        <v>179</v>
      </c>
      <c r="J67" s="84"/>
      <c r="K67" s="94">
        <v>5.4799999999999658</v>
      </c>
      <c r="L67" s="97" t="s">
        <v>183</v>
      </c>
      <c r="M67" s="98">
        <v>4.4999999999999998E-2</v>
      </c>
      <c r="N67" s="98">
        <v>5.9999999999999975E-3</v>
      </c>
      <c r="O67" s="94">
        <v>114751028.26100701</v>
      </c>
      <c r="P67" s="96">
        <v>128.71</v>
      </c>
      <c r="Q67" s="84"/>
      <c r="R67" s="94">
        <v>147696.04806562501</v>
      </c>
      <c r="S67" s="95">
        <v>3.9011270590289464E-2</v>
      </c>
      <c r="T67" s="95">
        <v>1.9569787022567873E-2</v>
      </c>
      <c r="U67" s="95">
        <f>R67/'סכום נכסי הקרן'!$C$42</f>
        <v>2.0445402797998704E-3</v>
      </c>
    </row>
    <row r="68" spans="2:21" s="142" customFormat="1">
      <c r="B68" s="87" t="s">
        <v>512</v>
      </c>
      <c r="C68" s="84" t="s">
        <v>513</v>
      </c>
      <c r="D68" s="97" t="s">
        <v>139</v>
      </c>
      <c r="E68" s="97" t="s">
        <v>374</v>
      </c>
      <c r="F68" s="84" t="s">
        <v>508</v>
      </c>
      <c r="G68" s="97" t="s">
        <v>509</v>
      </c>
      <c r="H68" s="84" t="s">
        <v>458</v>
      </c>
      <c r="I68" s="84" t="s">
        <v>179</v>
      </c>
      <c r="J68" s="84"/>
      <c r="K68" s="94">
        <v>10.120000000000221</v>
      </c>
      <c r="L68" s="97" t="s">
        <v>183</v>
      </c>
      <c r="M68" s="98">
        <v>2.3900000000000001E-2</v>
      </c>
      <c r="N68" s="98">
        <v>1.5000000000000506E-2</v>
      </c>
      <c r="O68" s="94">
        <v>44199197.535999991</v>
      </c>
      <c r="P68" s="96">
        <v>111.41</v>
      </c>
      <c r="Q68" s="84"/>
      <c r="R68" s="94">
        <v>49242.325789985</v>
      </c>
      <c r="S68" s="95">
        <v>3.5667842061219063E-2</v>
      </c>
      <c r="T68" s="95">
        <v>6.5246283893644124E-3</v>
      </c>
      <c r="U68" s="95">
        <f>R68/'סכום נכסי הקרן'!$C$42</f>
        <v>6.8165614359511236E-4</v>
      </c>
    </row>
    <row r="69" spans="2:21" s="142" customFormat="1">
      <c r="B69" s="87" t="s">
        <v>514</v>
      </c>
      <c r="C69" s="84" t="s">
        <v>515</v>
      </c>
      <c r="D69" s="97" t="s">
        <v>139</v>
      </c>
      <c r="E69" s="97" t="s">
        <v>374</v>
      </c>
      <c r="F69" s="84" t="s">
        <v>516</v>
      </c>
      <c r="G69" s="97" t="s">
        <v>505</v>
      </c>
      <c r="H69" s="84" t="s">
        <v>458</v>
      </c>
      <c r="I69" s="84" t="s">
        <v>179</v>
      </c>
      <c r="J69" s="84"/>
      <c r="K69" s="94">
        <v>1.4099999999818424</v>
      </c>
      <c r="L69" s="97" t="s">
        <v>183</v>
      </c>
      <c r="M69" s="98">
        <v>4.8899999999999999E-2</v>
      </c>
      <c r="N69" s="98">
        <v>-1.0999999999156955E-3</v>
      </c>
      <c r="O69" s="94">
        <v>190095.69969499999</v>
      </c>
      <c r="P69" s="96">
        <v>129.79</v>
      </c>
      <c r="Q69" s="84"/>
      <c r="R69" s="94">
        <v>246.72520542800001</v>
      </c>
      <c r="S69" s="95">
        <v>5.107899075599825E-3</v>
      </c>
      <c r="T69" s="95">
        <v>3.2691191041075845E-5</v>
      </c>
      <c r="U69" s="95">
        <f>R69/'סכום נכסי הקרן'!$C$42</f>
        <v>3.4153901011305908E-6</v>
      </c>
    </row>
    <row r="70" spans="2:21" s="142" customFormat="1">
      <c r="B70" s="87" t="s">
        <v>517</v>
      </c>
      <c r="C70" s="84" t="s">
        <v>518</v>
      </c>
      <c r="D70" s="97" t="s">
        <v>139</v>
      </c>
      <c r="E70" s="97" t="s">
        <v>374</v>
      </c>
      <c r="F70" s="84" t="s">
        <v>381</v>
      </c>
      <c r="G70" s="97" t="s">
        <v>382</v>
      </c>
      <c r="H70" s="84" t="s">
        <v>458</v>
      </c>
      <c r="I70" s="84" t="s">
        <v>378</v>
      </c>
      <c r="J70" s="84"/>
      <c r="K70" s="94">
        <v>3.9500000000000721</v>
      </c>
      <c r="L70" s="97" t="s">
        <v>183</v>
      </c>
      <c r="M70" s="98">
        <v>1.6399999999999998E-2</v>
      </c>
      <c r="N70" s="98">
        <v>1.0200000000000299E-2</v>
      </c>
      <c r="O70" s="94">
        <f>29324912.738/50000</f>
        <v>586.49825476000001</v>
      </c>
      <c r="P70" s="96">
        <v>5215210</v>
      </c>
      <c r="Q70" s="84"/>
      <c r="R70" s="94">
        <v>30587.115891704001</v>
      </c>
      <c r="S70" s="95">
        <f>238880.032078853%/50000</f>
        <v>4.7776006415770601E-2</v>
      </c>
      <c r="T70" s="95">
        <v>4.0528054167656745E-3</v>
      </c>
      <c r="U70" s="95">
        <f>R70/'סכום נכסי הקרן'!$C$42</f>
        <v>4.2341410824823833E-4</v>
      </c>
    </row>
    <row r="71" spans="2:21" s="142" customFormat="1">
      <c r="B71" s="87" t="s">
        <v>519</v>
      </c>
      <c r="C71" s="84" t="s">
        <v>520</v>
      </c>
      <c r="D71" s="97" t="s">
        <v>139</v>
      </c>
      <c r="E71" s="97" t="s">
        <v>374</v>
      </c>
      <c r="F71" s="84" t="s">
        <v>381</v>
      </c>
      <c r="G71" s="97" t="s">
        <v>382</v>
      </c>
      <c r="H71" s="84" t="s">
        <v>458</v>
      </c>
      <c r="I71" s="84" t="s">
        <v>378</v>
      </c>
      <c r="J71" s="84"/>
      <c r="K71" s="94">
        <v>8.0600000000002634</v>
      </c>
      <c r="L71" s="97" t="s">
        <v>183</v>
      </c>
      <c r="M71" s="98">
        <v>2.7799999999999998E-2</v>
      </c>
      <c r="N71" s="98">
        <v>2.21999999999987E-2</v>
      </c>
      <c r="O71" s="94">
        <f>11196784.8636/50000</f>
        <v>223.93569727200003</v>
      </c>
      <c r="P71" s="96">
        <v>5339899</v>
      </c>
      <c r="Q71" s="84"/>
      <c r="R71" s="94">
        <v>11957.939922497999</v>
      </c>
      <c r="S71" s="95">
        <f>267737.562496413%/50000</f>
        <v>5.35475124992826E-2</v>
      </c>
      <c r="T71" s="95">
        <v>1.5844319504606465E-3</v>
      </c>
      <c r="U71" s="95">
        <f>R71/'סכום נכסי הקרן'!$C$42</f>
        <v>1.6553245774125947E-4</v>
      </c>
    </row>
    <row r="72" spans="2:21" s="142" customFormat="1">
      <c r="B72" s="87" t="s">
        <v>521</v>
      </c>
      <c r="C72" s="84" t="s">
        <v>522</v>
      </c>
      <c r="D72" s="97" t="s">
        <v>139</v>
      </c>
      <c r="E72" s="97" t="s">
        <v>374</v>
      </c>
      <c r="F72" s="84" t="s">
        <v>381</v>
      </c>
      <c r="G72" s="97" t="s">
        <v>382</v>
      </c>
      <c r="H72" s="84" t="s">
        <v>458</v>
      </c>
      <c r="I72" s="84" t="s">
        <v>378</v>
      </c>
      <c r="J72" s="84"/>
      <c r="K72" s="94">
        <v>5.3199999999998813</v>
      </c>
      <c r="L72" s="97" t="s">
        <v>183</v>
      </c>
      <c r="M72" s="98">
        <v>2.4199999999999999E-2</v>
      </c>
      <c r="N72" s="98">
        <v>1.7399999999999784E-2</v>
      </c>
      <c r="O72" s="94">
        <f>14024958.266/50000</f>
        <v>280.49916532000003</v>
      </c>
      <c r="P72" s="96">
        <v>5309991</v>
      </c>
      <c r="Q72" s="84"/>
      <c r="R72" s="94">
        <v>14894.480357068</v>
      </c>
      <c r="S72" s="95">
        <f>48658.9122089998%/50000</f>
        <v>9.7317824417999608E-3</v>
      </c>
      <c r="T72" s="95">
        <v>1.9735247639810164E-3</v>
      </c>
      <c r="U72" s="95">
        <f>R72/'סכום נכסי הקרן'!$C$42</f>
        <v>2.0618266660176813E-4</v>
      </c>
    </row>
    <row r="73" spans="2:21" s="142" customFormat="1">
      <c r="B73" s="87" t="s">
        <v>523</v>
      </c>
      <c r="C73" s="84" t="s">
        <v>524</v>
      </c>
      <c r="D73" s="97" t="s">
        <v>139</v>
      </c>
      <c r="E73" s="97" t="s">
        <v>374</v>
      </c>
      <c r="F73" s="84" t="s">
        <v>381</v>
      </c>
      <c r="G73" s="97" t="s">
        <v>382</v>
      </c>
      <c r="H73" s="84" t="s">
        <v>458</v>
      </c>
      <c r="I73" s="84" t="s">
        <v>179</v>
      </c>
      <c r="J73" s="84"/>
      <c r="K73" s="94">
        <v>1.0799999999999923</v>
      </c>
      <c r="L73" s="97" t="s">
        <v>183</v>
      </c>
      <c r="M73" s="98">
        <v>0.05</v>
      </c>
      <c r="N73" s="98">
        <v>-6.9999999999980158E-4</v>
      </c>
      <c r="O73" s="94">
        <v>39832692.320100002</v>
      </c>
      <c r="P73" s="96">
        <v>118.94</v>
      </c>
      <c r="Q73" s="84"/>
      <c r="R73" s="94">
        <v>47377.008010242011</v>
      </c>
      <c r="S73" s="95">
        <v>3.9832732152832152E-2</v>
      </c>
      <c r="T73" s="95">
        <v>6.2774730175242672E-3</v>
      </c>
      <c r="U73" s="95">
        <f>R73/'סכום נכסי הקרן'!$C$42</f>
        <v>6.5583475307546299E-4</v>
      </c>
    </row>
    <row r="74" spans="2:21" s="142" customFormat="1">
      <c r="B74" s="87" t="s">
        <v>525</v>
      </c>
      <c r="C74" s="84" t="s">
        <v>526</v>
      </c>
      <c r="D74" s="97" t="s">
        <v>139</v>
      </c>
      <c r="E74" s="97" t="s">
        <v>374</v>
      </c>
      <c r="F74" s="84" t="s">
        <v>527</v>
      </c>
      <c r="G74" s="97" t="s">
        <v>424</v>
      </c>
      <c r="H74" s="84" t="s">
        <v>458</v>
      </c>
      <c r="I74" s="84" t="s">
        <v>378</v>
      </c>
      <c r="J74" s="84"/>
      <c r="K74" s="94">
        <v>1.0099999999998424</v>
      </c>
      <c r="L74" s="97" t="s">
        <v>183</v>
      </c>
      <c r="M74" s="98">
        <v>5.0999999999999997E-2</v>
      </c>
      <c r="N74" s="98">
        <v>8.000000000002867E-4</v>
      </c>
      <c r="O74" s="94">
        <v>11359163.968418</v>
      </c>
      <c r="P74" s="96">
        <v>118.46</v>
      </c>
      <c r="Q74" s="94">
        <v>491.13834019899997</v>
      </c>
      <c r="R74" s="94">
        <v>13955.190140319997</v>
      </c>
      <c r="S74" s="95">
        <v>2.5565414474424453E-2</v>
      </c>
      <c r="T74" s="95">
        <v>1.8490684245265404E-3</v>
      </c>
      <c r="U74" s="95">
        <f>R74/'סכום נכסי הקרן'!$C$42</f>
        <v>1.9318017460746674E-4</v>
      </c>
    </row>
    <row r="75" spans="2:21" s="142" customFormat="1">
      <c r="B75" s="87" t="s">
        <v>528</v>
      </c>
      <c r="C75" s="84" t="s">
        <v>529</v>
      </c>
      <c r="D75" s="97" t="s">
        <v>139</v>
      </c>
      <c r="E75" s="97" t="s">
        <v>374</v>
      </c>
      <c r="F75" s="84" t="s">
        <v>527</v>
      </c>
      <c r="G75" s="97" t="s">
        <v>424</v>
      </c>
      <c r="H75" s="84" t="s">
        <v>458</v>
      </c>
      <c r="I75" s="84" t="s">
        <v>378</v>
      </c>
      <c r="J75" s="84"/>
      <c r="K75" s="94">
        <v>2.4000000000000195</v>
      </c>
      <c r="L75" s="97" t="s">
        <v>183</v>
      </c>
      <c r="M75" s="98">
        <v>2.5499999999999998E-2</v>
      </c>
      <c r="N75" s="98">
        <v>-8.0000000000015866E-4</v>
      </c>
      <c r="O75" s="94">
        <v>45023423.495911002</v>
      </c>
      <c r="P75" s="96">
        <v>109.3</v>
      </c>
      <c r="Q75" s="94">
        <v>1121.632972053</v>
      </c>
      <c r="R75" s="94">
        <v>50366.029715440003</v>
      </c>
      <c r="S75" s="95">
        <v>4.0854254535127803E-2</v>
      </c>
      <c r="T75" s="95">
        <v>6.673519620955165E-3</v>
      </c>
      <c r="U75" s="95">
        <f>R75/'סכום נכסי הקרן'!$C$42</f>
        <v>6.9721145443959196E-4</v>
      </c>
    </row>
    <row r="76" spans="2:21" s="142" customFormat="1">
      <c r="B76" s="87" t="s">
        <v>530</v>
      </c>
      <c r="C76" s="84" t="s">
        <v>531</v>
      </c>
      <c r="D76" s="97" t="s">
        <v>139</v>
      </c>
      <c r="E76" s="97" t="s">
        <v>374</v>
      </c>
      <c r="F76" s="84" t="s">
        <v>527</v>
      </c>
      <c r="G76" s="97" t="s">
        <v>424</v>
      </c>
      <c r="H76" s="84" t="s">
        <v>458</v>
      </c>
      <c r="I76" s="84" t="s">
        <v>378</v>
      </c>
      <c r="J76" s="84"/>
      <c r="K76" s="94">
        <v>6.599999999999933</v>
      </c>
      <c r="L76" s="97" t="s">
        <v>183</v>
      </c>
      <c r="M76" s="98">
        <v>2.35E-2</v>
      </c>
      <c r="N76" s="98">
        <v>1.0700000000000116E-2</v>
      </c>
      <c r="O76" s="94">
        <v>32481170.881957002</v>
      </c>
      <c r="P76" s="96">
        <v>112.33</v>
      </c>
      <c r="Q76" s="84"/>
      <c r="R76" s="94">
        <v>36486.100164594005</v>
      </c>
      <c r="S76" s="95">
        <v>4.0513441415611202E-2</v>
      </c>
      <c r="T76" s="95">
        <v>4.8344232554409592E-3</v>
      </c>
      <c r="U76" s="95">
        <f>R76/'סכום נכסי הקרן'!$C$42</f>
        <v>5.0507310396131718E-4</v>
      </c>
    </row>
    <row r="77" spans="2:21" s="142" customFormat="1">
      <c r="B77" s="87" t="s">
        <v>532</v>
      </c>
      <c r="C77" s="84" t="s">
        <v>533</v>
      </c>
      <c r="D77" s="97" t="s">
        <v>139</v>
      </c>
      <c r="E77" s="97" t="s">
        <v>374</v>
      </c>
      <c r="F77" s="84" t="s">
        <v>527</v>
      </c>
      <c r="G77" s="97" t="s">
        <v>424</v>
      </c>
      <c r="H77" s="84" t="s">
        <v>458</v>
      </c>
      <c r="I77" s="84" t="s">
        <v>378</v>
      </c>
      <c r="J77" s="84"/>
      <c r="K77" s="94">
        <v>5.43999999999994</v>
      </c>
      <c r="L77" s="97" t="s">
        <v>183</v>
      </c>
      <c r="M77" s="98">
        <v>1.7600000000000001E-2</v>
      </c>
      <c r="N77" s="98">
        <v>6.6999999999998224E-3</v>
      </c>
      <c r="O77" s="94">
        <v>49164044.682601005</v>
      </c>
      <c r="P77" s="96">
        <v>109.31</v>
      </c>
      <c r="Q77" s="94">
        <v>1002.1940436649998</v>
      </c>
      <c r="R77" s="94">
        <v>54776.415051893993</v>
      </c>
      <c r="S77" s="95">
        <v>3.8468270463151905E-2</v>
      </c>
      <c r="T77" s="95">
        <v>7.2578974892344239E-3</v>
      </c>
      <c r="U77" s="95">
        <f>R77/'סכום נכסי הקרן'!$C$42</f>
        <v>7.5826393748106306E-4</v>
      </c>
    </row>
    <row r="78" spans="2:21" s="142" customFormat="1">
      <c r="B78" s="87" t="s">
        <v>534</v>
      </c>
      <c r="C78" s="84" t="s">
        <v>535</v>
      </c>
      <c r="D78" s="97" t="s">
        <v>139</v>
      </c>
      <c r="E78" s="97" t="s">
        <v>374</v>
      </c>
      <c r="F78" s="84" t="s">
        <v>527</v>
      </c>
      <c r="G78" s="97" t="s">
        <v>424</v>
      </c>
      <c r="H78" s="84" t="s">
        <v>458</v>
      </c>
      <c r="I78" s="84" t="s">
        <v>378</v>
      </c>
      <c r="J78" s="84"/>
      <c r="K78" s="94">
        <v>5.9600000000000009</v>
      </c>
      <c r="L78" s="97" t="s">
        <v>183</v>
      </c>
      <c r="M78" s="98">
        <v>2.1499999999999998E-2</v>
      </c>
      <c r="N78" s="98">
        <v>1.0300000000000063E-2</v>
      </c>
      <c r="O78" s="94">
        <v>35353710.389211997</v>
      </c>
      <c r="P78" s="96">
        <v>110.82</v>
      </c>
      <c r="Q78" s="84"/>
      <c r="R78" s="94">
        <v>39178.983091624999</v>
      </c>
      <c r="S78" s="95">
        <v>4.5091610036001227E-2</v>
      </c>
      <c r="T78" s="95">
        <v>5.1912313491503468E-3</v>
      </c>
      <c r="U78" s="95">
        <f>R78/'סכום נכסי הקרן'!$C$42</f>
        <v>5.4235038852788818E-4</v>
      </c>
    </row>
    <row r="79" spans="2:21" s="142" customFormat="1">
      <c r="B79" s="87" t="s">
        <v>536</v>
      </c>
      <c r="C79" s="84" t="s">
        <v>537</v>
      </c>
      <c r="D79" s="97" t="s">
        <v>139</v>
      </c>
      <c r="E79" s="97" t="s">
        <v>374</v>
      </c>
      <c r="F79" s="84" t="s">
        <v>538</v>
      </c>
      <c r="G79" s="97" t="s">
        <v>505</v>
      </c>
      <c r="H79" s="84" t="s">
        <v>458</v>
      </c>
      <c r="I79" s="84" t="s">
        <v>179</v>
      </c>
      <c r="J79" s="84"/>
      <c r="K79" s="94">
        <v>4.000000000076815E-2</v>
      </c>
      <c r="L79" s="97" t="s">
        <v>183</v>
      </c>
      <c r="M79" s="98">
        <v>4.2800000000000005E-2</v>
      </c>
      <c r="N79" s="98">
        <v>-1.1000000000044251E-3</v>
      </c>
      <c r="O79" s="94">
        <v>939146.46595899994</v>
      </c>
      <c r="P79" s="96">
        <v>127.53</v>
      </c>
      <c r="Q79" s="84"/>
      <c r="R79" s="94">
        <v>1197.6934798770001</v>
      </c>
      <c r="S79" s="95">
        <v>1.3129708530683969E-2</v>
      </c>
      <c r="T79" s="95">
        <v>1.5869487793672529E-4</v>
      </c>
      <c r="U79" s="95">
        <f>R79/'סכום נכסי הקרן'!$C$42</f>
        <v>1.657954017411603E-5</v>
      </c>
    </row>
    <row r="80" spans="2:21" s="142" customFormat="1">
      <c r="B80" s="87" t="s">
        <v>539</v>
      </c>
      <c r="C80" s="84" t="s">
        <v>540</v>
      </c>
      <c r="D80" s="97" t="s">
        <v>139</v>
      </c>
      <c r="E80" s="97" t="s">
        <v>374</v>
      </c>
      <c r="F80" s="84" t="s">
        <v>492</v>
      </c>
      <c r="G80" s="97" t="s">
        <v>382</v>
      </c>
      <c r="H80" s="84" t="s">
        <v>458</v>
      </c>
      <c r="I80" s="84" t="s">
        <v>179</v>
      </c>
      <c r="J80" s="84"/>
      <c r="K80" s="94">
        <v>0.42000000000008531</v>
      </c>
      <c r="L80" s="97" t="s">
        <v>183</v>
      </c>
      <c r="M80" s="98">
        <v>5.2499999999999998E-2</v>
      </c>
      <c r="N80" s="98">
        <v>-2.9999999999701311E-4</v>
      </c>
      <c r="O80" s="94">
        <v>3372853.1725100004</v>
      </c>
      <c r="P80" s="96">
        <v>132.02000000000001</v>
      </c>
      <c r="Q80" s="84"/>
      <c r="R80" s="94">
        <v>4452.840598111</v>
      </c>
      <c r="S80" s="95">
        <v>2.8107109770916669E-2</v>
      </c>
      <c r="T80" s="95">
        <v>5.9000320788378199E-4</v>
      </c>
      <c r="U80" s="95">
        <f>R80/'סכום נכסי הקרן'!$C$42</f>
        <v>6.1640186596739185E-5</v>
      </c>
    </row>
    <row r="81" spans="2:21" s="142" customFormat="1">
      <c r="B81" s="87" t="s">
        <v>541</v>
      </c>
      <c r="C81" s="84" t="s">
        <v>542</v>
      </c>
      <c r="D81" s="97" t="s">
        <v>139</v>
      </c>
      <c r="E81" s="97" t="s">
        <v>374</v>
      </c>
      <c r="F81" s="84" t="s">
        <v>408</v>
      </c>
      <c r="G81" s="97" t="s">
        <v>382</v>
      </c>
      <c r="H81" s="84" t="s">
        <v>458</v>
      </c>
      <c r="I81" s="84" t="s">
        <v>378</v>
      </c>
      <c r="J81" s="84"/>
      <c r="K81" s="94">
        <v>0.98000000000001886</v>
      </c>
      <c r="L81" s="97" t="s">
        <v>183</v>
      </c>
      <c r="M81" s="98">
        <v>6.5000000000000002E-2</v>
      </c>
      <c r="N81" s="98">
        <v>5.9999999999985347E-4</v>
      </c>
      <c r="O81" s="94">
        <v>78402251.647984996</v>
      </c>
      <c r="P81" s="96">
        <v>120.1</v>
      </c>
      <c r="Q81" s="94">
        <v>1437.5659881509996</v>
      </c>
      <c r="R81" s="94">
        <v>95598.675724939996</v>
      </c>
      <c r="S81" s="95">
        <v>4.9779207395546032E-2</v>
      </c>
      <c r="T81" s="95">
        <v>1.2666863792762701E-2</v>
      </c>
      <c r="U81" s="95">
        <f>R81/'סכום נכסי הקרן'!$C$42</f>
        <v>1.3233620382877155E-3</v>
      </c>
    </row>
    <row r="82" spans="2:21" s="142" customFormat="1">
      <c r="B82" s="87" t="s">
        <v>543</v>
      </c>
      <c r="C82" s="84" t="s">
        <v>544</v>
      </c>
      <c r="D82" s="97" t="s">
        <v>139</v>
      </c>
      <c r="E82" s="97" t="s">
        <v>374</v>
      </c>
      <c r="F82" s="84" t="s">
        <v>545</v>
      </c>
      <c r="G82" s="97" t="s">
        <v>424</v>
      </c>
      <c r="H82" s="84" t="s">
        <v>458</v>
      </c>
      <c r="I82" s="84" t="s">
        <v>378</v>
      </c>
      <c r="J82" s="84"/>
      <c r="K82" s="94">
        <v>7.6200000000001005</v>
      </c>
      <c r="L82" s="97" t="s">
        <v>183</v>
      </c>
      <c r="M82" s="98">
        <v>3.5000000000000003E-2</v>
      </c>
      <c r="N82" s="98">
        <v>1.0600000000002368E-2</v>
      </c>
      <c r="O82" s="94">
        <v>6496179.3655600008</v>
      </c>
      <c r="P82" s="96">
        <v>124.79</v>
      </c>
      <c r="Q82" s="84"/>
      <c r="R82" s="94">
        <v>8106.5822425679999</v>
      </c>
      <c r="S82" s="95">
        <v>2.3983770662854575E-2</v>
      </c>
      <c r="T82" s="95">
        <v>1.0741254762449495E-3</v>
      </c>
      <c r="U82" s="95">
        <f>R82/'סכום נכסי הקרן'!$C$42</f>
        <v>1.1221853355938336E-4</v>
      </c>
    </row>
    <row r="83" spans="2:21" s="142" customFormat="1">
      <c r="B83" s="87" t="s">
        <v>546</v>
      </c>
      <c r="C83" s="84" t="s">
        <v>547</v>
      </c>
      <c r="D83" s="97" t="s">
        <v>139</v>
      </c>
      <c r="E83" s="97" t="s">
        <v>374</v>
      </c>
      <c r="F83" s="84" t="s">
        <v>545</v>
      </c>
      <c r="G83" s="97" t="s">
        <v>424</v>
      </c>
      <c r="H83" s="84" t="s">
        <v>458</v>
      </c>
      <c r="I83" s="84" t="s">
        <v>378</v>
      </c>
      <c r="J83" s="84"/>
      <c r="K83" s="94">
        <v>3.4300000000000663</v>
      </c>
      <c r="L83" s="97" t="s">
        <v>183</v>
      </c>
      <c r="M83" s="98">
        <v>0.04</v>
      </c>
      <c r="N83" s="98">
        <v>-3.0000000000099083E-4</v>
      </c>
      <c r="O83" s="94">
        <v>10931379.871854</v>
      </c>
      <c r="P83" s="96">
        <v>117.25</v>
      </c>
      <c r="Q83" s="84"/>
      <c r="R83" s="94">
        <v>12817.042894591003</v>
      </c>
      <c r="S83" s="95">
        <v>1.5985352304693442E-2</v>
      </c>
      <c r="T83" s="95">
        <v>1.6982634470680909E-3</v>
      </c>
      <c r="U83" s="95">
        <f>R83/'סכום נכסי הקרן'!$C$42</f>
        <v>1.7742492645619412E-4</v>
      </c>
    </row>
    <row r="84" spans="2:21" s="142" customFormat="1">
      <c r="B84" s="87" t="s">
        <v>548</v>
      </c>
      <c r="C84" s="84" t="s">
        <v>549</v>
      </c>
      <c r="D84" s="97" t="s">
        <v>139</v>
      </c>
      <c r="E84" s="97" t="s">
        <v>374</v>
      </c>
      <c r="F84" s="84" t="s">
        <v>545</v>
      </c>
      <c r="G84" s="97" t="s">
        <v>424</v>
      </c>
      <c r="H84" s="84" t="s">
        <v>458</v>
      </c>
      <c r="I84" s="84" t="s">
        <v>378</v>
      </c>
      <c r="J84" s="84"/>
      <c r="K84" s="94">
        <v>6.1999999999999869</v>
      </c>
      <c r="L84" s="97" t="s">
        <v>183</v>
      </c>
      <c r="M84" s="98">
        <v>0.04</v>
      </c>
      <c r="N84" s="98">
        <v>8.2999999999997312E-3</v>
      </c>
      <c r="O84" s="94">
        <v>35603245.265373997</v>
      </c>
      <c r="P84" s="96">
        <v>124.99</v>
      </c>
      <c r="Q84" s="84"/>
      <c r="R84" s="94">
        <v>44500.495751993003</v>
      </c>
      <c r="S84" s="95">
        <v>3.5383795742621765E-2</v>
      </c>
      <c r="T84" s="95">
        <v>5.8963339620180123E-3</v>
      </c>
      <c r="U84" s="95">
        <f>R84/'סכום נכסי הקרן'!$C$42</f>
        <v>6.1601550771071877E-4</v>
      </c>
    </row>
    <row r="85" spans="2:21" s="142" customFormat="1">
      <c r="B85" s="87" t="s">
        <v>550</v>
      </c>
      <c r="C85" s="84" t="s">
        <v>551</v>
      </c>
      <c r="D85" s="97" t="s">
        <v>139</v>
      </c>
      <c r="E85" s="97" t="s">
        <v>374</v>
      </c>
      <c r="F85" s="84" t="s">
        <v>552</v>
      </c>
      <c r="G85" s="97" t="s">
        <v>553</v>
      </c>
      <c r="H85" s="84" t="s">
        <v>554</v>
      </c>
      <c r="I85" s="84" t="s">
        <v>378</v>
      </c>
      <c r="J85" s="84"/>
      <c r="K85" s="94">
        <v>7.8800000000001287</v>
      </c>
      <c r="L85" s="97" t="s">
        <v>183</v>
      </c>
      <c r="M85" s="98">
        <v>5.1500000000000004E-2</v>
      </c>
      <c r="N85" s="98">
        <v>2.0100000000000371E-2</v>
      </c>
      <c r="O85" s="94">
        <v>80714099.317183018</v>
      </c>
      <c r="P85" s="96">
        <v>155.02000000000001</v>
      </c>
      <c r="Q85" s="84"/>
      <c r="R85" s="94">
        <v>125122.99322463702</v>
      </c>
      <c r="S85" s="95">
        <v>2.2729822377102429E-2</v>
      </c>
      <c r="T85" s="95">
        <v>1.6578847986131372E-2</v>
      </c>
      <c r="U85" s="95">
        <f>R85/'סכום נכסי הקרן'!$C$42</f>
        <v>1.7320639443462287E-3</v>
      </c>
    </row>
    <row r="86" spans="2:21" s="142" customFormat="1">
      <c r="B86" s="87" t="s">
        <v>555</v>
      </c>
      <c r="C86" s="84" t="s">
        <v>556</v>
      </c>
      <c r="D86" s="97" t="s">
        <v>139</v>
      </c>
      <c r="E86" s="97" t="s">
        <v>374</v>
      </c>
      <c r="F86" s="84" t="s">
        <v>478</v>
      </c>
      <c r="G86" s="97" t="s">
        <v>424</v>
      </c>
      <c r="H86" s="84" t="s">
        <v>554</v>
      </c>
      <c r="I86" s="84" t="s">
        <v>179</v>
      </c>
      <c r="J86" s="84"/>
      <c r="K86" s="94">
        <v>2.2699999999999361</v>
      </c>
      <c r="L86" s="97" t="s">
        <v>183</v>
      </c>
      <c r="M86" s="98">
        <v>2.8500000000000001E-2</v>
      </c>
      <c r="N86" s="98">
        <v>2.3000000000002003E-3</v>
      </c>
      <c r="O86" s="94">
        <v>10440027.641538002</v>
      </c>
      <c r="P86" s="96">
        <v>110.02</v>
      </c>
      <c r="Q86" s="84"/>
      <c r="R86" s="94">
        <v>11486.118796098999</v>
      </c>
      <c r="S86" s="95">
        <v>2.2760984285210551E-2</v>
      </c>
      <c r="T86" s="95">
        <v>1.5219154574514777E-3</v>
      </c>
      <c r="U86" s="95">
        <f>R86/'סכום נכסי הקרן'!$C$42</f>
        <v>1.5900108936399131E-4</v>
      </c>
    </row>
    <row r="87" spans="2:21" s="142" customFormat="1">
      <c r="B87" s="87" t="s">
        <v>557</v>
      </c>
      <c r="C87" s="84" t="s">
        <v>558</v>
      </c>
      <c r="D87" s="97" t="s">
        <v>139</v>
      </c>
      <c r="E87" s="97" t="s">
        <v>374</v>
      </c>
      <c r="F87" s="84" t="s">
        <v>478</v>
      </c>
      <c r="G87" s="97" t="s">
        <v>424</v>
      </c>
      <c r="H87" s="84" t="s">
        <v>554</v>
      </c>
      <c r="I87" s="84" t="s">
        <v>179</v>
      </c>
      <c r="J87" s="84"/>
      <c r="K87" s="94">
        <v>0.53000000000024339</v>
      </c>
      <c r="L87" s="97" t="s">
        <v>183</v>
      </c>
      <c r="M87" s="98">
        <v>3.7699999999999997E-2</v>
      </c>
      <c r="N87" s="98">
        <v>4.7999999999987818E-3</v>
      </c>
      <c r="O87" s="94">
        <v>7167359.5797389997</v>
      </c>
      <c r="P87" s="96">
        <v>112.48</v>
      </c>
      <c r="Q87" s="94">
        <v>149.52850959199998</v>
      </c>
      <c r="R87" s="94">
        <v>8211.3744175000011</v>
      </c>
      <c r="S87" s="95">
        <v>2.099537811049618E-2</v>
      </c>
      <c r="T87" s="95">
        <v>1.0880104824581133E-3</v>
      </c>
      <c r="U87" s="95">
        <f>R87/'סכום נכסי הקרן'!$C$42</f>
        <v>1.1366916020418779E-4</v>
      </c>
    </row>
    <row r="88" spans="2:21" s="142" customFormat="1">
      <c r="B88" s="87" t="s">
        <v>559</v>
      </c>
      <c r="C88" s="84" t="s">
        <v>560</v>
      </c>
      <c r="D88" s="97" t="s">
        <v>139</v>
      </c>
      <c r="E88" s="97" t="s">
        <v>374</v>
      </c>
      <c r="F88" s="84" t="s">
        <v>478</v>
      </c>
      <c r="G88" s="97" t="s">
        <v>424</v>
      </c>
      <c r="H88" s="84" t="s">
        <v>554</v>
      </c>
      <c r="I88" s="84" t="s">
        <v>179</v>
      </c>
      <c r="J88" s="84"/>
      <c r="K88" s="94">
        <v>4.340000000000332</v>
      </c>
      <c r="L88" s="97" t="s">
        <v>183</v>
      </c>
      <c r="M88" s="98">
        <v>2.5000000000000001E-2</v>
      </c>
      <c r="N88" s="98">
        <v>7.1000000000002199E-3</v>
      </c>
      <c r="O88" s="94">
        <v>7426963.4920949992</v>
      </c>
      <c r="P88" s="96">
        <v>110.18</v>
      </c>
      <c r="Q88" s="84"/>
      <c r="R88" s="94">
        <v>8183.0282396419998</v>
      </c>
      <c r="S88" s="95">
        <v>1.6408917927500394E-2</v>
      </c>
      <c r="T88" s="95">
        <v>1.0842546022510921E-3</v>
      </c>
      <c r="U88" s="95">
        <f>R88/'סכום נכסי הקרן'!$C$42</f>
        <v>1.1327676715665476E-4</v>
      </c>
    </row>
    <row r="89" spans="2:21" s="142" customFormat="1">
      <c r="B89" s="87" t="s">
        <v>561</v>
      </c>
      <c r="C89" s="84" t="s">
        <v>562</v>
      </c>
      <c r="D89" s="97" t="s">
        <v>139</v>
      </c>
      <c r="E89" s="97" t="s">
        <v>374</v>
      </c>
      <c r="F89" s="84" t="s">
        <v>478</v>
      </c>
      <c r="G89" s="97" t="s">
        <v>424</v>
      </c>
      <c r="H89" s="84" t="s">
        <v>554</v>
      </c>
      <c r="I89" s="84" t="s">
        <v>179</v>
      </c>
      <c r="J89" s="84"/>
      <c r="K89" s="94">
        <v>5.3599999999997383</v>
      </c>
      <c r="L89" s="97" t="s">
        <v>183</v>
      </c>
      <c r="M89" s="98">
        <v>1.34E-2</v>
      </c>
      <c r="N89" s="98">
        <v>6.9999999999972749E-3</v>
      </c>
      <c r="O89" s="94">
        <v>8620630.2614559997</v>
      </c>
      <c r="P89" s="96">
        <v>106.37</v>
      </c>
      <c r="Q89" s="84"/>
      <c r="R89" s="94">
        <v>9169.7640304650013</v>
      </c>
      <c r="S89" s="95">
        <v>2.6660842929651599E-2</v>
      </c>
      <c r="T89" s="95">
        <v>1.2149974997548306E-3</v>
      </c>
      <c r="U89" s="95">
        <f>R89/'סכום נכסי הקרן'!$C$42</f>
        <v>1.2693604305658552E-4</v>
      </c>
    </row>
    <row r="90" spans="2:21" s="142" customFormat="1">
      <c r="B90" s="87" t="s">
        <v>563</v>
      </c>
      <c r="C90" s="84" t="s">
        <v>564</v>
      </c>
      <c r="D90" s="97" t="s">
        <v>139</v>
      </c>
      <c r="E90" s="97" t="s">
        <v>374</v>
      </c>
      <c r="F90" s="84" t="s">
        <v>478</v>
      </c>
      <c r="G90" s="97" t="s">
        <v>424</v>
      </c>
      <c r="H90" s="84" t="s">
        <v>554</v>
      </c>
      <c r="I90" s="84" t="s">
        <v>179</v>
      </c>
      <c r="J90" s="84"/>
      <c r="K90" s="94">
        <v>5.2700000000000582</v>
      </c>
      <c r="L90" s="97" t="s">
        <v>183</v>
      </c>
      <c r="M90" s="98">
        <v>1.95E-2</v>
      </c>
      <c r="N90" s="98">
        <v>1.2500000000000146E-2</v>
      </c>
      <c r="O90" s="94">
        <v>15700436.220288999</v>
      </c>
      <c r="P90" s="96">
        <v>106.3</v>
      </c>
      <c r="Q90" s="84"/>
      <c r="R90" s="94">
        <v>16689.563610563004</v>
      </c>
      <c r="S90" s="95">
        <v>2.2991059304110429E-2</v>
      </c>
      <c r="T90" s="95">
        <v>2.2113740322503108E-3</v>
      </c>
      <c r="U90" s="95">
        <f>R90/'סכום נכסי הקרן'!$C$42</f>
        <v>2.310318082371219E-4</v>
      </c>
    </row>
    <row r="91" spans="2:21" s="142" customFormat="1">
      <c r="B91" s="87" t="s">
        <v>565</v>
      </c>
      <c r="C91" s="84" t="s">
        <v>566</v>
      </c>
      <c r="D91" s="97" t="s">
        <v>139</v>
      </c>
      <c r="E91" s="97" t="s">
        <v>374</v>
      </c>
      <c r="F91" s="84" t="s">
        <v>478</v>
      </c>
      <c r="G91" s="97" t="s">
        <v>424</v>
      </c>
      <c r="H91" s="84" t="s">
        <v>554</v>
      </c>
      <c r="I91" s="84" t="s">
        <v>179</v>
      </c>
      <c r="J91" s="84"/>
      <c r="K91" s="94">
        <v>6.3099999999999072</v>
      </c>
      <c r="L91" s="97" t="s">
        <v>183</v>
      </c>
      <c r="M91" s="98">
        <v>3.3500000000000002E-2</v>
      </c>
      <c r="N91" s="98">
        <v>1.7100000000000046E-2</v>
      </c>
      <c r="O91" s="94">
        <v>18268455.462297</v>
      </c>
      <c r="P91" s="96">
        <v>113.3</v>
      </c>
      <c r="Q91" s="84"/>
      <c r="R91" s="94">
        <v>20698.160276990002</v>
      </c>
      <c r="S91" s="95">
        <v>3.6893225698389043E-2</v>
      </c>
      <c r="T91" s="95">
        <v>2.7425147367497013E-3</v>
      </c>
      <c r="U91" s="95">
        <f>R91/'סכום נכסי הקרן'!$C$42</f>
        <v>2.8652237455437308E-4</v>
      </c>
    </row>
    <row r="92" spans="2:21" s="142" customFormat="1">
      <c r="B92" s="87" t="s">
        <v>567</v>
      </c>
      <c r="C92" s="84" t="s">
        <v>568</v>
      </c>
      <c r="D92" s="97" t="s">
        <v>139</v>
      </c>
      <c r="E92" s="97" t="s">
        <v>374</v>
      </c>
      <c r="F92" s="84" t="s">
        <v>419</v>
      </c>
      <c r="G92" s="97" t="s">
        <v>382</v>
      </c>
      <c r="H92" s="84" t="s">
        <v>554</v>
      </c>
      <c r="I92" s="84" t="s">
        <v>179</v>
      </c>
      <c r="J92" s="84"/>
      <c r="K92" s="94">
        <v>1.9600000000000868</v>
      </c>
      <c r="L92" s="97" t="s">
        <v>183</v>
      </c>
      <c r="M92" s="98">
        <v>2.7999999999999997E-2</v>
      </c>
      <c r="N92" s="98">
        <v>7.5000000000006138E-3</v>
      </c>
      <c r="O92" s="94">
        <f>38052841.3118/50000</f>
        <v>761.05682623600001</v>
      </c>
      <c r="P92" s="96">
        <v>5350000</v>
      </c>
      <c r="Q92" s="84"/>
      <c r="R92" s="94">
        <v>40716.538687537999</v>
      </c>
      <c r="S92" s="95">
        <f>215145.820725957%/50000</f>
        <v>4.3029164145191395E-2</v>
      </c>
      <c r="T92" s="95">
        <v>5.3949580970319511E-3</v>
      </c>
      <c r="U92" s="95">
        <f>R92/'סכום נכסי הקרן'!$C$42</f>
        <v>5.6363460289548617E-4</v>
      </c>
    </row>
    <row r="93" spans="2:21" s="142" customFormat="1">
      <c r="B93" s="87" t="s">
        <v>569</v>
      </c>
      <c r="C93" s="84" t="s">
        <v>570</v>
      </c>
      <c r="D93" s="97" t="s">
        <v>139</v>
      </c>
      <c r="E93" s="97" t="s">
        <v>374</v>
      </c>
      <c r="F93" s="84" t="s">
        <v>419</v>
      </c>
      <c r="G93" s="97" t="s">
        <v>382</v>
      </c>
      <c r="H93" s="84" t="s">
        <v>554</v>
      </c>
      <c r="I93" s="84" t="s">
        <v>179</v>
      </c>
      <c r="J93" s="84"/>
      <c r="K93" s="94">
        <v>3.170000000000313</v>
      </c>
      <c r="L93" s="97" t="s">
        <v>183</v>
      </c>
      <c r="M93" s="98">
        <v>1.49E-2</v>
      </c>
      <c r="N93" s="98">
        <v>1.4900000000004632E-2</v>
      </c>
      <c r="O93" s="94">
        <f>2063175.6788/50000</f>
        <v>41.263513576000001</v>
      </c>
      <c r="P93" s="96">
        <v>5181900</v>
      </c>
      <c r="Q93" s="84"/>
      <c r="R93" s="94">
        <v>2138.2339659489999</v>
      </c>
      <c r="S93" s="95">
        <f>34113.3544775132%/50000</f>
        <v>6.8226708955026402E-3</v>
      </c>
      <c r="T93" s="95">
        <v>2.8331687859007508E-4</v>
      </c>
      <c r="U93" s="95">
        <f>R93/'סכום נכסי הקרן'!$C$42</f>
        <v>2.9599339510265688E-5</v>
      </c>
    </row>
    <row r="94" spans="2:21" s="142" customFormat="1">
      <c r="B94" s="87" t="s">
        <v>571</v>
      </c>
      <c r="C94" s="84" t="s">
        <v>572</v>
      </c>
      <c r="D94" s="97" t="s">
        <v>139</v>
      </c>
      <c r="E94" s="97" t="s">
        <v>374</v>
      </c>
      <c r="F94" s="84" t="s">
        <v>419</v>
      </c>
      <c r="G94" s="97" t="s">
        <v>382</v>
      </c>
      <c r="H94" s="84" t="s">
        <v>554</v>
      </c>
      <c r="I94" s="84" t="s">
        <v>179</v>
      </c>
      <c r="J94" s="84"/>
      <c r="K94" s="94">
        <v>4.7300000000007651</v>
      </c>
      <c r="L94" s="97" t="s">
        <v>183</v>
      </c>
      <c r="M94" s="98">
        <v>2.2000000000000002E-2</v>
      </c>
      <c r="N94" s="98">
        <v>1.8500000000003767E-2</v>
      </c>
      <c r="O94" s="94">
        <f>8693155.95/50000</f>
        <v>173.86311899999998</v>
      </c>
      <c r="P94" s="96">
        <v>5266500</v>
      </c>
      <c r="Q94" s="84"/>
      <c r="R94" s="94">
        <v>9156.5004133630009</v>
      </c>
      <c r="S94" s="95">
        <f>172688.834922527%/50000</f>
        <v>3.4537766984505398E-2</v>
      </c>
      <c r="T94" s="95">
        <v>1.2132400650418874E-3</v>
      </c>
      <c r="U94" s="95">
        <f>R94/'סכום נכסי הקרן'!$C$42</f>
        <v>1.2675243625209721E-4</v>
      </c>
    </row>
    <row r="95" spans="2:21" s="142" customFormat="1">
      <c r="B95" s="87" t="s">
        <v>573</v>
      </c>
      <c r="C95" s="84" t="s">
        <v>574</v>
      </c>
      <c r="D95" s="97" t="s">
        <v>139</v>
      </c>
      <c r="E95" s="97" t="s">
        <v>374</v>
      </c>
      <c r="F95" s="84" t="s">
        <v>575</v>
      </c>
      <c r="G95" s="97" t="s">
        <v>424</v>
      </c>
      <c r="H95" s="84" t="s">
        <v>554</v>
      </c>
      <c r="I95" s="84" t="s">
        <v>179</v>
      </c>
      <c r="J95" s="84"/>
      <c r="K95" s="94">
        <v>0.25000000000020134</v>
      </c>
      <c r="L95" s="97" t="s">
        <v>183</v>
      </c>
      <c r="M95" s="98">
        <v>6.5000000000000002E-2</v>
      </c>
      <c r="N95" s="98">
        <v>-5.000000000181179E-4</v>
      </c>
      <c r="O95" s="94">
        <v>1047105.4220210002</v>
      </c>
      <c r="P95" s="96">
        <v>118.6</v>
      </c>
      <c r="Q95" s="84"/>
      <c r="R95" s="94">
        <v>1241.867056755</v>
      </c>
      <c r="S95" s="95">
        <v>5.6830817000392535E-3</v>
      </c>
      <c r="T95" s="95">
        <v>1.6454789501368447E-4</v>
      </c>
      <c r="U95" s="95">
        <f>R95/'סכום נכסי הקרן'!$C$42</f>
        <v>1.7191030179520767E-5</v>
      </c>
    </row>
    <row r="96" spans="2:21" s="142" customFormat="1">
      <c r="B96" s="87" t="s">
        <v>576</v>
      </c>
      <c r="C96" s="84" t="s">
        <v>577</v>
      </c>
      <c r="D96" s="97" t="s">
        <v>139</v>
      </c>
      <c r="E96" s="97" t="s">
        <v>374</v>
      </c>
      <c r="F96" s="84" t="s">
        <v>575</v>
      </c>
      <c r="G96" s="97" t="s">
        <v>424</v>
      </c>
      <c r="H96" s="84" t="s">
        <v>554</v>
      </c>
      <c r="I96" s="84" t="s">
        <v>179</v>
      </c>
      <c r="J96" s="84"/>
      <c r="K96" s="94">
        <v>5.8799999999996455</v>
      </c>
      <c r="L96" s="97" t="s">
        <v>183</v>
      </c>
      <c r="M96" s="98">
        <v>0.04</v>
      </c>
      <c r="N96" s="98">
        <v>2.0299999999999537E-2</v>
      </c>
      <c r="O96" s="94">
        <v>9702220.8876289986</v>
      </c>
      <c r="P96" s="96">
        <v>113.52</v>
      </c>
      <c r="Q96" s="84"/>
      <c r="R96" s="94">
        <v>11013.961546283997</v>
      </c>
      <c r="S96" s="95">
        <v>3.2802142157734747E-3</v>
      </c>
      <c r="T96" s="95">
        <v>1.4593544279516539E-3</v>
      </c>
      <c r="U96" s="95">
        <f>R96/'סכום נכסי הקרן'!$C$42</f>
        <v>1.5246506806694635E-4</v>
      </c>
    </row>
    <row r="97" spans="2:21" s="142" customFormat="1">
      <c r="B97" s="87" t="s">
        <v>578</v>
      </c>
      <c r="C97" s="84" t="s">
        <v>579</v>
      </c>
      <c r="D97" s="97" t="s">
        <v>139</v>
      </c>
      <c r="E97" s="97" t="s">
        <v>374</v>
      </c>
      <c r="F97" s="84" t="s">
        <v>575</v>
      </c>
      <c r="G97" s="97" t="s">
        <v>424</v>
      </c>
      <c r="H97" s="84" t="s">
        <v>554</v>
      </c>
      <c r="I97" s="84" t="s">
        <v>179</v>
      </c>
      <c r="J97" s="84"/>
      <c r="K97" s="94">
        <v>6.1500000000000759</v>
      </c>
      <c r="L97" s="97" t="s">
        <v>183</v>
      </c>
      <c r="M97" s="98">
        <v>2.7799999999999998E-2</v>
      </c>
      <c r="N97" s="98">
        <v>2.0299999999999714E-2</v>
      </c>
      <c r="O97" s="94">
        <v>25344218.722399998</v>
      </c>
      <c r="P97" s="96">
        <v>107.66</v>
      </c>
      <c r="Q97" s="84"/>
      <c r="R97" s="94">
        <v>27285.585925792999</v>
      </c>
      <c r="S97" s="95">
        <v>1.4071444121902603E-2</v>
      </c>
      <c r="T97" s="95">
        <v>3.6153513404535167E-3</v>
      </c>
      <c r="U97" s="95">
        <f>R97/'סכום נכסי הקרן'!$C$42</f>
        <v>3.7771138912557028E-4</v>
      </c>
    </row>
    <row r="98" spans="2:21" s="142" customFormat="1">
      <c r="B98" s="87" t="s">
        <v>580</v>
      </c>
      <c r="C98" s="84" t="s">
        <v>581</v>
      </c>
      <c r="D98" s="97" t="s">
        <v>139</v>
      </c>
      <c r="E98" s="97" t="s">
        <v>374</v>
      </c>
      <c r="F98" s="84" t="s">
        <v>575</v>
      </c>
      <c r="G98" s="97" t="s">
        <v>424</v>
      </c>
      <c r="H98" s="84" t="s">
        <v>554</v>
      </c>
      <c r="I98" s="84" t="s">
        <v>179</v>
      </c>
      <c r="J98" s="84"/>
      <c r="K98" s="94">
        <v>1.3099999999992054</v>
      </c>
      <c r="L98" s="97" t="s">
        <v>183</v>
      </c>
      <c r="M98" s="98">
        <v>5.0999999999999997E-2</v>
      </c>
      <c r="N98" s="98">
        <v>4.2000000000012314E-3</v>
      </c>
      <c r="O98" s="94">
        <v>2887325.4988040002</v>
      </c>
      <c r="P98" s="96">
        <v>129.44999999999999</v>
      </c>
      <c r="Q98" s="84"/>
      <c r="R98" s="94">
        <v>3737.6430333869998</v>
      </c>
      <c r="S98" s="95">
        <v>2.4491443657285936E-3</v>
      </c>
      <c r="T98" s="95">
        <v>4.9523923684991248E-4</v>
      </c>
      <c r="U98" s="95">
        <f>R98/'סכום נכסי הקרן'!$C$42</f>
        <v>5.1739784735998277E-5</v>
      </c>
    </row>
    <row r="99" spans="2:21" s="142" customFormat="1">
      <c r="B99" s="87" t="s">
        <v>582</v>
      </c>
      <c r="C99" s="84" t="s">
        <v>583</v>
      </c>
      <c r="D99" s="97" t="s">
        <v>139</v>
      </c>
      <c r="E99" s="97" t="s">
        <v>374</v>
      </c>
      <c r="F99" s="84" t="s">
        <v>492</v>
      </c>
      <c r="G99" s="97" t="s">
        <v>382</v>
      </c>
      <c r="H99" s="84" t="s">
        <v>554</v>
      </c>
      <c r="I99" s="84" t="s">
        <v>378</v>
      </c>
      <c r="J99" s="84"/>
      <c r="K99" s="94">
        <v>0.78000000000001102</v>
      </c>
      <c r="L99" s="97" t="s">
        <v>183</v>
      </c>
      <c r="M99" s="98">
        <v>6.4000000000000001E-2</v>
      </c>
      <c r="N99" s="98">
        <v>3.4000000000000913E-3</v>
      </c>
      <c r="O99" s="94">
        <v>68569514.562575012</v>
      </c>
      <c r="P99" s="96">
        <v>122</v>
      </c>
      <c r="Q99" s="84"/>
      <c r="R99" s="94">
        <v>83654.811394286007</v>
      </c>
      <c r="S99" s="95">
        <v>5.4768835906449834E-2</v>
      </c>
      <c r="T99" s="95">
        <v>1.1084296864001766E-2</v>
      </c>
      <c r="U99" s="95">
        <f>R99/'סכום נכסי הקרן'!$C$42</f>
        <v>1.1580244274287117E-3</v>
      </c>
    </row>
    <row r="100" spans="2:21" s="142" customFormat="1">
      <c r="B100" s="87" t="s">
        <v>584</v>
      </c>
      <c r="C100" s="84" t="s">
        <v>585</v>
      </c>
      <c r="D100" s="97" t="s">
        <v>139</v>
      </c>
      <c r="E100" s="97" t="s">
        <v>374</v>
      </c>
      <c r="F100" s="84" t="s">
        <v>504</v>
      </c>
      <c r="G100" s="97" t="s">
        <v>505</v>
      </c>
      <c r="H100" s="84" t="s">
        <v>554</v>
      </c>
      <c r="I100" s="84" t="s">
        <v>378</v>
      </c>
      <c r="J100" s="84"/>
      <c r="K100" s="94">
        <v>3.6899999999997206</v>
      </c>
      <c r="L100" s="97" t="s">
        <v>183</v>
      </c>
      <c r="M100" s="98">
        <v>3.85E-2</v>
      </c>
      <c r="N100" s="98">
        <v>-1.4000000000011169E-3</v>
      </c>
      <c r="O100" s="94">
        <v>7360963.2571200002</v>
      </c>
      <c r="P100" s="96">
        <v>121.59</v>
      </c>
      <c r="Q100" s="84"/>
      <c r="R100" s="94">
        <v>8950.1951562500017</v>
      </c>
      <c r="S100" s="95">
        <v>3.0728696016078357E-2</v>
      </c>
      <c r="T100" s="95">
        <v>1.1859045337516826E-3</v>
      </c>
      <c r="U100" s="95">
        <f>R100/'סכום נכסי הקרן'!$C$42</f>
        <v>1.2389657508569293E-4</v>
      </c>
    </row>
    <row r="101" spans="2:21" s="142" customFormat="1">
      <c r="B101" s="87" t="s">
        <v>586</v>
      </c>
      <c r="C101" s="84" t="s">
        <v>587</v>
      </c>
      <c r="D101" s="97" t="s">
        <v>139</v>
      </c>
      <c r="E101" s="97" t="s">
        <v>374</v>
      </c>
      <c r="F101" s="84" t="s">
        <v>504</v>
      </c>
      <c r="G101" s="97" t="s">
        <v>505</v>
      </c>
      <c r="H101" s="84" t="s">
        <v>554</v>
      </c>
      <c r="I101" s="84" t="s">
        <v>378</v>
      </c>
      <c r="J101" s="84"/>
      <c r="K101" s="94">
        <v>0.91000000000061543</v>
      </c>
      <c r="L101" s="97" t="s">
        <v>183</v>
      </c>
      <c r="M101" s="98">
        <v>3.9E-2</v>
      </c>
      <c r="N101" s="98">
        <v>1.900000000001718E-3</v>
      </c>
      <c r="O101" s="94">
        <v>4899370.8527409993</v>
      </c>
      <c r="P101" s="96">
        <v>114.03</v>
      </c>
      <c r="Q101" s="84"/>
      <c r="R101" s="94">
        <v>5586.7527800160015</v>
      </c>
      <c r="S101" s="95">
        <v>2.4615933843673769E-2</v>
      </c>
      <c r="T101" s="95">
        <v>7.4024703764635205E-4</v>
      </c>
      <c r="U101" s="95">
        <f>R101/'סכום נכסי הקרן'!$C$42</f>
        <v>7.733680922153984E-5</v>
      </c>
    </row>
    <row r="102" spans="2:21" s="142" customFormat="1">
      <c r="B102" s="87" t="s">
        <v>588</v>
      </c>
      <c r="C102" s="84" t="s">
        <v>589</v>
      </c>
      <c r="D102" s="97" t="s">
        <v>139</v>
      </c>
      <c r="E102" s="97" t="s">
        <v>374</v>
      </c>
      <c r="F102" s="84" t="s">
        <v>504</v>
      </c>
      <c r="G102" s="97" t="s">
        <v>505</v>
      </c>
      <c r="H102" s="84" t="s">
        <v>554</v>
      </c>
      <c r="I102" s="84" t="s">
        <v>378</v>
      </c>
      <c r="J102" s="84"/>
      <c r="K102" s="94">
        <v>1.8599999999995664</v>
      </c>
      <c r="L102" s="97" t="s">
        <v>183</v>
      </c>
      <c r="M102" s="98">
        <v>3.9E-2</v>
      </c>
      <c r="N102" s="98">
        <v>-2.4000000000002964E-3</v>
      </c>
      <c r="O102" s="94">
        <v>7908473.9699720005</v>
      </c>
      <c r="P102" s="96">
        <v>119.05</v>
      </c>
      <c r="Q102" s="84"/>
      <c r="R102" s="94">
        <v>9415.0385757280019</v>
      </c>
      <c r="S102" s="95">
        <v>1.9819122427301036E-2</v>
      </c>
      <c r="T102" s="95">
        <v>1.247496477728306E-3</v>
      </c>
      <c r="U102" s="95">
        <f>R102/'סכום נכסי הקרן'!$C$42</f>
        <v>1.3033135182731839E-4</v>
      </c>
    </row>
    <row r="103" spans="2:21" s="142" customFormat="1">
      <c r="B103" s="87" t="s">
        <v>590</v>
      </c>
      <c r="C103" s="84" t="s">
        <v>591</v>
      </c>
      <c r="D103" s="97" t="s">
        <v>139</v>
      </c>
      <c r="E103" s="97" t="s">
        <v>374</v>
      </c>
      <c r="F103" s="84" t="s">
        <v>504</v>
      </c>
      <c r="G103" s="97" t="s">
        <v>505</v>
      </c>
      <c r="H103" s="84" t="s">
        <v>554</v>
      </c>
      <c r="I103" s="84" t="s">
        <v>378</v>
      </c>
      <c r="J103" s="84"/>
      <c r="K103" s="94">
        <v>4.5599999999990306</v>
      </c>
      <c r="L103" s="97" t="s">
        <v>183</v>
      </c>
      <c r="M103" s="98">
        <v>3.85E-2</v>
      </c>
      <c r="N103" s="98">
        <v>8.9999999999999998E-4</v>
      </c>
      <c r="O103" s="94">
        <v>7431867.3803129997</v>
      </c>
      <c r="P103" s="96">
        <v>124.46</v>
      </c>
      <c r="Q103" s="84"/>
      <c r="R103" s="94">
        <v>9249.7020935159999</v>
      </c>
      <c r="S103" s="95">
        <v>2.9727469521251999E-2</v>
      </c>
      <c r="T103" s="95">
        <v>1.2255893259370014E-3</v>
      </c>
      <c r="U103" s="95">
        <f>R103/'סכום נכסי הקרן'!$C$42</f>
        <v>1.2804261694219368E-4</v>
      </c>
    </row>
    <row r="104" spans="2:21" s="142" customFormat="1">
      <c r="B104" s="87" t="s">
        <v>592</v>
      </c>
      <c r="C104" s="84" t="s">
        <v>593</v>
      </c>
      <c r="D104" s="97" t="s">
        <v>139</v>
      </c>
      <c r="E104" s="97" t="s">
        <v>374</v>
      </c>
      <c r="F104" s="84" t="s">
        <v>594</v>
      </c>
      <c r="G104" s="97" t="s">
        <v>382</v>
      </c>
      <c r="H104" s="84" t="s">
        <v>554</v>
      </c>
      <c r="I104" s="84" t="s">
        <v>179</v>
      </c>
      <c r="J104" s="84"/>
      <c r="K104" s="94">
        <v>1.490000000000042</v>
      </c>
      <c r="L104" s="97" t="s">
        <v>183</v>
      </c>
      <c r="M104" s="98">
        <v>0.02</v>
      </c>
      <c r="N104" s="98">
        <v>-1.3999999999994861E-3</v>
      </c>
      <c r="O104" s="94">
        <v>10477286.297609</v>
      </c>
      <c r="P104" s="96">
        <v>107.68</v>
      </c>
      <c r="Q104" s="84"/>
      <c r="R104" s="94">
        <v>11281.942038697</v>
      </c>
      <c r="S104" s="95">
        <v>2.4552138528695245E-2</v>
      </c>
      <c r="T104" s="95">
        <v>1.4948619532470845E-3</v>
      </c>
      <c r="U104" s="95">
        <f>R104/'סכום נכסי הקרן'!$C$42</f>
        <v>1.5617469278686805E-4</v>
      </c>
    </row>
    <row r="105" spans="2:21" s="142" customFormat="1">
      <c r="B105" s="87" t="s">
        <v>595</v>
      </c>
      <c r="C105" s="84" t="s">
        <v>596</v>
      </c>
      <c r="D105" s="97" t="s">
        <v>139</v>
      </c>
      <c r="E105" s="97" t="s">
        <v>374</v>
      </c>
      <c r="F105" s="84" t="s">
        <v>597</v>
      </c>
      <c r="G105" s="97" t="s">
        <v>424</v>
      </c>
      <c r="H105" s="84" t="s">
        <v>554</v>
      </c>
      <c r="I105" s="84" t="s">
        <v>179</v>
      </c>
      <c r="J105" s="84"/>
      <c r="K105" s="94">
        <v>5.9599999999999937</v>
      </c>
      <c r="L105" s="97" t="s">
        <v>183</v>
      </c>
      <c r="M105" s="98">
        <v>1.5800000000000002E-2</v>
      </c>
      <c r="N105" s="98">
        <v>7.7000000000006577E-3</v>
      </c>
      <c r="O105" s="94">
        <v>15016855.904239001</v>
      </c>
      <c r="P105" s="96">
        <v>107.75</v>
      </c>
      <c r="Q105" s="84"/>
      <c r="R105" s="94">
        <v>16180.661549121998</v>
      </c>
      <c r="S105" s="95">
        <v>3.3177672294079849E-2</v>
      </c>
      <c r="T105" s="95">
        <v>2.1439443001201649E-3</v>
      </c>
      <c r="U105" s="95">
        <f>R105/'סכום נכסי הקרן'!$C$42</f>
        <v>2.2398713252158063E-4</v>
      </c>
    </row>
    <row r="106" spans="2:21" s="142" customFormat="1">
      <c r="B106" s="87" t="s">
        <v>598</v>
      </c>
      <c r="C106" s="84" t="s">
        <v>599</v>
      </c>
      <c r="D106" s="97" t="s">
        <v>139</v>
      </c>
      <c r="E106" s="97" t="s">
        <v>374</v>
      </c>
      <c r="F106" s="84" t="s">
        <v>597</v>
      </c>
      <c r="G106" s="97" t="s">
        <v>424</v>
      </c>
      <c r="H106" s="84" t="s">
        <v>554</v>
      </c>
      <c r="I106" s="84" t="s">
        <v>179</v>
      </c>
      <c r="J106" s="84"/>
      <c r="K106" s="94">
        <v>6.8700000000004691</v>
      </c>
      <c r="L106" s="97" t="s">
        <v>183</v>
      </c>
      <c r="M106" s="98">
        <v>2.4E-2</v>
      </c>
      <c r="N106" s="98">
        <v>1.5400000000000399E-2</v>
      </c>
      <c r="O106" s="94">
        <v>21509369.530730996</v>
      </c>
      <c r="P106" s="96">
        <v>109.65</v>
      </c>
      <c r="Q106" s="84"/>
      <c r="R106" s="94">
        <v>23585.023328938998</v>
      </c>
      <c r="S106" s="95">
        <v>3.9518942973452841E-2</v>
      </c>
      <c r="T106" s="95">
        <v>3.1250252766719332E-3</v>
      </c>
      <c r="U106" s="95">
        <f>R106/'סכום נכסי הקרן'!$C$42</f>
        <v>3.2648490482703934E-4</v>
      </c>
    </row>
    <row r="107" spans="2:21" s="142" customFormat="1">
      <c r="B107" s="87" t="s">
        <v>600</v>
      </c>
      <c r="C107" s="84" t="s">
        <v>601</v>
      </c>
      <c r="D107" s="97" t="s">
        <v>139</v>
      </c>
      <c r="E107" s="97" t="s">
        <v>374</v>
      </c>
      <c r="F107" s="84" t="s">
        <v>597</v>
      </c>
      <c r="G107" s="97" t="s">
        <v>424</v>
      </c>
      <c r="H107" s="84" t="s">
        <v>554</v>
      </c>
      <c r="I107" s="84" t="s">
        <v>179</v>
      </c>
      <c r="J107" s="84"/>
      <c r="K107" s="94">
        <v>2.8500000000064012</v>
      </c>
      <c r="L107" s="97" t="s">
        <v>183</v>
      </c>
      <c r="M107" s="98">
        <v>3.4799999999999998E-2</v>
      </c>
      <c r="N107" s="98">
        <v>2.9000000000006508E-3</v>
      </c>
      <c r="O107" s="94">
        <v>417403.11603800004</v>
      </c>
      <c r="P107" s="96">
        <v>110.41</v>
      </c>
      <c r="Q107" s="84"/>
      <c r="R107" s="94">
        <v>460.85478189299999</v>
      </c>
      <c r="S107" s="95">
        <v>8.975460625264282E-4</v>
      </c>
      <c r="T107" s="95">
        <v>6.1063447858609527E-5</v>
      </c>
      <c r="U107" s="95">
        <f>R107/'סכום נכסי הקרן'!$C$42</f>
        <v>6.3795624666948676E-6</v>
      </c>
    </row>
    <row r="108" spans="2:21" s="142" customFormat="1">
      <c r="B108" s="87" t="s">
        <v>602</v>
      </c>
      <c r="C108" s="84" t="s">
        <v>603</v>
      </c>
      <c r="D108" s="97" t="s">
        <v>139</v>
      </c>
      <c r="E108" s="97" t="s">
        <v>374</v>
      </c>
      <c r="F108" s="84" t="s">
        <v>516</v>
      </c>
      <c r="G108" s="97" t="s">
        <v>505</v>
      </c>
      <c r="H108" s="84" t="s">
        <v>554</v>
      </c>
      <c r="I108" s="84" t="s">
        <v>179</v>
      </c>
      <c r="J108" s="84"/>
      <c r="K108" s="94">
        <v>1.9999999999999665</v>
      </c>
      <c r="L108" s="97" t="s">
        <v>183</v>
      </c>
      <c r="M108" s="98">
        <v>3.7499999999999999E-2</v>
      </c>
      <c r="N108" s="98">
        <v>-1.9999999999966599E-4</v>
      </c>
      <c r="O108" s="94">
        <v>24548436.820319995</v>
      </c>
      <c r="P108" s="96">
        <v>119.51</v>
      </c>
      <c r="Q108" s="84"/>
      <c r="R108" s="94">
        <v>29337.836784398994</v>
      </c>
      <c r="S108" s="95">
        <v>3.168761516455687E-2</v>
      </c>
      <c r="T108" s="95">
        <v>3.8872754220102309E-3</v>
      </c>
      <c r="U108" s="95">
        <f>R108/'סכום נכסי הקרן'!$C$42</f>
        <v>4.0612047386160522E-4</v>
      </c>
    </row>
    <row r="109" spans="2:21" s="142" customFormat="1">
      <c r="B109" s="87" t="s">
        <v>604</v>
      </c>
      <c r="C109" s="84" t="s">
        <v>605</v>
      </c>
      <c r="D109" s="97" t="s">
        <v>139</v>
      </c>
      <c r="E109" s="97" t="s">
        <v>374</v>
      </c>
      <c r="F109" s="84" t="s">
        <v>516</v>
      </c>
      <c r="G109" s="97" t="s">
        <v>505</v>
      </c>
      <c r="H109" s="84" t="s">
        <v>554</v>
      </c>
      <c r="I109" s="84" t="s">
        <v>179</v>
      </c>
      <c r="J109" s="84"/>
      <c r="K109" s="94">
        <v>5.6600000000001449</v>
      </c>
      <c r="L109" s="97" t="s">
        <v>183</v>
      </c>
      <c r="M109" s="98">
        <v>2.4799999999999999E-2</v>
      </c>
      <c r="N109" s="98">
        <v>7.2999999999999047E-3</v>
      </c>
      <c r="O109" s="94">
        <v>12940863.963042997</v>
      </c>
      <c r="P109" s="96">
        <v>113.33</v>
      </c>
      <c r="Q109" s="84"/>
      <c r="R109" s="94">
        <v>14665.881791518001</v>
      </c>
      <c r="S109" s="95">
        <v>3.0557934655027048E-2</v>
      </c>
      <c r="T109" s="95">
        <v>1.943235360167786E-3</v>
      </c>
      <c r="U109" s="95">
        <f>R109/'סכום נכסי הקרן'!$C$42</f>
        <v>2.0301820159886042E-4</v>
      </c>
    </row>
    <row r="110" spans="2:21" s="142" customFormat="1">
      <c r="B110" s="87" t="s">
        <v>606</v>
      </c>
      <c r="C110" s="84" t="s">
        <v>607</v>
      </c>
      <c r="D110" s="97" t="s">
        <v>139</v>
      </c>
      <c r="E110" s="97" t="s">
        <v>374</v>
      </c>
      <c r="F110" s="84" t="s">
        <v>608</v>
      </c>
      <c r="G110" s="97" t="s">
        <v>424</v>
      </c>
      <c r="H110" s="84" t="s">
        <v>554</v>
      </c>
      <c r="I110" s="84" t="s">
        <v>378</v>
      </c>
      <c r="J110" s="84"/>
      <c r="K110" s="94">
        <v>4.2700000000000085</v>
      </c>
      <c r="L110" s="97" t="s">
        <v>183</v>
      </c>
      <c r="M110" s="98">
        <v>2.8500000000000001E-2</v>
      </c>
      <c r="N110" s="98">
        <v>4.0999999999999735E-3</v>
      </c>
      <c r="O110" s="94">
        <v>32654469.562736001</v>
      </c>
      <c r="P110" s="96">
        <v>115.32</v>
      </c>
      <c r="Q110" s="84"/>
      <c r="R110" s="94">
        <v>37657.135897209992</v>
      </c>
      <c r="S110" s="95">
        <v>4.7810350750711571E-2</v>
      </c>
      <c r="T110" s="95">
        <v>4.9895859709181475E-3</v>
      </c>
      <c r="U110" s="95">
        <f>R110/'סכום נכסי הקרן'!$C$42</f>
        <v>5.2128362384844728E-4</v>
      </c>
    </row>
    <row r="111" spans="2:21" s="142" customFormat="1">
      <c r="B111" s="87" t="s">
        <v>609</v>
      </c>
      <c r="C111" s="84" t="s">
        <v>610</v>
      </c>
      <c r="D111" s="97" t="s">
        <v>139</v>
      </c>
      <c r="E111" s="97" t="s">
        <v>374</v>
      </c>
      <c r="F111" s="84" t="s">
        <v>611</v>
      </c>
      <c r="G111" s="97" t="s">
        <v>424</v>
      </c>
      <c r="H111" s="84" t="s">
        <v>554</v>
      </c>
      <c r="I111" s="84" t="s">
        <v>378</v>
      </c>
      <c r="J111" s="84"/>
      <c r="K111" s="94">
        <v>6.2699999999991869</v>
      </c>
      <c r="L111" s="97" t="s">
        <v>183</v>
      </c>
      <c r="M111" s="98">
        <v>1.3999999999999999E-2</v>
      </c>
      <c r="N111" s="98">
        <v>8.7999999999984289E-3</v>
      </c>
      <c r="O111" s="94">
        <v>12749768.519999998</v>
      </c>
      <c r="P111" s="96">
        <v>105.75</v>
      </c>
      <c r="Q111" s="84"/>
      <c r="R111" s="94">
        <v>13482.880360773999</v>
      </c>
      <c r="S111" s="95">
        <v>5.0275112460567817E-2</v>
      </c>
      <c r="T111" s="95">
        <v>1.7864871847747207E-3</v>
      </c>
      <c r="U111" s="95">
        <f>R111/'סכום נכסי הקרן'!$C$42</f>
        <v>1.8664204185799653E-4</v>
      </c>
    </row>
    <row r="112" spans="2:21" s="142" customFormat="1">
      <c r="B112" s="87" t="s">
        <v>612</v>
      </c>
      <c r="C112" s="84" t="s">
        <v>613</v>
      </c>
      <c r="D112" s="97" t="s">
        <v>139</v>
      </c>
      <c r="E112" s="97" t="s">
        <v>374</v>
      </c>
      <c r="F112" s="84" t="s">
        <v>387</v>
      </c>
      <c r="G112" s="97" t="s">
        <v>382</v>
      </c>
      <c r="H112" s="84" t="s">
        <v>554</v>
      </c>
      <c r="I112" s="84" t="s">
        <v>179</v>
      </c>
      <c r="J112" s="84"/>
      <c r="K112" s="94">
        <v>4.1400000000001693</v>
      </c>
      <c r="L112" s="97" t="s">
        <v>183</v>
      </c>
      <c r="M112" s="98">
        <v>1.8200000000000001E-2</v>
      </c>
      <c r="N112" s="98">
        <v>1.6000000000000437E-2</v>
      </c>
      <c r="O112" s="94">
        <f>22324024.4796/50000</f>
        <v>446.48048959200003</v>
      </c>
      <c r="P112" s="96">
        <v>5170000</v>
      </c>
      <c r="Q112" s="84"/>
      <c r="R112" s="94">
        <v>23083.042837264999</v>
      </c>
      <c r="S112" s="95">
        <f>157089.750753642%/50000</f>
        <v>3.1417950150728402E-2</v>
      </c>
      <c r="T112" s="95">
        <v>3.058512655378375E-3</v>
      </c>
      <c r="U112" s="95">
        <f>R112/'סכום נכסי הקרן'!$C$42</f>
        <v>3.195360436466426E-4</v>
      </c>
    </row>
    <row r="113" spans="2:21" s="142" customFormat="1">
      <c r="B113" s="87" t="s">
        <v>614</v>
      </c>
      <c r="C113" s="84" t="s">
        <v>615</v>
      </c>
      <c r="D113" s="97" t="s">
        <v>139</v>
      </c>
      <c r="E113" s="97" t="s">
        <v>374</v>
      </c>
      <c r="F113" s="84" t="s">
        <v>387</v>
      </c>
      <c r="G113" s="97" t="s">
        <v>382</v>
      </c>
      <c r="H113" s="84" t="s">
        <v>554</v>
      </c>
      <c r="I113" s="84" t="s">
        <v>179</v>
      </c>
      <c r="J113" s="84"/>
      <c r="K113" s="94">
        <v>3.4099999999999122</v>
      </c>
      <c r="L113" s="97" t="s">
        <v>183</v>
      </c>
      <c r="M113" s="98">
        <v>1.06E-2</v>
      </c>
      <c r="N113" s="98">
        <v>1.2600000000000109E-2</v>
      </c>
      <c r="O113" s="94">
        <f>27226964.4354/50000</f>
        <v>544.53928870800007</v>
      </c>
      <c r="P113" s="96">
        <v>5115110</v>
      </c>
      <c r="Q113" s="84"/>
      <c r="R113" s="94">
        <v>27853.785423445002</v>
      </c>
      <c r="S113" s="95">
        <f>200507.875656528%/50000</f>
        <v>4.0101575131305599E-2</v>
      </c>
      <c r="T113" s="95">
        <v>3.6906380072331121E-3</v>
      </c>
      <c r="U113" s="95">
        <f>R113/'סכום נכסי הקרן'!$C$42</f>
        <v>3.8557691278125672E-4</v>
      </c>
    </row>
    <row r="114" spans="2:21" s="142" customFormat="1">
      <c r="B114" s="87" t="s">
        <v>616</v>
      </c>
      <c r="C114" s="84" t="s">
        <v>617</v>
      </c>
      <c r="D114" s="97" t="s">
        <v>139</v>
      </c>
      <c r="E114" s="97" t="s">
        <v>374</v>
      </c>
      <c r="F114" s="84" t="s">
        <v>387</v>
      </c>
      <c r="G114" s="97" t="s">
        <v>382</v>
      </c>
      <c r="H114" s="84" t="s">
        <v>554</v>
      </c>
      <c r="I114" s="84" t="s">
        <v>179</v>
      </c>
      <c r="J114" s="84"/>
      <c r="K114" s="94">
        <v>5.2600000000001961</v>
      </c>
      <c r="L114" s="97" t="s">
        <v>183</v>
      </c>
      <c r="M114" s="98">
        <v>1.89E-2</v>
      </c>
      <c r="N114" s="98">
        <v>1.8499999999999961E-2</v>
      </c>
      <c r="O114" s="94">
        <f>24630608.525/50000</f>
        <v>492.61217049999999</v>
      </c>
      <c r="P114" s="96">
        <v>5011240</v>
      </c>
      <c r="Q114" s="84"/>
      <c r="R114" s="94">
        <v>24685.977291465999</v>
      </c>
      <c r="S114" s="95">
        <f>175932.918035714%/50000</f>
        <v>3.5186583607142802E-2</v>
      </c>
      <c r="T114" s="95">
        <v>3.2709021288320696E-3</v>
      </c>
      <c r="U114" s="95">
        <f>R114/'סכום נכסי הקרן'!$C$42</f>
        <v>3.4172529041671728E-4</v>
      </c>
    </row>
    <row r="115" spans="2:21" s="142" customFormat="1">
      <c r="B115" s="87" t="s">
        <v>618</v>
      </c>
      <c r="C115" s="84" t="s">
        <v>619</v>
      </c>
      <c r="D115" s="97" t="s">
        <v>139</v>
      </c>
      <c r="E115" s="97" t="s">
        <v>374</v>
      </c>
      <c r="F115" s="84" t="s">
        <v>527</v>
      </c>
      <c r="G115" s="97" t="s">
        <v>424</v>
      </c>
      <c r="H115" s="84" t="s">
        <v>554</v>
      </c>
      <c r="I115" s="84" t="s">
        <v>378</v>
      </c>
      <c r="J115" s="84"/>
      <c r="K115" s="94">
        <v>2.2099999999998343</v>
      </c>
      <c r="L115" s="97" t="s">
        <v>183</v>
      </c>
      <c r="M115" s="98">
        <v>4.9000000000000002E-2</v>
      </c>
      <c r="N115" s="98">
        <v>2.599999999999152E-3</v>
      </c>
      <c r="O115" s="94">
        <v>16965618.895605002</v>
      </c>
      <c r="P115" s="96">
        <v>116.76</v>
      </c>
      <c r="Q115" s="84"/>
      <c r="R115" s="94">
        <v>19809.056881968001</v>
      </c>
      <c r="S115" s="95">
        <v>2.5511699437215301E-2</v>
      </c>
      <c r="T115" s="95">
        <v>2.6247081717839849E-3</v>
      </c>
      <c r="U115" s="95">
        <f>R115/'סכום נכסי הקרן'!$C$42</f>
        <v>2.7421461325786501E-4</v>
      </c>
    </row>
    <row r="116" spans="2:21" s="142" customFormat="1">
      <c r="B116" s="87" t="s">
        <v>620</v>
      </c>
      <c r="C116" s="84" t="s">
        <v>621</v>
      </c>
      <c r="D116" s="97" t="s">
        <v>139</v>
      </c>
      <c r="E116" s="97" t="s">
        <v>374</v>
      </c>
      <c r="F116" s="84" t="s">
        <v>527</v>
      </c>
      <c r="G116" s="97" t="s">
        <v>424</v>
      </c>
      <c r="H116" s="84" t="s">
        <v>554</v>
      </c>
      <c r="I116" s="84" t="s">
        <v>378</v>
      </c>
      <c r="J116" s="84"/>
      <c r="K116" s="94">
        <v>2.0999999999999228</v>
      </c>
      <c r="L116" s="97" t="s">
        <v>183</v>
      </c>
      <c r="M116" s="98">
        <v>5.8499999999999996E-2</v>
      </c>
      <c r="N116" s="98">
        <v>0</v>
      </c>
      <c r="O116" s="94">
        <v>10393112.335310999</v>
      </c>
      <c r="P116" s="96">
        <v>124.43</v>
      </c>
      <c r="Q116" s="84"/>
      <c r="R116" s="94">
        <v>12932.149774630001</v>
      </c>
      <c r="S116" s="95">
        <v>1.1026287336865677E-2</v>
      </c>
      <c r="T116" s="95">
        <v>1.7135151559438393E-3</v>
      </c>
      <c r="U116" s="95">
        <f>R116/'סכום נכסי הקרן'!$C$42</f>
        <v>1.79018338438465E-4</v>
      </c>
    </row>
    <row r="117" spans="2:21" s="142" customFormat="1">
      <c r="B117" s="87" t="s">
        <v>622</v>
      </c>
      <c r="C117" s="84" t="s">
        <v>623</v>
      </c>
      <c r="D117" s="97" t="s">
        <v>139</v>
      </c>
      <c r="E117" s="97" t="s">
        <v>374</v>
      </c>
      <c r="F117" s="84" t="s">
        <v>527</v>
      </c>
      <c r="G117" s="97" t="s">
        <v>424</v>
      </c>
      <c r="H117" s="84" t="s">
        <v>554</v>
      </c>
      <c r="I117" s="84" t="s">
        <v>378</v>
      </c>
      <c r="J117" s="84"/>
      <c r="K117" s="94">
        <v>6.9699999999994935</v>
      </c>
      <c r="L117" s="97" t="s">
        <v>183</v>
      </c>
      <c r="M117" s="98">
        <v>2.2499999999999999E-2</v>
      </c>
      <c r="N117" s="98">
        <v>1.639999999999954E-2</v>
      </c>
      <c r="O117" s="94">
        <v>9506106.2878380008</v>
      </c>
      <c r="P117" s="96">
        <v>107.26</v>
      </c>
      <c r="Q117" s="94">
        <v>262.80671158000001</v>
      </c>
      <c r="R117" s="94">
        <v>10465.583354057002</v>
      </c>
      <c r="S117" s="95">
        <v>5.2925059213416205E-2</v>
      </c>
      <c r="T117" s="95">
        <v>1.3866940922808257E-3</v>
      </c>
      <c r="U117" s="95">
        <f>R117/'סכום נכסי הקרן'!$C$42</f>
        <v>1.4487392857976279E-4</v>
      </c>
    </row>
    <row r="118" spans="2:21" s="142" customFormat="1">
      <c r="B118" s="87" t="s">
        <v>624</v>
      </c>
      <c r="C118" s="84" t="s">
        <v>625</v>
      </c>
      <c r="D118" s="97" t="s">
        <v>139</v>
      </c>
      <c r="E118" s="97" t="s">
        <v>374</v>
      </c>
      <c r="F118" s="84" t="s">
        <v>538</v>
      </c>
      <c r="G118" s="97" t="s">
        <v>505</v>
      </c>
      <c r="H118" s="84" t="s">
        <v>554</v>
      </c>
      <c r="I118" s="84" t="s">
        <v>179</v>
      </c>
      <c r="J118" s="84"/>
      <c r="K118" s="94">
        <v>1.9800000000002878</v>
      </c>
      <c r="L118" s="97" t="s">
        <v>183</v>
      </c>
      <c r="M118" s="98">
        <v>4.0500000000000001E-2</v>
      </c>
      <c r="N118" s="98">
        <v>-2.2999999999954901E-3</v>
      </c>
      <c r="O118" s="94">
        <v>1843147.0156389996</v>
      </c>
      <c r="P118" s="96">
        <v>132.79</v>
      </c>
      <c r="Q118" s="94">
        <v>2436.5233972719993</v>
      </c>
      <c r="R118" s="94">
        <v>5077.5934516229991</v>
      </c>
      <c r="S118" s="95">
        <v>3.3790891177519357E-2</v>
      </c>
      <c r="T118" s="95">
        <v>6.7278321753941567E-4</v>
      </c>
      <c r="U118" s="95">
        <f>R118/'סכום נכסי הקרן'!$C$42</f>
        <v>7.0288572187649789E-5</v>
      </c>
    </row>
    <row r="119" spans="2:21" s="142" customFormat="1">
      <c r="B119" s="87" t="s">
        <v>626</v>
      </c>
      <c r="C119" s="84" t="s">
        <v>627</v>
      </c>
      <c r="D119" s="97" t="s">
        <v>139</v>
      </c>
      <c r="E119" s="97" t="s">
        <v>374</v>
      </c>
      <c r="F119" s="84" t="s">
        <v>628</v>
      </c>
      <c r="G119" s="97" t="s">
        <v>424</v>
      </c>
      <c r="H119" s="84" t="s">
        <v>554</v>
      </c>
      <c r="I119" s="84" t="s">
        <v>179</v>
      </c>
      <c r="J119" s="84"/>
      <c r="K119" s="94">
        <v>7.6699999999999111</v>
      </c>
      <c r="L119" s="97" t="s">
        <v>183</v>
      </c>
      <c r="M119" s="98">
        <v>1.9599999999999999E-2</v>
      </c>
      <c r="N119" s="98">
        <v>1.3899999999999612E-2</v>
      </c>
      <c r="O119" s="94">
        <v>16851121.242006999</v>
      </c>
      <c r="P119" s="96">
        <v>107.11</v>
      </c>
      <c r="Q119" s="84"/>
      <c r="R119" s="94">
        <v>18049.236913471002</v>
      </c>
      <c r="S119" s="95">
        <v>2.2885857451712427E-2</v>
      </c>
      <c r="T119" s="95">
        <v>2.391531303258389E-3</v>
      </c>
      <c r="U119" s="95">
        <f>R119/'סכום נכסי הקרן'!$C$42</f>
        <v>2.4985361742953005E-4</v>
      </c>
    </row>
    <row r="120" spans="2:21" s="142" customFormat="1">
      <c r="B120" s="87" t="s">
        <v>629</v>
      </c>
      <c r="C120" s="84" t="s">
        <v>630</v>
      </c>
      <c r="D120" s="97" t="s">
        <v>139</v>
      </c>
      <c r="E120" s="97" t="s">
        <v>374</v>
      </c>
      <c r="F120" s="84" t="s">
        <v>628</v>
      </c>
      <c r="G120" s="97" t="s">
        <v>424</v>
      </c>
      <c r="H120" s="84" t="s">
        <v>554</v>
      </c>
      <c r="I120" s="84" t="s">
        <v>179</v>
      </c>
      <c r="J120" s="84"/>
      <c r="K120" s="94">
        <v>3.5100000000004608</v>
      </c>
      <c r="L120" s="97" t="s">
        <v>183</v>
      </c>
      <c r="M120" s="98">
        <v>2.75E-2</v>
      </c>
      <c r="N120" s="98">
        <v>1.7000000000002341E-3</v>
      </c>
      <c r="O120" s="94">
        <v>4526035.2036330011</v>
      </c>
      <c r="P120" s="96">
        <v>113.35</v>
      </c>
      <c r="Q120" s="84"/>
      <c r="R120" s="94">
        <v>5130.2608286639988</v>
      </c>
      <c r="S120" s="95">
        <v>9.9670367677272761E-3</v>
      </c>
      <c r="T120" s="95">
        <v>6.7976166662609458E-4</v>
      </c>
      <c r="U120" s="95">
        <f>R120/'סכום נכסי הקרן'!$C$42</f>
        <v>7.1017640942041142E-5</v>
      </c>
    </row>
    <row r="121" spans="2:21" s="142" customFormat="1">
      <c r="B121" s="87" t="s">
        <v>631</v>
      </c>
      <c r="C121" s="84" t="s">
        <v>632</v>
      </c>
      <c r="D121" s="97" t="s">
        <v>139</v>
      </c>
      <c r="E121" s="97" t="s">
        <v>374</v>
      </c>
      <c r="F121" s="84" t="s">
        <v>408</v>
      </c>
      <c r="G121" s="97" t="s">
        <v>382</v>
      </c>
      <c r="H121" s="84" t="s">
        <v>554</v>
      </c>
      <c r="I121" s="84" t="s">
        <v>179</v>
      </c>
      <c r="J121" s="84"/>
      <c r="K121" s="94">
        <v>3.7500000000000586</v>
      </c>
      <c r="L121" s="97" t="s">
        <v>183</v>
      </c>
      <c r="M121" s="98">
        <v>1.4199999999999999E-2</v>
      </c>
      <c r="N121" s="98">
        <v>1.0899999999999794E-2</v>
      </c>
      <c r="O121" s="94">
        <f>44821912.0782/50000</f>
        <v>896.4382415639999</v>
      </c>
      <c r="P121" s="96">
        <v>5195190</v>
      </c>
      <c r="Q121" s="84"/>
      <c r="R121" s="94">
        <v>46571.669517955008</v>
      </c>
      <c r="S121" s="95">
        <f>211493.946483273%/50000</f>
        <v>4.2298789296654607E-2</v>
      </c>
      <c r="T121" s="95">
        <v>6.1707653365704086E-3</v>
      </c>
      <c r="U121" s="95">
        <f>R121/'סכום נכסי הקרן'!$C$42</f>
        <v>6.4468654018880222E-4</v>
      </c>
    </row>
    <row r="122" spans="2:21" s="142" customFormat="1">
      <c r="B122" s="87" t="s">
        <v>633</v>
      </c>
      <c r="C122" s="84" t="s">
        <v>634</v>
      </c>
      <c r="D122" s="97" t="s">
        <v>139</v>
      </c>
      <c r="E122" s="97" t="s">
        <v>374</v>
      </c>
      <c r="F122" s="84" t="s">
        <v>408</v>
      </c>
      <c r="G122" s="97" t="s">
        <v>382</v>
      </c>
      <c r="H122" s="84" t="s">
        <v>554</v>
      </c>
      <c r="I122" s="84" t="s">
        <v>179</v>
      </c>
      <c r="J122" s="84"/>
      <c r="K122" s="94">
        <v>4.350000000000108</v>
      </c>
      <c r="L122" s="97" t="s">
        <v>183</v>
      </c>
      <c r="M122" s="98">
        <v>1.5900000000000001E-2</v>
      </c>
      <c r="N122" s="98">
        <v>1.3800000000000721E-2</v>
      </c>
      <c r="O122" s="94">
        <f>32697857.2466/50000</f>
        <v>653.95714493200001</v>
      </c>
      <c r="P122" s="96">
        <v>5160000</v>
      </c>
      <c r="Q122" s="84"/>
      <c r="R122" s="94">
        <v>33744.189985940997</v>
      </c>
      <c r="S122" s="95">
        <f>218422.560097528%/50000</f>
        <v>4.36845120195056E-2</v>
      </c>
      <c r="T122" s="95">
        <v>4.4711190307577878E-3</v>
      </c>
      <c r="U122" s="95">
        <f>R122/'סכום נכסי הקרן'!$C$42</f>
        <v>4.6711714049939388E-4</v>
      </c>
    </row>
    <row r="123" spans="2:21" s="142" customFormat="1">
      <c r="B123" s="87" t="s">
        <v>635</v>
      </c>
      <c r="C123" s="84" t="s">
        <v>636</v>
      </c>
      <c r="D123" s="97" t="s">
        <v>139</v>
      </c>
      <c r="E123" s="97" t="s">
        <v>374</v>
      </c>
      <c r="F123" s="84" t="s">
        <v>637</v>
      </c>
      <c r="G123" s="97" t="s">
        <v>638</v>
      </c>
      <c r="H123" s="84" t="s">
        <v>554</v>
      </c>
      <c r="I123" s="84" t="s">
        <v>378</v>
      </c>
      <c r="J123" s="84"/>
      <c r="K123" s="94">
        <v>4.7600000000001854</v>
      </c>
      <c r="L123" s="97" t="s">
        <v>183</v>
      </c>
      <c r="M123" s="98">
        <v>1.9400000000000001E-2</v>
      </c>
      <c r="N123" s="98">
        <v>4.3999999999994044E-3</v>
      </c>
      <c r="O123" s="94">
        <v>17129082.067082003</v>
      </c>
      <c r="P123" s="96">
        <v>109.9</v>
      </c>
      <c r="Q123" s="84"/>
      <c r="R123" s="94">
        <v>18824.860048173003</v>
      </c>
      <c r="S123" s="95">
        <v>2.8443316403602929E-2</v>
      </c>
      <c r="T123" s="95">
        <v>2.4943016871291227E-3</v>
      </c>
      <c r="U123" s="95">
        <f>R123/'סכום נכסי הקרן'!$C$42</f>
        <v>2.6059048386307385E-4</v>
      </c>
    </row>
    <row r="124" spans="2:21" s="142" customFormat="1">
      <c r="B124" s="87" t="s">
        <v>639</v>
      </c>
      <c r="C124" s="84" t="s">
        <v>640</v>
      </c>
      <c r="D124" s="97" t="s">
        <v>139</v>
      </c>
      <c r="E124" s="97" t="s">
        <v>374</v>
      </c>
      <c r="F124" s="84" t="s">
        <v>637</v>
      </c>
      <c r="G124" s="97" t="s">
        <v>638</v>
      </c>
      <c r="H124" s="84" t="s">
        <v>554</v>
      </c>
      <c r="I124" s="84" t="s">
        <v>378</v>
      </c>
      <c r="J124" s="84"/>
      <c r="K124" s="94">
        <v>6.2200000000003648</v>
      </c>
      <c r="L124" s="97" t="s">
        <v>183</v>
      </c>
      <c r="M124" s="98">
        <v>1.23E-2</v>
      </c>
      <c r="N124" s="98">
        <v>8.2000000000004292E-3</v>
      </c>
      <c r="O124" s="94">
        <v>44382218.550640002</v>
      </c>
      <c r="P124" s="96">
        <v>104.84</v>
      </c>
      <c r="Q124" s="84"/>
      <c r="R124" s="94">
        <v>46530.316709949999</v>
      </c>
      <c r="S124" s="95">
        <v>3.0407506366991625E-2</v>
      </c>
      <c r="T124" s="95">
        <v>6.1652860725275168E-3</v>
      </c>
      <c r="U124" s="95">
        <f>R124/'סכום נכסי הקרן'!$C$42</f>
        <v>6.4411409777916171E-4</v>
      </c>
    </row>
    <row r="125" spans="2:21" s="142" customFormat="1">
      <c r="B125" s="87" t="s">
        <v>641</v>
      </c>
      <c r="C125" s="84" t="s">
        <v>642</v>
      </c>
      <c r="D125" s="97" t="s">
        <v>139</v>
      </c>
      <c r="E125" s="97" t="s">
        <v>374</v>
      </c>
      <c r="F125" s="84" t="s">
        <v>643</v>
      </c>
      <c r="G125" s="97" t="s">
        <v>505</v>
      </c>
      <c r="H125" s="84" t="s">
        <v>554</v>
      </c>
      <c r="I125" s="84" t="s">
        <v>179</v>
      </c>
      <c r="J125" s="84"/>
      <c r="K125" s="94">
        <v>0.24999999999996267</v>
      </c>
      <c r="L125" s="97" t="s">
        <v>183</v>
      </c>
      <c r="M125" s="98">
        <v>3.6000000000000004E-2</v>
      </c>
      <c r="N125" s="98">
        <v>-1.2100000000001039E-2</v>
      </c>
      <c r="O125" s="94">
        <v>18180681.895130999</v>
      </c>
      <c r="P125" s="96">
        <v>110.48</v>
      </c>
      <c r="Q125" s="84"/>
      <c r="R125" s="94">
        <v>20086.017681071004</v>
      </c>
      <c r="S125" s="95">
        <v>4.3945261184425398E-2</v>
      </c>
      <c r="T125" s="95">
        <v>2.6614055914037553E-3</v>
      </c>
      <c r="U125" s="95">
        <f>R125/'סכום נכסי הקרן'!$C$42</f>
        <v>2.7804855138354899E-4</v>
      </c>
    </row>
    <row r="126" spans="2:21" s="142" customFormat="1">
      <c r="B126" s="87" t="s">
        <v>644</v>
      </c>
      <c r="C126" s="84" t="s">
        <v>645</v>
      </c>
      <c r="D126" s="97" t="s">
        <v>139</v>
      </c>
      <c r="E126" s="97" t="s">
        <v>374</v>
      </c>
      <c r="F126" s="84" t="s">
        <v>643</v>
      </c>
      <c r="G126" s="97" t="s">
        <v>505</v>
      </c>
      <c r="H126" s="84" t="s">
        <v>554</v>
      </c>
      <c r="I126" s="84" t="s">
        <v>179</v>
      </c>
      <c r="J126" s="84"/>
      <c r="K126" s="94">
        <v>6.8199999999997898</v>
      </c>
      <c r="L126" s="97" t="s">
        <v>183</v>
      </c>
      <c r="M126" s="98">
        <v>2.2499999999999999E-2</v>
      </c>
      <c r="N126" s="98">
        <v>8.700000000000244E-3</v>
      </c>
      <c r="O126" s="94">
        <v>6897709.7677779999</v>
      </c>
      <c r="P126" s="96">
        <v>113.27</v>
      </c>
      <c r="Q126" s="84"/>
      <c r="R126" s="94">
        <v>7813.035760462999</v>
      </c>
      <c r="S126" s="95">
        <v>1.6860028675666872E-2</v>
      </c>
      <c r="T126" s="95">
        <v>1.0352304468162243E-3</v>
      </c>
      <c r="U126" s="95">
        <f>R126/'סכום נכסי הקרן'!$C$42</f>
        <v>1.0815500163339333E-4</v>
      </c>
    </row>
    <row r="127" spans="2:21" s="142" customFormat="1">
      <c r="B127" s="87" t="s">
        <v>646</v>
      </c>
      <c r="C127" s="84" t="s">
        <v>647</v>
      </c>
      <c r="D127" s="97" t="s">
        <v>139</v>
      </c>
      <c r="E127" s="97" t="s">
        <v>374</v>
      </c>
      <c r="F127" s="84" t="s">
        <v>648</v>
      </c>
      <c r="G127" s="97" t="s">
        <v>405</v>
      </c>
      <c r="H127" s="84" t="s">
        <v>554</v>
      </c>
      <c r="I127" s="84" t="s">
        <v>378</v>
      </c>
      <c r="J127" s="84"/>
      <c r="K127" s="94">
        <v>2.0000000000001106</v>
      </c>
      <c r="L127" s="97" t="s">
        <v>183</v>
      </c>
      <c r="M127" s="98">
        <v>2.1499999999999998E-2</v>
      </c>
      <c r="N127" s="98">
        <v>3.7000000000009686E-3</v>
      </c>
      <c r="O127" s="94">
        <v>15937210.649999999</v>
      </c>
      <c r="P127" s="96">
        <v>105.7</v>
      </c>
      <c r="Q127" s="94">
        <v>1179.2429817329996</v>
      </c>
      <c r="R127" s="94">
        <v>18062.057708825003</v>
      </c>
      <c r="S127" s="95">
        <v>1.9437025024517277E-2</v>
      </c>
      <c r="T127" s="95">
        <v>2.39323006390787E-3</v>
      </c>
      <c r="U127" s="95">
        <f>R127/'סכום נכסי הקרן'!$C$42</f>
        <v>2.5003109430087245E-4</v>
      </c>
    </row>
    <row r="128" spans="2:21" s="142" customFormat="1">
      <c r="B128" s="87" t="s">
        <v>649</v>
      </c>
      <c r="C128" s="84" t="s">
        <v>650</v>
      </c>
      <c r="D128" s="97" t="s">
        <v>139</v>
      </c>
      <c r="E128" s="97" t="s">
        <v>374</v>
      </c>
      <c r="F128" s="84" t="s">
        <v>648</v>
      </c>
      <c r="G128" s="97" t="s">
        <v>405</v>
      </c>
      <c r="H128" s="84" t="s">
        <v>554</v>
      </c>
      <c r="I128" s="84" t="s">
        <v>378</v>
      </c>
      <c r="J128" s="84"/>
      <c r="K128" s="94">
        <v>3.50999999999999</v>
      </c>
      <c r="L128" s="97" t="s">
        <v>183</v>
      </c>
      <c r="M128" s="98">
        <v>1.8000000000000002E-2</v>
      </c>
      <c r="N128" s="98">
        <v>6.000000000001152E-3</v>
      </c>
      <c r="O128" s="94">
        <v>13064936.677926999</v>
      </c>
      <c r="P128" s="96">
        <v>106.4</v>
      </c>
      <c r="Q128" s="84"/>
      <c r="R128" s="94">
        <v>13901.092815114</v>
      </c>
      <c r="S128" s="95">
        <v>1.6764147925719515E-2</v>
      </c>
      <c r="T128" s="95">
        <v>1.841900506720767E-3</v>
      </c>
      <c r="U128" s="95">
        <f>R128/'סכום נכסי הקרן'!$C$42</f>
        <v>1.9243131123663403E-4</v>
      </c>
    </row>
    <row r="129" spans="2:21" s="142" customFormat="1">
      <c r="B129" s="87" t="s">
        <v>651</v>
      </c>
      <c r="C129" s="84" t="s">
        <v>652</v>
      </c>
      <c r="D129" s="97" t="s">
        <v>139</v>
      </c>
      <c r="E129" s="97" t="s">
        <v>374</v>
      </c>
      <c r="F129" s="84" t="s">
        <v>653</v>
      </c>
      <c r="G129" s="97" t="s">
        <v>382</v>
      </c>
      <c r="H129" s="84" t="s">
        <v>654</v>
      </c>
      <c r="I129" s="84" t="s">
        <v>179</v>
      </c>
      <c r="J129" s="84"/>
      <c r="K129" s="94">
        <v>1.5000000000009486</v>
      </c>
      <c r="L129" s="97" t="s">
        <v>183</v>
      </c>
      <c r="M129" s="98">
        <v>4.1500000000000002E-2</v>
      </c>
      <c r="N129" s="98">
        <v>-1.7999999999948146E-3</v>
      </c>
      <c r="O129" s="94">
        <v>905379.43991000019</v>
      </c>
      <c r="P129" s="96">
        <v>112.07</v>
      </c>
      <c r="Q129" s="94">
        <v>535.61746102699999</v>
      </c>
      <c r="R129" s="94">
        <v>1581.2894926989995</v>
      </c>
      <c r="S129" s="95">
        <v>6.7701448554011098E-3</v>
      </c>
      <c r="T129" s="95">
        <v>2.09521507165811E-4</v>
      </c>
      <c r="U129" s="95">
        <f>R129/'סכום נכסי הקרן'!$C$42</f>
        <v>2.188961792945808E-5</v>
      </c>
    </row>
    <row r="130" spans="2:21" s="142" customFormat="1">
      <c r="B130" s="87" t="s">
        <v>655</v>
      </c>
      <c r="C130" s="84" t="s">
        <v>656</v>
      </c>
      <c r="D130" s="97" t="s">
        <v>139</v>
      </c>
      <c r="E130" s="97" t="s">
        <v>374</v>
      </c>
      <c r="F130" s="84" t="s">
        <v>657</v>
      </c>
      <c r="G130" s="97" t="s">
        <v>405</v>
      </c>
      <c r="H130" s="84" t="s">
        <v>654</v>
      </c>
      <c r="I130" s="84" t="s">
        <v>378</v>
      </c>
      <c r="J130" s="84"/>
      <c r="K130" s="94">
        <v>2.6299999999998063</v>
      </c>
      <c r="L130" s="97" t="s">
        <v>183</v>
      </c>
      <c r="M130" s="98">
        <v>3.15E-2</v>
      </c>
      <c r="N130" s="98">
        <v>1.9499999999999174E-2</v>
      </c>
      <c r="O130" s="94">
        <v>10868951.354909001</v>
      </c>
      <c r="P130" s="96">
        <v>105.35</v>
      </c>
      <c r="Q130" s="84"/>
      <c r="R130" s="94">
        <v>11450.439975620997</v>
      </c>
      <c r="S130" s="95">
        <v>2.2898730978017628E-2</v>
      </c>
      <c r="T130" s="95">
        <v>1.517187999086033E-3</v>
      </c>
      <c r="U130" s="95">
        <f>R130/'סכום נכסי הקרן'!$C$42</f>
        <v>1.5850719134465763E-4</v>
      </c>
    </row>
    <row r="131" spans="2:21" s="142" customFormat="1">
      <c r="B131" s="87" t="s">
        <v>658</v>
      </c>
      <c r="C131" s="84" t="s">
        <v>659</v>
      </c>
      <c r="D131" s="97" t="s">
        <v>139</v>
      </c>
      <c r="E131" s="97" t="s">
        <v>374</v>
      </c>
      <c r="F131" s="84" t="s">
        <v>657</v>
      </c>
      <c r="G131" s="97" t="s">
        <v>405</v>
      </c>
      <c r="H131" s="84" t="s">
        <v>654</v>
      </c>
      <c r="I131" s="84" t="s">
        <v>378</v>
      </c>
      <c r="J131" s="84"/>
      <c r="K131" s="94">
        <v>1.7999999999995828</v>
      </c>
      <c r="L131" s="97" t="s">
        <v>183</v>
      </c>
      <c r="M131" s="98">
        <v>2.8500000000000001E-2</v>
      </c>
      <c r="N131" s="98">
        <v>1.0599999999997079E-2</v>
      </c>
      <c r="O131" s="94">
        <v>6756518.8311839988</v>
      </c>
      <c r="P131" s="96">
        <v>106.42</v>
      </c>
      <c r="Q131" s="84"/>
      <c r="R131" s="94">
        <v>7190.2867872349998</v>
      </c>
      <c r="S131" s="95">
        <v>2.3167853057633733E-2</v>
      </c>
      <c r="T131" s="95">
        <v>9.5271595212114779E-4</v>
      </c>
      <c r="U131" s="95">
        <f>R131/'סכום נכסי הקרן'!$C$42</f>
        <v>9.9534355538631711E-5</v>
      </c>
    </row>
    <row r="132" spans="2:21" s="142" customFormat="1">
      <c r="B132" s="87" t="s">
        <v>660</v>
      </c>
      <c r="C132" s="84" t="s">
        <v>661</v>
      </c>
      <c r="D132" s="97" t="s">
        <v>139</v>
      </c>
      <c r="E132" s="97" t="s">
        <v>374</v>
      </c>
      <c r="F132" s="84" t="s">
        <v>662</v>
      </c>
      <c r="G132" s="97" t="s">
        <v>424</v>
      </c>
      <c r="H132" s="84" t="s">
        <v>654</v>
      </c>
      <c r="I132" s="84" t="s">
        <v>179</v>
      </c>
      <c r="J132" s="84"/>
      <c r="K132" s="94">
        <v>5.0499999999998169</v>
      </c>
      <c r="L132" s="97" t="s">
        <v>183</v>
      </c>
      <c r="M132" s="98">
        <v>2.5000000000000001E-2</v>
      </c>
      <c r="N132" s="98">
        <v>1.1799999999996917E-2</v>
      </c>
      <c r="O132" s="94">
        <v>5736941.3132519992</v>
      </c>
      <c r="P132" s="96">
        <v>109.68</v>
      </c>
      <c r="Q132" s="84"/>
      <c r="R132" s="94">
        <v>6292.277209283</v>
      </c>
      <c r="S132" s="95">
        <v>2.3994306491625855E-2</v>
      </c>
      <c r="T132" s="95">
        <v>8.3372931425973267E-4</v>
      </c>
      <c r="U132" s="95">
        <f>R132/'סכום נכסי הקרן'!$C$42</f>
        <v>8.710330692348421E-5</v>
      </c>
    </row>
    <row r="133" spans="2:21" s="142" customFormat="1">
      <c r="B133" s="87" t="s">
        <v>663</v>
      </c>
      <c r="C133" s="84" t="s">
        <v>664</v>
      </c>
      <c r="D133" s="97" t="s">
        <v>139</v>
      </c>
      <c r="E133" s="97" t="s">
        <v>374</v>
      </c>
      <c r="F133" s="84" t="s">
        <v>662</v>
      </c>
      <c r="G133" s="97" t="s">
        <v>424</v>
      </c>
      <c r="H133" s="84" t="s">
        <v>654</v>
      </c>
      <c r="I133" s="84" t="s">
        <v>179</v>
      </c>
      <c r="J133" s="84"/>
      <c r="K133" s="94">
        <v>7.1299999999988026</v>
      </c>
      <c r="L133" s="97" t="s">
        <v>183</v>
      </c>
      <c r="M133" s="98">
        <v>1.9E-2</v>
      </c>
      <c r="N133" s="98">
        <v>1.8799999999997902E-2</v>
      </c>
      <c r="O133" s="94">
        <v>12845689.478244001</v>
      </c>
      <c r="P133" s="96">
        <v>102.3</v>
      </c>
      <c r="Q133" s="84"/>
      <c r="R133" s="94">
        <v>13141.140374151997</v>
      </c>
      <c r="S133" s="95">
        <v>5.1850155958851472E-2</v>
      </c>
      <c r="T133" s="95">
        <v>1.7412064962060176E-3</v>
      </c>
      <c r="U133" s="95">
        <f>R133/'סכום נכסי הקרן'!$C$42</f>
        <v>1.8191137250686735E-4</v>
      </c>
    </row>
    <row r="134" spans="2:21" s="142" customFormat="1">
      <c r="B134" s="87" t="s">
        <v>665</v>
      </c>
      <c r="C134" s="84" t="s">
        <v>666</v>
      </c>
      <c r="D134" s="97" t="s">
        <v>139</v>
      </c>
      <c r="E134" s="97" t="s">
        <v>374</v>
      </c>
      <c r="F134" s="84" t="s">
        <v>667</v>
      </c>
      <c r="G134" s="97" t="s">
        <v>424</v>
      </c>
      <c r="H134" s="84" t="s">
        <v>654</v>
      </c>
      <c r="I134" s="84" t="s">
        <v>179</v>
      </c>
      <c r="J134" s="84"/>
      <c r="K134" s="94">
        <v>1.5100000000004108</v>
      </c>
      <c r="L134" s="97" t="s">
        <v>183</v>
      </c>
      <c r="M134" s="98">
        <v>4.5999999999999999E-2</v>
      </c>
      <c r="N134" s="98">
        <v>-1.2000000000022108E-3</v>
      </c>
      <c r="O134" s="94">
        <v>3002612.5819460014</v>
      </c>
      <c r="P134" s="96">
        <v>130.97</v>
      </c>
      <c r="Q134" s="94">
        <v>2089.2848371079999</v>
      </c>
      <c r="R134" s="94">
        <v>6152.1406827970004</v>
      </c>
      <c r="S134" s="95">
        <v>2.3450193983790196E-2</v>
      </c>
      <c r="T134" s="95">
        <v>8.1516116695091014E-4</v>
      </c>
      <c r="U134" s="95">
        <f>R134/'סכום נכסי הקרן'!$C$42</f>
        <v>8.5163412276170679E-5</v>
      </c>
    </row>
    <row r="135" spans="2:21" s="142" customFormat="1">
      <c r="B135" s="87" t="s">
        <v>668</v>
      </c>
      <c r="C135" s="84" t="s">
        <v>669</v>
      </c>
      <c r="D135" s="97" t="s">
        <v>139</v>
      </c>
      <c r="E135" s="97" t="s">
        <v>374</v>
      </c>
      <c r="F135" s="84" t="s">
        <v>670</v>
      </c>
      <c r="G135" s="97" t="s">
        <v>424</v>
      </c>
      <c r="H135" s="84" t="s">
        <v>654</v>
      </c>
      <c r="I135" s="84" t="s">
        <v>179</v>
      </c>
      <c r="J135" s="84"/>
      <c r="K135" s="94">
        <v>6.7800000000004852</v>
      </c>
      <c r="L135" s="97" t="s">
        <v>183</v>
      </c>
      <c r="M135" s="98">
        <v>2.6000000000000002E-2</v>
      </c>
      <c r="N135" s="98">
        <v>1.5200000000000248E-2</v>
      </c>
      <c r="O135" s="94">
        <v>20424880.293556999</v>
      </c>
      <c r="P135" s="96">
        <v>109.66</v>
      </c>
      <c r="Q135" s="84"/>
      <c r="R135" s="94">
        <v>22397.923763471998</v>
      </c>
      <c r="S135" s="95">
        <v>3.4718619102911519E-2</v>
      </c>
      <c r="T135" s="95">
        <v>2.9677340967451025E-3</v>
      </c>
      <c r="U135" s="95">
        <f>R135/'סכום נכסי הקרן'!$C$42</f>
        <v>3.1005201505430964E-4</v>
      </c>
    </row>
    <row r="136" spans="2:21" s="142" customFormat="1">
      <c r="B136" s="87" t="s">
        <v>671</v>
      </c>
      <c r="C136" s="84" t="s">
        <v>672</v>
      </c>
      <c r="D136" s="97" t="s">
        <v>139</v>
      </c>
      <c r="E136" s="97" t="s">
        <v>374</v>
      </c>
      <c r="F136" s="84" t="s">
        <v>670</v>
      </c>
      <c r="G136" s="97" t="s">
        <v>424</v>
      </c>
      <c r="H136" s="84" t="s">
        <v>654</v>
      </c>
      <c r="I136" s="84" t="s">
        <v>179</v>
      </c>
      <c r="J136" s="84"/>
      <c r="K136" s="94">
        <v>3.7200000000057414</v>
      </c>
      <c r="L136" s="97" t="s">
        <v>183</v>
      </c>
      <c r="M136" s="98">
        <v>4.4000000000000004E-2</v>
      </c>
      <c r="N136" s="98">
        <v>4.8000000000088319E-3</v>
      </c>
      <c r="O136" s="94">
        <v>387055.05027300009</v>
      </c>
      <c r="P136" s="96">
        <v>117</v>
      </c>
      <c r="Q136" s="84"/>
      <c r="R136" s="94">
        <v>452.85442539500002</v>
      </c>
      <c r="S136" s="95">
        <v>3.2405543345501134E-3</v>
      </c>
      <c r="T136" s="95">
        <v>6.000339733714323E-5</v>
      </c>
      <c r="U136" s="95">
        <f>R136/'סכום נכסי הקרן'!$C$42</f>
        <v>6.2688144045283582E-6</v>
      </c>
    </row>
    <row r="137" spans="2:21" s="142" customFormat="1">
      <c r="B137" s="87" t="s">
        <v>673</v>
      </c>
      <c r="C137" s="84" t="s">
        <v>674</v>
      </c>
      <c r="D137" s="97" t="s">
        <v>139</v>
      </c>
      <c r="E137" s="97" t="s">
        <v>374</v>
      </c>
      <c r="F137" s="84" t="s">
        <v>670</v>
      </c>
      <c r="G137" s="97" t="s">
        <v>424</v>
      </c>
      <c r="H137" s="84" t="s">
        <v>654</v>
      </c>
      <c r="I137" s="84" t="s">
        <v>179</v>
      </c>
      <c r="J137" s="84"/>
      <c r="K137" s="94">
        <v>5.4700000000018036</v>
      </c>
      <c r="L137" s="97" t="s">
        <v>183</v>
      </c>
      <c r="M137" s="98">
        <v>2.4E-2</v>
      </c>
      <c r="N137" s="98">
        <v>9.3000000000011546E-3</v>
      </c>
      <c r="O137" s="94">
        <v>3187442.1299999994</v>
      </c>
      <c r="P137" s="96">
        <v>111.2</v>
      </c>
      <c r="Q137" s="84"/>
      <c r="R137" s="94">
        <v>3544.4354190630006</v>
      </c>
      <c r="S137" s="95">
        <v>6.1598943381629447E-3</v>
      </c>
      <c r="T137" s="95">
        <v>4.6963914860801798E-4</v>
      </c>
      <c r="U137" s="95">
        <f>R137/'סכום נכסי הקרן'!$C$42</f>
        <v>4.9065232809775193E-5</v>
      </c>
    </row>
    <row r="138" spans="2:21" s="142" customFormat="1">
      <c r="B138" s="87" t="s">
        <v>675</v>
      </c>
      <c r="C138" s="84" t="s">
        <v>676</v>
      </c>
      <c r="D138" s="97" t="s">
        <v>139</v>
      </c>
      <c r="E138" s="97" t="s">
        <v>374</v>
      </c>
      <c r="F138" s="84" t="s">
        <v>608</v>
      </c>
      <c r="G138" s="97" t="s">
        <v>424</v>
      </c>
      <c r="H138" s="84" t="s">
        <v>654</v>
      </c>
      <c r="I138" s="84" t="s">
        <v>378</v>
      </c>
      <c r="J138" s="84"/>
      <c r="K138" s="94">
        <v>6.5900000000062242</v>
      </c>
      <c r="L138" s="97" t="s">
        <v>183</v>
      </c>
      <c r="M138" s="98">
        <v>2.81E-2</v>
      </c>
      <c r="N138" s="98">
        <v>1.5500000000017307E-2</v>
      </c>
      <c r="O138" s="94">
        <v>1789173.1039459996</v>
      </c>
      <c r="P138" s="96">
        <v>111.44</v>
      </c>
      <c r="Q138" s="84"/>
      <c r="R138" s="94">
        <v>1993.854502701</v>
      </c>
      <c r="S138" s="95">
        <v>3.4175765708462499E-3</v>
      </c>
      <c r="T138" s="95">
        <v>2.6418654041785399E-4</v>
      </c>
      <c r="U138" s="95">
        <f>R138/'סכום נכסי הקרן'!$C$42</f>
        <v>2.7600710352258288E-5</v>
      </c>
    </row>
    <row r="139" spans="2:21" s="142" customFormat="1">
      <c r="B139" s="87" t="s">
        <v>677</v>
      </c>
      <c r="C139" s="84" t="s">
        <v>678</v>
      </c>
      <c r="D139" s="97" t="s">
        <v>139</v>
      </c>
      <c r="E139" s="97" t="s">
        <v>374</v>
      </c>
      <c r="F139" s="84" t="s">
        <v>608</v>
      </c>
      <c r="G139" s="97" t="s">
        <v>424</v>
      </c>
      <c r="H139" s="84" t="s">
        <v>654</v>
      </c>
      <c r="I139" s="84" t="s">
        <v>378</v>
      </c>
      <c r="J139" s="84"/>
      <c r="K139" s="94">
        <v>4.8799999999990584</v>
      </c>
      <c r="L139" s="97" t="s">
        <v>183</v>
      </c>
      <c r="M139" s="98">
        <v>3.7000000000000005E-2</v>
      </c>
      <c r="N139" s="98">
        <v>1.0299999999996838E-2</v>
      </c>
      <c r="O139" s="94">
        <v>4720551.8111890005</v>
      </c>
      <c r="P139" s="96">
        <v>115.32</v>
      </c>
      <c r="Q139" s="84"/>
      <c r="R139" s="94">
        <v>5443.7403626240011</v>
      </c>
      <c r="S139" s="95">
        <v>7.3864501041406849E-3</v>
      </c>
      <c r="T139" s="95">
        <v>7.2129783361145133E-4</v>
      </c>
      <c r="U139" s="95">
        <f>R139/'סכום נכסי הקרן'!$C$42</f>
        <v>7.5357103930172943E-5</v>
      </c>
    </row>
    <row r="140" spans="2:21" s="142" customFormat="1">
      <c r="B140" s="87" t="s">
        <v>679</v>
      </c>
      <c r="C140" s="84" t="s">
        <v>680</v>
      </c>
      <c r="D140" s="97" t="s">
        <v>139</v>
      </c>
      <c r="E140" s="97" t="s">
        <v>374</v>
      </c>
      <c r="F140" s="84" t="s">
        <v>387</v>
      </c>
      <c r="G140" s="97" t="s">
        <v>382</v>
      </c>
      <c r="H140" s="84" t="s">
        <v>654</v>
      </c>
      <c r="I140" s="84" t="s">
        <v>378</v>
      </c>
      <c r="J140" s="84"/>
      <c r="K140" s="94">
        <v>2.4000000000000488</v>
      </c>
      <c r="L140" s="97" t="s">
        <v>183</v>
      </c>
      <c r="M140" s="98">
        <v>4.4999999999999998E-2</v>
      </c>
      <c r="N140" s="98">
        <v>1.4999999999998786E-3</v>
      </c>
      <c r="O140" s="94">
        <v>53999865.631045006</v>
      </c>
      <c r="P140" s="96">
        <v>135.66999999999999</v>
      </c>
      <c r="Q140" s="94">
        <v>743.45806055800017</v>
      </c>
      <c r="R140" s="94">
        <v>74005.076973905991</v>
      </c>
      <c r="S140" s="95">
        <v>3.1727593237839982E-2</v>
      </c>
      <c r="T140" s="95">
        <v>9.8057030904752616E-3</v>
      </c>
      <c r="U140" s="95">
        <f>R140/'סכום נכסי הקרן'!$C$42</f>
        <v>1.0244442066290869E-3</v>
      </c>
    </row>
    <row r="141" spans="2:21" s="142" customFormat="1">
      <c r="B141" s="87" t="s">
        <v>681</v>
      </c>
      <c r="C141" s="84" t="s">
        <v>682</v>
      </c>
      <c r="D141" s="97" t="s">
        <v>139</v>
      </c>
      <c r="E141" s="97" t="s">
        <v>374</v>
      </c>
      <c r="F141" s="84" t="s">
        <v>683</v>
      </c>
      <c r="G141" s="97" t="s">
        <v>424</v>
      </c>
      <c r="H141" s="84" t="s">
        <v>654</v>
      </c>
      <c r="I141" s="84" t="s">
        <v>179</v>
      </c>
      <c r="J141" s="84"/>
      <c r="K141" s="94">
        <v>2.4099930623947845</v>
      </c>
      <c r="L141" s="97" t="s">
        <v>183</v>
      </c>
      <c r="M141" s="98">
        <v>4.9500000000000002E-2</v>
      </c>
      <c r="N141" s="98">
        <v>1.2299888901287095E-2</v>
      </c>
      <c r="O141" s="94">
        <v>0.18274599999999996</v>
      </c>
      <c r="P141" s="96">
        <v>112.72</v>
      </c>
      <c r="Q141" s="84"/>
      <c r="R141" s="94">
        <v>2.0612299999999998E-4</v>
      </c>
      <c r="S141" s="95">
        <v>2.9554996151645022E-10</v>
      </c>
      <c r="T141" s="95">
        <v>2.7311382147885551E-11</v>
      </c>
      <c r="U141" s="95">
        <f>R141/'סכום נכסי הקרן'!$C$42</f>
        <v>2.8533382010731814E-12</v>
      </c>
    </row>
    <row r="142" spans="2:21" s="142" customFormat="1">
      <c r="B142" s="87" t="s">
        <v>684</v>
      </c>
      <c r="C142" s="84" t="s">
        <v>685</v>
      </c>
      <c r="D142" s="97" t="s">
        <v>139</v>
      </c>
      <c r="E142" s="97" t="s">
        <v>374</v>
      </c>
      <c r="F142" s="84" t="s">
        <v>686</v>
      </c>
      <c r="G142" s="97" t="s">
        <v>473</v>
      </c>
      <c r="H142" s="84" t="s">
        <v>654</v>
      </c>
      <c r="I142" s="84" t="s">
        <v>378</v>
      </c>
      <c r="J142" s="84"/>
      <c r="K142" s="94">
        <v>0.52000000000166302</v>
      </c>
      <c r="L142" s="97" t="s">
        <v>183</v>
      </c>
      <c r="M142" s="98">
        <v>4.5999999999999999E-2</v>
      </c>
      <c r="N142" s="98">
        <v>1.2200000000005626E-2</v>
      </c>
      <c r="O142" s="94">
        <v>750383.09795299976</v>
      </c>
      <c r="P142" s="96">
        <v>106.56</v>
      </c>
      <c r="Q142" s="94">
        <v>18.089724320000002</v>
      </c>
      <c r="R142" s="94">
        <v>817.69794030700018</v>
      </c>
      <c r="S142" s="95">
        <v>3.4992585263844615E-3</v>
      </c>
      <c r="T142" s="95">
        <v>1.0834531289212457E-4</v>
      </c>
      <c r="U142" s="95">
        <f>R142/'סכום נכסי הקרן'!$C$42</f>
        <v>1.1319303377191395E-5</v>
      </c>
    </row>
    <row r="143" spans="2:21" s="142" customFormat="1">
      <c r="B143" s="87" t="s">
        <v>687</v>
      </c>
      <c r="C143" s="84" t="s">
        <v>688</v>
      </c>
      <c r="D143" s="97" t="s">
        <v>139</v>
      </c>
      <c r="E143" s="97" t="s">
        <v>374</v>
      </c>
      <c r="F143" s="84" t="s">
        <v>686</v>
      </c>
      <c r="G143" s="97" t="s">
        <v>473</v>
      </c>
      <c r="H143" s="84" t="s">
        <v>654</v>
      </c>
      <c r="I143" s="84" t="s">
        <v>378</v>
      </c>
      <c r="J143" s="84"/>
      <c r="K143" s="94">
        <v>3.0299999999999949</v>
      </c>
      <c r="L143" s="97" t="s">
        <v>183</v>
      </c>
      <c r="M143" s="98">
        <v>1.9799999999999998E-2</v>
      </c>
      <c r="N143" s="98">
        <v>1.7499999999999901E-2</v>
      </c>
      <c r="O143" s="94">
        <v>21730819.34641901</v>
      </c>
      <c r="P143" s="96">
        <v>102.28</v>
      </c>
      <c r="Q143" s="94">
        <v>3738.6978302329994</v>
      </c>
      <c r="R143" s="94">
        <v>25988.753477971004</v>
      </c>
      <c r="S143" s="95">
        <v>3.4864227960525615E-2</v>
      </c>
      <c r="T143" s="95">
        <v>3.4435205085509911E-3</v>
      </c>
      <c r="U143" s="95">
        <f>R143/'סכום נכסי הקרן'!$C$42</f>
        <v>3.5975947903420864E-4</v>
      </c>
    </row>
    <row r="144" spans="2:21" s="142" customFormat="1">
      <c r="B144" s="87" t="s">
        <v>689</v>
      </c>
      <c r="C144" s="84" t="s">
        <v>690</v>
      </c>
      <c r="D144" s="97" t="s">
        <v>139</v>
      </c>
      <c r="E144" s="97" t="s">
        <v>374</v>
      </c>
      <c r="F144" s="84" t="s">
        <v>691</v>
      </c>
      <c r="G144" s="97" t="s">
        <v>424</v>
      </c>
      <c r="H144" s="84" t="s">
        <v>654</v>
      </c>
      <c r="I144" s="84" t="s">
        <v>179</v>
      </c>
      <c r="J144" s="84"/>
      <c r="K144" s="94">
        <v>0.99000000000055866</v>
      </c>
      <c r="L144" s="97" t="s">
        <v>183</v>
      </c>
      <c r="M144" s="98">
        <v>4.4999999999999998E-2</v>
      </c>
      <c r="N144" s="98">
        <v>-4.0999999999989743E-3</v>
      </c>
      <c r="O144" s="94">
        <v>3813865.5567649994</v>
      </c>
      <c r="P144" s="96">
        <v>114.92</v>
      </c>
      <c r="Q144" s="84"/>
      <c r="R144" s="94">
        <v>4382.8943004450002</v>
      </c>
      <c r="S144" s="95">
        <v>2.1950305362676257E-2</v>
      </c>
      <c r="T144" s="95">
        <v>5.8073529471841046E-4</v>
      </c>
      <c r="U144" s="95">
        <f>R144/'סכום נכסי הקרן'!$C$42</f>
        <v>6.067192762925845E-5</v>
      </c>
    </row>
    <row r="145" spans="2:21" s="142" customFormat="1">
      <c r="B145" s="87" t="s">
        <v>692</v>
      </c>
      <c r="C145" s="84" t="s">
        <v>693</v>
      </c>
      <c r="D145" s="97" t="s">
        <v>139</v>
      </c>
      <c r="E145" s="97" t="s">
        <v>374</v>
      </c>
      <c r="F145" s="84" t="s">
        <v>691</v>
      </c>
      <c r="G145" s="97" t="s">
        <v>424</v>
      </c>
      <c r="H145" s="84" t="s">
        <v>654</v>
      </c>
      <c r="I145" s="84" t="s">
        <v>179</v>
      </c>
      <c r="J145" s="84"/>
      <c r="K145" s="94">
        <v>2.9500016416227997</v>
      </c>
      <c r="L145" s="97" t="s">
        <v>183</v>
      </c>
      <c r="M145" s="98">
        <v>3.3000000000000002E-2</v>
      </c>
      <c r="N145" s="98">
        <v>5.2000043776607987E-3</v>
      </c>
      <c r="O145" s="94">
        <v>0.16574799999999995</v>
      </c>
      <c r="P145" s="96">
        <v>110.1</v>
      </c>
      <c r="Q145" s="84"/>
      <c r="R145" s="94">
        <v>1.8274599999999996E-4</v>
      </c>
      <c r="S145" s="95">
        <v>3.0061101399449562E-10</v>
      </c>
      <c r="T145" s="95">
        <v>2.4213920047726322E-11</v>
      </c>
      <c r="U145" s="95">
        <f>R145/'סכום נכסי הקרן'!$C$42</f>
        <v>2.5297329404933926E-12</v>
      </c>
    </row>
    <row r="146" spans="2:21" s="142" customFormat="1">
      <c r="B146" s="87" t="s">
        <v>694</v>
      </c>
      <c r="C146" s="84" t="s">
        <v>695</v>
      </c>
      <c r="D146" s="97" t="s">
        <v>139</v>
      </c>
      <c r="E146" s="97" t="s">
        <v>374</v>
      </c>
      <c r="F146" s="84" t="s">
        <v>691</v>
      </c>
      <c r="G146" s="97" t="s">
        <v>424</v>
      </c>
      <c r="H146" s="84" t="s">
        <v>654</v>
      </c>
      <c r="I146" s="84" t="s">
        <v>179</v>
      </c>
      <c r="J146" s="84"/>
      <c r="K146" s="94">
        <v>4.8699999999953318</v>
      </c>
      <c r="L146" s="97" t="s">
        <v>183</v>
      </c>
      <c r="M146" s="98">
        <v>1.6E-2</v>
      </c>
      <c r="N146" s="98">
        <v>2.099999999999463E-3</v>
      </c>
      <c r="O146" s="94">
        <v>2537619.174193</v>
      </c>
      <c r="P146" s="96">
        <v>110.17</v>
      </c>
      <c r="Q146" s="84"/>
      <c r="R146" s="94">
        <v>2795.6950629150001</v>
      </c>
      <c r="S146" s="95">
        <v>1.576061353061552E-2</v>
      </c>
      <c r="T146" s="95">
        <v>3.7043074393555556E-4</v>
      </c>
      <c r="U146" s="95">
        <f>R146/'סכום נכסי הקרן'!$C$42</f>
        <v>3.8700501746855339E-5</v>
      </c>
    </row>
    <row r="147" spans="2:21" s="142" customFormat="1">
      <c r="B147" s="87" t="s">
        <v>696</v>
      </c>
      <c r="C147" s="84" t="s">
        <v>697</v>
      </c>
      <c r="D147" s="97" t="s">
        <v>139</v>
      </c>
      <c r="E147" s="97" t="s">
        <v>374</v>
      </c>
      <c r="F147" s="84" t="s">
        <v>653</v>
      </c>
      <c r="G147" s="97" t="s">
        <v>382</v>
      </c>
      <c r="H147" s="84" t="s">
        <v>698</v>
      </c>
      <c r="I147" s="84" t="s">
        <v>179</v>
      </c>
      <c r="J147" s="84"/>
      <c r="K147" s="94">
        <v>1.1699999999996258</v>
      </c>
      <c r="L147" s="97" t="s">
        <v>183</v>
      </c>
      <c r="M147" s="98">
        <v>5.2999999999999999E-2</v>
      </c>
      <c r="N147" s="98">
        <v>-4.4999999999998184E-3</v>
      </c>
      <c r="O147" s="94">
        <v>9290162.9553069994</v>
      </c>
      <c r="P147" s="96">
        <v>118.63</v>
      </c>
      <c r="Q147" s="84"/>
      <c r="R147" s="94">
        <v>11020.921171236001</v>
      </c>
      <c r="S147" s="95">
        <v>3.5730571430301609E-2</v>
      </c>
      <c r="T147" s="95">
        <v>1.4602765811158817E-3</v>
      </c>
      <c r="U147" s="95">
        <f>R147/'סכום נכסי הקרן'!$C$42</f>
        <v>1.5256140939586498E-4</v>
      </c>
    </row>
    <row r="148" spans="2:21" s="142" customFormat="1">
      <c r="B148" s="87" t="s">
        <v>699</v>
      </c>
      <c r="C148" s="84" t="s">
        <v>700</v>
      </c>
      <c r="D148" s="97" t="s">
        <v>139</v>
      </c>
      <c r="E148" s="97" t="s">
        <v>374</v>
      </c>
      <c r="F148" s="84" t="s">
        <v>701</v>
      </c>
      <c r="G148" s="97" t="s">
        <v>702</v>
      </c>
      <c r="H148" s="84" t="s">
        <v>698</v>
      </c>
      <c r="I148" s="84" t="s">
        <v>179</v>
      </c>
      <c r="J148" s="84"/>
      <c r="K148" s="94">
        <v>1.4800000000176201</v>
      </c>
      <c r="L148" s="97" t="s">
        <v>183</v>
      </c>
      <c r="M148" s="98">
        <v>5.3499999999999999E-2</v>
      </c>
      <c r="N148" s="98">
        <v>7.8000000000909408E-3</v>
      </c>
      <c r="O148" s="94">
        <v>127572.87058500003</v>
      </c>
      <c r="P148" s="96">
        <v>110.33</v>
      </c>
      <c r="Q148" s="84"/>
      <c r="R148" s="94">
        <v>140.75115032399998</v>
      </c>
      <c r="S148" s="95">
        <v>7.2400717966616816E-4</v>
      </c>
      <c r="T148" s="95">
        <v>1.8649585219763197E-5</v>
      </c>
      <c r="U148" s="95">
        <f>R148/'סכום נכסי הקרן'!$C$42</f>
        <v>1.9484028180477825E-6</v>
      </c>
    </row>
    <row r="149" spans="2:21" s="142" customFormat="1">
      <c r="B149" s="87" t="s">
        <v>703</v>
      </c>
      <c r="C149" s="84" t="s">
        <v>704</v>
      </c>
      <c r="D149" s="97" t="s">
        <v>139</v>
      </c>
      <c r="E149" s="97" t="s">
        <v>374</v>
      </c>
      <c r="F149" s="84" t="s">
        <v>705</v>
      </c>
      <c r="G149" s="97" t="s">
        <v>424</v>
      </c>
      <c r="H149" s="84" t="s">
        <v>698</v>
      </c>
      <c r="I149" s="84" t="s">
        <v>378</v>
      </c>
      <c r="J149" s="84"/>
      <c r="K149" s="94">
        <v>0.90999999999564896</v>
      </c>
      <c r="L149" s="97" t="s">
        <v>183</v>
      </c>
      <c r="M149" s="98">
        <v>4.8499999999999995E-2</v>
      </c>
      <c r="N149" s="98">
        <v>6.5999999999901303E-3</v>
      </c>
      <c r="O149" s="94">
        <v>174007.04516799998</v>
      </c>
      <c r="P149" s="96">
        <v>128.11000000000001</v>
      </c>
      <c r="Q149" s="84"/>
      <c r="R149" s="94">
        <v>222.92042286699996</v>
      </c>
      <c r="S149" s="95">
        <v>2.5587032106646076E-3</v>
      </c>
      <c r="T149" s="95">
        <v>2.9537047575907984E-5</v>
      </c>
      <c r="U149" s="95">
        <f>R149/'סכום נכסי הקרן'!$C$42</f>
        <v>3.0858630932297643E-6</v>
      </c>
    </row>
    <row r="150" spans="2:21" s="142" customFormat="1">
      <c r="B150" s="87" t="s">
        <v>706</v>
      </c>
      <c r="C150" s="84" t="s">
        <v>707</v>
      </c>
      <c r="D150" s="97" t="s">
        <v>139</v>
      </c>
      <c r="E150" s="97" t="s">
        <v>374</v>
      </c>
      <c r="F150" s="84" t="s">
        <v>708</v>
      </c>
      <c r="G150" s="97" t="s">
        <v>424</v>
      </c>
      <c r="H150" s="84" t="s">
        <v>698</v>
      </c>
      <c r="I150" s="84" t="s">
        <v>378</v>
      </c>
      <c r="J150" s="84"/>
      <c r="K150" s="94">
        <v>1.2400000000077784</v>
      </c>
      <c r="L150" s="97" t="s">
        <v>183</v>
      </c>
      <c r="M150" s="98">
        <v>4.2500000000000003E-2</v>
      </c>
      <c r="N150" s="98">
        <v>2.2999999999987453E-3</v>
      </c>
      <c r="O150" s="94">
        <v>108995.30824899999</v>
      </c>
      <c r="P150" s="96">
        <v>114.69</v>
      </c>
      <c r="Q150" s="94">
        <v>32.921175172000005</v>
      </c>
      <c r="R150" s="94">
        <v>159.420321874</v>
      </c>
      <c r="S150" s="95">
        <v>1.327506974291022E-3</v>
      </c>
      <c r="T150" s="95">
        <v>2.1123258116948291E-5</v>
      </c>
      <c r="U150" s="95">
        <f>R150/'סכום נכסי הקרן'!$C$42</f>
        <v>2.2068381230161933E-6</v>
      </c>
    </row>
    <row r="151" spans="2:21" s="142" customFormat="1">
      <c r="B151" s="87" t="s">
        <v>709</v>
      </c>
      <c r="C151" s="84" t="s">
        <v>710</v>
      </c>
      <c r="D151" s="97" t="s">
        <v>139</v>
      </c>
      <c r="E151" s="97" t="s">
        <v>374</v>
      </c>
      <c r="F151" s="84" t="s">
        <v>711</v>
      </c>
      <c r="G151" s="97" t="s">
        <v>638</v>
      </c>
      <c r="H151" s="84" t="s">
        <v>698</v>
      </c>
      <c r="I151" s="84" t="s">
        <v>378</v>
      </c>
      <c r="J151" s="84"/>
      <c r="K151" s="94">
        <v>0.74999999999990008</v>
      </c>
      <c r="L151" s="97" t="s">
        <v>183</v>
      </c>
      <c r="M151" s="98">
        <v>4.8000000000000001E-2</v>
      </c>
      <c r="N151" s="98">
        <v>-1.0999999999966078E-3</v>
      </c>
      <c r="O151" s="94">
        <v>4035957.5591719989</v>
      </c>
      <c r="P151" s="96">
        <v>124.17</v>
      </c>
      <c r="Q151" s="84"/>
      <c r="R151" s="94">
        <v>5011.4487957700003</v>
      </c>
      <c r="S151" s="95">
        <v>1.9727410265548393E-2</v>
      </c>
      <c r="T151" s="95">
        <v>6.640190234754751E-4</v>
      </c>
      <c r="U151" s="95">
        <f>R151/'סכום נכסי הקרן'!$C$42</f>
        <v>6.9372938933028996E-5</v>
      </c>
    </row>
    <row r="152" spans="2:21" s="142" customFormat="1">
      <c r="B152" s="87" t="s">
        <v>712</v>
      </c>
      <c r="C152" s="84" t="s">
        <v>713</v>
      </c>
      <c r="D152" s="97" t="s">
        <v>139</v>
      </c>
      <c r="E152" s="97" t="s">
        <v>374</v>
      </c>
      <c r="F152" s="84" t="s">
        <v>492</v>
      </c>
      <c r="G152" s="97" t="s">
        <v>382</v>
      </c>
      <c r="H152" s="84" t="s">
        <v>698</v>
      </c>
      <c r="I152" s="84" t="s">
        <v>378</v>
      </c>
      <c r="J152" s="84"/>
      <c r="K152" s="94">
        <v>2.3799999999999839</v>
      </c>
      <c r="L152" s="97" t="s">
        <v>183</v>
      </c>
      <c r="M152" s="98">
        <v>5.0999999999999997E-2</v>
      </c>
      <c r="N152" s="98">
        <v>1.999999999999915E-3</v>
      </c>
      <c r="O152" s="94">
        <v>50717386.507792994</v>
      </c>
      <c r="P152" s="96">
        <v>137.58000000000001</v>
      </c>
      <c r="Q152" s="94">
        <v>792.90601123699992</v>
      </c>
      <c r="R152" s="94">
        <v>70569.885775852992</v>
      </c>
      <c r="S152" s="95">
        <v>4.4208082785365942E-2</v>
      </c>
      <c r="T152" s="95">
        <v>9.3505388460140507E-3</v>
      </c>
      <c r="U152" s="95">
        <f>R152/'סכום נכסי הקרן'!$C$42</f>
        <v>9.7689122965225763E-4</v>
      </c>
    </row>
    <row r="153" spans="2:21" s="142" customFormat="1">
      <c r="B153" s="87" t="s">
        <v>714</v>
      </c>
      <c r="C153" s="84" t="s">
        <v>715</v>
      </c>
      <c r="D153" s="97" t="s">
        <v>139</v>
      </c>
      <c r="E153" s="97" t="s">
        <v>374</v>
      </c>
      <c r="F153" s="84" t="s">
        <v>594</v>
      </c>
      <c r="G153" s="97" t="s">
        <v>382</v>
      </c>
      <c r="H153" s="84" t="s">
        <v>698</v>
      </c>
      <c r="I153" s="84" t="s">
        <v>378</v>
      </c>
      <c r="J153" s="84"/>
      <c r="K153" s="94">
        <v>1.4800000000005324</v>
      </c>
      <c r="L153" s="97" t="s">
        <v>183</v>
      </c>
      <c r="M153" s="98">
        <v>2.4E-2</v>
      </c>
      <c r="N153" s="98">
        <v>2.9999999999925542E-3</v>
      </c>
      <c r="O153" s="94">
        <v>2394698.7666080003</v>
      </c>
      <c r="P153" s="96">
        <v>106.57</v>
      </c>
      <c r="Q153" s="84"/>
      <c r="R153" s="94">
        <v>2552.0304818430009</v>
      </c>
      <c r="S153" s="95">
        <v>2.7514506784523388E-2</v>
      </c>
      <c r="T153" s="95">
        <v>3.3814508687854682E-4</v>
      </c>
      <c r="U153" s="95">
        <f>R153/'סכום נכסי הקרן'!$C$42</f>
        <v>3.5327479534772123E-5</v>
      </c>
    </row>
    <row r="154" spans="2:21" s="142" customFormat="1">
      <c r="B154" s="87" t="s">
        <v>716</v>
      </c>
      <c r="C154" s="84" t="s">
        <v>717</v>
      </c>
      <c r="D154" s="97" t="s">
        <v>139</v>
      </c>
      <c r="E154" s="97" t="s">
        <v>374</v>
      </c>
      <c r="F154" s="84" t="s">
        <v>718</v>
      </c>
      <c r="G154" s="97" t="s">
        <v>424</v>
      </c>
      <c r="H154" s="84" t="s">
        <v>698</v>
      </c>
      <c r="I154" s="84" t="s">
        <v>378</v>
      </c>
      <c r="J154" s="84"/>
      <c r="K154" s="94">
        <v>1.0099999999993998</v>
      </c>
      <c r="L154" s="97" t="s">
        <v>183</v>
      </c>
      <c r="M154" s="98">
        <v>5.4000000000000006E-2</v>
      </c>
      <c r="N154" s="98">
        <v>-5.8999999999944678E-3</v>
      </c>
      <c r="O154" s="94">
        <v>2869548.8153009997</v>
      </c>
      <c r="P154" s="96">
        <v>129.63</v>
      </c>
      <c r="Q154" s="94">
        <v>94.725597323000017</v>
      </c>
      <c r="R154" s="94">
        <v>3814.5217767289996</v>
      </c>
      <c r="S154" s="95">
        <v>2.8162462298332667E-2</v>
      </c>
      <c r="T154" s="95">
        <v>5.0542570191427973E-4</v>
      </c>
      <c r="U154" s="95">
        <f>R154/'סכום נכסי הקרן'!$C$42</f>
        <v>5.2804008792645178E-5</v>
      </c>
    </row>
    <row r="155" spans="2:21" s="142" customFormat="1">
      <c r="B155" s="87" t="s">
        <v>719</v>
      </c>
      <c r="C155" s="84" t="s">
        <v>720</v>
      </c>
      <c r="D155" s="97" t="s">
        <v>139</v>
      </c>
      <c r="E155" s="97" t="s">
        <v>374</v>
      </c>
      <c r="F155" s="84" t="s">
        <v>611</v>
      </c>
      <c r="G155" s="97" t="s">
        <v>424</v>
      </c>
      <c r="H155" s="84" t="s">
        <v>698</v>
      </c>
      <c r="I155" s="84" t="s">
        <v>378</v>
      </c>
      <c r="J155" s="84"/>
      <c r="K155" s="94">
        <v>4.5900000000049825</v>
      </c>
      <c r="L155" s="97" t="s">
        <v>183</v>
      </c>
      <c r="M155" s="98">
        <v>2.0499999999999997E-2</v>
      </c>
      <c r="N155" s="98">
        <v>9.1000000000135087E-3</v>
      </c>
      <c r="O155" s="94">
        <v>875055.79781699996</v>
      </c>
      <c r="P155" s="96">
        <v>108.29</v>
      </c>
      <c r="Q155" s="84"/>
      <c r="R155" s="94">
        <v>947.59797089199981</v>
      </c>
      <c r="S155" s="95">
        <v>1.5424156973163959E-3</v>
      </c>
      <c r="T155" s="95">
        <v>1.2555712029027494E-4</v>
      </c>
      <c r="U155" s="95">
        <f>R155/'סכום נכסי הקרן'!$C$42</f>
        <v>1.3117495328544491E-5</v>
      </c>
    </row>
    <row r="156" spans="2:21" s="142" customFormat="1">
      <c r="B156" s="87" t="s">
        <v>721</v>
      </c>
      <c r="C156" s="84" t="s">
        <v>722</v>
      </c>
      <c r="D156" s="97" t="s">
        <v>139</v>
      </c>
      <c r="E156" s="97" t="s">
        <v>374</v>
      </c>
      <c r="F156" s="84" t="s">
        <v>611</v>
      </c>
      <c r="G156" s="97" t="s">
        <v>424</v>
      </c>
      <c r="H156" s="84" t="s">
        <v>698</v>
      </c>
      <c r="I156" s="84" t="s">
        <v>378</v>
      </c>
      <c r="J156" s="84"/>
      <c r="K156" s="94">
        <v>5.4399999999997224</v>
      </c>
      <c r="L156" s="97" t="s">
        <v>183</v>
      </c>
      <c r="M156" s="98">
        <v>2.0499999999999997E-2</v>
      </c>
      <c r="N156" s="98">
        <v>1.2499999999999347E-2</v>
      </c>
      <c r="O156" s="94">
        <v>10624807.099999998</v>
      </c>
      <c r="P156" s="96">
        <v>108.06</v>
      </c>
      <c r="Q156" s="84"/>
      <c r="R156" s="94">
        <v>11481.166849754998</v>
      </c>
      <c r="S156" s="95">
        <v>2.1174698118058305E-2</v>
      </c>
      <c r="T156" s="95">
        <v>1.5212593225272973E-3</v>
      </c>
      <c r="U156" s="95">
        <f>R156/'סכום נכסי הקרן'!$C$42</f>
        <v>1.5893254011100643E-4</v>
      </c>
    </row>
    <row r="157" spans="2:21" s="142" customFormat="1">
      <c r="B157" s="87" t="s">
        <v>723</v>
      </c>
      <c r="C157" s="84" t="s">
        <v>724</v>
      </c>
      <c r="D157" s="97" t="s">
        <v>139</v>
      </c>
      <c r="E157" s="97" t="s">
        <v>374</v>
      </c>
      <c r="F157" s="84" t="s">
        <v>725</v>
      </c>
      <c r="G157" s="97" t="s">
        <v>702</v>
      </c>
      <c r="H157" s="84" t="s">
        <v>698</v>
      </c>
      <c r="I157" s="84" t="s">
        <v>179</v>
      </c>
      <c r="J157" s="84"/>
      <c r="K157" s="94">
        <v>3.6199984940893004</v>
      </c>
      <c r="L157" s="97" t="s">
        <v>183</v>
      </c>
      <c r="M157" s="98">
        <v>4.3400000000000001E-2</v>
      </c>
      <c r="N157" s="98">
        <v>1.6599992470446502E-2</v>
      </c>
      <c r="O157" s="94">
        <v>0.23374600000000001</v>
      </c>
      <c r="P157" s="96">
        <v>112.78</v>
      </c>
      <c r="Q157" s="84"/>
      <c r="R157" s="94">
        <v>2.6562000000000005E-4</v>
      </c>
      <c r="S157" s="95">
        <v>1.5198057735217565E-10</v>
      </c>
      <c r="T157" s="95">
        <v>3.519475908133184E-11</v>
      </c>
      <c r="U157" s="95">
        <f>R157/'סכום נכסי הקרן'!$C$42</f>
        <v>3.6769486809771773E-12</v>
      </c>
    </row>
    <row r="158" spans="2:21" s="142" customFormat="1">
      <c r="B158" s="87" t="s">
        <v>726</v>
      </c>
      <c r="C158" s="84" t="s">
        <v>727</v>
      </c>
      <c r="D158" s="97" t="s">
        <v>139</v>
      </c>
      <c r="E158" s="97" t="s">
        <v>374</v>
      </c>
      <c r="F158" s="84" t="s">
        <v>728</v>
      </c>
      <c r="G158" s="97" t="s">
        <v>424</v>
      </c>
      <c r="H158" s="84" t="s">
        <v>729</v>
      </c>
      <c r="I158" s="84" t="s">
        <v>179</v>
      </c>
      <c r="J158" s="84"/>
      <c r="K158" s="94">
        <v>3.7299936208260851</v>
      </c>
      <c r="L158" s="97" t="s">
        <v>183</v>
      </c>
      <c r="M158" s="98">
        <v>4.6500000000000007E-2</v>
      </c>
      <c r="N158" s="98">
        <v>1.5099888103014944E-2</v>
      </c>
      <c r="O158" s="94">
        <v>0.24437100000000003</v>
      </c>
      <c r="P158" s="96">
        <v>114.35</v>
      </c>
      <c r="Q158" s="94">
        <v>6.3749999999999999E-6</v>
      </c>
      <c r="R158" s="94">
        <v>2.8687100000000007E-4</v>
      </c>
      <c r="S158" s="95">
        <v>3.4100404397297326E-10</v>
      </c>
      <c r="T158" s="95">
        <v>3.8010525308413321E-11</v>
      </c>
      <c r="U158" s="95">
        <f>R158/'סכום נכסי הקרן'!$C$42</f>
        <v>3.9711239555026126E-12</v>
      </c>
    </row>
    <row r="159" spans="2:21" s="142" customFormat="1">
      <c r="B159" s="87" t="s">
        <v>730</v>
      </c>
      <c r="C159" s="84" t="s">
        <v>731</v>
      </c>
      <c r="D159" s="97" t="s">
        <v>139</v>
      </c>
      <c r="E159" s="97" t="s">
        <v>374</v>
      </c>
      <c r="F159" s="84" t="s">
        <v>728</v>
      </c>
      <c r="G159" s="97" t="s">
        <v>424</v>
      </c>
      <c r="H159" s="84" t="s">
        <v>729</v>
      </c>
      <c r="I159" s="84" t="s">
        <v>179</v>
      </c>
      <c r="J159" s="84"/>
      <c r="K159" s="94">
        <v>0.50000000000045219</v>
      </c>
      <c r="L159" s="97" t="s">
        <v>183</v>
      </c>
      <c r="M159" s="98">
        <v>5.5999999999999994E-2</v>
      </c>
      <c r="N159" s="98">
        <v>1.4500000000013568E-2</v>
      </c>
      <c r="O159" s="94">
        <v>1962232.9560609995</v>
      </c>
      <c r="P159" s="96">
        <v>109.7</v>
      </c>
      <c r="Q159" s="94">
        <v>59.05632004600001</v>
      </c>
      <c r="R159" s="94">
        <v>2211.6259103000002</v>
      </c>
      <c r="S159" s="95">
        <v>3.0995023631468371E-2</v>
      </c>
      <c r="T159" s="95">
        <v>2.9304134135622211E-4</v>
      </c>
      <c r="U159" s="95">
        <f>R159/'סכום נכסי הקרן'!$C$42</f>
        <v>3.0615296188888388E-5</v>
      </c>
    </row>
    <row r="160" spans="2:21" s="142" customFormat="1">
      <c r="B160" s="87" t="s">
        <v>732</v>
      </c>
      <c r="C160" s="84" t="s">
        <v>733</v>
      </c>
      <c r="D160" s="97" t="s">
        <v>139</v>
      </c>
      <c r="E160" s="97" t="s">
        <v>374</v>
      </c>
      <c r="F160" s="84" t="s">
        <v>734</v>
      </c>
      <c r="G160" s="97" t="s">
        <v>424</v>
      </c>
      <c r="H160" s="84" t="s">
        <v>729</v>
      </c>
      <c r="I160" s="84" t="s">
        <v>179</v>
      </c>
      <c r="J160" s="84"/>
      <c r="K160" s="94">
        <v>1.0600000000003806</v>
      </c>
      <c r="L160" s="97" t="s">
        <v>183</v>
      </c>
      <c r="M160" s="98">
        <v>4.8000000000000001E-2</v>
      </c>
      <c r="N160" s="98">
        <v>1.6000000000006816E-3</v>
      </c>
      <c r="O160" s="94">
        <v>3233538.9244570006</v>
      </c>
      <c r="P160" s="96">
        <v>106.45</v>
      </c>
      <c r="Q160" s="94">
        <v>78.759431949999993</v>
      </c>
      <c r="R160" s="94">
        <v>3520.8616495609999</v>
      </c>
      <c r="S160" s="95">
        <v>2.3077058136622253E-2</v>
      </c>
      <c r="T160" s="95">
        <v>4.6651561446803697E-4</v>
      </c>
      <c r="U160" s="95">
        <f>R160/'סכום נכסי הקרן'!$C$42</f>
        <v>4.8738903690446672E-5</v>
      </c>
    </row>
    <row r="161" spans="2:21" s="142" customFormat="1">
      <c r="B161" s="87" t="s">
        <v>735</v>
      </c>
      <c r="C161" s="84" t="s">
        <v>736</v>
      </c>
      <c r="D161" s="97" t="s">
        <v>139</v>
      </c>
      <c r="E161" s="97" t="s">
        <v>374</v>
      </c>
      <c r="F161" s="84" t="s">
        <v>737</v>
      </c>
      <c r="G161" s="97" t="s">
        <v>424</v>
      </c>
      <c r="H161" s="84" t="s">
        <v>729</v>
      </c>
      <c r="I161" s="84" t="s">
        <v>378</v>
      </c>
      <c r="J161" s="84"/>
      <c r="K161" s="94">
        <v>0.84000000000034902</v>
      </c>
      <c r="L161" s="97" t="s">
        <v>183</v>
      </c>
      <c r="M161" s="98">
        <v>5.4000000000000006E-2</v>
      </c>
      <c r="N161" s="98">
        <v>3.4899999999999355E-2</v>
      </c>
      <c r="O161" s="94">
        <v>2043497.8960219997</v>
      </c>
      <c r="P161" s="96">
        <v>106.52</v>
      </c>
      <c r="Q161" s="84"/>
      <c r="R161" s="94">
        <v>2176.734026786</v>
      </c>
      <c r="S161" s="95">
        <v>4.1282785778222218E-2</v>
      </c>
      <c r="T161" s="95">
        <v>2.8841815246167672E-4</v>
      </c>
      <c r="U161" s="95">
        <f>R161/'סכום נכסי הקרן'!$C$42</f>
        <v>3.0132291652092917E-5</v>
      </c>
    </row>
    <row r="162" spans="2:21" s="142" customFormat="1">
      <c r="B162" s="87" t="s">
        <v>738</v>
      </c>
      <c r="C162" s="84" t="s">
        <v>739</v>
      </c>
      <c r="D162" s="97" t="s">
        <v>139</v>
      </c>
      <c r="E162" s="97" t="s">
        <v>374</v>
      </c>
      <c r="F162" s="84" t="s">
        <v>737</v>
      </c>
      <c r="G162" s="97" t="s">
        <v>424</v>
      </c>
      <c r="H162" s="84" t="s">
        <v>729</v>
      </c>
      <c r="I162" s="84" t="s">
        <v>378</v>
      </c>
      <c r="J162" s="84"/>
      <c r="K162" s="94">
        <v>2.2200000000007636</v>
      </c>
      <c r="L162" s="97" t="s">
        <v>183</v>
      </c>
      <c r="M162" s="98">
        <v>2.5000000000000001E-2</v>
      </c>
      <c r="N162" s="98">
        <v>5.8400000000022212E-2</v>
      </c>
      <c r="O162" s="94">
        <v>5124742.3718569996</v>
      </c>
      <c r="P162" s="96">
        <v>95.17</v>
      </c>
      <c r="Q162" s="84"/>
      <c r="R162" s="94">
        <v>4877.2174138240007</v>
      </c>
      <c r="S162" s="95">
        <v>1.3157234655061325E-2</v>
      </c>
      <c r="T162" s="95">
        <v>6.4623331024324978E-4</v>
      </c>
      <c r="U162" s="95">
        <f>R162/'סכום נכסי הקרן'!$C$42</f>
        <v>6.7514788557334073E-5</v>
      </c>
    </row>
    <row r="163" spans="2:21" s="142" customFormat="1">
      <c r="B163" s="87" t="s">
        <v>740</v>
      </c>
      <c r="C163" s="84" t="s">
        <v>741</v>
      </c>
      <c r="D163" s="97" t="s">
        <v>139</v>
      </c>
      <c r="E163" s="97" t="s">
        <v>374</v>
      </c>
      <c r="F163" s="84" t="s">
        <v>742</v>
      </c>
      <c r="G163" s="97" t="s">
        <v>424</v>
      </c>
      <c r="H163" s="84" t="s">
        <v>743</v>
      </c>
      <c r="I163" s="84" t="s">
        <v>378</v>
      </c>
      <c r="J163" s="84"/>
      <c r="K163" s="94">
        <v>1.2300278002910749</v>
      </c>
      <c r="L163" s="97" t="s">
        <v>183</v>
      </c>
      <c r="M163" s="98">
        <v>0.05</v>
      </c>
      <c r="N163" s="98">
        <v>6.2999468395687893E-3</v>
      </c>
      <c r="O163" s="94">
        <v>0.10624699999999999</v>
      </c>
      <c r="P163" s="96">
        <v>106.9</v>
      </c>
      <c r="Q163" s="84"/>
      <c r="R163" s="94">
        <v>1.14747E-4</v>
      </c>
      <c r="S163" s="95">
        <v>7.706066023811509E-10</v>
      </c>
      <c r="T163" s="95">
        <v>1.5204024622790393E-11</v>
      </c>
      <c r="U163" s="95">
        <f>R163/'סכום נכסי הקרן'!$C$42</f>
        <v>1.5884302021537841E-12</v>
      </c>
    </row>
    <row r="164" spans="2:21" s="142" customFormat="1">
      <c r="B164" s="87" t="s">
        <v>744</v>
      </c>
      <c r="C164" s="84" t="s">
        <v>745</v>
      </c>
      <c r="D164" s="97" t="s">
        <v>139</v>
      </c>
      <c r="E164" s="97" t="s">
        <v>374</v>
      </c>
      <c r="F164" s="84" t="s">
        <v>746</v>
      </c>
      <c r="G164" s="97" t="s">
        <v>747</v>
      </c>
      <c r="H164" s="84" t="s">
        <v>748</v>
      </c>
      <c r="I164" s="84" t="s">
        <v>378</v>
      </c>
      <c r="J164" s="84"/>
      <c r="K164" s="94">
        <v>0.72000000000015418</v>
      </c>
      <c r="L164" s="97" t="s">
        <v>183</v>
      </c>
      <c r="M164" s="98">
        <v>4.9000000000000002E-2</v>
      </c>
      <c r="N164" s="98">
        <v>0</v>
      </c>
      <c r="O164" s="94">
        <v>7965971.9091869984</v>
      </c>
      <c r="P164" s="96">
        <v>26.07</v>
      </c>
      <c r="Q164" s="84"/>
      <c r="R164" s="94">
        <v>2076.7287418189999</v>
      </c>
      <c r="S164" s="95">
        <v>1.098181112326784E-2</v>
      </c>
      <c r="T164" s="95">
        <v>2.7516741113469269E-4</v>
      </c>
      <c r="U164" s="95">
        <f>R164/'סכום נכסי הקרן'!$C$42</f>
        <v>2.8747929402826456E-5</v>
      </c>
    </row>
    <row r="165" spans="2:21" s="142" customFormat="1">
      <c r="B165" s="83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94"/>
      <c r="P165" s="96"/>
      <c r="Q165" s="84"/>
      <c r="R165" s="84"/>
      <c r="S165" s="84"/>
      <c r="T165" s="95"/>
      <c r="U165" s="84"/>
    </row>
    <row r="166" spans="2:21" s="142" customFormat="1">
      <c r="B166" s="102" t="s">
        <v>52</v>
      </c>
      <c r="C166" s="82"/>
      <c r="D166" s="82"/>
      <c r="E166" s="82"/>
      <c r="F166" s="82"/>
      <c r="G166" s="82"/>
      <c r="H166" s="82"/>
      <c r="I166" s="82"/>
      <c r="J166" s="82"/>
      <c r="K166" s="91">
        <v>4.0926463816141307</v>
      </c>
      <c r="L166" s="82"/>
      <c r="M166" s="82"/>
      <c r="N166" s="104">
        <v>2.2429573469529517E-2</v>
      </c>
      <c r="O166" s="91"/>
      <c r="P166" s="93"/>
      <c r="Q166" s="91">
        <v>1562.8802545190001</v>
      </c>
      <c r="R166" s="91">
        <v>869309.80687556311</v>
      </c>
      <c r="S166" s="82"/>
      <c r="T166" s="92">
        <v>0.11518390640774244</v>
      </c>
      <c r="U166" s="92">
        <f>R166/'סכום נכסי הקרן'!$C$42</f>
        <v>1.2033760815268526E-2</v>
      </c>
    </row>
    <row r="167" spans="2:21" s="142" customFormat="1">
      <c r="B167" s="87" t="s">
        <v>749</v>
      </c>
      <c r="C167" s="84" t="s">
        <v>750</v>
      </c>
      <c r="D167" s="97" t="s">
        <v>139</v>
      </c>
      <c r="E167" s="97" t="s">
        <v>374</v>
      </c>
      <c r="F167" s="84" t="s">
        <v>387</v>
      </c>
      <c r="G167" s="97" t="s">
        <v>382</v>
      </c>
      <c r="H167" s="84" t="s">
        <v>377</v>
      </c>
      <c r="I167" s="84" t="s">
        <v>179</v>
      </c>
      <c r="J167" s="84"/>
      <c r="K167" s="94">
        <v>5.5400000000003544</v>
      </c>
      <c r="L167" s="97" t="s">
        <v>183</v>
      </c>
      <c r="M167" s="98">
        <v>2.98E-2</v>
      </c>
      <c r="N167" s="98">
        <v>1.6600000000001735E-2</v>
      </c>
      <c r="O167" s="94">
        <v>18707640.540856998</v>
      </c>
      <c r="P167" s="96">
        <v>107.61</v>
      </c>
      <c r="Q167" s="84"/>
      <c r="R167" s="94">
        <v>20131.291361821997</v>
      </c>
      <c r="S167" s="95">
        <v>7.3590966487525515E-3</v>
      </c>
      <c r="T167" s="95">
        <v>2.667404372695662E-3</v>
      </c>
      <c r="U167" s="95">
        <f>R167/'סכום נכסי הקרן'!$C$42</f>
        <v>2.7867527000684673E-4</v>
      </c>
    </row>
    <row r="168" spans="2:21" s="142" customFormat="1">
      <c r="B168" s="87" t="s">
        <v>751</v>
      </c>
      <c r="C168" s="84" t="s">
        <v>752</v>
      </c>
      <c r="D168" s="97" t="s">
        <v>139</v>
      </c>
      <c r="E168" s="97" t="s">
        <v>374</v>
      </c>
      <c r="F168" s="84" t="s">
        <v>387</v>
      </c>
      <c r="G168" s="97" t="s">
        <v>382</v>
      </c>
      <c r="H168" s="84" t="s">
        <v>377</v>
      </c>
      <c r="I168" s="84" t="s">
        <v>179</v>
      </c>
      <c r="J168" s="84"/>
      <c r="K168" s="94">
        <v>2.8699999999998331</v>
      </c>
      <c r="L168" s="97" t="s">
        <v>183</v>
      </c>
      <c r="M168" s="98">
        <v>2.4700000000000003E-2</v>
      </c>
      <c r="N168" s="98">
        <v>1.0899999999999481E-2</v>
      </c>
      <c r="O168" s="94">
        <v>17213822.299640998</v>
      </c>
      <c r="P168" s="96">
        <v>104.12</v>
      </c>
      <c r="Q168" s="84"/>
      <c r="R168" s="94">
        <v>17923.031942976999</v>
      </c>
      <c r="S168" s="95">
        <v>5.167407323913689E-3</v>
      </c>
      <c r="T168" s="95">
        <v>2.3748090928397345E-3</v>
      </c>
      <c r="U168" s="95">
        <f>R168/'סכום נכסי הקרן'!$C$42</f>
        <v>2.481065757918872E-4</v>
      </c>
    </row>
    <row r="169" spans="2:21" s="142" customFormat="1">
      <c r="B169" s="87" t="s">
        <v>753</v>
      </c>
      <c r="C169" s="84" t="s">
        <v>754</v>
      </c>
      <c r="D169" s="97" t="s">
        <v>139</v>
      </c>
      <c r="E169" s="97" t="s">
        <v>374</v>
      </c>
      <c r="F169" s="84" t="s">
        <v>755</v>
      </c>
      <c r="G169" s="97" t="s">
        <v>424</v>
      </c>
      <c r="H169" s="84" t="s">
        <v>377</v>
      </c>
      <c r="I169" s="84" t="s">
        <v>179</v>
      </c>
      <c r="J169" s="84"/>
      <c r="K169" s="94">
        <v>4.3199999999995553</v>
      </c>
      <c r="L169" s="97" t="s">
        <v>183</v>
      </c>
      <c r="M169" s="98">
        <v>1.44E-2</v>
      </c>
      <c r="N169" s="98">
        <v>1.329999999999904E-2</v>
      </c>
      <c r="O169" s="94">
        <v>17050460.725752003</v>
      </c>
      <c r="P169" s="96">
        <v>100.85</v>
      </c>
      <c r="Q169" s="84"/>
      <c r="R169" s="94">
        <v>17195.389641602</v>
      </c>
      <c r="S169" s="95">
        <v>1.8944956361946669E-2</v>
      </c>
      <c r="T169" s="95">
        <v>2.2783961890889665E-3</v>
      </c>
      <c r="U169" s="95">
        <f>R169/'סכום נכסי הקרן'!$C$42</f>
        <v>2.3803390279940169E-4</v>
      </c>
    </row>
    <row r="170" spans="2:21" s="142" customFormat="1">
      <c r="B170" s="87" t="s">
        <v>756</v>
      </c>
      <c r="C170" s="84" t="s">
        <v>757</v>
      </c>
      <c r="D170" s="97" t="s">
        <v>139</v>
      </c>
      <c r="E170" s="97" t="s">
        <v>374</v>
      </c>
      <c r="F170" s="84" t="s">
        <v>758</v>
      </c>
      <c r="G170" s="97" t="s">
        <v>759</v>
      </c>
      <c r="H170" s="84" t="s">
        <v>420</v>
      </c>
      <c r="I170" s="84" t="s">
        <v>179</v>
      </c>
      <c r="J170" s="84"/>
      <c r="K170" s="94">
        <v>0.99000000000096855</v>
      </c>
      <c r="L170" s="97" t="s">
        <v>183</v>
      </c>
      <c r="M170" s="98">
        <v>4.8399999999999999E-2</v>
      </c>
      <c r="N170" s="98">
        <v>4.7999999999991929E-3</v>
      </c>
      <c r="O170" s="94">
        <v>1424686.2021840001</v>
      </c>
      <c r="P170" s="96">
        <v>104.34</v>
      </c>
      <c r="Q170" s="84"/>
      <c r="R170" s="94">
        <v>1486.5176453439999</v>
      </c>
      <c r="S170" s="95">
        <v>6.7842200104E-3</v>
      </c>
      <c r="T170" s="95">
        <v>1.9696419847161641E-4</v>
      </c>
      <c r="U170" s="95">
        <f>R170/'סכום נכסי הקרן'!$C$42</f>
        <v>2.0577701586088846E-5</v>
      </c>
    </row>
    <row r="171" spans="2:21" s="142" customFormat="1">
      <c r="B171" s="87" t="s">
        <v>760</v>
      </c>
      <c r="C171" s="84" t="s">
        <v>761</v>
      </c>
      <c r="D171" s="97" t="s">
        <v>139</v>
      </c>
      <c r="E171" s="97" t="s">
        <v>374</v>
      </c>
      <c r="F171" s="84" t="s">
        <v>419</v>
      </c>
      <c r="G171" s="97" t="s">
        <v>382</v>
      </c>
      <c r="H171" s="84" t="s">
        <v>420</v>
      </c>
      <c r="I171" s="84" t="s">
        <v>378</v>
      </c>
      <c r="J171" s="84"/>
      <c r="K171" s="94">
        <v>1.0300000000000475</v>
      </c>
      <c r="L171" s="97" t="s">
        <v>183</v>
      </c>
      <c r="M171" s="98">
        <v>1.95E-2</v>
      </c>
      <c r="N171" s="98">
        <v>7.0000000000013437E-3</v>
      </c>
      <c r="O171" s="94">
        <v>7990681.432395</v>
      </c>
      <c r="P171" s="96">
        <v>102.19</v>
      </c>
      <c r="Q171" s="84"/>
      <c r="R171" s="94">
        <v>8165.6773553870016</v>
      </c>
      <c r="S171" s="95">
        <v>1.7497833803772879E-2</v>
      </c>
      <c r="T171" s="95">
        <v>1.0819556029618717E-3</v>
      </c>
      <c r="U171" s="95">
        <f>R171/'סכום נכסי הקרן'!$C$42</f>
        <v>1.1303658075888652E-4</v>
      </c>
    </row>
    <row r="172" spans="2:21" s="142" customFormat="1">
      <c r="B172" s="87" t="s">
        <v>762</v>
      </c>
      <c r="C172" s="84" t="s">
        <v>763</v>
      </c>
      <c r="D172" s="97" t="s">
        <v>139</v>
      </c>
      <c r="E172" s="97" t="s">
        <v>374</v>
      </c>
      <c r="F172" s="84" t="s">
        <v>492</v>
      </c>
      <c r="G172" s="97" t="s">
        <v>382</v>
      </c>
      <c r="H172" s="84" t="s">
        <v>420</v>
      </c>
      <c r="I172" s="84" t="s">
        <v>179</v>
      </c>
      <c r="J172" s="84"/>
      <c r="K172" s="94">
        <v>2.8600000000003938</v>
      </c>
      <c r="L172" s="97" t="s">
        <v>183</v>
      </c>
      <c r="M172" s="98">
        <v>1.8700000000000001E-2</v>
      </c>
      <c r="N172" s="98">
        <v>9.3000000000011303E-3</v>
      </c>
      <c r="O172" s="94">
        <v>11533383.861984</v>
      </c>
      <c r="P172" s="96">
        <v>103.66</v>
      </c>
      <c r="Q172" s="84"/>
      <c r="R172" s="94">
        <v>11955.505491104997</v>
      </c>
      <c r="S172" s="95">
        <v>1.5910310197246515E-2</v>
      </c>
      <c r="T172" s="95">
        <v>1.5841093873013334E-3</v>
      </c>
      <c r="U172" s="95">
        <f>R172/'סכום נכסי הקרן'!$C$42</f>
        <v>1.6549875817308151E-4</v>
      </c>
    </row>
    <row r="173" spans="2:21" s="142" customFormat="1">
      <c r="B173" s="87" t="s">
        <v>764</v>
      </c>
      <c r="C173" s="84" t="s">
        <v>765</v>
      </c>
      <c r="D173" s="97" t="s">
        <v>139</v>
      </c>
      <c r="E173" s="97" t="s">
        <v>374</v>
      </c>
      <c r="F173" s="84" t="s">
        <v>492</v>
      </c>
      <c r="G173" s="97" t="s">
        <v>382</v>
      </c>
      <c r="H173" s="84" t="s">
        <v>420</v>
      </c>
      <c r="I173" s="84" t="s">
        <v>179</v>
      </c>
      <c r="J173" s="84"/>
      <c r="K173" s="94">
        <v>5.4699999999998843</v>
      </c>
      <c r="L173" s="97" t="s">
        <v>183</v>
      </c>
      <c r="M173" s="98">
        <v>2.6800000000000001E-2</v>
      </c>
      <c r="N173" s="98">
        <v>1.679999999999978E-2</v>
      </c>
      <c r="O173" s="94">
        <v>17279675.85368</v>
      </c>
      <c r="P173" s="96">
        <v>106.88</v>
      </c>
      <c r="Q173" s="84"/>
      <c r="R173" s="94">
        <v>18468.518166730006</v>
      </c>
      <c r="S173" s="95">
        <v>2.2484178614230358E-2</v>
      </c>
      <c r="T173" s="95">
        <v>2.4470862415001235E-3</v>
      </c>
      <c r="U173" s="95">
        <f>R173/'סכום נכסי הקרן'!$C$42</f>
        <v>2.5565768207499784E-4</v>
      </c>
    </row>
    <row r="174" spans="2:21" s="142" customFormat="1">
      <c r="B174" s="87" t="s">
        <v>766</v>
      </c>
      <c r="C174" s="84" t="s">
        <v>767</v>
      </c>
      <c r="D174" s="97" t="s">
        <v>139</v>
      </c>
      <c r="E174" s="97" t="s">
        <v>374</v>
      </c>
      <c r="F174" s="84" t="s">
        <v>768</v>
      </c>
      <c r="G174" s="97" t="s">
        <v>382</v>
      </c>
      <c r="H174" s="84" t="s">
        <v>420</v>
      </c>
      <c r="I174" s="84" t="s">
        <v>378</v>
      </c>
      <c r="J174" s="84"/>
      <c r="K174" s="94">
        <v>2.6899999999995767</v>
      </c>
      <c r="L174" s="97" t="s">
        <v>183</v>
      </c>
      <c r="M174" s="98">
        <v>2.07E-2</v>
      </c>
      <c r="N174" s="98">
        <v>1.0699999999999835E-2</v>
      </c>
      <c r="O174" s="94">
        <v>6965236.5826710006</v>
      </c>
      <c r="P174" s="96">
        <v>103.2</v>
      </c>
      <c r="Q174" s="84"/>
      <c r="R174" s="94">
        <v>7188.124393015999</v>
      </c>
      <c r="S174" s="95">
        <v>2.7480289362435545E-2</v>
      </c>
      <c r="T174" s="95">
        <v>9.5242943399910659E-4</v>
      </c>
      <c r="U174" s="95">
        <f>R174/'סכום נכסי הקרן'!$C$42</f>
        <v>9.9504421751374318E-5</v>
      </c>
    </row>
    <row r="175" spans="2:21" s="142" customFormat="1">
      <c r="B175" s="87" t="s">
        <v>769</v>
      </c>
      <c r="C175" s="84" t="s">
        <v>770</v>
      </c>
      <c r="D175" s="97" t="s">
        <v>139</v>
      </c>
      <c r="E175" s="97" t="s">
        <v>374</v>
      </c>
      <c r="F175" s="84" t="s">
        <v>431</v>
      </c>
      <c r="G175" s="97" t="s">
        <v>432</v>
      </c>
      <c r="H175" s="84" t="s">
        <v>420</v>
      </c>
      <c r="I175" s="84" t="s">
        <v>179</v>
      </c>
      <c r="J175" s="84"/>
      <c r="K175" s="94">
        <v>3.8899999999997323</v>
      </c>
      <c r="L175" s="97" t="s">
        <v>183</v>
      </c>
      <c r="M175" s="98">
        <v>1.6299999999999999E-2</v>
      </c>
      <c r="N175" s="98">
        <v>1.1699999999999043E-2</v>
      </c>
      <c r="O175" s="94">
        <v>16664896.038418002</v>
      </c>
      <c r="P175" s="96">
        <v>101.8</v>
      </c>
      <c r="Q175" s="84"/>
      <c r="R175" s="94">
        <v>16964.864166685998</v>
      </c>
      <c r="S175" s="95">
        <v>3.0574705375453856E-2</v>
      </c>
      <c r="T175" s="95">
        <v>2.247851468993423E-3</v>
      </c>
      <c r="U175" s="95">
        <f>R175/'סכום נכסי הקרן'!$C$42</f>
        <v>2.3484276380036538E-4</v>
      </c>
    </row>
    <row r="176" spans="2:21" s="142" customFormat="1">
      <c r="B176" s="87" t="s">
        <v>771</v>
      </c>
      <c r="C176" s="84" t="s">
        <v>772</v>
      </c>
      <c r="D176" s="97" t="s">
        <v>139</v>
      </c>
      <c r="E176" s="97" t="s">
        <v>374</v>
      </c>
      <c r="F176" s="84" t="s">
        <v>408</v>
      </c>
      <c r="G176" s="97" t="s">
        <v>382</v>
      </c>
      <c r="H176" s="84" t="s">
        <v>420</v>
      </c>
      <c r="I176" s="84" t="s">
        <v>179</v>
      </c>
      <c r="J176" s="84"/>
      <c r="K176" s="94">
        <v>1.2299999999999953</v>
      </c>
      <c r="L176" s="97" t="s">
        <v>183</v>
      </c>
      <c r="M176" s="98">
        <v>6.0999999999999999E-2</v>
      </c>
      <c r="N176" s="98">
        <v>5.2000000000004421E-3</v>
      </c>
      <c r="O176" s="94">
        <v>11709908.166973</v>
      </c>
      <c r="P176" s="96">
        <v>108.46</v>
      </c>
      <c r="Q176" s="84"/>
      <c r="R176" s="94">
        <v>12700.566008622</v>
      </c>
      <c r="S176" s="95">
        <v>1.7089669963592444E-2</v>
      </c>
      <c r="T176" s="95">
        <v>1.6828302118440009E-3</v>
      </c>
      <c r="U176" s="95">
        <f>R176/'סכום נכסי הקרן'!$C$42</f>
        <v>1.7581254963130121E-4</v>
      </c>
    </row>
    <row r="177" spans="2:21" s="142" customFormat="1">
      <c r="B177" s="87" t="s">
        <v>773</v>
      </c>
      <c r="C177" s="84" t="s">
        <v>774</v>
      </c>
      <c r="D177" s="97" t="s">
        <v>139</v>
      </c>
      <c r="E177" s="97" t="s">
        <v>374</v>
      </c>
      <c r="F177" s="84" t="s">
        <v>775</v>
      </c>
      <c r="G177" s="97" t="s">
        <v>776</v>
      </c>
      <c r="H177" s="84" t="s">
        <v>420</v>
      </c>
      <c r="I177" s="84" t="s">
        <v>179</v>
      </c>
      <c r="J177" s="84"/>
      <c r="K177" s="94">
        <v>5.3400000000003143</v>
      </c>
      <c r="L177" s="97" t="s">
        <v>183</v>
      </c>
      <c r="M177" s="98">
        <v>2.6099999999999998E-2</v>
      </c>
      <c r="N177" s="98">
        <v>1.6000000000001249E-2</v>
      </c>
      <c r="O177" s="94">
        <v>13614826.714329999</v>
      </c>
      <c r="P177" s="96">
        <v>105.47</v>
      </c>
      <c r="Q177" s="84"/>
      <c r="R177" s="94">
        <v>14359.557735772003</v>
      </c>
      <c r="S177" s="95">
        <v>2.2574292526645133E-2</v>
      </c>
      <c r="T177" s="95">
        <v>1.9026472969843025E-3</v>
      </c>
      <c r="U177" s="95">
        <f>R177/'סכום נכסי הקרן'!$C$42</f>
        <v>1.9877779111498561E-4</v>
      </c>
    </row>
    <row r="178" spans="2:21" s="142" customFormat="1">
      <c r="B178" s="87" t="s">
        <v>777</v>
      </c>
      <c r="C178" s="84" t="s">
        <v>778</v>
      </c>
      <c r="D178" s="97" t="s">
        <v>139</v>
      </c>
      <c r="E178" s="97" t="s">
        <v>374</v>
      </c>
      <c r="F178" s="84" t="s">
        <v>463</v>
      </c>
      <c r="G178" s="97" t="s">
        <v>424</v>
      </c>
      <c r="H178" s="84" t="s">
        <v>458</v>
      </c>
      <c r="I178" s="84" t="s">
        <v>179</v>
      </c>
      <c r="J178" s="84"/>
      <c r="K178" s="94">
        <v>4.1200000000003749</v>
      </c>
      <c r="L178" s="97" t="s">
        <v>183</v>
      </c>
      <c r="M178" s="98">
        <v>3.39E-2</v>
      </c>
      <c r="N178" s="98">
        <v>1.8000000000001376E-2</v>
      </c>
      <c r="O178" s="94">
        <v>20225930.610615999</v>
      </c>
      <c r="P178" s="96">
        <v>108.29</v>
      </c>
      <c r="Q178" s="84"/>
      <c r="R178" s="94">
        <v>21902.660256914995</v>
      </c>
      <c r="S178" s="95">
        <v>1.8637753578690412E-2</v>
      </c>
      <c r="T178" s="95">
        <v>2.9021114787379895E-3</v>
      </c>
      <c r="U178" s="95">
        <f>R178/'סכום נכסי הקרן'!$C$42</f>
        <v>3.0319613636606741E-4</v>
      </c>
    </row>
    <row r="179" spans="2:21" s="142" customFormat="1">
      <c r="B179" s="87" t="s">
        <v>779</v>
      </c>
      <c r="C179" s="84" t="s">
        <v>780</v>
      </c>
      <c r="D179" s="97" t="s">
        <v>139</v>
      </c>
      <c r="E179" s="97" t="s">
        <v>374</v>
      </c>
      <c r="F179" s="84" t="s">
        <v>472</v>
      </c>
      <c r="G179" s="97" t="s">
        <v>473</v>
      </c>
      <c r="H179" s="84" t="s">
        <v>458</v>
      </c>
      <c r="I179" s="84" t="s">
        <v>179</v>
      </c>
      <c r="J179" s="84"/>
      <c r="K179" s="94">
        <v>1.890000000000184</v>
      </c>
      <c r="L179" s="97" t="s">
        <v>183</v>
      </c>
      <c r="M179" s="98">
        <v>1.7500000000000002E-2</v>
      </c>
      <c r="N179" s="98">
        <v>1.280000000000097E-2</v>
      </c>
      <c r="O179" s="94">
        <v>3671884.8421410001</v>
      </c>
      <c r="P179" s="96">
        <v>100.94</v>
      </c>
      <c r="Q179" s="84"/>
      <c r="R179" s="94">
        <v>3706.4004374880001</v>
      </c>
      <c r="S179" s="95">
        <v>6.2552637210259096E-3</v>
      </c>
      <c r="T179" s="95">
        <v>4.9109958006299627E-4</v>
      </c>
      <c r="U179" s="95">
        <f>R179/'סכום נכסי הקרן'!$C$42</f>
        <v>5.1307296889521616E-5</v>
      </c>
    </row>
    <row r="180" spans="2:21" s="142" customFormat="1">
      <c r="B180" s="87" t="s">
        <v>781</v>
      </c>
      <c r="C180" s="84" t="s">
        <v>782</v>
      </c>
      <c r="D180" s="97" t="s">
        <v>139</v>
      </c>
      <c r="E180" s="97" t="s">
        <v>374</v>
      </c>
      <c r="F180" s="84" t="s">
        <v>472</v>
      </c>
      <c r="G180" s="97" t="s">
        <v>473</v>
      </c>
      <c r="H180" s="84" t="s">
        <v>458</v>
      </c>
      <c r="I180" s="84" t="s">
        <v>179</v>
      </c>
      <c r="J180" s="84"/>
      <c r="K180" s="94">
        <v>4.7999999999999829</v>
      </c>
      <c r="L180" s="97" t="s">
        <v>183</v>
      </c>
      <c r="M180" s="98">
        <v>3.6499999999999998E-2</v>
      </c>
      <c r="N180" s="98">
        <v>2.3100000000000093E-2</v>
      </c>
      <c r="O180" s="94">
        <v>33305654.640064999</v>
      </c>
      <c r="P180" s="96">
        <v>106.91</v>
      </c>
      <c r="Q180" s="84"/>
      <c r="R180" s="94">
        <v>35607.074267356998</v>
      </c>
      <c r="S180" s="95">
        <v>1.5527343363660902E-2</v>
      </c>
      <c r="T180" s="95">
        <v>4.7179519630702492E-3</v>
      </c>
      <c r="U180" s="95">
        <f>R180/'סכום נכסי הקרן'!$C$42</f>
        <v>4.9290484436719634E-4</v>
      </c>
    </row>
    <row r="181" spans="2:21" s="142" customFormat="1">
      <c r="B181" s="87" t="s">
        <v>783</v>
      </c>
      <c r="C181" s="84" t="s">
        <v>784</v>
      </c>
      <c r="D181" s="97" t="s">
        <v>139</v>
      </c>
      <c r="E181" s="97" t="s">
        <v>374</v>
      </c>
      <c r="F181" s="84" t="s">
        <v>381</v>
      </c>
      <c r="G181" s="97" t="s">
        <v>382</v>
      </c>
      <c r="H181" s="84" t="s">
        <v>458</v>
      </c>
      <c r="I181" s="84" t="s">
        <v>179</v>
      </c>
      <c r="J181" s="84"/>
      <c r="K181" s="94">
        <v>1.5799999999999901</v>
      </c>
      <c r="L181" s="97" t="s">
        <v>183</v>
      </c>
      <c r="M181" s="98">
        <v>1.7600000000000001E-2</v>
      </c>
      <c r="N181" s="98">
        <v>7.9000000000002783E-3</v>
      </c>
      <c r="O181" s="94">
        <v>30057915.122627996</v>
      </c>
      <c r="P181" s="96">
        <v>101.71</v>
      </c>
      <c r="Q181" s="84"/>
      <c r="R181" s="94">
        <v>30571.905342285001</v>
      </c>
      <c r="S181" s="95">
        <v>3.1639910655397889E-2</v>
      </c>
      <c r="T181" s="95">
        <v>4.050790012721189E-3</v>
      </c>
      <c r="U181" s="95">
        <f>R181/'סכום נכסי הקרן'!$C$42</f>
        <v>4.2320355027209523E-4</v>
      </c>
    </row>
    <row r="182" spans="2:21" s="142" customFormat="1">
      <c r="B182" s="87" t="s">
        <v>785</v>
      </c>
      <c r="C182" s="84" t="s">
        <v>786</v>
      </c>
      <c r="D182" s="97" t="s">
        <v>139</v>
      </c>
      <c r="E182" s="97" t="s">
        <v>374</v>
      </c>
      <c r="F182" s="84" t="s">
        <v>489</v>
      </c>
      <c r="G182" s="97" t="s">
        <v>424</v>
      </c>
      <c r="H182" s="84" t="s">
        <v>458</v>
      </c>
      <c r="I182" s="84" t="s">
        <v>378</v>
      </c>
      <c r="J182" s="84"/>
      <c r="K182" s="94">
        <v>6.8700000000000045</v>
      </c>
      <c r="L182" s="97" t="s">
        <v>183</v>
      </c>
      <c r="M182" s="98">
        <v>2.5499999999999998E-2</v>
      </c>
      <c r="N182" s="98">
        <v>2.6200000000000053E-2</v>
      </c>
      <c r="O182" s="94">
        <v>43073854.687303022</v>
      </c>
      <c r="P182" s="96">
        <v>99.6</v>
      </c>
      <c r="Q182" s="84"/>
      <c r="R182" s="94">
        <v>42901.560703156007</v>
      </c>
      <c r="S182" s="95">
        <v>5.1582390659552467E-2</v>
      </c>
      <c r="T182" s="95">
        <v>5.6844744114174714E-3</v>
      </c>
      <c r="U182" s="95">
        <f>R182/'סכום נכסי הקרן'!$C$42</f>
        <v>5.9388162427276465E-4</v>
      </c>
    </row>
    <row r="183" spans="2:21" s="142" customFormat="1">
      <c r="B183" s="87" t="s">
        <v>787</v>
      </c>
      <c r="C183" s="84" t="s">
        <v>788</v>
      </c>
      <c r="D183" s="97" t="s">
        <v>139</v>
      </c>
      <c r="E183" s="97" t="s">
        <v>374</v>
      </c>
      <c r="F183" s="84" t="s">
        <v>789</v>
      </c>
      <c r="G183" s="97" t="s">
        <v>424</v>
      </c>
      <c r="H183" s="84" t="s">
        <v>458</v>
      </c>
      <c r="I183" s="84" t="s">
        <v>378</v>
      </c>
      <c r="J183" s="84"/>
      <c r="K183" s="94">
        <v>4.3399999879823969</v>
      </c>
      <c r="L183" s="97" t="s">
        <v>183</v>
      </c>
      <c r="M183" s="98">
        <v>3.15E-2</v>
      </c>
      <c r="N183" s="98">
        <v>3.6599999671758011E-2</v>
      </c>
      <c r="O183" s="94">
        <v>0.16362199999999999</v>
      </c>
      <c r="P183" s="96">
        <v>98.27</v>
      </c>
      <c r="Q183" s="84"/>
      <c r="R183" s="94">
        <v>0.11150310100000001</v>
      </c>
      <c r="S183" s="95">
        <v>6.9730171145801608E-10</v>
      </c>
      <c r="T183" s="95">
        <v>1.477420667312857E-8</v>
      </c>
      <c r="U183" s="95">
        <f>R183/'סכום נכסי הקרן'!$C$42</f>
        <v>1.5435252622047094E-9</v>
      </c>
    </row>
    <row r="184" spans="2:21" s="142" customFormat="1">
      <c r="B184" s="87" t="s">
        <v>790</v>
      </c>
      <c r="C184" s="84" t="s">
        <v>791</v>
      </c>
      <c r="D184" s="97" t="s">
        <v>139</v>
      </c>
      <c r="E184" s="97" t="s">
        <v>374</v>
      </c>
      <c r="F184" s="84" t="s">
        <v>492</v>
      </c>
      <c r="G184" s="97" t="s">
        <v>382</v>
      </c>
      <c r="H184" s="84" t="s">
        <v>458</v>
      </c>
      <c r="I184" s="84" t="s">
        <v>179</v>
      </c>
      <c r="J184" s="84"/>
      <c r="K184" s="94">
        <v>1.8700000000002261</v>
      </c>
      <c r="L184" s="97" t="s">
        <v>183</v>
      </c>
      <c r="M184" s="98">
        <v>6.4000000000000001E-2</v>
      </c>
      <c r="N184" s="98">
        <v>7.8000000000024985E-3</v>
      </c>
      <c r="O184" s="94">
        <v>7273861.3807529993</v>
      </c>
      <c r="P184" s="96">
        <v>111.16</v>
      </c>
      <c r="Q184" s="84"/>
      <c r="R184" s="94">
        <v>8085.624537190999</v>
      </c>
      <c r="S184" s="95">
        <v>2.9803334319775301E-2</v>
      </c>
      <c r="T184" s="95">
        <v>1.0713485716758618E-3</v>
      </c>
      <c r="U184" s="95">
        <f>R184/'סכום נכסי הקרן'!$C$42</f>
        <v>1.119284183303258E-4</v>
      </c>
    </row>
    <row r="185" spans="2:21" s="142" customFormat="1">
      <c r="B185" s="87" t="s">
        <v>792</v>
      </c>
      <c r="C185" s="84" t="s">
        <v>793</v>
      </c>
      <c r="D185" s="97" t="s">
        <v>139</v>
      </c>
      <c r="E185" s="97" t="s">
        <v>374</v>
      </c>
      <c r="F185" s="84" t="s">
        <v>497</v>
      </c>
      <c r="G185" s="97" t="s">
        <v>382</v>
      </c>
      <c r="H185" s="84" t="s">
        <v>458</v>
      </c>
      <c r="I185" s="84" t="s">
        <v>378</v>
      </c>
      <c r="J185" s="84"/>
      <c r="K185" s="94">
        <v>0.75000000000010758</v>
      </c>
      <c r="L185" s="97" t="s">
        <v>183</v>
      </c>
      <c r="M185" s="98">
        <v>1.2E-2</v>
      </c>
      <c r="N185" s="98">
        <v>4.8999999999967654E-3</v>
      </c>
      <c r="O185" s="94">
        <v>4603100.2803039989</v>
      </c>
      <c r="P185" s="96">
        <v>100.53</v>
      </c>
      <c r="Q185" s="94">
        <v>13.77155393</v>
      </c>
      <c r="R185" s="94">
        <v>4641.11682595</v>
      </c>
      <c r="S185" s="95">
        <v>1.5343667601013329E-2</v>
      </c>
      <c r="T185" s="95">
        <v>6.1494988539125721E-4</v>
      </c>
      <c r="U185" s="95">
        <f>R185/'סכום נכסי הקרן'!$C$42</f>
        <v>6.4246473877862482E-5</v>
      </c>
    </row>
    <row r="186" spans="2:21" s="142" customFormat="1">
      <c r="B186" s="87" t="s">
        <v>794</v>
      </c>
      <c r="C186" s="84" t="s">
        <v>795</v>
      </c>
      <c r="D186" s="97" t="s">
        <v>139</v>
      </c>
      <c r="E186" s="97" t="s">
        <v>374</v>
      </c>
      <c r="F186" s="84" t="s">
        <v>508</v>
      </c>
      <c r="G186" s="97" t="s">
        <v>509</v>
      </c>
      <c r="H186" s="84" t="s">
        <v>458</v>
      </c>
      <c r="I186" s="84" t="s">
        <v>179</v>
      </c>
      <c r="J186" s="84"/>
      <c r="K186" s="94">
        <v>2.9799999999999005</v>
      </c>
      <c r="L186" s="97" t="s">
        <v>183</v>
      </c>
      <c r="M186" s="98">
        <v>4.8000000000000001E-2</v>
      </c>
      <c r="N186" s="98">
        <v>1.239999999999992E-2</v>
      </c>
      <c r="O186" s="94">
        <v>32342616.650622994</v>
      </c>
      <c r="P186" s="96">
        <v>112.08</v>
      </c>
      <c r="Q186" s="84"/>
      <c r="R186" s="94">
        <v>36249.605819672011</v>
      </c>
      <c r="S186" s="95">
        <v>1.5730445437864591E-2</v>
      </c>
      <c r="T186" s="95">
        <v>4.8030876576184052E-3</v>
      </c>
      <c r="U186" s="95">
        <f>R186/'סכום נכסי הקרן'!$C$42</f>
        <v>5.0179933854598892E-4</v>
      </c>
    </row>
    <row r="187" spans="2:21" s="142" customFormat="1">
      <c r="B187" s="87" t="s">
        <v>796</v>
      </c>
      <c r="C187" s="84" t="s">
        <v>797</v>
      </c>
      <c r="D187" s="97" t="s">
        <v>139</v>
      </c>
      <c r="E187" s="97" t="s">
        <v>374</v>
      </c>
      <c r="F187" s="84" t="s">
        <v>508</v>
      </c>
      <c r="G187" s="97" t="s">
        <v>509</v>
      </c>
      <c r="H187" s="84" t="s">
        <v>458</v>
      </c>
      <c r="I187" s="84" t="s">
        <v>179</v>
      </c>
      <c r="J187" s="84"/>
      <c r="K187" s="94">
        <v>1.5999999999983072</v>
      </c>
      <c r="L187" s="97" t="s">
        <v>183</v>
      </c>
      <c r="M187" s="98">
        <v>4.4999999999999998E-2</v>
      </c>
      <c r="N187" s="98">
        <v>8.3999999999593775E-3</v>
      </c>
      <c r="O187" s="94">
        <v>879046.81535599986</v>
      </c>
      <c r="P187" s="96">
        <v>107.54</v>
      </c>
      <c r="Q187" s="84"/>
      <c r="R187" s="94">
        <v>945.32694600100012</v>
      </c>
      <c r="S187" s="95">
        <v>1.4638386422095957E-3</v>
      </c>
      <c r="T187" s="95">
        <v>1.2525620855958279E-4</v>
      </c>
      <c r="U187" s="95">
        <f>R187/'סכום נכסי הקרן'!$C$42</f>
        <v>1.3086057778746178E-5</v>
      </c>
    </row>
    <row r="188" spans="2:21" s="142" customFormat="1">
      <c r="B188" s="87" t="s">
        <v>798</v>
      </c>
      <c r="C188" s="84" t="s">
        <v>799</v>
      </c>
      <c r="D188" s="97" t="s">
        <v>139</v>
      </c>
      <c r="E188" s="97" t="s">
        <v>374</v>
      </c>
      <c r="F188" s="84" t="s">
        <v>800</v>
      </c>
      <c r="G188" s="97" t="s">
        <v>376</v>
      </c>
      <c r="H188" s="84" t="s">
        <v>458</v>
      </c>
      <c r="I188" s="84" t="s">
        <v>179</v>
      </c>
      <c r="J188" s="84"/>
      <c r="K188" s="94">
        <v>2.8600000000003019</v>
      </c>
      <c r="L188" s="97" t="s">
        <v>183</v>
      </c>
      <c r="M188" s="98">
        <v>1.49E-2</v>
      </c>
      <c r="N188" s="98">
        <v>9.3999999999998269E-3</v>
      </c>
      <c r="O188" s="94">
        <v>12439555.60211</v>
      </c>
      <c r="P188" s="96">
        <v>101.88</v>
      </c>
      <c r="Q188" s="84"/>
      <c r="R188" s="94">
        <v>12673.419518912999</v>
      </c>
      <c r="S188" s="95">
        <v>1.1538052913796349E-2</v>
      </c>
      <c r="T188" s="95">
        <v>1.6792332908093944E-3</v>
      </c>
      <c r="U188" s="95">
        <f>R188/'סכום נכסי הקרן'!$C$42</f>
        <v>1.7543676373592935E-4</v>
      </c>
    </row>
    <row r="189" spans="2:21" s="142" customFormat="1">
      <c r="B189" s="87" t="s">
        <v>801</v>
      </c>
      <c r="C189" s="84" t="s">
        <v>802</v>
      </c>
      <c r="D189" s="97" t="s">
        <v>139</v>
      </c>
      <c r="E189" s="97" t="s">
        <v>374</v>
      </c>
      <c r="F189" s="84" t="s">
        <v>803</v>
      </c>
      <c r="G189" s="97" t="s">
        <v>553</v>
      </c>
      <c r="H189" s="84" t="s">
        <v>458</v>
      </c>
      <c r="I189" s="84" t="s">
        <v>378</v>
      </c>
      <c r="J189" s="84"/>
      <c r="K189" s="94">
        <v>3.1299999999947392</v>
      </c>
      <c r="L189" s="97" t="s">
        <v>183</v>
      </c>
      <c r="M189" s="98">
        <v>2.4500000000000001E-2</v>
      </c>
      <c r="N189" s="98">
        <v>1.3400000000002923E-2</v>
      </c>
      <c r="O189" s="94">
        <v>131406.76422700001</v>
      </c>
      <c r="P189" s="96">
        <v>104.15</v>
      </c>
      <c r="Q189" s="84"/>
      <c r="R189" s="94">
        <v>136.86014834400001</v>
      </c>
      <c r="S189" s="95">
        <v>8.3769967161185778E-5</v>
      </c>
      <c r="T189" s="95">
        <v>1.8134025859507626E-5</v>
      </c>
      <c r="U189" s="95">
        <f>R189/'סכום נכסי הקרן'!$C$42</f>
        <v>1.8945401021452132E-6</v>
      </c>
    </row>
    <row r="190" spans="2:21" s="142" customFormat="1">
      <c r="B190" s="87" t="s">
        <v>804</v>
      </c>
      <c r="C190" s="84" t="s">
        <v>805</v>
      </c>
      <c r="D190" s="97" t="s">
        <v>139</v>
      </c>
      <c r="E190" s="97" t="s">
        <v>374</v>
      </c>
      <c r="F190" s="84" t="s">
        <v>381</v>
      </c>
      <c r="G190" s="97" t="s">
        <v>382</v>
      </c>
      <c r="H190" s="84" t="s">
        <v>458</v>
      </c>
      <c r="I190" s="84" t="s">
        <v>378</v>
      </c>
      <c r="J190" s="84"/>
      <c r="K190" s="94">
        <v>1.5300000000002603</v>
      </c>
      <c r="L190" s="97" t="s">
        <v>183</v>
      </c>
      <c r="M190" s="98">
        <v>3.2500000000000001E-2</v>
      </c>
      <c r="N190" s="98">
        <v>1.5300000000002603E-2</v>
      </c>
      <c r="O190" s="94">
        <f>17722447.2634/50000</f>
        <v>354.44894526799999</v>
      </c>
      <c r="P190" s="96">
        <v>5132051</v>
      </c>
      <c r="Q190" s="84"/>
      <c r="R190" s="94">
        <v>18190.500248342003</v>
      </c>
      <c r="S190" s="95">
        <f>95719.4019087226%/50000</f>
        <v>1.914388038174452E-2</v>
      </c>
      <c r="T190" s="95">
        <v>2.4102487531409669E-3</v>
      </c>
      <c r="U190" s="95">
        <f>R190/'סכום נכסי הקרן'!$C$42</f>
        <v>2.5180911036238283E-4</v>
      </c>
    </row>
    <row r="191" spans="2:21" s="142" customFormat="1">
      <c r="B191" s="87" t="s">
        <v>806</v>
      </c>
      <c r="C191" s="84" t="s">
        <v>807</v>
      </c>
      <c r="D191" s="97" t="s">
        <v>139</v>
      </c>
      <c r="E191" s="97" t="s">
        <v>374</v>
      </c>
      <c r="F191" s="84" t="s">
        <v>381</v>
      </c>
      <c r="G191" s="97" t="s">
        <v>382</v>
      </c>
      <c r="H191" s="84" t="s">
        <v>458</v>
      </c>
      <c r="I191" s="84" t="s">
        <v>179</v>
      </c>
      <c r="J191" s="84"/>
      <c r="K191" s="94">
        <v>1.0999999999999106</v>
      </c>
      <c r="L191" s="97" t="s">
        <v>183</v>
      </c>
      <c r="M191" s="98">
        <v>2.3700000000000002E-2</v>
      </c>
      <c r="N191" s="98">
        <v>7.2000000000025065E-3</v>
      </c>
      <c r="O191" s="94">
        <v>2188062.2526309998</v>
      </c>
      <c r="P191" s="96">
        <v>102.08</v>
      </c>
      <c r="Q191" s="84"/>
      <c r="R191" s="94">
        <v>2233.5738542019999</v>
      </c>
      <c r="S191" s="95">
        <v>2.1880644406954406E-3</v>
      </c>
      <c r="T191" s="95">
        <v>2.9594945293653029E-4</v>
      </c>
      <c r="U191" s="95">
        <f>R191/'סכום נכסי הקרן'!$C$42</f>
        <v>3.0919119181812937E-5</v>
      </c>
    </row>
    <row r="192" spans="2:21" s="142" customFormat="1">
      <c r="B192" s="87" t="s">
        <v>808</v>
      </c>
      <c r="C192" s="84" t="s">
        <v>809</v>
      </c>
      <c r="D192" s="97" t="s">
        <v>139</v>
      </c>
      <c r="E192" s="97" t="s">
        <v>374</v>
      </c>
      <c r="F192" s="84" t="s">
        <v>810</v>
      </c>
      <c r="G192" s="97" t="s">
        <v>424</v>
      </c>
      <c r="H192" s="84" t="s">
        <v>458</v>
      </c>
      <c r="I192" s="84" t="s">
        <v>378</v>
      </c>
      <c r="J192" s="84"/>
      <c r="K192" s="94">
        <v>3.7699999999995515</v>
      </c>
      <c r="L192" s="97" t="s">
        <v>183</v>
      </c>
      <c r="M192" s="98">
        <v>3.3799999999999997E-2</v>
      </c>
      <c r="N192" s="98">
        <v>3.0799999999996493E-2</v>
      </c>
      <c r="O192" s="94">
        <v>8886589.5084239971</v>
      </c>
      <c r="P192" s="96">
        <v>101.2</v>
      </c>
      <c r="Q192" s="84"/>
      <c r="R192" s="94">
        <v>8993.2285829519988</v>
      </c>
      <c r="S192" s="95">
        <v>1.0856780283195828E-2</v>
      </c>
      <c r="T192" s="95">
        <v>1.1916064804620994E-3</v>
      </c>
      <c r="U192" s="95">
        <f>R192/'סכום נכסי הקרן'!$C$42</f>
        <v>1.2449228211660113E-4</v>
      </c>
    </row>
    <row r="193" spans="2:21" s="142" customFormat="1">
      <c r="B193" s="87" t="s">
        <v>811</v>
      </c>
      <c r="C193" s="84" t="s">
        <v>812</v>
      </c>
      <c r="D193" s="97" t="s">
        <v>139</v>
      </c>
      <c r="E193" s="97" t="s">
        <v>374</v>
      </c>
      <c r="F193" s="84" t="s">
        <v>643</v>
      </c>
      <c r="G193" s="97" t="s">
        <v>505</v>
      </c>
      <c r="H193" s="84" t="s">
        <v>458</v>
      </c>
      <c r="I193" s="84" t="s">
        <v>179</v>
      </c>
      <c r="J193" s="84"/>
      <c r="K193" s="94">
        <v>4.2099999999979882</v>
      </c>
      <c r="L193" s="97" t="s">
        <v>183</v>
      </c>
      <c r="M193" s="98">
        <v>3.85E-2</v>
      </c>
      <c r="N193" s="98">
        <v>1.6299999999991713E-2</v>
      </c>
      <c r="O193" s="94">
        <v>1897308.9906719995</v>
      </c>
      <c r="P193" s="96">
        <v>111.38</v>
      </c>
      <c r="Q193" s="84"/>
      <c r="R193" s="94">
        <v>2113.2226911250004</v>
      </c>
      <c r="S193" s="95">
        <v>4.7571753215572502E-3</v>
      </c>
      <c r="T193" s="95">
        <v>2.8000287440459339E-4</v>
      </c>
      <c r="U193" s="95">
        <f>R193/'סכום נכסי הקרן'!$C$42</f>
        <v>2.9253111161595925E-5</v>
      </c>
    </row>
    <row r="194" spans="2:21" s="142" customFormat="1">
      <c r="B194" s="87" t="s">
        <v>813</v>
      </c>
      <c r="C194" s="84" t="s">
        <v>814</v>
      </c>
      <c r="D194" s="97" t="s">
        <v>139</v>
      </c>
      <c r="E194" s="97" t="s">
        <v>374</v>
      </c>
      <c r="F194" s="84" t="s">
        <v>815</v>
      </c>
      <c r="G194" s="97" t="s">
        <v>170</v>
      </c>
      <c r="H194" s="84" t="s">
        <v>458</v>
      </c>
      <c r="I194" s="84" t="s">
        <v>378</v>
      </c>
      <c r="J194" s="84"/>
      <c r="K194" s="94">
        <v>4.6999999999999558</v>
      </c>
      <c r="L194" s="97" t="s">
        <v>183</v>
      </c>
      <c r="M194" s="98">
        <v>5.0900000000000001E-2</v>
      </c>
      <c r="N194" s="98">
        <v>1.8799999999998963E-2</v>
      </c>
      <c r="O194" s="94">
        <v>11618511.852672005</v>
      </c>
      <c r="P194" s="96">
        <v>119.41</v>
      </c>
      <c r="Q194" s="84"/>
      <c r="R194" s="94">
        <v>13873.664743838001</v>
      </c>
      <c r="S194" s="95">
        <v>1.0230496278039012E-2</v>
      </c>
      <c r="T194" s="95">
        <v>1.8382662760128971E-3</v>
      </c>
      <c r="U194" s="95">
        <f>R194/'סכום נכסי הקרן'!$C$42</f>
        <v>1.9205162743835065E-4</v>
      </c>
    </row>
    <row r="195" spans="2:21" s="142" customFormat="1">
      <c r="B195" s="87" t="s">
        <v>816</v>
      </c>
      <c r="C195" s="84" t="s">
        <v>817</v>
      </c>
      <c r="D195" s="97" t="s">
        <v>139</v>
      </c>
      <c r="E195" s="97" t="s">
        <v>374</v>
      </c>
      <c r="F195" s="84" t="s">
        <v>818</v>
      </c>
      <c r="G195" s="97" t="s">
        <v>759</v>
      </c>
      <c r="H195" s="84" t="s">
        <v>458</v>
      </c>
      <c r="I195" s="84" t="s">
        <v>378</v>
      </c>
      <c r="J195" s="84"/>
      <c r="K195" s="94">
        <v>1</v>
      </c>
      <c r="L195" s="97" t="s">
        <v>183</v>
      </c>
      <c r="M195" s="98">
        <v>4.0999999999999995E-2</v>
      </c>
      <c r="N195" s="98">
        <v>6.4000000002260261E-3</v>
      </c>
      <c r="O195" s="94">
        <v>63748.844725000003</v>
      </c>
      <c r="P195" s="96">
        <v>103.44</v>
      </c>
      <c r="Q195" s="94">
        <v>1.3068512729999999</v>
      </c>
      <c r="R195" s="94">
        <v>67.248656182000005</v>
      </c>
      <c r="S195" s="95">
        <v>1.0624807454166667E-4</v>
      </c>
      <c r="T195" s="95">
        <v>8.9104745609095945E-6</v>
      </c>
      <c r="U195" s="95">
        <f>R195/'סכום נכסי הקרן'!$C$42</f>
        <v>9.3091581072920931E-7</v>
      </c>
    </row>
    <row r="196" spans="2:21" s="142" customFormat="1">
      <c r="B196" s="87" t="s">
        <v>819</v>
      </c>
      <c r="C196" s="84" t="s">
        <v>820</v>
      </c>
      <c r="D196" s="97" t="s">
        <v>139</v>
      </c>
      <c r="E196" s="97" t="s">
        <v>374</v>
      </c>
      <c r="F196" s="84" t="s">
        <v>818</v>
      </c>
      <c r="G196" s="97" t="s">
        <v>759</v>
      </c>
      <c r="H196" s="84" t="s">
        <v>458</v>
      </c>
      <c r="I196" s="84" t="s">
        <v>378</v>
      </c>
      <c r="J196" s="84"/>
      <c r="K196" s="94">
        <v>3.3600000000007877</v>
      </c>
      <c r="L196" s="97" t="s">
        <v>183</v>
      </c>
      <c r="M196" s="98">
        <v>1.2E-2</v>
      </c>
      <c r="N196" s="98">
        <v>1.1200000000000505E-2</v>
      </c>
      <c r="O196" s="94">
        <v>3138923.0983940004</v>
      </c>
      <c r="P196" s="96">
        <v>100.38</v>
      </c>
      <c r="Q196" s="84"/>
      <c r="R196" s="94">
        <v>3150.8511103320002</v>
      </c>
      <c r="S196" s="95">
        <v>6.7745274514160172E-3</v>
      </c>
      <c r="T196" s="95">
        <v>4.1748906606912749E-4</v>
      </c>
      <c r="U196" s="95">
        <f>R196/'סכום נכסי הקרן'!$C$42</f>
        <v>4.3616888163883446E-5</v>
      </c>
    </row>
    <row r="197" spans="2:21" s="142" customFormat="1">
      <c r="B197" s="87" t="s">
        <v>821</v>
      </c>
      <c r="C197" s="84" t="s">
        <v>822</v>
      </c>
      <c r="D197" s="97" t="s">
        <v>139</v>
      </c>
      <c r="E197" s="97" t="s">
        <v>374</v>
      </c>
      <c r="F197" s="84" t="s">
        <v>823</v>
      </c>
      <c r="G197" s="97" t="s">
        <v>747</v>
      </c>
      <c r="H197" s="84" t="s">
        <v>554</v>
      </c>
      <c r="I197" s="84" t="s">
        <v>378</v>
      </c>
      <c r="J197" s="84"/>
      <c r="K197" s="94">
        <v>6.5100000000002556</v>
      </c>
      <c r="L197" s="97" t="s">
        <v>183</v>
      </c>
      <c r="M197" s="98">
        <v>3.7499999999999999E-2</v>
      </c>
      <c r="N197" s="98">
        <v>2.6699999999998281E-2</v>
      </c>
      <c r="O197" s="94">
        <v>8289899.4917039992</v>
      </c>
      <c r="P197" s="96">
        <v>109.43</v>
      </c>
      <c r="Q197" s="84"/>
      <c r="R197" s="94">
        <v>9071.6372177680005</v>
      </c>
      <c r="S197" s="95">
        <v>3.7681361325927268E-2</v>
      </c>
      <c r="T197" s="95">
        <v>1.2019956567750477E-3</v>
      </c>
      <c r="U197" s="95">
        <f>R197/'סכום נכסי הקרן'!$C$42</f>
        <v>1.2557768429401217E-4</v>
      </c>
    </row>
    <row r="198" spans="2:21" s="142" customFormat="1">
      <c r="B198" s="87" t="s">
        <v>824</v>
      </c>
      <c r="C198" s="84" t="s">
        <v>825</v>
      </c>
      <c r="D198" s="97" t="s">
        <v>139</v>
      </c>
      <c r="E198" s="97" t="s">
        <v>374</v>
      </c>
      <c r="F198" s="84" t="s">
        <v>478</v>
      </c>
      <c r="G198" s="97" t="s">
        <v>424</v>
      </c>
      <c r="H198" s="84" t="s">
        <v>554</v>
      </c>
      <c r="I198" s="84" t="s">
        <v>179</v>
      </c>
      <c r="J198" s="84"/>
      <c r="K198" s="94">
        <v>3.4300000000008106</v>
      </c>
      <c r="L198" s="97" t="s">
        <v>183</v>
      </c>
      <c r="M198" s="98">
        <v>3.5000000000000003E-2</v>
      </c>
      <c r="N198" s="98">
        <v>1.3900000000004227E-2</v>
      </c>
      <c r="O198" s="94">
        <v>5045070.9149660012</v>
      </c>
      <c r="P198" s="96">
        <v>107.37</v>
      </c>
      <c r="Q198" s="94">
        <v>430.51271914900002</v>
      </c>
      <c r="R198" s="94">
        <v>5872.1932376679997</v>
      </c>
      <c r="S198" s="95">
        <v>3.7761955061004722E-2</v>
      </c>
      <c r="T198" s="95">
        <v>7.7806801550617873E-4</v>
      </c>
      <c r="U198" s="95">
        <f>R198/'סכום נכסי הקרן'!$C$42</f>
        <v>8.128813033539059E-5</v>
      </c>
    </row>
    <row r="199" spans="2:21" s="142" customFormat="1">
      <c r="B199" s="87" t="s">
        <v>826</v>
      </c>
      <c r="C199" s="84" t="s">
        <v>827</v>
      </c>
      <c r="D199" s="97" t="s">
        <v>139</v>
      </c>
      <c r="E199" s="97" t="s">
        <v>374</v>
      </c>
      <c r="F199" s="84" t="s">
        <v>789</v>
      </c>
      <c r="G199" s="97" t="s">
        <v>424</v>
      </c>
      <c r="H199" s="84" t="s">
        <v>554</v>
      </c>
      <c r="I199" s="84" t="s">
        <v>179</v>
      </c>
      <c r="J199" s="84"/>
      <c r="K199" s="94">
        <v>3.7600000000000753</v>
      </c>
      <c r="L199" s="97" t="s">
        <v>183</v>
      </c>
      <c r="M199" s="98">
        <v>4.3499999999999997E-2</v>
      </c>
      <c r="N199" s="98">
        <v>6.9900000000000823E-2</v>
      </c>
      <c r="O199" s="94">
        <v>15472227.952052003</v>
      </c>
      <c r="P199" s="96">
        <v>91.5</v>
      </c>
      <c r="Q199" s="84"/>
      <c r="R199" s="94">
        <v>14157.089091217</v>
      </c>
      <c r="S199" s="95">
        <v>8.7322111119207835E-3</v>
      </c>
      <c r="T199" s="95">
        <v>1.8758201184336017E-3</v>
      </c>
      <c r="U199" s="95">
        <f>R199/'סכום נכסי הקרן'!$C$42</f>
        <v>1.9597503975764898E-4</v>
      </c>
    </row>
    <row r="200" spans="2:21" s="142" customFormat="1">
      <c r="B200" s="87" t="s">
        <v>828</v>
      </c>
      <c r="C200" s="84" t="s">
        <v>829</v>
      </c>
      <c r="D200" s="97" t="s">
        <v>139</v>
      </c>
      <c r="E200" s="97" t="s">
        <v>374</v>
      </c>
      <c r="F200" s="84" t="s">
        <v>504</v>
      </c>
      <c r="G200" s="97" t="s">
        <v>505</v>
      </c>
      <c r="H200" s="84" t="s">
        <v>554</v>
      </c>
      <c r="I200" s="84" t="s">
        <v>378</v>
      </c>
      <c r="J200" s="84"/>
      <c r="K200" s="94">
        <v>10.469999999998375</v>
      </c>
      <c r="L200" s="97" t="s">
        <v>183</v>
      </c>
      <c r="M200" s="98">
        <v>3.0499999999999999E-2</v>
      </c>
      <c r="N200" s="98">
        <v>3.2699999999995018E-2</v>
      </c>
      <c r="O200" s="94">
        <v>13239076.373809999</v>
      </c>
      <c r="P200" s="96">
        <v>97.99</v>
      </c>
      <c r="Q200" s="84"/>
      <c r="R200" s="94">
        <v>12972.970937998003</v>
      </c>
      <c r="S200" s="95">
        <v>4.1892165630554298E-2</v>
      </c>
      <c r="T200" s="95">
        <v>1.7189239768539988E-3</v>
      </c>
      <c r="U200" s="95">
        <f>R200/'סכום נכסי הקרן'!$C$42</f>
        <v>1.7958342134939765E-4</v>
      </c>
    </row>
    <row r="201" spans="2:21" s="142" customFormat="1">
      <c r="B201" s="87" t="s">
        <v>830</v>
      </c>
      <c r="C201" s="84" t="s">
        <v>831</v>
      </c>
      <c r="D201" s="97" t="s">
        <v>139</v>
      </c>
      <c r="E201" s="97" t="s">
        <v>374</v>
      </c>
      <c r="F201" s="84" t="s">
        <v>504</v>
      </c>
      <c r="G201" s="97" t="s">
        <v>505</v>
      </c>
      <c r="H201" s="84" t="s">
        <v>554</v>
      </c>
      <c r="I201" s="84" t="s">
        <v>378</v>
      </c>
      <c r="J201" s="84"/>
      <c r="K201" s="94">
        <v>9.7799999999994807</v>
      </c>
      <c r="L201" s="97" t="s">
        <v>183</v>
      </c>
      <c r="M201" s="98">
        <v>3.0499999999999999E-2</v>
      </c>
      <c r="N201" s="98">
        <v>3.1699999999997751E-2</v>
      </c>
      <c r="O201" s="94">
        <v>10966607.144410003</v>
      </c>
      <c r="P201" s="96">
        <v>99.08</v>
      </c>
      <c r="Q201" s="84"/>
      <c r="R201" s="94">
        <v>10865.714358679003</v>
      </c>
      <c r="S201" s="95">
        <v>3.4701433085443524E-2</v>
      </c>
      <c r="T201" s="95">
        <v>1.4397116147137846E-3</v>
      </c>
      <c r="U201" s="95">
        <f>R201/'סכום נכסי הקרן'!$C$42</f>
        <v>1.5041289842263205E-4</v>
      </c>
    </row>
    <row r="202" spans="2:21" s="142" customFormat="1">
      <c r="B202" s="87" t="s">
        <v>832</v>
      </c>
      <c r="C202" s="84" t="s">
        <v>833</v>
      </c>
      <c r="D202" s="97" t="s">
        <v>139</v>
      </c>
      <c r="E202" s="97" t="s">
        <v>374</v>
      </c>
      <c r="F202" s="84" t="s">
        <v>504</v>
      </c>
      <c r="G202" s="97" t="s">
        <v>505</v>
      </c>
      <c r="H202" s="84" t="s">
        <v>554</v>
      </c>
      <c r="I202" s="84" t="s">
        <v>378</v>
      </c>
      <c r="J202" s="84"/>
      <c r="K202" s="94">
        <v>6.3600000000000643</v>
      </c>
      <c r="L202" s="97" t="s">
        <v>183</v>
      </c>
      <c r="M202" s="98">
        <v>2.9100000000000001E-2</v>
      </c>
      <c r="N202" s="98">
        <v>2.420000000000112E-2</v>
      </c>
      <c r="O202" s="94">
        <v>12732981.324782003</v>
      </c>
      <c r="P202" s="96">
        <v>103.81</v>
      </c>
      <c r="Q202" s="84"/>
      <c r="R202" s="94">
        <v>13218.107913256001</v>
      </c>
      <c r="S202" s="95">
        <v>2.1221635541303338E-2</v>
      </c>
      <c r="T202" s="95">
        <v>1.7514047267453159E-3</v>
      </c>
      <c r="U202" s="95">
        <f>R202/'סכום נכסי הקרן'!$C$42</f>
        <v>1.829768257535601E-4</v>
      </c>
    </row>
    <row r="203" spans="2:21" s="142" customFormat="1">
      <c r="B203" s="87" t="s">
        <v>834</v>
      </c>
      <c r="C203" s="84" t="s">
        <v>835</v>
      </c>
      <c r="D203" s="97" t="s">
        <v>139</v>
      </c>
      <c r="E203" s="97" t="s">
        <v>374</v>
      </c>
      <c r="F203" s="84" t="s">
        <v>504</v>
      </c>
      <c r="G203" s="97" t="s">
        <v>505</v>
      </c>
      <c r="H203" s="84" t="s">
        <v>554</v>
      </c>
      <c r="I203" s="84" t="s">
        <v>378</v>
      </c>
      <c r="J203" s="84"/>
      <c r="K203" s="94">
        <v>8.1000000000012804</v>
      </c>
      <c r="L203" s="97" t="s">
        <v>183</v>
      </c>
      <c r="M203" s="98">
        <v>3.95E-2</v>
      </c>
      <c r="N203" s="98">
        <v>2.8100000000003979E-2</v>
      </c>
      <c r="O203" s="94">
        <v>8109073.1372190006</v>
      </c>
      <c r="P203" s="96">
        <v>109.6</v>
      </c>
      <c r="Q203" s="84"/>
      <c r="R203" s="94">
        <v>8887.5441579660001</v>
      </c>
      <c r="S203" s="95">
        <v>3.3786400772683731E-2</v>
      </c>
      <c r="T203" s="95">
        <v>1.1776032507503636E-3</v>
      </c>
      <c r="U203" s="95">
        <f>R203/'סכום נכסי הקרן'!$C$42</f>
        <v>1.230293041516433E-4</v>
      </c>
    </row>
    <row r="204" spans="2:21" s="142" customFormat="1">
      <c r="B204" s="87" t="s">
        <v>836</v>
      </c>
      <c r="C204" s="84" t="s">
        <v>837</v>
      </c>
      <c r="D204" s="97" t="s">
        <v>139</v>
      </c>
      <c r="E204" s="97" t="s">
        <v>374</v>
      </c>
      <c r="F204" s="84" t="s">
        <v>504</v>
      </c>
      <c r="G204" s="97" t="s">
        <v>505</v>
      </c>
      <c r="H204" s="84" t="s">
        <v>554</v>
      </c>
      <c r="I204" s="84" t="s">
        <v>378</v>
      </c>
      <c r="J204" s="84"/>
      <c r="K204" s="94">
        <v>8.7999999999997272</v>
      </c>
      <c r="L204" s="97" t="s">
        <v>183</v>
      </c>
      <c r="M204" s="98">
        <v>3.95E-2</v>
      </c>
      <c r="N204" s="98">
        <v>2.8800000000005665E-2</v>
      </c>
      <c r="O204" s="94">
        <v>1993825.8008490002</v>
      </c>
      <c r="P204" s="96">
        <v>109.79</v>
      </c>
      <c r="Q204" s="84"/>
      <c r="R204" s="94">
        <v>2189.0213463269997</v>
      </c>
      <c r="S204" s="95">
        <v>8.3072623021752529E-3</v>
      </c>
      <c r="T204" s="95">
        <v>2.900462273468542E-4</v>
      </c>
      <c r="U204" s="95">
        <f>R204/'סכום נכסי הקרן'!$C$42</f>
        <v>3.030238367595793E-5</v>
      </c>
    </row>
    <row r="205" spans="2:21" s="142" customFormat="1">
      <c r="B205" s="87" t="s">
        <v>838</v>
      </c>
      <c r="C205" s="84" t="s">
        <v>839</v>
      </c>
      <c r="D205" s="97" t="s">
        <v>139</v>
      </c>
      <c r="E205" s="97" t="s">
        <v>374</v>
      </c>
      <c r="F205" s="84" t="s">
        <v>840</v>
      </c>
      <c r="G205" s="97" t="s">
        <v>424</v>
      </c>
      <c r="H205" s="84" t="s">
        <v>554</v>
      </c>
      <c r="I205" s="84" t="s">
        <v>378</v>
      </c>
      <c r="J205" s="84"/>
      <c r="K205" s="94">
        <v>2.439999999999567</v>
      </c>
      <c r="L205" s="97" t="s">
        <v>183</v>
      </c>
      <c r="M205" s="98">
        <v>3.9E-2</v>
      </c>
      <c r="N205" s="98">
        <v>4.9299999999991337E-2</v>
      </c>
      <c r="O205" s="94">
        <v>12702849.371847006</v>
      </c>
      <c r="P205" s="96">
        <v>98.04</v>
      </c>
      <c r="Q205" s="84"/>
      <c r="R205" s="94">
        <v>12453.873524159999</v>
      </c>
      <c r="S205" s="95">
        <v>1.4143428256959628E-2</v>
      </c>
      <c r="T205" s="95">
        <v>1.6501433563443572E-3</v>
      </c>
      <c r="U205" s="95">
        <f>R205/'סכום נכסי הקרן'!$C$42</f>
        <v>1.723976124829331E-4</v>
      </c>
    </row>
    <row r="206" spans="2:21" s="142" customFormat="1">
      <c r="B206" s="87" t="s">
        <v>841</v>
      </c>
      <c r="C206" s="84" t="s">
        <v>842</v>
      </c>
      <c r="D206" s="97" t="s">
        <v>139</v>
      </c>
      <c r="E206" s="97" t="s">
        <v>374</v>
      </c>
      <c r="F206" s="84" t="s">
        <v>597</v>
      </c>
      <c r="G206" s="97" t="s">
        <v>424</v>
      </c>
      <c r="H206" s="84" t="s">
        <v>554</v>
      </c>
      <c r="I206" s="84" t="s">
        <v>179</v>
      </c>
      <c r="J206" s="84"/>
      <c r="K206" s="94">
        <v>3.8000000000021226</v>
      </c>
      <c r="L206" s="97" t="s">
        <v>183</v>
      </c>
      <c r="M206" s="98">
        <v>5.0499999999999996E-2</v>
      </c>
      <c r="N206" s="98">
        <v>1.9700000000010934E-2</v>
      </c>
      <c r="O206" s="94">
        <v>3228245.0335709993</v>
      </c>
      <c r="P206" s="96">
        <v>113.84</v>
      </c>
      <c r="Q206" s="84"/>
      <c r="R206" s="94">
        <v>3675.0342538340001</v>
      </c>
      <c r="S206" s="95">
        <v>4.354097024425004E-3</v>
      </c>
      <c r="T206" s="95">
        <v>4.8694354784778904E-4</v>
      </c>
      <c r="U206" s="95">
        <f>R206/'סכום נכסי הקרן'!$C$42</f>
        <v>5.0873098231235861E-5</v>
      </c>
    </row>
    <row r="207" spans="2:21" s="142" customFormat="1">
      <c r="B207" s="87" t="s">
        <v>843</v>
      </c>
      <c r="C207" s="84" t="s">
        <v>844</v>
      </c>
      <c r="D207" s="97" t="s">
        <v>139</v>
      </c>
      <c r="E207" s="97" t="s">
        <v>374</v>
      </c>
      <c r="F207" s="84" t="s">
        <v>516</v>
      </c>
      <c r="G207" s="97" t="s">
        <v>505</v>
      </c>
      <c r="H207" s="84" t="s">
        <v>554</v>
      </c>
      <c r="I207" s="84" t="s">
        <v>179</v>
      </c>
      <c r="J207" s="84"/>
      <c r="K207" s="94">
        <v>4.6199999999997692</v>
      </c>
      <c r="L207" s="97" t="s">
        <v>183</v>
      </c>
      <c r="M207" s="98">
        <v>3.9199999999999999E-2</v>
      </c>
      <c r="N207" s="98">
        <v>1.8899999999998682E-2</v>
      </c>
      <c r="O207" s="94">
        <v>14137559.040423002</v>
      </c>
      <c r="P207" s="96">
        <v>111.46</v>
      </c>
      <c r="Q207" s="84"/>
      <c r="R207" s="94">
        <v>15757.723775572</v>
      </c>
      <c r="S207" s="95">
        <v>1.4728864015176268E-2</v>
      </c>
      <c r="T207" s="95">
        <v>2.0879048714382621E-3</v>
      </c>
      <c r="U207" s="95">
        <f>R207/'סכום נכסי הקרן'!$C$42</f>
        <v>2.1813245106464934E-4</v>
      </c>
    </row>
    <row r="208" spans="2:21" s="142" customFormat="1">
      <c r="B208" s="87" t="s">
        <v>845</v>
      </c>
      <c r="C208" s="84" t="s">
        <v>846</v>
      </c>
      <c r="D208" s="97" t="s">
        <v>139</v>
      </c>
      <c r="E208" s="97" t="s">
        <v>374</v>
      </c>
      <c r="F208" s="84" t="s">
        <v>538</v>
      </c>
      <c r="G208" s="97" t="s">
        <v>505</v>
      </c>
      <c r="H208" s="84" t="s">
        <v>554</v>
      </c>
      <c r="I208" s="84" t="s">
        <v>179</v>
      </c>
      <c r="J208" s="84"/>
      <c r="K208" s="94">
        <v>4.6000000000009349</v>
      </c>
      <c r="L208" s="97" t="s">
        <v>183</v>
      </c>
      <c r="M208" s="98">
        <v>4.0999999999999995E-2</v>
      </c>
      <c r="N208" s="98">
        <v>1.7400000000003048E-2</v>
      </c>
      <c r="O208" s="94">
        <v>5099907.4080000008</v>
      </c>
      <c r="P208" s="96">
        <v>111.29</v>
      </c>
      <c r="Q208" s="94">
        <v>104.548101864</v>
      </c>
      <c r="R208" s="94">
        <v>5780.235056225999</v>
      </c>
      <c r="S208" s="95">
        <v>1.6999691360000003E-2</v>
      </c>
      <c r="T208" s="95">
        <v>7.6588351870093591E-4</v>
      </c>
      <c r="U208" s="95">
        <f>R208/'סכום נכסי הקרן'!$C$42</f>
        <v>8.0015163262285309E-5</v>
      </c>
    </row>
    <row r="209" spans="2:21" s="142" customFormat="1">
      <c r="B209" s="87" t="s">
        <v>847</v>
      </c>
      <c r="C209" s="84" t="s">
        <v>848</v>
      </c>
      <c r="D209" s="97" t="s">
        <v>139</v>
      </c>
      <c r="E209" s="97" t="s">
        <v>374</v>
      </c>
      <c r="F209" s="84" t="s">
        <v>637</v>
      </c>
      <c r="G209" s="97" t="s">
        <v>638</v>
      </c>
      <c r="H209" s="84" t="s">
        <v>554</v>
      </c>
      <c r="I209" s="84" t="s">
        <v>378</v>
      </c>
      <c r="J209" s="84"/>
      <c r="K209" s="94">
        <v>4.6999999999997168</v>
      </c>
      <c r="L209" s="97" t="s">
        <v>183</v>
      </c>
      <c r="M209" s="98">
        <v>1.9E-2</v>
      </c>
      <c r="N209" s="98">
        <v>1.4999999999999413E-2</v>
      </c>
      <c r="O209" s="94">
        <v>42138334.514752999</v>
      </c>
      <c r="P209" s="96">
        <v>102.1</v>
      </c>
      <c r="Q209" s="84"/>
      <c r="R209" s="94">
        <v>43023.240943103017</v>
      </c>
      <c r="S209" s="95">
        <v>2.9169592173568702E-2</v>
      </c>
      <c r="T209" s="95">
        <v>5.7005970931804928E-3</v>
      </c>
      <c r="U209" s="95">
        <f>R209/'סכום נכסי הקרן'!$C$42</f>
        <v>5.9556603055909156E-4</v>
      </c>
    </row>
    <row r="210" spans="2:21" s="142" customFormat="1">
      <c r="B210" s="87" t="s">
        <v>849</v>
      </c>
      <c r="C210" s="84" t="s">
        <v>850</v>
      </c>
      <c r="D210" s="97" t="s">
        <v>139</v>
      </c>
      <c r="E210" s="97" t="s">
        <v>374</v>
      </c>
      <c r="F210" s="84" t="s">
        <v>637</v>
      </c>
      <c r="G210" s="97" t="s">
        <v>638</v>
      </c>
      <c r="H210" s="84" t="s">
        <v>554</v>
      </c>
      <c r="I210" s="84" t="s">
        <v>378</v>
      </c>
      <c r="J210" s="84"/>
      <c r="K210" s="94">
        <v>3.2700000000000204</v>
      </c>
      <c r="L210" s="97" t="s">
        <v>183</v>
      </c>
      <c r="M210" s="98">
        <v>2.9600000000000001E-2</v>
      </c>
      <c r="N210" s="98">
        <v>1.3200000000000125E-2</v>
      </c>
      <c r="O210" s="94">
        <v>6194268.9141830001</v>
      </c>
      <c r="P210" s="96">
        <v>105.73</v>
      </c>
      <c r="Q210" s="84"/>
      <c r="R210" s="94">
        <v>6549.2004551809987</v>
      </c>
      <c r="S210" s="95">
        <v>1.5167384717167736E-2</v>
      </c>
      <c r="T210" s="95">
        <v>8.6777174985108057E-4</v>
      </c>
      <c r="U210" s="95">
        <f>R210/'סכום נכסי הקרן'!$C$42</f>
        <v>9.0659867386239359E-5</v>
      </c>
    </row>
    <row r="211" spans="2:21" s="142" customFormat="1">
      <c r="B211" s="87" t="s">
        <v>851</v>
      </c>
      <c r="C211" s="84" t="s">
        <v>852</v>
      </c>
      <c r="D211" s="97" t="s">
        <v>139</v>
      </c>
      <c r="E211" s="97" t="s">
        <v>374</v>
      </c>
      <c r="F211" s="84" t="s">
        <v>643</v>
      </c>
      <c r="G211" s="97" t="s">
        <v>505</v>
      </c>
      <c r="H211" s="84" t="s">
        <v>554</v>
      </c>
      <c r="I211" s="84" t="s">
        <v>179</v>
      </c>
      <c r="J211" s="84"/>
      <c r="K211" s="94">
        <v>5.4700000000001063</v>
      </c>
      <c r="L211" s="97" t="s">
        <v>183</v>
      </c>
      <c r="M211" s="98">
        <v>3.61E-2</v>
      </c>
      <c r="N211" s="98">
        <v>2.0700000000000284E-2</v>
      </c>
      <c r="O211" s="94">
        <v>27877559.478021003</v>
      </c>
      <c r="P211" s="96">
        <v>110.3</v>
      </c>
      <c r="Q211" s="84"/>
      <c r="R211" s="94">
        <v>30748.947177558999</v>
      </c>
      <c r="S211" s="95">
        <v>3.6322553065825408E-2</v>
      </c>
      <c r="T211" s="95">
        <v>4.0742481286002085E-3</v>
      </c>
      <c r="U211" s="95">
        <f>R211/'סכום נכסי הקרן'!$C$42</f>
        <v>4.2565432108260839E-4</v>
      </c>
    </row>
    <row r="212" spans="2:21" s="142" customFormat="1">
      <c r="B212" s="87" t="s">
        <v>853</v>
      </c>
      <c r="C212" s="84" t="s">
        <v>854</v>
      </c>
      <c r="D212" s="97" t="s">
        <v>139</v>
      </c>
      <c r="E212" s="97" t="s">
        <v>374</v>
      </c>
      <c r="F212" s="84" t="s">
        <v>643</v>
      </c>
      <c r="G212" s="97" t="s">
        <v>505</v>
      </c>
      <c r="H212" s="84" t="s">
        <v>554</v>
      </c>
      <c r="I212" s="84" t="s">
        <v>179</v>
      </c>
      <c r="J212" s="84"/>
      <c r="K212" s="94">
        <v>6.4099999999996653</v>
      </c>
      <c r="L212" s="97" t="s">
        <v>183</v>
      </c>
      <c r="M212" s="98">
        <v>3.3000000000000002E-2</v>
      </c>
      <c r="N212" s="98">
        <v>2.3599999999997037E-2</v>
      </c>
      <c r="O212" s="94">
        <v>9682456.6214600001</v>
      </c>
      <c r="P212" s="96">
        <v>107.33</v>
      </c>
      <c r="Q212" s="84"/>
      <c r="R212" s="94">
        <v>10392.180692727999</v>
      </c>
      <c r="S212" s="95">
        <v>3.1401373855454121E-2</v>
      </c>
      <c r="T212" s="95">
        <v>1.3769682095106923E-3</v>
      </c>
      <c r="U212" s="95">
        <f>R212/'סכום נכסי הקרן'!$C$42</f>
        <v>1.4385782354718282E-4</v>
      </c>
    </row>
    <row r="213" spans="2:21" s="142" customFormat="1">
      <c r="B213" s="87" t="s">
        <v>855</v>
      </c>
      <c r="C213" s="84" t="s">
        <v>856</v>
      </c>
      <c r="D213" s="97" t="s">
        <v>139</v>
      </c>
      <c r="E213" s="97" t="s">
        <v>374</v>
      </c>
      <c r="F213" s="84" t="s">
        <v>857</v>
      </c>
      <c r="G213" s="97" t="s">
        <v>170</v>
      </c>
      <c r="H213" s="84" t="s">
        <v>554</v>
      </c>
      <c r="I213" s="84" t="s">
        <v>179</v>
      </c>
      <c r="J213" s="84"/>
      <c r="K213" s="94">
        <v>3.4699999999996205</v>
      </c>
      <c r="L213" s="97" t="s">
        <v>183</v>
      </c>
      <c r="M213" s="98">
        <v>2.75E-2</v>
      </c>
      <c r="N213" s="98">
        <v>1.9399999999997693E-2</v>
      </c>
      <c r="O213" s="94">
        <v>9102699.4915639982</v>
      </c>
      <c r="P213" s="96">
        <v>103.77</v>
      </c>
      <c r="Q213" s="84"/>
      <c r="R213" s="94">
        <v>9445.8709626969994</v>
      </c>
      <c r="S213" s="95">
        <v>1.9543739320370099E-2</v>
      </c>
      <c r="T213" s="95">
        <v>1.2515817816635376E-3</v>
      </c>
      <c r="U213" s="95">
        <f>R213/'סכום נכסי הקרן'!$C$42</f>
        <v>1.3075816119633064E-4</v>
      </c>
    </row>
    <row r="214" spans="2:21" s="142" customFormat="1">
      <c r="B214" s="87" t="s">
        <v>858</v>
      </c>
      <c r="C214" s="84" t="s">
        <v>859</v>
      </c>
      <c r="D214" s="97" t="s">
        <v>139</v>
      </c>
      <c r="E214" s="97" t="s">
        <v>374</v>
      </c>
      <c r="F214" s="84" t="s">
        <v>857</v>
      </c>
      <c r="G214" s="97" t="s">
        <v>170</v>
      </c>
      <c r="H214" s="84" t="s">
        <v>554</v>
      </c>
      <c r="I214" s="84" t="s">
        <v>179</v>
      </c>
      <c r="J214" s="84"/>
      <c r="K214" s="94">
        <v>4.5300000000003404</v>
      </c>
      <c r="L214" s="97" t="s">
        <v>183</v>
      </c>
      <c r="M214" s="98">
        <v>2.3E-2</v>
      </c>
      <c r="N214" s="98">
        <v>2.2900000000001607E-2</v>
      </c>
      <c r="O214" s="94">
        <v>16415326.969500003</v>
      </c>
      <c r="P214" s="96">
        <v>100.85</v>
      </c>
      <c r="Q214" s="84"/>
      <c r="R214" s="94">
        <v>16554.856883246001</v>
      </c>
      <c r="S214" s="95">
        <v>5.2104010959240665E-2</v>
      </c>
      <c r="T214" s="95">
        <v>2.193525335561219E-3</v>
      </c>
      <c r="U214" s="95">
        <f>R214/'סכום נכסי הקרן'!$C$42</f>
        <v>2.2916707770731615E-4</v>
      </c>
    </row>
    <row r="215" spans="2:21" s="142" customFormat="1">
      <c r="B215" s="87" t="s">
        <v>860</v>
      </c>
      <c r="C215" s="84" t="s">
        <v>861</v>
      </c>
      <c r="D215" s="97" t="s">
        <v>139</v>
      </c>
      <c r="E215" s="97" t="s">
        <v>374</v>
      </c>
      <c r="F215" s="84" t="s">
        <v>657</v>
      </c>
      <c r="G215" s="97" t="s">
        <v>405</v>
      </c>
      <c r="H215" s="84" t="s">
        <v>654</v>
      </c>
      <c r="I215" s="84" t="s">
        <v>378</v>
      </c>
      <c r="J215" s="84"/>
      <c r="K215" s="94">
        <v>0.90999999999969927</v>
      </c>
      <c r="L215" s="97" t="s">
        <v>183</v>
      </c>
      <c r="M215" s="98">
        <v>4.2999999999999997E-2</v>
      </c>
      <c r="N215" s="98">
        <v>1.7599999999996473E-2</v>
      </c>
      <c r="O215" s="94">
        <v>6516086.2230169987</v>
      </c>
      <c r="P215" s="96">
        <v>102.66</v>
      </c>
      <c r="Q215" s="84"/>
      <c r="R215" s="94">
        <v>6689.4143345110006</v>
      </c>
      <c r="S215" s="95">
        <v>2.2567311034240114E-2</v>
      </c>
      <c r="T215" s="95">
        <v>8.8635014644349963E-4</v>
      </c>
      <c r="U215" s="95">
        <f>R215/'סכום נכסי הקרן'!$C$42</f>
        <v>9.2600832820533254E-5</v>
      </c>
    </row>
    <row r="216" spans="2:21" s="142" customFormat="1">
      <c r="B216" s="87" t="s">
        <v>862</v>
      </c>
      <c r="C216" s="84" t="s">
        <v>863</v>
      </c>
      <c r="D216" s="97" t="s">
        <v>139</v>
      </c>
      <c r="E216" s="97" t="s">
        <v>374</v>
      </c>
      <c r="F216" s="84" t="s">
        <v>657</v>
      </c>
      <c r="G216" s="97" t="s">
        <v>405</v>
      </c>
      <c r="H216" s="84" t="s">
        <v>654</v>
      </c>
      <c r="I216" s="84" t="s">
        <v>378</v>
      </c>
      <c r="J216" s="84"/>
      <c r="K216" s="94">
        <v>1.8600000000004036</v>
      </c>
      <c r="L216" s="97" t="s">
        <v>183</v>
      </c>
      <c r="M216" s="98">
        <v>4.2500000000000003E-2</v>
      </c>
      <c r="N216" s="98">
        <v>2.3200000000004856E-2</v>
      </c>
      <c r="O216" s="94">
        <v>4184716.2696159999</v>
      </c>
      <c r="P216" s="96">
        <v>104.27</v>
      </c>
      <c r="Q216" s="84"/>
      <c r="R216" s="94">
        <v>4363.4037016840002</v>
      </c>
      <c r="S216" s="95">
        <v>1.1139299583668067E-2</v>
      </c>
      <c r="T216" s="95">
        <v>5.78152782378435E-4</v>
      </c>
      <c r="U216" s="95">
        <f>R216/'סכום נכסי הקרן'!$C$42</f>
        <v>6.0402121397025504E-5</v>
      </c>
    </row>
    <row r="217" spans="2:21" s="142" customFormat="1">
      <c r="B217" s="87" t="s">
        <v>864</v>
      </c>
      <c r="C217" s="84" t="s">
        <v>865</v>
      </c>
      <c r="D217" s="97" t="s">
        <v>139</v>
      </c>
      <c r="E217" s="97" t="s">
        <v>374</v>
      </c>
      <c r="F217" s="84" t="s">
        <v>657</v>
      </c>
      <c r="G217" s="97" t="s">
        <v>405</v>
      </c>
      <c r="H217" s="84" t="s">
        <v>654</v>
      </c>
      <c r="I217" s="84" t="s">
        <v>378</v>
      </c>
      <c r="J217" s="84"/>
      <c r="K217" s="94">
        <v>1.7800000000005078</v>
      </c>
      <c r="L217" s="97" t="s">
        <v>183</v>
      </c>
      <c r="M217" s="98">
        <v>3.7000000000000005E-2</v>
      </c>
      <c r="N217" s="98">
        <v>2.3400000000006617E-2</v>
      </c>
      <c r="O217" s="94">
        <v>10126418.308560999</v>
      </c>
      <c r="P217" s="96">
        <v>103.04</v>
      </c>
      <c r="Q217" s="84"/>
      <c r="R217" s="94">
        <v>10434.261873214999</v>
      </c>
      <c r="S217" s="95">
        <v>3.8390434028885728E-2</v>
      </c>
      <c r="T217" s="95">
        <v>1.382543983206566E-3</v>
      </c>
      <c r="U217" s="95">
        <f>R217/'סכום נכסי הקרן'!$C$42</f>
        <v>1.4444034873762644E-4</v>
      </c>
    </row>
    <row r="218" spans="2:21" s="142" customFormat="1">
      <c r="B218" s="87" t="s">
        <v>866</v>
      </c>
      <c r="C218" s="84" t="s">
        <v>867</v>
      </c>
      <c r="D218" s="97" t="s">
        <v>139</v>
      </c>
      <c r="E218" s="97" t="s">
        <v>374</v>
      </c>
      <c r="F218" s="84" t="s">
        <v>823</v>
      </c>
      <c r="G218" s="97" t="s">
        <v>747</v>
      </c>
      <c r="H218" s="84" t="s">
        <v>654</v>
      </c>
      <c r="I218" s="84" t="s">
        <v>179</v>
      </c>
      <c r="J218" s="84"/>
      <c r="K218" s="94">
        <v>3.7699999999871507</v>
      </c>
      <c r="L218" s="97" t="s">
        <v>183</v>
      </c>
      <c r="M218" s="98">
        <v>3.7499999999999999E-2</v>
      </c>
      <c r="N218" s="98">
        <v>1.6499999999911332E-2</v>
      </c>
      <c r="O218" s="94">
        <v>297494.62430099997</v>
      </c>
      <c r="P218" s="96">
        <v>108.04</v>
      </c>
      <c r="Q218" s="84"/>
      <c r="R218" s="94">
        <v>321.41319216899996</v>
      </c>
      <c r="S218" s="95">
        <v>6.4511275355641853E-4</v>
      </c>
      <c r="T218" s="95">
        <v>4.2587379956139465E-5</v>
      </c>
      <c r="U218" s="95">
        <f>R218/'סכום נכסי הקרן'!$C$42</f>
        <v>4.4492877531604101E-6</v>
      </c>
    </row>
    <row r="219" spans="2:21" s="142" customFormat="1">
      <c r="B219" s="87" t="s">
        <v>868</v>
      </c>
      <c r="C219" s="84" t="s">
        <v>869</v>
      </c>
      <c r="D219" s="97" t="s">
        <v>139</v>
      </c>
      <c r="E219" s="97" t="s">
        <v>374</v>
      </c>
      <c r="F219" s="84" t="s">
        <v>492</v>
      </c>
      <c r="G219" s="97" t="s">
        <v>382</v>
      </c>
      <c r="H219" s="84" t="s">
        <v>654</v>
      </c>
      <c r="I219" s="84" t="s">
        <v>179</v>
      </c>
      <c r="J219" s="84"/>
      <c r="K219" s="94">
        <v>2.4299999999998767</v>
      </c>
      <c r="L219" s="97" t="s">
        <v>183</v>
      </c>
      <c r="M219" s="98">
        <v>3.6000000000000004E-2</v>
      </c>
      <c r="N219" s="98">
        <v>1.5999999999998477E-2</v>
      </c>
      <c r="O219" s="94">
        <f>25882422.9818/50000</f>
        <v>517.64845963599998</v>
      </c>
      <c r="P219" s="96">
        <v>5329897</v>
      </c>
      <c r="Q219" s="84"/>
      <c r="R219" s="94">
        <v>27590.129720686997</v>
      </c>
      <c r="S219" s="95">
        <f>165055.94657101%/50000</f>
        <v>3.3011189314201994E-2</v>
      </c>
      <c r="T219" s="95">
        <v>3.6557035183430162E-3</v>
      </c>
      <c r="U219" s="95">
        <f>R219/'סכום נכסי הקרן'!$C$42</f>
        <v>3.8192715565269652E-4</v>
      </c>
    </row>
    <row r="220" spans="2:21" s="142" customFormat="1">
      <c r="B220" s="87" t="s">
        <v>870</v>
      </c>
      <c r="C220" s="84" t="s">
        <v>871</v>
      </c>
      <c r="D220" s="97" t="s">
        <v>139</v>
      </c>
      <c r="E220" s="97" t="s">
        <v>374</v>
      </c>
      <c r="F220" s="84" t="s">
        <v>872</v>
      </c>
      <c r="G220" s="97" t="s">
        <v>776</v>
      </c>
      <c r="H220" s="84" t="s">
        <v>654</v>
      </c>
      <c r="I220" s="84" t="s">
        <v>179</v>
      </c>
      <c r="J220" s="84"/>
      <c r="K220" s="94">
        <v>0.64999999999446478</v>
      </c>
      <c r="L220" s="97" t="s">
        <v>183</v>
      </c>
      <c r="M220" s="98">
        <v>5.5500000000000001E-2</v>
      </c>
      <c r="N220" s="98">
        <v>9.2000000001033304E-3</v>
      </c>
      <c r="O220" s="94">
        <v>154964.71764300001</v>
      </c>
      <c r="P220" s="96">
        <v>104.92</v>
      </c>
      <c r="Q220" s="84"/>
      <c r="R220" s="94">
        <v>162.58897934599997</v>
      </c>
      <c r="S220" s="95">
        <v>1.2913726470250001E-2</v>
      </c>
      <c r="T220" s="95">
        <v>2.1543106533250907E-5</v>
      </c>
      <c r="U220" s="95">
        <f>R220/'סכום נכסי הקרן'!$C$42</f>
        <v>2.2507015027019803E-6</v>
      </c>
    </row>
    <row r="221" spans="2:21" s="142" customFormat="1">
      <c r="B221" s="87" t="s">
        <v>873</v>
      </c>
      <c r="C221" s="84" t="s">
        <v>874</v>
      </c>
      <c r="D221" s="97" t="s">
        <v>139</v>
      </c>
      <c r="E221" s="97" t="s">
        <v>374</v>
      </c>
      <c r="F221" s="84" t="s">
        <v>875</v>
      </c>
      <c r="G221" s="97" t="s">
        <v>170</v>
      </c>
      <c r="H221" s="84" t="s">
        <v>654</v>
      </c>
      <c r="I221" s="84" t="s">
        <v>378</v>
      </c>
      <c r="J221" s="84"/>
      <c r="K221" s="94">
        <v>2.0399999999971126</v>
      </c>
      <c r="L221" s="97" t="s">
        <v>183</v>
      </c>
      <c r="M221" s="98">
        <v>3.4000000000000002E-2</v>
      </c>
      <c r="N221" s="98">
        <v>1.9499999999974978E-2</v>
      </c>
      <c r="O221" s="94">
        <v>830312.98627599981</v>
      </c>
      <c r="P221" s="96">
        <v>103.46</v>
      </c>
      <c r="Q221" s="84"/>
      <c r="R221" s="94">
        <v>859.04178893700009</v>
      </c>
      <c r="S221" s="95">
        <v>1.3860581581507918E-3</v>
      </c>
      <c r="T221" s="95">
        <v>1.1382338981414813E-4</v>
      </c>
      <c r="U221" s="95">
        <f>R221/'סכום נכסי הקרן'!$C$42</f>
        <v>1.1891621763181148E-5</v>
      </c>
    </row>
    <row r="222" spans="2:21" s="142" customFormat="1">
      <c r="B222" s="87" t="s">
        <v>876</v>
      </c>
      <c r="C222" s="84" t="s">
        <v>877</v>
      </c>
      <c r="D222" s="97" t="s">
        <v>139</v>
      </c>
      <c r="E222" s="97" t="s">
        <v>374</v>
      </c>
      <c r="F222" s="84" t="s">
        <v>653</v>
      </c>
      <c r="G222" s="97" t="s">
        <v>382</v>
      </c>
      <c r="H222" s="84" t="s">
        <v>654</v>
      </c>
      <c r="I222" s="84" t="s">
        <v>179</v>
      </c>
      <c r="J222" s="84"/>
      <c r="K222" s="94">
        <v>0.42000000000011267</v>
      </c>
      <c r="L222" s="97" t="s">
        <v>183</v>
      </c>
      <c r="M222" s="98">
        <v>1.7500000000000002E-2</v>
      </c>
      <c r="N222" s="98">
        <v>6.199999999998311E-3</v>
      </c>
      <c r="O222" s="94">
        <v>7762808.4448390007</v>
      </c>
      <c r="P222" s="96">
        <v>100.6</v>
      </c>
      <c r="Q222" s="84"/>
      <c r="R222" s="94">
        <v>7809.3855537859981</v>
      </c>
      <c r="S222" s="95">
        <v>1.5083372410599231E-2</v>
      </c>
      <c r="T222" s="95">
        <v>1.0347467929325027E-3</v>
      </c>
      <c r="U222" s="95">
        <f>R222/'סכום נכסי הקרן'!$C$42</f>
        <v>1.0810447222059952E-4</v>
      </c>
    </row>
    <row r="223" spans="2:21" s="142" customFormat="1">
      <c r="B223" s="87" t="s">
        <v>878</v>
      </c>
      <c r="C223" s="84" t="s">
        <v>879</v>
      </c>
      <c r="D223" s="97" t="s">
        <v>139</v>
      </c>
      <c r="E223" s="97" t="s">
        <v>374</v>
      </c>
      <c r="F223" s="84" t="s">
        <v>880</v>
      </c>
      <c r="G223" s="97" t="s">
        <v>424</v>
      </c>
      <c r="H223" s="84" t="s">
        <v>654</v>
      </c>
      <c r="I223" s="84" t="s">
        <v>179</v>
      </c>
      <c r="J223" s="84"/>
      <c r="K223" s="94">
        <v>2.6900000000013065</v>
      </c>
      <c r="L223" s="97" t="s">
        <v>183</v>
      </c>
      <c r="M223" s="98">
        <v>6.7500000000000004E-2</v>
      </c>
      <c r="N223" s="98">
        <v>3.8500000000032682E-2</v>
      </c>
      <c r="O223" s="94">
        <v>914115.956779</v>
      </c>
      <c r="P223" s="96">
        <v>107.1</v>
      </c>
      <c r="Q223" s="84"/>
      <c r="R223" s="94">
        <v>979.01819018800018</v>
      </c>
      <c r="S223" s="95">
        <v>1.3716917055790674E-3</v>
      </c>
      <c r="T223" s="95">
        <v>1.2972031225023784E-4</v>
      </c>
      <c r="U223" s="95">
        <f>R223/'סכום נכסי הקרן'!$C$42</f>
        <v>1.3552441996327196E-5</v>
      </c>
    </row>
    <row r="224" spans="2:21" s="142" customFormat="1">
      <c r="B224" s="87" t="s">
        <v>881</v>
      </c>
      <c r="C224" s="84" t="s">
        <v>882</v>
      </c>
      <c r="D224" s="97" t="s">
        <v>139</v>
      </c>
      <c r="E224" s="97" t="s">
        <v>374</v>
      </c>
      <c r="F224" s="84" t="s">
        <v>608</v>
      </c>
      <c r="G224" s="97" t="s">
        <v>424</v>
      </c>
      <c r="H224" s="84" t="s">
        <v>654</v>
      </c>
      <c r="I224" s="84" t="s">
        <v>378</v>
      </c>
      <c r="J224" s="84"/>
      <c r="K224" s="94">
        <v>2.5800000010206374</v>
      </c>
      <c r="L224" s="97" t="s">
        <v>183</v>
      </c>
      <c r="M224" s="98">
        <v>5.74E-2</v>
      </c>
      <c r="N224" s="98">
        <v>1.7700000009911957E-2</v>
      </c>
      <c r="O224" s="94">
        <v>3639.1813010000001</v>
      </c>
      <c r="P224" s="96">
        <v>112</v>
      </c>
      <c r="Q224" s="84"/>
      <c r="R224" s="94">
        <v>4.0758842479999995</v>
      </c>
      <c r="S224" s="95">
        <v>2.3578588112694466E-5</v>
      </c>
      <c r="T224" s="95">
        <v>5.4005633669059309E-7</v>
      </c>
      <c r="U224" s="95">
        <f>R224/'סכום נכסי הקרן'!$C$42</f>
        <v>5.6422020967921278E-8</v>
      </c>
    </row>
    <row r="225" spans="2:21" s="142" customFormat="1">
      <c r="B225" s="87" t="s">
        <v>883</v>
      </c>
      <c r="C225" s="84" t="s">
        <v>884</v>
      </c>
      <c r="D225" s="97" t="s">
        <v>139</v>
      </c>
      <c r="E225" s="97" t="s">
        <v>374</v>
      </c>
      <c r="F225" s="84" t="s">
        <v>608</v>
      </c>
      <c r="G225" s="97" t="s">
        <v>424</v>
      </c>
      <c r="H225" s="84" t="s">
        <v>654</v>
      </c>
      <c r="I225" s="84" t="s">
        <v>378</v>
      </c>
      <c r="J225" s="84"/>
      <c r="K225" s="94">
        <v>4.6699999999990061</v>
      </c>
      <c r="L225" s="97" t="s">
        <v>183</v>
      </c>
      <c r="M225" s="98">
        <v>5.6500000000000002E-2</v>
      </c>
      <c r="N225" s="98">
        <v>2.4999999999951963E-2</v>
      </c>
      <c r="O225" s="94">
        <v>541865.15997499984</v>
      </c>
      <c r="P225" s="96">
        <v>115.26</v>
      </c>
      <c r="Q225" s="84"/>
      <c r="R225" s="94">
        <v>624.55380708600001</v>
      </c>
      <c r="S225" s="95">
        <v>6.1761960093782986E-3</v>
      </c>
      <c r="T225" s="95">
        <v>8.2753635922446983E-5</v>
      </c>
      <c r="U225" s="95">
        <f>R225/'סכום נכסי הקרן'!$C$42</f>
        <v>8.6456302129513651E-6</v>
      </c>
    </row>
    <row r="226" spans="2:21" s="142" customFormat="1">
      <c r="B226" s="87" t="s">
        <v>885</v>
      </c>
      <c r="C226" s="84" t="s">
        <v>886</v>
      </c>
      <c r="D226" s="97" t="s">
        <v>139</v>
      </c>
      <c r="E226" s="97" t="s">
        <v>374</v>
      </c>
      <c r="F226" s="84" t="s">
        <v>611</v>
      </c>
      <c r="G226" s="97" t="s">
        <v>424</v>
      </c>
      <c r="H226" s="84" t="s">
        <v>654</v>
      </c>
      <c r="I226" s="84" t="s">
        <v>378</v>
      </c>
      <c r="J226" s="84"/>
      <c r="K226" s="94">
        <v>3.1100000000002304</v>
      </c>
      <c r="L226" s="97" t="s">
        <v>183</v>
      </c>
      <c r="M226" s="98">
        <v>3.7000000000000005E-2</v>
      </c>
      <c r="N226" s="98">
        <v>1.4799999999998681E-2</v>
      </c>
      <c r="O226" s="94">
        <v>2838785.725449</v>
      </c>
      <c r="P226" s="96">
        <v>107</v>
      </c>
      <c r="Q226" s="84"/>
      <c r="R226" s="94">
        <v>3037.5007255299997</v>
      </c>
      <c r="S226" s="95">
        <v>1.2556663458212474E-2</v>
      </c>
      <c r="T226" s="95">
        <v>4.0247009353361563E-4</v>
      </c>
      <c r="U226" s="95">
        <f>R226/'סכום נכסי הקרן'!$C$42</f>
        <v>4.2047791153545474E-5</v>
      </c>
    </row>
    <row r="227" spans="2:21" s="142" customFormat="1">
      <c r="B227" s="87" t="s">
        <v>887</v>
      </c>
      <c r="C227" s="84" t="s">
        <v>888</v>
      </c>
      <c r="D227" s="97" t="s">
        <v>139</v>
      </c>
      <c r="E227" s="97" t="s">
        <v>374</v>
      </c>
      <c r="F227" s="84" t="s">
        <v>889</v>
      </c>
      <c r="G227" s="97" t="s">
        <v>405</v>
      </c>
      <c r="H227" s="84" t="s">
        <v>654</v>
      </c>
      <c r="I227" s="84" t="s">
        <v>378</v>
      </c>
      <c r="J227" s="84"/>
      <c r="K227" s="94">
        <v>2.8899999999999708</v>
      </c>
      <c r="L227" s="97" t="s">
        <v>183</v>
      </c>
      <c r="M227" s="98">
        <v>2.9500000000000002E-2</v>
      </c>
      <c r="N227" s="98">
        <v>1.6500000000000715E-2</v>
      </c>
      <c r="O227" s="94">
        <v>8053092.4523360003</v>
      </c>
      <c r="P227" s="96">
        <v>103.79</v>
      </c>
      <c r="Q227" s="84"/>
      <c r="R227" s="94">
        <v>8358.3046560160001</v>
      </c>
      <c r="S227" s="95">
        <v>4.0945335190036111E-2</v>
      </c>
      <c r="T227" s="95">
        <v>1.1074787994008631E-3</v>
      </c>
      <c r="U227" s="95">
        <f>R227/'סכום נכסי הקרן'!$C$42</f>
        <v>1.1570309946594167E-4</v>
      </c>
    </row>
    <row r="228" spans="2:21" s="142" customFormat="1">
      <c r="B228" s="87" t="s">
        <v>890</v>
      </c>
      <c r="C228" s="84" t="s">
        <v>891</v>
      </c>
      <c r="D228" s="97" t="s">
        <v>139</v>
      </c>
      <c r="E228" s="97" t="s">
        <v>374</v>
      </c>
      <c r="F228" s="84" t="s">
        <v>538</v>
      </c>
      <c r="G228" s="97" t="s">
        <v>505</v>
      </c>
      <c r="H228" s="84" t="s">
        <v>654</v>
      </c>
      <c r="I228" s="84" t="s">
        <v>179</v>
      </c>
      <c r="J228" s="84"/>
      <c r="K228" s="94">
        <v>8.6000000000002803</v>
      </c>
      <c r="L228" s="97" t="s">
        <v>183</v>
      </c>
      <c r="M228" s="98">
        <v>3.4300000000000004E-2</v>
      </c>
      <c r="N228" s="98">
        <v>2.8600000000002606E-2</v>
      </c>
      <c r="O228" s="94">
        <v>13084622.703012001</v>
      </c>
      <c r="P228" s="96">
        <v>105.07</v>
      </c>
      <c r="Q228" s="84"/>
      <c r="R228" s="94">
        <v>13748.013074246997</v>
      </c>
      <c r="S228" s="95">
        <v>5.1538611560627071E-2</v>
      </c>
      <c r="T228" s="95">
        <v>1.8216173781911123E-3</v>
      </c>
      <c r="U228" s="95">
        <f>R228/'סכום נכסי הקרן'!$C$42</f>
        <v>1.9031224508474315E-4</v>
      </c>
    </row>
    <row r="229" spans="2:21" s="142" customFormat="1">
      <c r="B229" s="87" t="s">
        <v>892</v>
      </c>
      <c r="C229" s="84" t="s">
        <v>893</v>
      </c>
      <c r="D229" s="97" t="s">
        <v>139</v>
      </c>
      <c r="E229" s="97" t="s">
        <v>374</v>
      </c>
      <c r="F229" s="84" t="s">
        <v>683</v>
      </c>
      <c r="G229" s="97" t="s">
        <v>424</v>
      </c>
      <c r="H229" s="84" t="s">
        <v>654</v>
      </c>
      <c r="I229" s="84" t="s">
        <v>179</v>
      </c>
      <c r="J229" s="84"/>
      <c r="K229" s="94">
        <v>3.1999847616998767</v>
      </c>
      <c r="L229" s="97" t="s">
        <v>183</v>
      </c>
      <c r="M229" s="98">
        <v>7.0499999999999993E-2</v>
      </c>
      <c r="N229" s="98">
        <v>3.1199836860551628E-2</v>
      </c>
      <c r="O229" s="94">
        <v>0.19762099999999996</v>
      </c>
      <c r="P229" s="96">
        <v>112.8</v>
      </c>
      <c r="Q229" s="84"/>
      <c r="R229" s="94">
        <v>2.2312200000000002E-4</v>
      </c>
      <c r="S229" s="95">
        <v>4.2737957376847582E-10</v>
      </c>
      <c r="T229" s="95">
        <v>2.9563756628811544E-11</v>
      </c>
      <c r="U229" s="95">
        <f>R229/'סכום נכסי הקרן'!$C$42</f>
        <v>3.0886535034899091E-12</v>
      </c>
    </row>
    <row r="230" spans="2:21" s="142" customFormat="1">
      <c r="B230" s="87" t="s">
        <v>894</v>
      </c>
      <c r="C230" s="84" t="s">
        <v>895</v>
      </c>
      <c r="D230" s="97" t="s">
        <v>139</v>
      </c>
      <c r="E230" s="97" t="s">
        <v>374</v>
      </c>
      <c r="F230" s="84" t="s">
        <v>686</v>
      </c>
      <c r="G230" s="97" t="s">
        <v>473</v>
      </c>
      <c r="H230" s="84" t="s">
        <v>654</v>
      </c>
      <c r="I230" s="84" t="s">
        <v>378</v>
      </c>
      <c r="J230" s="84"/>
      <c r="K230" s="94">
        <v>3.390000000000795</v>
      </c>
      <c r="L230" s="97" t="s">
        <v>183</v>
      </c>
      <c r="M230" s="98">
        <v>4.1399999999999999E-2</v>
      </c>
      <c r="N230" s="98">
        <v>3.4800000000006416E-2</v>
      </c>
      <c r="O230" s="94">
        <v>5845891.3895720001</v>
      </c>
      <c r="P230" s="96">
        <v>102.25</v>
      </c>
      <c r="Q230" s="94">
        <v>866.8725373860002</v>
      </c>
      <c r="R230" s="94">
        <v>6860.738050644999</v>
      </c>
      <c r="S230" s="95">
        <v>1.022473039219622E-2</v>
      </c>
      <c r="T230" s="95">
        <v>9.0905060918822721E-4</v>
      </c>
      <c r="U230" s="95">
        <f>R230/'סכום נכסי הקרן'!$C$42</f>
        <v>9.4972448331635622E-5</v>
      </c>
    </row>
    <row r="231" spans="2:21" s="142" customFormat="1">
      <c r="B231" s="87" t="s">
        <v>896</v>
      </c>
      <c r="C231" s="84" t="s">
        <v>897</v>
      </c>
      <c r="D231" s="97" t="s">
        <v>139</v>
      </c>
      <c r="E231" s="97" t="s">
        <v>374</v>
      </c>
      <c r="F231" s="84" t="s">
        <v>686</v>
      </c>
      <c r="G231" s="97" t="s">
        <v>473</v>
      </c>
      <c r="H231" s="84" t="s">
        <v>654</v>
      </c>
      <c r="I231" s="84" t="s">
        <v>378</v>
      </c>
      <c r="J231" s="84"/>
      <c r="K231" s="94">
        <v>5.6200000000001564</v>
      </c>
      <c r="L231" s="97" t="s">
        <v>183</v>
      </c>
      <c r="M231" s="98">
        <v>2.5000000000000001E-2</v>
      </c>
      <c r="N231" s="98">
        <v>5.3300000000001325E-2</v>
      </c>
      <c r="O231" s="94">
        <v>16656981.194617001</v>
      </c>
      <c r="P231" s="96">
        <v>86.68</v>
      </c>
      <c r="Q231" s="84"/>
      <c r="R231" s="94">
        <v>14438.270930685007</v>
      </c>
      <c r="S231" s="95">
        <v>2.713141770998816E-2</v>
      </c>
      <c r="T231" s="95">
        <v>1.9130768276351762E-3</v>
      </c>
      <c r="U231" s="95">
        <f>R231/'סכום נכסי הקרן'!$C$42</f>
        <v>1.9986740928459209E-4</v>
      </c>
    </row>
    <row r="232" spans="2:21" s="142" customFormat="1">
      <c r="B232" s="87" t="s">
        <v>898</v>
      </c>
      <c r="C232" s="84" t="s">
        <v>899</v>
      </c>
      <c r="D232" s="97" t="s">
        <v>139</v>
      </c>
      <c r="E232" s="97" t="s">
        <v>374</v>
      </c>
      <c r="F232" s="84" t="s">
        <v>686</v>
      </c>
      <c r="G232" s="97" t="s">
        <v>473</v>
      </c>
      <c r="H232" s="84" t="s">
        <v>654</v>
      </c>
      <c r="I232" s="84" t="s">
        <v>378</v>
      </c>
      <c r="J232" s="84"/>
      <c r="K232" s="94">
        <v>4.2999999999996001</v>
      </c>
      <c r="L232" s="97" t="s">
        <v>183</v>
      </c>
      <c r="M232" s="98">
        <v>3.5499999999999997E-2</v>
      </c>
      <c r="N232" s="98">
        <v>4.8399999999995245E-2</v>
      </c>
      <c r="O232" s="94">
        <v>8012205.2834150009</v>
      </c>
      <c r="P232" s="96">
        <v>94.87</v>
      </c>
      <c r="Q232" s="94">
        <v>142.21664484200005</v>
      </c>
      <c r="R232" s="94">
        <v>7743.3954410769993</v>
      </c>
      <c r="S232" s="95">
        <v>1.1274728317833091E-2</v>
      </c>
      <c r="T232" s="95">
        <v>1.0260030758986079E-3</v>
      </c>
      <c r="U232" s="95">
        <f>R232/'סכום נכסי הקרן'!$C$42</f>
        <v>1.0719097828986053E-4</v>
      </c>
    </row>
    <row r="233" spans="2:21" s="142" customFormat="1">
      <c r="B233" s="87" t="s">
        <v>900</v>
      </c>
      <c r="C233" s="84" t="s">
        <v>901</v>
      </c>
      <c r="D233" s="97" t="s">
        <v>139</v>
      </c>
      <c r="E233" s="97" t="s">
        <v>374</v>
      </c>
      <c r="F233" s="84" t="s">
        <v>902</v>
      </c>
      <c r="G233" s="97" t="s">
        <v>424</v>
      </c>
      <c r="H233" s="84" t="s">
        <v>654</v>
      </c>
      <c r="I233" s="84" t="s">
        <v>378</v>
      </c>
      <c r="J233" s="84"/>
      <c r="K233" s="94">
        <v>4.7800000000006806</v>
      </c>
      <c r="L233" s="97" t="s">
        <v>183</v>
      </c>
      <c r="M233" s="98">
        <v>3.9E-2</v>
      </c>
      <c r="N233" s="98">
        <v>4.3100000000006293E-2</v>
      </c>
      <c r="O233" s="94">
        <v>12447599.006076001</v>
      </c>
      <c r="P233" s="96">
        <v>98.58</v>
      </c>
      <c r="Q233" s="84"/>
      <c r="R233" s="94">
        <v>12270.843100188002</v>
      </c>
      <c r="S233" s="95">
        <v>2.9574470778768801E-2</v>
      </c>
      <c r="T233" s="95">
        <v>1.6258917500035378E-3</v>
      </c>
      <c r="U233" s="95">
        <f>R233/'סכום נכסי הקרן'!$C$42</f>
        <v>1.6986394229242589E-4</v>
      </c>
    </row>
    <row r="234" spans="2:21" s="142" customFormat="1">
      <c r="B234" s="87" t="s">
        <v>903</v>
      </c>
      <c r="C234" s="84" t="s">
        <v>904</v>
      </c>
      <c r="D234" s="97" t="s">
        <v>139</v>
      </c>
      <c r="E234" s="97" t="s">
        <v>374</v>
      </c>
      <c r="F234" s="84" t="s">
        <v>905</v>
      </c>
      <c r="G234" s="97" t="s">
        <v>473</v>
      </c>
      <c r="H234" s="84" t="s">
        <v>654</v>
      </c>
      <c r="I234" s="84" t="s">
        <v>378</v>
      </c>
      <c r="J234" s="84"/>
      <c r="K234" s="94">
        <v>1.4799999999999953</v>
      </c>
      <c r="L234" s="97" t="s">
        <v>183</v>
      </c>
      <c r="M234" s="98">
        <v>1.49E-2</v>
      </c>
      <c r="N234" s="98">
        <v>1.3299999999998353E-2</v>
      </c>
      <c r="O234" s="94">
        <v>8102688.5950089991</v>
      </c>
      <c r="P234" s="96">
        <v>100.24</v>
      </c>
      <c r="Q234" s="84"/>
      <c r="R234" s="94">
        <v>8122.1350476979997</v>
      </c>
      <c r="S234" s="95">
        <v>2.4727050825026579E-2</v>
      </c>
      <c r="T234" s="95">
        <v>1.0761862293116962E-3</v>
      </c>
      <c r="U234" s="95">
        <f>R234/'סכום נכסי הקרן'!$C$42</f>
        <v>1.124338293439939E-4</v>
      </c>
    </row>
    <row r="235" spans="2:21" s="142" customFormat="1">
      <c r="B235" s="87" t="s">
        <v>906</v>
      </c>
      <c r="C235" s="84" t="s">
        <v>907</v>
      </c>
      <c r="D235" s="97" t="s">
        <v>139</v>
      </c>
      <c r="E235" s="97" t="s">
        <v>374</v>
      </c>
      <c r="F235" s="84" t="s">
        <v>905</v>
      </c>
      <c r="G235" s="97" t="s">
        <v>473</v>
      </c>
      <c r="H235" s="84" t="s">
        <v>654</v>
      </c>
      <c r="I235" s="84" t="s">
        <v>378</v>
      </c>
      <c r="J235" s="84"/>
      <c r="K235" s="94">
        <v>2.9000000000000972</v>
      </c>
      <c r="L235" s="97" t="s">
        <v>183</v>
      </c>
      <c r="M235" s="98">
        <v>2.1600000000000001E-2</v>
      </c>
      <c r="N235" s="98">
        <v>1.6600000000001353E-2</v>
      </c>
      <c r="O235" s="94">
        <v>7113165.556042999</v>
      </c>
      <c r="P235" s="96">
        <v>101.49</v>
      </c>
      <c r="Q235" s="84"/>
      <c r="R235" s="94">
        <v>7219.1517212969993</v>
      </c>
      <c r="S235" s="95">
        <v>8.9582744747926085E-3</v>
      </c>
      <c r="T235" s="95">
        <v>9.5654056773823465E-4</v>
      </c>
      <c r="U235" s="95">
        <f>R235/'סכום נכסי הקרן'!$C$42</f>
        <v>9.9933929671700605E-5</v>
      </c>
    </row>
    <row r="236" spans="2:21" s="142" customFormat="1">
      <c r="B236" s="87" t="s">
        <v>908</v>
      </c>
      <c r="C236" s="84" t="s">
        <v>909</v>
      </c>
      <c r="D236" s="97" t="s">
        <v>139</v>
      </c>
      <c r="E236" s="97" t="s">
        <v>374</v>
      </c>
      <c r="F236" s="84" t="s">
        <v>857</v>
      </c>
      <c r="G236" s="97" t="s">
        <v>170</v>
      </c>
      <c r="H236" s="84" t="s">
        <v>654</v>
      </c>
      <c r="I236" s="84" t="s">
        <v>179</v>
      </c>
      <c r="J236" s="84"/>
      <c r="K236" s="94">
        <v>2.4599999999997437</v>
      </c>
      <c r="L236" s="97" t="s">
        <v>183</v>
      </c>
      <c r="M236" s="98">
        <v>2.4E-2</v>
      </c>
      <c r="N236" s="98">
        <v>1.860000000000012E-2</v>
      </c>
      <c r="O236" s="94">
        <v>5155702.4817549996</v>
      </c>
      <c r="P236" s="96">
        <v>101.55</v>
      </c>
      <c r="Q236" s="84"/>
      <c r="R236" s="94">
        <v>5235.6158718790002</v>
      </c>
      <c r="S236" s="95">
        <v>1.4656166190443121E-2</v>
      </c>
      <c r="T236" s="95">
        <v>6.9372125311790718E-4</v>
      </c>
      <c r="U236" s="95">
        <f>R236/'סכום נכסי הקרן'!$C$42</f>
        <v>7.2476059311078457E-5</v>
      </c>
    </row>
    <row r="237" spans="2:21" s="142" customFormat="1">
      <c r="B237" s="87" t="s">
        <v>910</v>
      </c>
      <c r="C237" s="84" t="s">
        <v>911</v>
      </c>
      <c r="D237" s="97" t="s">
        <v>139</v>
      </c>
      <c r="E237" s="97" t="s">
        <v>374</v>
      </c>
      <c r="F237" s="84" t="s">
        <v>912</v>
      </c>
      <c r="G237" s="97" t="s">
        <v>424</v>
      </c>
      <c r="H237" s="84" t="s">
        <v>654</v>
      </c>
      <c r="I237" s="84" t="s">
        <v>378</v>
      </c>
      <c r="J237" s="84"/>
      <c r="K237" s="94">
        <v>1.1399999999999484</v>
      </c>
      <c r="L237" s="97" t="s">
        <v>183</v>
      </c>
      <c r="M237" s="98">
        <v>5.0999999999999997E-2</v>
      </c>
      <c r="N237" s="98">
        <v>2.5999999999999114E-2</v>
      </c>
      <c r="O237" s="94">
        <v>23832177.812697001</v>
      </c>
      <c r="P237" s="96">
        <v>104.14</v>
      </c>
      <c r="Q237" s="84"/>
      <c r="R237" s="94">
        <v>24818.829178802003</v>
      </c>
      <c r="S237" s="95">
        <v>3.1263515430535224E-2</v>
      </c>
      <c r="T237" s="95">
        <v>3.2885050584619577E-3</v>
      </c>
      <c r="U237" s="95">
        <f>R237/'סכום נכסי הקרן'!$C$42</f>
        <v>3.4356434459902827E-4</v>
      </c>
    </row>
    <row r="238" spans="2:21" s="142" customFormat="1">
      <c r="B238" s="87" t="s">
        <v>913</v>
      </c>
      <c r="C238" s="84" t="s">
        <v>914</v>
      </c>
      <c r="D238" s="97" t="s">
        <v>139</v>
      </c>
      <c r="E238" s="97" t="s">
        <v>374</v>
      </c>
      <c r="F238" s="84" t="s">
        <v>915</v>
      </c>
      <c r="G238" s="97" t="s">
        <v>916</v>
      </c>
      <c r="H238" s="84" t="s">
        <v>654</v>
      </c>
      <c r="I238" s="84" t="s">
        <v>378</v>
      </c>
      <c r="J238" s="84"/>
      <c r="K238" s="94">
        <v>5.5300000001459688</v>
      </c>
      <c r="L238" s="97" t="s">
        <v>183</v>
      </c>
      <c r="M238" s="98">
        <v>2.6200000000000001E-2</v>
      </c>
      <c r="N238" s="98">
        <v>2.4300000000534533E-2</v>
      </c>
      <c r="O238" s="94">
        <v>34846.432713999995</v>
      </c>
      <c r="P238" s="96">
        <v>101.09</v>
      </c>
      <c r="Q238" s="94">
        <v>3.6518460749999995</v>
      </c>
      <c r="R238" s="94">
        <v>38.912482644000001</v>
      </c>
      <c r="S238" s="95">
        <v>1.6373101290423033E-4</v>
      </c>
      <c r="T238" s="95">
        <v>5.1559199303971324E-6</v>
      </c>
      <c r="U238" s="95">
        <f>R238/'סכום נכסי הקרן'!$C$42</f>
        <v>5.3866125190649452E-7</v>
      </c>
    </row>
    <row r="239" spans="2:21" s="142" customFormat="1">
      <c r="B239" s="87" t="s">
        <v>917</v>
      </c>
      <c r="C239" s="84" t="s">
        <v>918</v>
      </c>
      <c r="D239" s="97" t="s">
        <v>139</v>
      </c>
      <c r="E239" s="97" t="s">
        <v>374</v>
      </c>
      <c r="F239" s="84" t="s">
        <v>915</v>
      </c>
      <c r="G239" s="97" t="s">
        <v>916</v>
      </c>
      <c r="H239" s="84" t="s">
        <v>654</v>
      </c>
      <c r="I239" s="84" t="s">
        <v>378</v>
      </c>
      <c r="J239" s="84"/>
      <c r="K239" s="94">
        <v>3.0899999999991663</v>
      </c>
      <c r="L239" s="97" t="s">
        <v>183</v>
      </c>
      <c r="M239" s="98">
        <v>3.3500000000000002E-2</v>
      </c>
      <c r="N239" s="98">
        <v>1.779999999999313E-2</v>
      </c>
      <c r="O239" s="94">
        <v>6559692.4989399994</v>
      </c>
      <c r="P239" s="96">
        <v>105.72</v>
      </c>
      <c r="Q239" s="84"/>
      <c r="R239" s="94">
        <v>6934.9069114420008</v>
      </c>
      <c r="S239" s="95">
        <v>1.3637035973817326E-2</v>
      </c>
      <c r="T239" s="95">
        <v>9.1887801370252331E-4</v>
      </c>
      <c r="U239" s="95">
        <f>R239/'סכום נכסי הקרן'!$C$42</f>
        <v>9.5999159779859089E-5</v>
      </c>
    </row>
    <row r="240" spans="2:21" s="142" customFormat="1">
      <c r="B240" s="87" t="s">
        <v>919</v>
      </c>
      <c r="C240" s="84" t="s">
        <v>920</v>
      </c>
      <c r="D240" s="97" t="s">
        <v>139</v>
      </c>
      <c r="E240" s="97" t="s">
        <v>374</v>
      </c>
      <c r="F240" s="84" t="s">
        <v>653</v>
      </c>
      <c r="G240" s="97" t="s">
        <v>382</v>
      </c>
      <c r="H240" s="84" t="s">
        <v>698</v>
      </c>
      <c r="I240" s="84" t="s">
        <v>179</v>
      </c>
      <c r="J240" s="84"/>
      <c r="K240" s="94">
        <v>1.1799999999979447</v>
      </c>
      <c r="L240" s="97" t="s">
        <v>183</v>
      </c>
      <c r="M240" s="98">
        <v>2.8199999999999999E-2</v>
      </c>
      <c r="N240" s="98">
        <v>1.189999999996161E-2</v>
      </c>
      <c r="O240" s="94">
        <v>1010708.965166</v>
      </c>
      <c r="P240" s="96">
        <v>102.06</v>
      </c>
      <c r="Q240" s="84"/>
      <c r="R240" s="94">
        <v>1031.5295859840001</v>
      </c>
      <c r="S240" s="95">
        <v>1.0470629922571688E-2</v>
      </c>
      <c r="T240" s="95">
        <v>1.3667809375789792E-4</v>
      </c>
      <c r="U240" s="95">
        <f>R240/'סכום נכסי הקרן'!$C$42</f>
        <v>1.4279351519361501E-5</v>
      </c>
    </row>
    <row r="241" spans="2:21" s="142" customFormat="1">
      <c r="B241" s="87" t="s">
        <v>921</v>
      </c>
      <c r="C241" s="84" t="s">
        <v>922</v>
      </c>
      <c r="D241" s="97" t="s">
        <v>139</v>
      </c>
      <c r="E241" s="97" t="s">
        <v>374</v>
      </c>
      <c r="F241" s="84" t="s">
        <v>701</v>
      </c>
      <c r="G241" s="97" t="s">
        <v>702</v>
      </c>
      <c r="H241" s="84" t="s">
        <v>698</v>
      </c>
      <c r="I241" s="84" t="s">
        <v>179</v>
      </c>
      <c r="J241" s="84"/>
      <c r="K241" s="94">
        <v>2.3499871893415323</v>
      </c>
      <c r="L241" s="97" t="s">
        <v>183</v>
      </c>
      <c r="M241" s="98">
        <v>4.6500000000000007E-2</v>
      </c>
      <c r="N241" s="98">
        <v>2.3399896468964228E-2</v>
      </c>
      <c r="O241" s="94">
        <v>0.18062099999999998</v>
      </c>
      <c r="P241" s="96">
        <v>105.47</v>
      </c>
      <c r="Q241" s="84"/>
      <c r="R241" s="94">
        <v>1.9124699999999997E-4</v>
      </c>
      <c r="S241" s="95">
        <v>1.4109160049997798E-9</v>
      </c>
      <c r="T241" s="95">
        <v>2.5340306038805313E-11</v>
      </c>
      <c r="U241" s="95">
        <f>R241/'סכום נכסי הקרן'!$C$42</f>
        <v>2.647411356038107E-12</v>
      </c>
    </row>
    <row r="242" spans="2:21" s="142" customFormat="1">
      <c r="B242" s="87" t="s">
        <v>923</v>
      </c>
      <c r="C242" s="84" t="s">
        <v>924</v>
      </c>
      <c r="D242" s="97" t="s">
        <v>139</v>
      </c>
      <c r="E242" s="97" t="s">
        <v>374</v>
      </c>
      <c r="F242" s="84" t="s">
        <v>925</v>
      </c>
      <c r="G242" s="97" t="s">
        <v>505</v>
      </c>
      <c r="H242" s="84" t="s">
        <v>698</v>
      </c>
      <c r="I242" s="84" t="s">
        <v>179</v>
      </c>
      <c r="J242" s="84"/>
      <c r="K242" s="94">
        <v>5.8099999999996816</v>
      </c>
      <c r="L242" s="97" t="s">
        <v>183</v>
      </c>
      <c r="M242" s="98">
        <v>3.27E-2</v>
      </c>
      <c r="N242" s="98">
        <v>2.4299999999997369E-2</v>
      </c>
      <c r="O242" s="94">
        <v>5480034.3190590004</v>
      </c>
      <c r="P242" s="96">
        <v>105.41</v>
      </c>
      <c r="Q242" s="84"/>
      <c r="R242" s="94">
        <v>5776.5041764640009</v>
      </c>
      <c r="S242" s="95">
        <v>2.4574144928515698E-2</v>
      </c>
      <c r="T242" s="95">
        <v>7.6538917560032248E-4</v>
      </c>
      <c r="U242" s="95">
        <f>R242/'סכום נכסי הקרן'!$C$42</f>
        <v>7.996351710077727E-5</v>
      </c>
    </row>
    <row r="243" spans="2:21" s="142" customFormat="1">
      <c r="B243" s="87" t="s">
        <v>926</v>
      </c>
      <c r="C243" s="84" t="s">
        <v>927</v>
      </c>
      <c r="D243" s="97" t="s">
        <v>139</v>
      </c>
      <c r="E243" s="97" t="s">
        <v>374</v>
      </c>
      <c r="F243" s="84" t="s">
        <v>711</v>
      </c>
      <c r="G243" s="97" t="s">
        <v>638</v>
      </c>
      <c r="H243" s="84" t="s">
        <v>698</v>
      </c>
      <c r="I243" s="84" t="s">
        <v>378</v>
      </c>
      <c r="J243" s="84"/>
      <c r="K243" s="94">
        <v>1.4700000000002598</v>
      </c>
      <c r="L243" s="97" t="s">
        <v>183</v>
      </c>
      <c r="M243" s="98">
        <v>0.06</v>
      </c>
      <c r="N243" s="98">
        <v>1.6100000000000701E-2</v>
      </c>
      <c r="O243" s="94">
        <v>9790573.3474079985</v>
      </c>
      <c r="P243" s="96">
        <v>106.46</v>
      </c>
      <c r="Q243" s="84"/>
      <c r="R243" s="94">
        <v>10423.044059507001</v>
      </c>
      <c r="S243" s="95">
        <v>2.3860617088153551E-2</v>
      </c>
      <c r="T243" s="95">
        <v>1.3810576182834719E-3</v>
      </c>
      <c r="U243" s="95">
        <f>R243/'סכום נכסי הקרן'!$C$42</f>
        <v>1.4428506176632506E-4</v>
      </c>
    </row>
    <row r="244" spans="2:21" s="142" customFormat="1">
      <c r="B244" s="87" t="s">
        <v>928</v>
      </c>
      <c r="C244" s="84" t="s">
        <v>929</v>
      </c>
      <c r="D244" s="97" t="s">
        <v>139</v>
      </c>
      <c r="E244" s="97" t="s">
        <v>374</v>
      </c>
      <c r="F244" s="84" t="s">
        <v>711</v>
      </c>
      <c r="G244" s="97" t="s">
        <v>638</v>
      </c>
      <c r="H244" s="84" t="s">
        <v>698</v>
      </c>
      <c r="I244" s="84" t="s">
        <v>378</v>
      </c>
      <c r="J244" s="84"/>
      <c r="K244" s="94">
        <v>3.2200000000227935</v>
      </c>
      <c r="L244" s="97" t="s">
        <v>183</v>
      </c>
      <c r="M244" s="98">
        <v>5.9000000000000004E-2</v>
      </c>
      <c r="N244" s="98">
        <v>2.0600000000137703E-2</v>
      </c>
      <c r="O244" s="94">
        <v>149354.91086699997</v>
      </c>
      <c r="P244" s="96">
        <v>112.8</v>
      </c>
      <c r="Q244" s="84"/>
      <c r="R244" s="94">
        <v>168.47233877799997</v>
      </c>
      <c r="S244" s="95">
        <v>1.7677615384902175E-4</v>
      </c>
      <c r="T244" s="95">
        <v>2.2322654074091662E-5</v>
      </c>
      <c r="U244" s="95">
        <f>R244/'סכום נכסי הקרן'!$C$42</f>
        <v>2.3321442054472819E-6</v>
      </c>
    </row>
    <row r="245" spans="2:21" s="142" customFormat="1">
      <c r="B245" s="87" t="s">
        <v>930</v>
      </c>
      <c r="C245" s="84" t="s">
        <v>931</v>
      </c>
      <c r="D245" s="97" t="s">
        <v>139</v>
      </c>
      <c r="E245" s="97" t="s">
        <v>374</v>
      </c>
      <c r="F245" s="84" t="s">
        <v>932</v>
      </c>
      <c r="G245" s="97" t="s">
        <v>638</v>
      </c>
      <c r="H245" s="84" t="s">
        <v>729</v>
      </c>
      <c r="I245" s="84" t="s">
        <v>179</v>
      </c>
      <c r="J245" s="84"/>
      <c r="K245" s="94">
        <v>5.70999999999888</v>
      </c>
      <c r="L245" s="97" t="s">
        <v>183</v>
      </c>
      <c r="M245" s="98">
        <v>4.4500000000000005E-2</v>
      </c>
      <c r="N245" s="98">
        <v>2.6799999999994623E-2</v>
      </c>
      <c r="O245" s="94">
        <v>11947887.657773001</v>
      </c>
      <c r="P245" s="96">
        <v>110.31</v>
      </c>
      <c r="Q245" s="84"/>
      <c r="R245" s="94">
        <v>13179.715007055998</v>
      </c>
      <c r="S245" s="95">
        <v>4.1165544576119768E-2</v>
      </c>
      <c r="T245" s="95">
        <v>1.7463176509071212E-3</v>
      </c>
      <c r="U245" s="95">
        <f>R245/'סכום נכסי הקרן'!$C$42</f>
        <v>1.8244535694168231E-4</v>
      </c>
    </row>
    <row r="246" spans="2:21" s="142" customFormat="1">
      <c r="B246" s="87" t="s">
        <v>933</v>
      </c>
      <c r="C246" s="84" t="s">
        <v>934</v>
      </c>
      <c r="D246" s="97" t="s">
        <v>139</v>
      </c>
      <c r="E246" s="97" t="s">
        <v>374</v>
      </c>
      <c r="F246" s="84" t="s">
        <v>935</v>
      </c>
      <c r="G246" s="97" t="s">
        <v>424</v>
      </c>
      <c r="H246" s="84" t="s">
        <v>729</v>
      </c>
      <c r="I246" s="84" t="s">
        <v>179</v>
      </c>
      <c r="J246" s="84"/>
      <c r="K246" s="94">
        <v>3.8999999999991721</v>
      </c>
      <c r="L246" s="97" t="s">
        <v>183</v>
      </c>
      <c r="M246" s="98">
        <v>4.2000000000000003E-2</v>
      </c>
      <c r="N246" s="98">
        <v>8.3099999999980981E-2</v>
      </c>
      <c r="O246" s="94">
        <v>10527301.177655002</v>
      </c>
      <c r="P246" s="96">
        <v>87.21</v>
      </c>
      <c r="Q246" s="84"/>
      <c r="R246" s="94">
        <v>9180.8593550240003</v>
      </c>
      <c r="S246" s="95">
        <v>1.7472097313918238E-2</v>
      </c>
      <c r="T246" s="95">
        <v>1.2164676348153799E-3</v>
      </c>
      <c r="U246" s="95">
        <f>R246/'סכום נכסי הקרן'!$C$42</f>
        <v>1.2708963442396081E-4</v>
      </c>
    </row>
    <row r="247" spans="2:21" s="142" customFormat="1">
      <c r="B247" s="87" t="s">
        <v>936</v>
      </c>
      <c r="C247" s="84" t="s">
        <v>937</v>
      </c>
      <c r="D247" s="97" t="s">
        <v>139</v>
      </c>
      <c r="E247" s="97" t="s">
        <v>374</v>
      </c>
      <c r="F247" s="84" t="s">
        <v>935</v>
      </c>
      <c r="G247" s="97" t="s">
        <v>424</v>
      </c>
      <c r="H247" s="84" t="s">
        <v>729</v>
      </c>
      <c r="I247" s="84" t="s">
        <v>179</v>
      </c>
      <c r="J247" s="84"/>
      <c r="K247" s="94">
        <v>4.4900000000002258</v>
      </c>
      <c r="L247" s="97" t="s">
        <v>183</v>
      </c>
      <c r="M247" s="98">
        <v>3.2500000000000001E-2</v>
      </c>
      <c r="N247" s="98">
        <v>5.670000000000304E-2</v>
      </c>
      <c r="O247" s="94">
        <v>17358364.873056997</v>
      </c>
      <c r="P247" s="96">
        <v>91.4</v>
      </c>
      <c r="Q247" s="84"/>
      <c r="R247" s="94">
        <v>15865.544917260002</v>
      </c>
      <c r="S247" s="95">
        <v>2.1162569535290318E-2</v>
      </c>
      <c r="T247" s="95">
        <v>2.1021912169904922E-3</v>
      </c>
      <c r="U247" s="95">
        <f>R247/'סכום נכסי הקרן'!$C$42</f>
        <v>2.1962500736579817E-4</v>
      </c>
    </row>
    <row r="248" spans="2:21" s="142" customFormat="1">
      <c r="B248" s="87" t="s">
        <v>938</v>
      </c>
      <c r="C248" s="84" t="s">
        <v>939</v>
      </c>
      <c r="D248" s="97" t="s">
        <v>139</v>
      </c>
      <c r="E248" s="97" t="s">
        <v>374</v>
      </c>
      <c r="F248" s="84" t="s">
        <v>940</v>
      </c>
      <c r="G248" s="97" t="s">
        <v>405</v>
      </c>
      <c r="H248" s="84" t="s">
        <v>729</v>
      </c>
      <c r="I248" s="84" t="s">
        <v>179</v>
      </c>
      <c r="J248" s="84"/>
      <c r="K248" s="94">
        <v>1.2199999999993354</v>
      </c>
      <c r="L248" s="97" t="s">
        <v>183</v>
      </c>
      <c r="M248" s="98">
        <v>3.3000000000000002E-2</v>
      </c>
      <c r="N248" s="98">
        <v>2.1399999999987297E-2</v>
      </c>
      <c r="O248" s="94">
        <v>3367910.6877319999</v>
      </c>
      <c r="P248" s="96">
        <v>101.85</v>
      </c>
      <c r="Q248" s="84"/>
      <c r="R248" s="94">
        <v>3430.216923774</v>
      </c>
      <c r="S248" s="95">
        <v>8.8681202810520863E-3</v>
      </c>
      <c r="T248" s="95">
        <v>4.5450515107647437E-4</v>
      </c>
      <c r="U248" s="95">
        <f>R248/'סכום נכסי הקרן'!$C$42</f>
        <v>4.7484118640676142E-5</v>
      </c>
    </row>
    <row r="249" spans="2:21" s="142" customFormat="1">
      <c r="B249" s="87" t="s">
        <v>941</v>
      </c>
      <c r="C249" s="84" t="s">
        <v>942</v>
      </c>
      <c r="D249" s="97" t="s">
        <v>139</v>
      </c>
      <c r="E249" s="97" t="s">
        <v>374</v>
      </c>
      <c r="F249" s="84" t="s">
        <v>943</v>
      </c>
      <c r="G249" s="97" t="s">
        <v>424</v>
      </c>
      <c r="H249" s="84" t="s">
        <v>729</v>
      </c>
      <c r="I249" s="84" t="s">
        <v>179</v>
      </c>
      <c r="J249" s="84"/>
      <c r="K249" s="94">
        <v>3.319999999998791</v>
      </c>
      <c r="L249" s="97" t="s">
        <v>183</v>
      </c>
      <c r="M249" s="98">
        <v>4.5999999999999999E-2</v>
      </c>
      <c r="N249" s="98">
        <v>8.019999999997357E-2</v>
      </c>
      <c r="O249" s="94">
        <v>6283646.4808549974</v>
      </c>
      <c r="P249" s="96">
        <v>90.96</v>
      </c>
      <c r="Q249" s="84"/>
      <c r="R249" s="94">
        <v>5715.6048412559985</v>
      </c>
      <c r="S249" s="95">
        <v>2.4836547355158091E-2</v>
      </c>
      <c r="T249" s="95">
        <v>7.5731998867592325E-4</v>
      </c>
      <c r="U249" s="95">
        <f>R249/'סכום נכסי הקרן'!$C$42</f>
        <v>7.9120494247583047E-5</v>
      </c>
    </row>
    <row r="250" spans="2:21" s="142" customFormat="1">
      <c r="B250" s="87" t="s">
        <v>944</v>
      </c>
      <c r="C250" s="84" t="s">
        <v>945</v>
      </c>
      <c r="D250" s="97" t="s">
        <v>139</v>
      </c>
      <c r="E250" s="97" t="s">
        <v>374</v>
      </c>
      <c r="F250" s="84" t="s">
        <v>946</v>
      </c>
      <c r="G250" s="97" t="s">
        <v>405</v>
      </c>
      <c r="H250" s="84" t="s">
        <v>743</v>
      </c>
      <c r="I250" s="84" t="s">
        <v>378</v>
      </c>
      <c r="J250" s="84"/>
      <c r="K250" s="94">
        <v>0.74999999999791167</v>
      </c>
      <c r="L250" s="97" t="s">
        <v>183</v>
      </c>
      <c r="M250" s="98">
        <v>4.7E-2</v>
      </c>
      <c r="N250" s="98">
        <v>1.6099999999970763E-2</v>
      </c>
      <c r="O250" s="94">
        <v>1632225.3659309999</v>
      </c>
      <c r="P250" s="96">
        <v>102.68</v>
      </c>
      <c r="Q250" s="84"/>
      <c r="R250" s="94">
        <v>1675.9689504899998</v>
      </c>
      <c r="S250" s="95">
        <v>2.4698354970629357E-2</v>
      </c>
      <c r="T250" s="95">
        <v>2.2206657420483435E-4</v>
      </c>
      <c r="U250" s="95">
        <f>R250/'סכום נכסי הקרן'!$C$42</f>
        <v>2.3200255334172532E-5</v>
      </c>
    </row>
    <row r="251" spans="2:21" s="142" customFormat="1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84"/>
      <c r="T251" s="95"/>
      <c r="U251" s="84"/>
    </row>
    <row r="252" spans="2:21" s="142" customFormat="1">
      <c r="B252" s="102" t="s">
        <v>53</v>
      </c>
      <c r="C252" s="82"/>
      <c r="D252" s="82"/>
      <c r="E252" s="82"/>
      <c r="F252" s="82"/>
      <c r="G252" s="82"/>
      <c r="H252" s="82"/>
      <c r="I252" s="82"/>
      <c r="J252" s="82"/>
      <c r="K252" s="91">
        <v>4.3352290236418218</v>
      </c>
      <c r="L252" s="82"/>
      <c r="M252" s="82"/>
      <c r="N252" s="104">
        <v>5.3850617952952373E-2</v>
      </c>
      <c r="O252" s="91"/>
      <c r="P252" s="93"/>
      <c r="Q252" s="82"/>
      <c r="R252" s="91">
        <v>136537.81046813499</v>
      </c>
      <c r="S252" s="82"/>
      <c r="T252" s="92">
        <v>1.809131595858203E-2</v>
      </c>
      <c r="U252" s="92">
        <f>R252/'סכום נכסי הקרן'!$C$42</f>
        <v>1.8900780140965316E-3</v>
      </c>
    </row>
    <row r="253" spans="2:21" s="142" customFormat="1">
      <c r="B253" s="87" t="s">
        <v>947</v>
      </c>
      <c r="C253" s="84" t="s">
        <v>948</v>
      </c>
      <c r="D253" s="97" t="s">
        <v>139</v>
      </c>
      <c r="E253" s="97" t="s">
        <v>374</v>
      </c>
      <c r="F253" s="84" t="s">
        <v>949</v>
      </c>
      <c r="G253" s="97" t="s">
        <v>950</v>
      </c>
      <c r="H253" s="84" t="s">
        <v>458</v>
      </c>
      <c r="I253" s="84" t="s">
        <v>378</v>
      </c>
      <c r="J253" s="84"/>
      <c r="K253" s="94">
        <v>3.1900000000000306</v>
      </c>
      <c r="L253" s="97" t="s">
        <v>183</v>
      </c>
      <c r="M253" s="98">
        <v>3.49E-2</v>
      </c>
      <c r="N253" s="98">
        <v>3.9299999999999835E-2</v>
      </c>
      <c r="O253" s="94">
        <v>54532672.877936989</v>
      </c>
      <c r="P253" s="96">
        <v>98.38</v>
      </c>
      <c r="Q253" s="84"/>
      <c r="R253" s="94">
        <v>53649.243197902004</v>
      </c>
      <c r="S253" s="95">
        <v>2.6332224716315578E-2</v>
      </c>
      <c r="T253" s="95">
        <v>7.1085467556883577E-3</v>
      </c>
      <c r="U253" s="95">
        <f>R253/'סכום נכסי הקרן'!$C$42</f>
        <v>7.4266062048019557E-4</v>
      </c>
    </row>
    <row r="254" spans="2:21" s="142" customFormat="1">
      <c r="B254" s="87" t="s">
        <v>951</v>
      </c>
      <c r="C254" s="84" t="s">
        <v>952</v>
      </c>
      <c r="D254" s="97" t="s">
        <v>139</v>
      </c>
      <c r="E254" s="97" t="s">
        <v>374</v>
      </c>
      <c r="F254" s="84" t="s">
        <v>953</v>
      </c>
      <c r="G254" s="97" t="s">
        <v>950</v>
      </c>
      <c r="H254" s="84" t="s">
        <v>654</v>
      </c>
      <c r="I254" s="84" t="s">
        <v>179</v>
      </c>
      <c r="J254" s="84"/>
      <c r="K254" s="94">
        <v>5.0699999999999426</v>
      </c>
      <c r="L254" s="97" t="s">
        <v>183</v>
      </c>
      <c r="M254" s="98">
        <v>4.6900000000000004E-2</v>
      </c>
      <c r="N254" s="98">
        <v>6.3399999999999665E-2</v>
      </c>
      <c r="O254" s="94">
        <v>24864984.639195003</v>
      </c>
      <c r="P254" s="96">
        <v>95.22</v>
      </c>
      <c r="Q254" s="84"/>
      <c r="R254" s="94">
        <v>23676.439116105004</v>
      </c>
      <c r="S254" s="95">
        <v>1.1540676170382003E-2</v>
      </c>
      <c r="T254" s="95">
        <v>3.1371379060128636E-3</v>
      </c>
      <c r="U254" s="95">
        <f>R254/'סכום נכסי הקרן'!$C$42</f>
        <v>3.2775036359535697E-4</v>
      </c>
    </row>
    <row r="255" spans="2:21" s="142" customFormat="1">
      <c r="B255" s="87" t="s">
        <v>954</v>
      </c>
      <c r="C255" s="84" t="s">
        <v>955</v>
      </c>
      <c r="D255" s="97" t="s">
        <v>139</v>
      </c>
      <c r="E255" s="97" t="s">
        <v>374</v>
      </c>
      <c r="F255" s="84" t="s">
        <v>953</v>
      </c>
      <c r="G255" s="97" t="s">
        <v>950</v>
      </c>
      <c r="H255" s="84" t="s">
        <v>654</v>
      </c>
      <c r="I255" s="84" t="s">
        <v>179</v>
      </c>
      <c r="J255" s="84"/>
      <c r="K255" s="94">
        <v>5.2200000000001046</v>
      </c>
      <c r="L255" s="97" t="s">
        <v>183</v>
      </c>
      <c r="M255" s="98">
        <v>4.6900000000000004E-2</v>
      </c>
      <c r="N255" s="98">
        <v>6.470000000000127E-2</v>
      </c>
      <c r="O255" s="94">
        <v>58094833.212191999</v>
      </c>
      <c r="P255" s="96">
        <v>96.06</v>
      </c>
      <c r="Q255" s="84"/>
      <c r="R255" s="94">
        <v>55805.898636350998</v>
      </c>
      <c r="S255" s="95">
        <v>3.2551745394910771E-2</v>
      </c>
      <c r="T255" s="95">
        <v>7.3943044869497704E-3</v>
      </c>
      <c r="U255" s="95">
        <f>R255/'סכום נכסי הקרן'!$C$42</f>
        <v>7.725149664245043E-4</v>
      </c>
    </row>
    <row r="256" spans="2:21" s="142" customFormat="1">
      <c r="B256" s="87" t="s">
        <v>956</v>
      </c>
      <c r="C256" s="84" t="s">
        <v>957</v>
      </c>
      <c r="D256" s="97" t="s">
        <v>139</v>
      </c>
      <c r="E256" s="97" t="s">
        <v>374</v>
      </c>
      <c r="F256" s="84" t="s">
        <v>711</v>
      </c>
      <c r="G256" s="97" t="s">
        <v>638</v>
      </c>
      <c r="H256" s="84" t="s">
        <v>698</v>
      </c>
      <c r="I256" s="84" t="s">
        <v>378</v>
      </c>
      <c r="J256" s="84"/>
      <c r="K256" s="94">
        <v>2.7700000000013838</v>
      </c>
      <c r="L256" s="97" t="s">
        <v>183</v>
      </c>
      <c r="M256" s="98">
        <v>6.7000000000000004E-2</v>
      </c>
      <c r="N256" s="98">
        <v>3.890000000001901E-2</v>
      </c>
      <c r="O256" s="94">
        <v>3426445.5401190007</v>
      </c>
      <c r="P256" s="96">
        <v>99.41</v>
      </c>
      <c r="Q256" s="84"/>
      <c r="R256" s="94">
        <v>3406.2295177769988</v>
      </c>
      <c r="S256" s="95">
        <v>2.9949296386793558E-3</v>
      </c>
      <c r="T256" s="95">
        <v>4.5132680993103901E-4</v>
      </c>
      <c r="U256" s="95">
        <f>R256/'סכום נכסי הקרן'!$C$42</f>
        <v>4.7152063596474887E-5</v>
      </c>
    </row>
    <row r="257" spans="2:21" s="142" customFormat="1"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94"/>
      <c r="P257" s="96"/>
      <c r="Q257" s="84"/>
      <c r="R257" s="84"/>
      <c r="S257" s="84"/>
      <c r="T257" s="95"/>
      <c r="U257" s="84"/>
    </row>
    <row r="258" spans="2:21" s="142" customFormat="1">
      <c r="B258" s="81" t="s">
        <v>255</v>
      </c>
      <c r="C258" s="82"/>
      <c r="D258" s="82"/>
      <c r="E258" s="82"/>
      <c r="F258" s="82"/>
      <c r="G258" s="82"/>
      <c r="H258" s="82"/>
      <c r="I258" s="82"/>
      <c r="J258" s="82"/>
      <c r="K258" s="91">
        <v>5.2697557661475365</v>
      </c>
      <c r="L258" s="82"/>
      <c r="M258" s="82"/>
      <c r="N258" s="104">
        <v>3.900881124754127E-2</v>
      </c>
      <c r="O258" s="91"/>
      <c r="P258" s="93"/>
      <c r="Q258" s="82"/>
      <c r="R258" s="91">
        <v>2393460.5329158967</v>
      </c>
      <c r="S258" s="82"/>
      <c r="T258" s="92">
        <v>0.3171345035262822</v>
      </c>
      <c r="U258" s="92">
        <f>R258/'סכום נכסי הקרן'!$C$42</f>
        <v>3.3132413031684502E-2</v>
      </c>
    </row>
    <row r="259" spans="2:21" s="142" customFormat="1">
      <c r="B259" s="102" t="s">
        <v>74</v>
      </c>
      <c r="C259" s="82"/>
      <c r="D259" s="82"/>
      <c r="E259" s="82"/>
      <c r="F259" s="82"/>
      <c r="G259" s="82"/>
      <c r="H259" s="82"/>
      <c r="I259" s="82"/>
      <c r="J259" s="82"/>
      <c r="K259" s="91">
        <v>8.1916881760068527</v>
      </c>
      <c r="L259" s="82"/>
      <c r="M259" s="82"/>
      <c r="N259" s="104">
        <v>4.8867318371770219E-2</v>
      </c>
      <c r="O259" s="91"/>
      <c r="P259" s="93"/>
      <c r="Q259" s="82"/>
      <c r="R259" s="91">
        <v>148534.38863071197</v>
      </c>
      <c r="S259" s="82"/>
      <c r="T259" s="92">
        <v>1.9680867491720586E-2</v>
      </c>
      <c r="U259" s="92">
        <f>R259/'סכום נכסי הקרן'!$C$42</f>
        <v>2.0561453367797895E-3</v>
      </c>
    </row>
    <row r="260" spans="2:21" s="142" customFormat="1">
      <c r="B260" s="87" t="s">
        <v>958</v>
      </c>
      <c r="C260" s="84" t="s">
        <v>959</v>
      </c>
      <c r="D260" s="97" t="s">
        <v>30</v>
      </c>
      <c r="E260" s="97" t="s">
        <v>960</v>
      </c>
      <c r="F260" s="84" t="s">
        <v>961</v>
      </c>
      <c r="G260" s="97" t="s">
        <v>962</v>
      </c>
      <c r="H260" s="84" t="s">
        <v>963</v>
      </c>
      <c r="I260" s="84" t="s">
        <v>964</v>
      </c>
      <c r="J260" s="84"/>
      <c r="K260" s="94">
        <v>4.0799999999999388</v>
      </c>
      <c r="L260" s="97" t="s">
        <v>182</v>
      </c>
      <c r="M260" s="98">
        <v>5.0819999999999997E-2</v>
      </c>
      <c r="N260" s="98">
        <v>4.2199999999999169E-2</v>
      </c>
      <c r="O260" s="94">
        <v>8500018.8448050003</v>
      </c>
      <c r="P260" s="96">
        <v>103.1671</v>
      </c>
      <c r="Q260" s="84"/>
      <c r="R260" s="94">
        <v>31271.054061861996</v>
      </c>
      <c r="S260" s="95">
        <v>2.6562558890015627E-2</v>
      </c>
      <c r="T260" s="95">
        <v>4.1434275051823516E-3</v>
      </c>
      <c r="U260" s="95">
        <f>R260/'סכום נכסי הקרן'!$C$42</f>
        <v>4.3288178972038797E-4</v>
      </c>
    </row>
    <row r="261" spans="2:21" s="142" customFormat="1">
      <c r="B261" s="87" t="s">
        <v>965</v>
      </c>
      <c r="C261" s="84" t="s">
        <v>966</v>
      </c>
      <c r="D261" s="97" t="s">
        <v>30</v>
      </c>
      <c r="E261" s="97" t="s">
        <v>960</v>
      </c>
      <c r="F261" s="84" t="s">
        <v>961</v>
      </c>
      <c r="G261" s="97" t="s">
        <v>962</v>
      </c>
      <c r="H261" s="84" t="s">
        <v>963</v>
      </c>
      <c r="I261" s="84" t="s">
        <v>964</v>
      </c>
      <c r="J261" s="84"/>
      <c r="K261" s="94">
        <v>5.580000000000009</v>
      </c>
      <c r="L261" s="97" t="s">
        <v>182</v>
      </c>
      <c r="M261" s="98">
        <v>5.4120000000000001E-2</v>
      </c>
      <c r="N261" s="98">
        <v>4.6999999999999709E-2</v>
      </c>
      <c r="O261" s="94">
        <v>11811539.878232002</v>
      </c>
      <c r="P261" s="96">
        <v>103.426</v>
      </c>
      <c r="Q261" s="84"/>
      <c r="R261" s="94">
        <v>43562.980736638994</v>
      </c>
      <c r="S261" s="95">
        <v>3.6911062119475008E-2</v>
      </c>
      <c r="T261" s="95">
        <v>5.7721128374772562E-3</v>
      </c>
      <c r="U261" s="95">
        <f>R261/'סכום נכסי הקרן'!$C$42</f>
        <v>6.0303758963564083E-4</v>
      </c>
    </row>
    <row r="262" spans="2:21" s="142" customFormat="1">
      <c r="B262" s="87" t="s">
        <v>967</v>
      </c>
      <c r="C262" s="84" t="s">
        <v>968</v>
      </c>
      <c r="D262" s="97" t="s">
        <v>30</v>
      </c>
      <c r="E262" s="97" t="s">
        <v>960</v>
      </c>
      <c r="F262" s="84" t="s">
        <v>803</v>
      </c>
      <c r="G262" s="97" t="s">
        <v>553</v>
      </c>
      <c r="H262" s="84" t="s">
        <v>963</v>
      </c>
      <c r="I262" s="84" t="s">
        <v>969</v>
      </c>
      <c r="J262" s="84"/>
      <c r="K262" s="94">
        <v>11.479999999999819</v>
      </c>
      <c r="L262" s="97" t="s">
        <v>182</v>
      </c>
      <c r="M262" s="98">
        <v>6.3750000000000001E-2</v>
      </c>
      <c r="N262" s="98">
        <v>5.279999999999916E-2</v>
      </c>
      <c r="O262" s="94">
        <v>18318488.16</v>
      </c>
      <c r="P262" s="96">
        <v>112.8233</v>
      </c>
      <c r="Q262" s="84"/>
      <c r="R262" s="94">
        <v>73700.353832210996</v>
      </c>
      <c r="S262" s="95">
        <v>3.0530813600000001E-2</v>
      </c>
      <c r="T262" s="95">
        <v>9.7653271490609796E-3</v>
      </c>
      <c r="U262" s="95">
        <f>R262/'סכום נכסי הקרן'!$C$42</f>
        <v>1.0202259574237612E-3</v>
      </c>
    </row>
    <row r="263" spans="2:21" s="142" customFormat="1">
      <c r="B263" s="83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94"/>
      <c r="P263" s="96"/>
      <c r="Q263" s="84"/>
      <c r="R263" s="84"/>
      <c r="S263" s="84"/>
      <c r="T263" s="95"/>
    </row>
    <row r="264" spans="2:21" s="142" customFormat="1">
      <c r="B264" s="102" t="s">
        <v>73</v>
      </c>
      <c r="C264" s="82"/>
      <c r="D264" s="82"/>
      <c r="E264" s="82"/>
      <c r="F264" s="82"/>
      <c r="G264" s="82"/>
      <c r="H264" s="82"/>
      <c r="I264" s="82"/>
      <c r="J264" s="82"/>
      <c r="K264" s="91">
        <v>5.076427604673917</v>
      </c>
      <c r="L264" s="82"/>
      <c r="M264" s="82"/>
      <c r="N264" s="104">
        <v>3.8356528172556109E-2</v>
      </c>
      <c r="O264" s="91"/>
      <c r="P264" s="93"/>
      <c r="Q264" s="82"/>
      <c r="R264" s="91">
        <v>2244926.1442851853</v>
      </c>
      <c r="S264" s="82"/>
      <c r="T264" s="92">
        <v>0.29745363603456171</v>
      </c>
      <c r="U264" s="92">
        <f>R264/'סכום נכסי הקרן'!$C$42</f>
        <v>3.1076267694904718E-2</v>
      </c>
    </row>
    <row r="265" spans="2:21" s="142" customFormat="1">
      <c r="B265" s="87" t="s">
        <v>970</v>
      </c>
      <c r="C265" s="84" t="s">
        <v>971</v>
      </c>
      <c r="D265" s="97" t="s">
        <v>30</v>
      </c>
      <c r="E265" s="97" t="s">
        <v>960</v>
      </c>
      <c r="F265" s="84"/>
      <c r="G265" s="97" t="s">
        <v>972</v>
      </c>
      <c r="H265" s="84" t="s">
        <v>973</v>
      </c>
      <c r="I265" s="84" t="s">
        <v>969</v>
      </c>
      <c r="J265" s="84"/>
      <c r="K265" s="94">
        <v>4.1200000000003021</v>
      </c>
      <c r="L265" s="97" t="s">
        <v>182</v>
      </c>
      <c r="M265" s="98">
        <v>4.7500000000000001E-2</v>
      </c>
      <c r="N265" s="98">
        <v>2.8400000000001292E-2</v>
      </c>
      <c r="O265" s="94">
        <v>6533594.1104000006</v>
      </c>
      <c r="P265" s="96">
        <v>109.7414</v>
      </c>
      <c r="Q265" s="84"/>
      <c r="R265" s="94">
        <v>25568.422991552008</v>
      </c>
      <c r="S265" s="95">
        <v>1.3067188220800002E-2</v>
      </c>
      <c r="T265" s="95">
        <v>3.3878265464846722E-3</v>
      </c>
      <c r="U265" s="95">
        <f>R265/'סכום נכסי הקרן'!$C$42</f>
        <v>3.5394088996857796E-4</v>
      </c>
    </row>
    <row r="266" spans="2:21" s="142" customFormat="1">
      <c r="B266" s="87" t="s">
        <v>974</v>
      </c>
      <c r="C266" s="84" t="s">
        <v>975</v>
      </c>
      <c r="D266" s="97" t="s">
        <v>30</v>
      </c>
      <c r="E266" s="97" t="s">
        <v>960</v>
      </c>
      <c r="F266" s="84"/>
      <c r="G266" s="97" t="s">
        <v>976</v>
      </c>
      <c r="H266" s="84" t="s">
        <v>977</v>
      </c>
      <c r="I266" s="84" t="s">
        <v>978</v>
      </c>
      <c r="J266" s="84"/>
      <c r="K266" s="94">
        <v>3.8499999999996555</v>
      </c>
      <c r="L266" s="97" t="s">
        <v>182</v>
      </c>
      <c r="M266" s="98">
        <v>3.875E-2</v>
      </c>
      <c r="N266" s="98">
        <v>2.9299999999998133E-2</v>
      </c>
      <c r="O266" s="94">
        <v>6106162.7199999997</v>
      </c>
      <c r="P266" s="96">
        <v>104.48650000000001</v>
      </c>
      <c r="Q266" s="84"/>
      <c r="R266" s="94">
        <v>22751.495658168002</v>
      </c>
      <c r="S266" s="95">
        <v>6.1061627199999998E-3</v>
      </c>
      <c r="T266" s="95">
        <v>3.0145825179925833E-3</v>
      </c>
      <c r="U266" s="95">
        <f>R266/'סכום נכסי הקרן'!$C$42</f>
        <v>3.1494647221805131E-4</v>
      </c>
    </row>
    <row r="267" spans="2:21" s="142" customFormat="1">
      <c r="B267" s="87" t="s">
        <v>979</v>
      </c>
      <c r="C267" s="84" t="s">
        <v>980</v>
      </c>
      <c r="D267" s="97" t="s">
        <v>30</v>
      </c>
      <c r="E267" s="97" t="s">
        <v>960</v>
      </c>
      <c r="F267" s="84"/>
      <c r="G267" s="97" t="s">
        <v>976</v>
      </c>
      <c r="H267" s="84" t="s">
        <v>977</v>
      </c>
      <c r="I267" s="84" t="s">
        <v>978</v>
      </c>
      <c r="J267" s="84"/>
      <c r="K267" s="94">
        <v>4.3599999999997765</v>
      </c>
      <c r="L267" s="97" t="s">
        <v>182</v>
      </c>
      <c r="M267" s="98">
        <v>4.3749999999999997E-2</v>
      </c>
      <c r="N267" s="98">
        <v>3.0099999999997271E-2</v>
      </c>
      <c r="O267" s="94">
        <v>2442465.088</v>
      </c>
      <c r="P267" s="96">
        <v>106.42</v>
      </c>
      <c r="Q267" s="84"/>
      <c r="R267" s="94">
        <v>9269.0040493530014</v>
      </c>
      <c r="S267" s="95">
        <v>2.8734883388235296E-3</v>
      </c>
      <c r="T267" s="95">
        <v>1.2281468430120777E-3</v>
      </c>
      <c r="U267" s="95">
        <f>R267/'סכום נכסי הקרן'!$C$42</f>
        <v>1.2830981181101057E-4</v>
      </c>
    </row>
    <row r="268" spans="2:21" s="142" customFormat="1">
      <c r="B268" s="87" t="s">
        <v>981</v>
      </c>
      <c r="C268" s="84" t="s">
        <v>982</v>
      </c>
      <c r="D268" s="97" t="s">
        <v>30</v>
      </c>
      <c r="E268" s="97" t="s">
        <v>960</v>
      </c>
      <c r="F268" s="84"/>
      <c r="G268" s="97" t="s">
        <v>983</v>
      </c>
      <c r="H268" s="84" t="s">
        <v>977</v>
      </c>
      <c r="I268" s="84" t="s">
        <v>969</v>
      </c>
      <c r="J268" s="84"/>
      <c r="K268" s="94">
        <v>4.5899999997957277</v>
      </c>
      <c r="L268" s="97" t="s">
        <v>182</v>
      </c>
      <c r="M268" s="98">
        <v>4.4999999999999998E-2</v>
      </c>
      <c r="N268" s="98">
        <v>4.1399999998395484E-2</v>
      </c>
      <c r="O268" s="94">
        <v>3969.005768</v>
      </c>
      <c r="P268" s="96">
        <v>104.80200000000001</v>
      </c>
      <c r="Q268" s="84"/>
      <c r="R268" s="94">
        <v>14.833127116999998</v>
      </c>
      <c r="S268" s="95">
        <v>7.9380115360000004E-6</v>
      </c>
      <c r="T268" s="95">
        <v>1.9653954344762638E-6</v>
      </c>
      <c r="U268" s="95">
        <f>R268/'סכום נכסי הקרן'!$C$42</f>
        <v>2.0533336039311774E-7</v>
      </c>
    </row>
    <row r="269" spans="2:21" s="142" customFormat="1">
      <c r="B269" s="87" t="s">
        <v>984</v>
      </c>
      <c r="C269" s="84" t="s">
        <v>985</v>
      </c>
      <c r="D269" s="97" t="s">
        <v>30</v>
      </c>
      <c r="E269" s="97" t="s">
        <v>960</v>
      </c>
      <c r="F269" s="84"/>
      <c r="G269" s="97" t="s">
        <v>983</v>
      </c>
      <c r="H269" s="84" t="s">
        <v>977</v>
      </c>
      <c r="I269" s="84" t="s">
        <v>969</v>
      </c>
      <c r="J269" s="84"/>
      <c r="K269" s="94">
        <v>7.4000000000000572</v>
      </c>
      <c r="L269" s="97" t="s">
        <v>182</v>
      </c>
      <c r="M269" s="98">
        <v>5.1249999999999997E-2</v>
      </c>
      <c r="N269" s="98">
        <v>4.270000000000114E-2</v>
      </c>
      <c r="O269" s="94">
        <v>3674383.4167599999</v>
      </c>
      <c r="P269" s="96">
        <v>106.2959</v>
      </c>
      <c r="Q269" s="84"/>
      <c r="R269" s="94">
        <v>13927.786758383003</v>
      </c>
      <c r="S269" s="95">
        <v>7.34876683352E-3</v>
      </c>
      <c r="T269" s="95">
        <v>1.8454374651662277E-3</v>
      </c>
      <c r="U269" s="95">
        <f>R269/'סכום נכסי הקרן'!$C$42</f>
        <v>1.9280083258100959E-4</v>
      </c>
    </row>
    <row r="270" spans="2:21" s="142" customFormat="1">
      <c r="B270" s="87" t="s">
        <v>986</v>
      </c>
      <c r="C270" s="84" t="s">
        <v>987</v>
      </c>
      <c r="D270" s="97" t="s">
        <v>30</v>
      </c>
      <c r="E270" s="97" t="s">
        <v>960</v>
      </c>
      <c r="F270" s="84"/>
      <c r="G270" s="97" t="s">
        <v>962</v>
      </c>
      <c r="H270" s="84" t="s">
        <v>988</v>
      </c>
      <c r="I270" s="84" t="s">
        <v>969</v>
      </c>
      <c r="J270" s="84"/>
      <c r="K270" s="94">
        <v>5.2500000000004317</v>
      </c>
      <c r="L270" s="97" t="s">
        <v>182</v>
      </c>
      <c r="M270" s="98">
        <v>6.7500000000000004E-2</v>
      </c>
      <c r="N270" s="98">
        <v>4.2000000000002723E-2</v>
      </c>
      <c r="O270" s="94">
        <v>4667245.4750319999</v>
      </c>
      <c r="P270" s="96">
        <v>114.8582</v>
      </c>
      <c r="Q270" s="84"/>
      <c r="R270" s="94">
        <v>19116.314957079001</v>
      </c>
      <c r="S270" s="95">
        <v>2.0743313222364446E-3</v>
      </c>
      <c r="T270" s="95">
        <v>2.5329195822500401E-3</v>
      </c>
      <c r="U270" s="95">
        <f>R270/'סכום נכסי הקרן'!$C$42</f>
        <v>2.646250623694598E-4</v>
      </c>
    </row>
    <row r="271" spans="2:21" s="142" customFormat="1">
      <c r="B271" s="87" t="s">
        <v>989</v>
      </c>
      <c r="C271" s="84" t="s">
        <v>990</v>
      </c>
      <c r="D271" s="97" t="s">
        <v>30</v>
      </c>
      <c r="E271" s="97" t="s">
        <v>960</v>
      </c>
      <c r="F271" s="84"/>
      <c r="G271" s="97" t="s">
        <v>991</v>
      </c>
      <c r="H271" s="84" t="s">
        <v>988</v>
      </c>
      <c r="I271" s="84" t="s">
        <v>978</v>
      </c>
      <c r="J271" s="84"/>
      <c r="K271" s="94">
        <v>7.5399999999996572</v>
      </c>
      <c r="L271" s="97" t="s">
        <v>182</v>
      </c>
      <c r="M271" s="98">
        <v>4.7500000000000001E-2</v>
      </c>
      <c r="N271" s="98">
        <v>3.5099999999998861E-2</v>
      </c>
      <c r="O271" s="94">
        <v>6625186.5511999996</v>
      </c>
      <c r="P271" s="96">
        <v>110.724</v>
      </c>
      <c r="Q271" s="84"/>
      <c r="R271" s="94">
        <v>26159.004772698001</v>
      </c>
      <c r="S271" s="95">
        <v>6.6251865511999996E-3</v>
      </c>
      <c r="T271" s="95">
        <v>3.4660788750188829E-3</v>
      </c>
      <c r="U271" s="95">
        <f>R271/'סכום נכסי הקרן'!$C$42</f>
        <v>3.6211624913277458E-4</v>
      </c>
    </row>
    <row r="272" spans="2:21" s="142" customFormat="1">
      <c r="B272" s="87" t="s">
        <v>992</v>
      </c>
      <c r="C272" s="84" t="s">
        <v>993</v>
      </c>
      <c r="D272" s="97" t="s">
        <v>30</v>
      </c>
      <c r="E272" s="97" t="s">
        <v>960</v>
      </c>
      <c r="F272" s="84"/>
      <c r="G272" s="97" t="s">
        <v>994</v>
      </c>
      <c r="H272" s="84" t="s">
        <v>988</v>
      </c>
      <c r="I272" s="84" t="s">
        <v>964</v>
      </c>
      <c r="J272" s="84"/>
      <c r="K272" s="94">
        <v>3.4299999999998954</v>
      </c>
      <c r="L272" s="97" t="s">
        <v>182</v>
      </c>
      <c r="M272" s="98">
        <v>3.7499999999999999E-2</v>
      </c>
      <c r="N272" s="98">
        <v>2.9799999999999282E-2</v>
      </c>
      <c r="O272" s="94">
        <v>4579622.040000001</v>
      </c>
      <c r="P272" s="96">
        <v>103.73090000000001</v>
      </c>
      <c r="Q272" s="84"/>
      <c r="R272" s="94">
        <v>16940.225667238999</v>
      </c>
      <c r="S272" s="95">
        <v>9.1592440800000018E-3</v>
      </c>
      <c r="T272" s="95">
        <v>2.2445868576984802E-3</v>
      </c>
      <c r="U272" s="95">
        <f>R272/'סכום נכסי הקרן'!$C$42</f>
        <v>2.3450169574056981E-4</v>
      </c>
    </row>
    <row r="273" spans="2:21" s="142" customFormat="1">
      <c r="B273" s="87" t="s">
        <v>995</v>
      </c>
      <c r="C273" s="84" t="s">
        <v>996</v>
      </c>
      <c r="D273" s="97" t="s">
        <v>30</v>
      </c>
      <c r="E273" s="97" t="s">
        <v>960</v>
      </c>
      <c r="F273" s="84"/>
      <c r="G273" s="97" t="s">
        <v>997</v>
      </c>
      <c r="H273" s="84" t="s">
        <v>998</v>
      </c>
      <c r="I273" s="84" t="s">
        <v>969</v>
      </c>
      <c r="J273" s="84"/>
      <c r="K273" s="94">
        <v>15.770000000000328</v>
      </c>
      <c r="L273" s="97" t="s">
        <v>182</v>
      </c>
      <c r="M273" s="98">
        <v>5.5500000000000001E-2</v>
      </c>
      <c r="N273" s="98">
        <v>4.2200000000000848E-2</v>
      </c>
      <c r="O273" s="94">
        <v>7632703.4000000004</v>
      </c>
      <c r="P273" s="96">
        <v>124.2274</v>
      </c>
      <c r="Q273" s="84"/>
      <c r="R273" s="94">
        <v>33812.491975205005</v>
      </c>
      <c r="S273" s="95">
        <v>1.9081758500000001E-3</v>
      </c>
      <c r="T273" s="95">
        <v>4.4801690723846321E-3</v>
      </c>
      <c r="U273" s="95">
        <f>R273/'סכום נכסי הקרן'!$C$42</f>
        <v>4.6806263748505914E-4</v>
      </c>
    </row>
    <row r="274" spans="2:21" s="142" customFormat="1">
      <c r="B274" s="87" t="s">
        <v>999</v>
      </c>
      <c r="C274" s="84" t="s">
        <v>1000</v>
      </c>
      <c r="D274" s="97" t="s">
        <v>30</v>
      </c>
      <c r="E274" s="97" t="s">
        <v>960</v>
      </c>
      <c r="F274" s="84"/>
      <c r="G274" s="97" t="s">
        <v>1001</v>
      </c>
      <c r="H274" s="84" t="s">
        <v>998</v>
      </c>
      <c r="I274" s="84" t="s">
        <v>964</v>
      </c>
      <c r="J274" s="84"/>
      <c r="K274" s="94">
        <v>3.450000000000041</v>
      </c>
      <c r="L274" s="97" t="s">
        <v>182</v>
      </c>
      <c r="M274" s="98">
        <v>4.4000000000000004E-2</v>
      </c>
      <c r="N274" s="98">
        <v>3.4800000000000664E-2</v>
      </c>
      <c r="O274" s="94">
        <v>9830921.9792000018</v>
      </c>
      <c r="P274" s="96">
        <v>104.16370000000001</v>
      </c>
      <c r="Q274" s="84"/>
      <c r="R274" s="94">
        <v>36516.727227069998</v>
      </c>
      <c r="S274" s="95">
        <v>6.5539479861333348E-3</v>
      </c>
      <c r="T274" s="95">
        <v>4.838481353796548E-3</v>
      </c>
      <c r="U274" s="95">
        <f>R274/'סכום נכסי הקרן'!$C$42</f>
        <v>5.0549707104577358E-4</v>
      </c>
    </row>
    <row r="275" spans="2:21" s="142" customFormat="1">
      <c r="B275" s="87" t="s">
        <v>1002</v>
      </c>
      <c r="C275" s="84" t="s">
        <v>1003</v>
      </c>
      <c r="D275" s="97" t="s">
        <v>30</v>
      </c>
      <c r="E275" s="97" t="s">
        <v>960</v>
      </c>
      <c r="F275" s="84"/>
      <c r="G275" s="97" t="s">
        <v>1004</v>
      </c>
      <c r="H275" s="84" t="s">
        <v>998</v>
      </c>
      <c r="I275" s="84" t="s">
        <v>969</v>
      </c>
      <c r="J275" s="84"/>
      <c r="K275" s="94">
        <v>7.1199999999990125</v>
      </c>
      <c r="L275" s="97" t="s">
        <v>182</v>
      </c>
      <c r="M275" s="98">
        <v>3.6249999999999998E-2</v>
      </c>
      <c r="N275" s="98">
        <v>3.5799999999994607E-2</v>
      </c>
      <c r="O275" s="94">
        <v>1579969.6038000002</v>
      </c>
      <c r="P275" s="96">
        <v>100.151</v>
      </c>
      <c r="Q275" s="84"/>
      <c r="R275" s="94">
        <v>5642.6799861879999</v>
      </c>
      <c r="S275" s="95">
        <v>3.1599392076000002E-3</v>
      </c>
      <c r="T275" s="95">
        <v>7.4765741543159211E-4</v>
      </c>
      <c r="U275" s="95">
        <f>R275/'סכום נכסי הקרן'!$C$42</f>
        <v>7.8111003434945712E-5</v>
      </c>
    </row>
    <row r="276" spans="2:21" s="142" customFormat="1">
      <c r="B276" s="87" t="s">
        <v>1005</v>
      </c>
      <c r="C276" s="84" t="s">
        <v>1006</v>
      </c>
      <c r="D276" s="97" t="s">
        <v>30</v>
      </c>
      <c r="E276" s="97" t="s">
        <v>960</v>
      </c>
      <c r="F276" s="84"/>
      <c r="G276" s="97" t="s">
        <v>1004</v>
      </c>
      <c r="H276" s="84" t="s">
        <v>998</v>
      </c>
      <c r="I276" s="84" t="s">
        <v>969</v>
      </c>
      <c r="J276" s="84"/>
      <c r="K276" s="94">
        <v>7.4400000000003557</v>
      </c>
      <c r="L276" s="97" t="s">
        <v>182</v>
      </c>
      <c r="M276" s="98">
        <v>4.6249999999999999E-2</v>
      </c>
      <c r="N276" s="98">
        <v>3.6900000000002001E-2</v>
      </c>
      <c r="O276" s="94">
        <v>4579622.0399999991</v>
      </c>
      <c r="P276" s="96">
        <v>107.8574</v>
      </c>
      <c r="Q276" s="84"/>
      <c r="R276" s="94">
        <v>17614.119318863002</v>
      </c>
      <c r="S276" s="95">
        <v>9.1592440799999984E-3</v>
      </c>
      <c r="T276" s="95">
        <v>2.3338780432844517E-3</v>
      </c>
      <c r="U276" s="95">
        <f>R276/'סכום נכסי הקרן'!$C$42</f>
        <v>2.4383033203850585E-4</v>
      </c>
    </row>
    <row r="277" spans="2:21" s="142" customFormat="1">
      <c r="B277" s="87" t="s">
        <v>1007</v>
      </c>
      <c r="C277" s="84" t="s">
        <v>1008</v>
      </c>
      <c r="D277" s="97" t="s">
        <v>30</v>
      </c>
      <c r="E277" s="97" t="s">
        <v>960</v>
      </c>
      <c r="F277" s="84"/>
      <c r="G277" s="97" t="s">
        <v>1004</v>
      </c>
      <c r="H277" s="84" t="s">
        <v>998</v>
      </c>
      <c r="I277" s="84" t="s">
        <v>969</v>
      </c>
      <c r="J277" s="84"/>
      <c r="K277" s="94">
        <v>6.0100000000001756</v>
      </c>
      <c r="L277" s="97" t="s">
        <v>182</v>
      </c>
      <c r="M277" s="98">
        <v>3.7499999999999999E-2</v>
      </c>
      <c r="N277" s="98">
        <v>3.3300000000001301E-2</v>
      </c>
      <c r="O277" s="94">
        <v>9159244.0800000019</v>
      </c>
      <c r="P277" s="96">
        <v>102.6644</v>
      </c>
      <c r="Q277" s="84"/>
      <c r="R277" s="94">
        <v>33532.112547710996</v>
      </c>
      <c r="S277" s="95">
        <v>1.2212325440000003E-2</v>
      </c>
      <c r="T277" s="95">
        <v>4.4430186830991363E-3</v>
      </c>
      <c r="U277" s="95">
        <f>R277/'סכום נכסי הקרן'!$C$42</f>
        <v>4.6418137565952934E-4</v>
      </c>
    </row>
    <row r="278" spans="2:21" s="142" customFormat="1">
      <c r="B278" s="87" t="s">
        <v>1009</v>
      </c>
      <c r="C278" s="84" t="s">
        <v>1010</v>
      </c>
      <c r="D278" s="97" t="s">
        <v>30</v>
      </c>
      <c r="E278" s="97" t="s">
        <v>960</v>
      </c>
      <c r="F278" s="84"/>
      <c r="G278" s="97" t="s">
        <v>1011</v>
      </c>
      <c r="H278" s="84" t="s">
        <v>998</v>
      </c>
      <c r="I278" s="84" t="s">
        <v>964</v>
      </c>
      <c r="J278" s="84"/>
      <c r="K278" s="94">
        <v>4.0799999999999805</v>
      </c>
      <c r="L278" s="97" t="s">
        <v>182</v>
      </c>
      <c r="M278" s="98">
        <v>3.9E-2</v>
      </c>
      <c r="N278" s="98">
        <v>2.569999999999955E-2</v>
      </c>
      <c r="O278" s="94">
        <v>5497072.9886799995</v>
      </c>
      <c r="P278" s="96">
        <v>106.5068</v>
      </c>
      <c r="Q278" s="84"/>
      <c r="R278" s="94">
        <v>20878.068331542003</v>
      </c>
      <c r="S278" s="95">
        <v>5.4970729886799994E-3</v>
      </c>
      <c r="T278" s="95">
        <v>2.7663526278601178E-3</v>
      </c>
      <c r="U278" s="95">
        <f>R278/'סכום נכסי הקרן'!$C$42</f>
        <v>2.8901282212564843E-4</v>
      </c>
    </row>
    <row r="279" spans="2:21" s="142" customFormat="1">
      <c r="B279" s="87" t="s">
        <v>1012</v>
      </c>
      <c r="C279" s="84" t="s">
        <v>1013</v>
      </c>
      <c r="D279" s="97" t="s">
        <v>30</v>
      </c>
      <c r="E279" s="97" t="s">
        <v>960</v>
      </c>
      <c r="F279" s="84"/>
      <c r="G279" s="97" t="s">
        <v>1001</v>
      </c>
      <c r="H279" s="84" t="s">
        <v>998</v>
      </c>
      <c r="I279" s="84" t="s">
        <v>964</v>
      </c>
      <c r="J279" s="84"/>
      <c r="K279" s="94">
        <v>2.2200000000000242</v>
      </c>
      <c r="L279" s="97" t="s">
        <v>182</v>
      </c>
      <c r="M279" s="98">
        <v>3.3750000000000002E-2</v>
      </c>
      <c r="N279" s="98">
        <v>3.0800000000000674E-2</v>
      </c>
      <c r="O279" s="94">
        <v>6503063.2968000006</v>
      </c>
      <c r="P279" s="96">
        <v>101.1926</v>
      </c>
      <c r="Q279" s="84"/>
      <c r="R279" s="94">
        <v>23466.492550292991</v>
      </c>
      <c r="S279" s="95">
        <v>8.6707510624000009E-3</v>
      </c>
      <c r="T279" s="95">
        <v>3.1093198998246746E-3</v>
      </c>
      <c r="U279" s="95">
        <f>R279/'סכום נכסי הקרן'!$C$42</f>
        <v>3.2484409618989743E-4</v>
      </c>
    </row>
    <row r="280" spans="2:21" s="142" customFormat="1">
      <c r="B280" s="87" t="s">
        <v>1014</v>
      </c>
      <c r="C280" s="84" t="s">
        <v>1015</v>
      </c>
      <c r="D280" s="97" t="s">
        <v>30</v>
      </c>
      <c r="E280" s="97" t="s">
        <v>960</v>
      </c>
      <c r="F280" s="84"/>
      <c r="G280" s="97" t="s">
        <v>1001</v>
      </c>
      <c r="H280" s="84" t="s">
        <v>998</v>
      </c>
      <c r="I280" s="84" t="s">
        <v>969</v>
      </c>
      <c r="J280" s="84"/>
      <c r="K280" s="94">
        <v>3.6099999998672465</v>
      </c>
      <c r="L280" s="97" t="s">
        <v>182</v>
      </c>
      <c r="M280" s="98">
        <v>6.5000000000000002E-2</v>
      </c>
      <c r="N280" s="98">
        <v>3.7499999999002179E-2</v>
      </c>
      <c r="O280" s="94">
        <v>14349.482391999998</v>
      </c>
      <c r="P280" s="96">
        <v>112.6159</v>
      </c>
      <c r="Q280" s="84"/>
      <c r="R280" s="94">
        <v>57.625863465000002</v>
      </c>
      <c r="S280" s="95">
        <v>5.7397929567999988E-6</v>
      </c>
      <c r="T280" s="95">
        <v>7.6354505741450083E-6</v>
      </c>
      <c r="U280" s="95">
        <f>R280/'סכום נכסי הקרן'!$C$42</f>
        <v>7.9770854099014622E-7</v>
      </c>
    </row>
    <row r="281" spans="2:21" s="142" customFormat="1">
      <c r="B281" s="87" t="s">
        <v>1016</v>
      </c>
      <c r="C281" s="84" t="s">
        <v>1017</v>
      </c>
      <c r="D281" s="97" t="s">
        <v>30</v>
      </c>
      <c r="E281" s="97" t="s">
        <v>960</v>
      </c>
      <c r="F281" s="84"/>
      <c r="G281" s="97" t="s">
        <v>1018</v>
      </c>
      <c r="H281" s="84" t="s">
        <v>998</v>
      </c>
      <c r="I281" s="84" t="s">
        <v>978</v>
      </c>
      <c r="J281" s="84"/>
      <c r="K281" s="94">
        <v>3.8599999999999808</v>
      </c>
      <c r="L281" s="97" t="s">
        <v>182</v>
      </c>
      <c r="M281" s="98">
        <v>4.2500000000000003E-2</v>
      </c>
      <c r="N281" s="98">
        <v>2.920000000000094E-2</v>
      </c>
      <c r="O281" s="94">
        <v>3584012.2085040002</v>
      </c>
      <c r="P281" s="96">
        <v>106.16240000000001</v>
      </c>
      <c r="Q281" s="84"/>
      <c r="R281" s="94">
        <v>13568.177039390999</v>
      </c>
      <c r="S281" s="95">
        <v>2.8672097668032003E-3</v>
      </c>
      <c r="T281" s="95">
        <v>1.7977890297199925E-3</v>
      </c>
      <c r="U281" s="95">
        <f>R281/'סכום נכסי הקרן'!$C$42</f>
        <v>1.8782279447426229E-4</v>
      </c>
    </row>
    <row r="282" spans="2:21" s="142" customFormat="1">
      <c r="B282" s="87" t="s">
        <v>1019</v>
      </c>
      <c r="C282" s="84" t="s">
        <v>1020</v>
      </c>
      <c r="D282" s="97" t="s">
        <v>30</v>
      </c>
      <c r="E282" s="97" t="s">
        <v>960</v>
      </c>
      <c r="F282" s="84"/>
      <c r="G282" s="97" t="s">
        <v>1018</v>
      </c>
      <c r="H282" s="84" t="s">
        <v>998</v>
      </c>
      <c r="I282" s="84" t="s">
        <v>978</v>
      </c>
      <c r="J282" s="84"/>
      <c r="K282" s="94">
        <v>5.4200000000004271</v>
      </c>
      <c r="L282" s="97" t="s">
        <v>182</v>
      </c>
      <c r="M282" s="98">
        <v>4.6249999999999999E-2</v>
      </c>
      <c r="N282" s="98">
        <v>3.310000000000364E-2</v>
      </c>
      <c r="O282" s="94">
        <v>2747773.2239999999</v>
      </c>
      <c r="P282" s="96">
        <v>108.3078</v>
      </c>
      <c r="Q282" s="84"/>
      <c r="R282" s="94">
        <v>10612.604573594001</v>
      </c>
      <c r="S282" s="95">
        <v>1.8318488159999998E-3</v>
      </c>
      <c r="T282" s="95">
        <v>1.4061744642462209E-3</v>
      </c>
      <c r="U282" s="95">
        <f>R282/'סכום נכסי הקרן'!$C$42</f>
        <v>1.4690912728186436E-4</v>
      </c>
    </row>
    <row r="283" spans="2:21" s="142" customFormat="1">
      <c r="B283" s="87" t="s">
        <v>1021</v>
      </c>
      <c r="C283" s="84" t="s">
        <v>1022</v>
      </c>
      <c r="D283" s="97" t="s">
        <v>30</v>
      </c>
      <c r="E283" s="97" t="s">
        <v>960</v>
      </c>
      <c r="F283" s="84"/>
      <c r="G283" s="97" t="s">
        <v>962</v>
      </c>
      <c r="H283" s="84" t="s">
        <v>998</v>
      </c>
      <c r="I283" s="84" t="s">
        <v>964</v>
      </c>
      <c r="J283" s="84"/>
      <c r="K283" s="94">
        <v>5.2199999999997306</v>
      </c>
      <c r="L283" s="97" t="s">
        <v>184</v>
      </c>
      <c r="M283" s="98">
        <v>3.2500000000000001E-2</v>
      </c>
      <c r="N283" s="98">
        <v>1.4899999999999419E-2</v>
      </c>
      <c r="O283" s="94">
        <v>6594655.7376000015</v>
      </c>
      <c r="P283" s="96">
        <v>110.5043</v>
      </c>
      <c r="Q283" s="84"/>
      <c r="R283" s="94">
        <v>29598.422834277</v>
      </c>
      <c r="S283" s="95">
        <v>6.5946557376000015E-3</v>
      </c>
      <c r="T283" s="95">
        <v>3.9218031806331219E-3</v>
      </c>
      <c r="U283" s="95">
        <f>R283/'סכום נכסי הקרן'!$C$42</f>
        <v>4.0972773812024529E-4</v>
      </c>
    </row>
    <row r="284" spans="2:21" s="142" customFormat="1">
      <c r="B284" s="87" t="s">
        <v>1023</v>
      </c>
      <c r="C284" s="84" t="s">
        <v>1024</v>
      </c>
      <c r="D284" s="97" t="s">
        <v>30</v>
      </c>
      <c r="E284" s="97" t="s">
        <v>960</v>
      </c>
      <c r="F284" s="84"/>
      <c r="G284" s="97" t="s">
        <v>1025</v>
      </c>
      <c r="H284" s="84" t="s">
        <v>998</v>
      </c>
      <c r="I284" s="84" t="s">
        <v>964</v>
      </c>
      <c r="J284" s="84"/>
      <c r="K284" s="94">
        <v>5.2899999999999592</v>
      </c>
      <c r="L284" s="97" t="s">
        <v>182</v>
      </c>
      <c r="M284" s="98">
        <v>4.9000000000000002E-2</v>
      </c>
      <c r="N284" s="98">
        <v>3.1799999999999821E-2</v>
      </c>
      <c r="O284" s="94">
        <v>7968847.6577359987</v>
      </c>
      <c r="P284" s="96">
        <v>110.1374</v>
      </c>
      <c r="Q284" s="84"/>
      <c r="R284" s="94">
        <v>31297.659293669996</v>
      </c>
      <c r="S284" s="95">
        <v>3.1957239512784138E-3</v>
      </c>
      <c r="T284" s="95">
        <v>4.1469527093227982E-3</v>
      </c>
      <c r="U284" s="95">
        <f>R284/'סכום נכסי הקרן'!$C$42</f>
        <v>4.3325008304168723E-4</v>
      </c>
    </row>
    <row r="285" spans="2:21" s="142" customFormat="1">
      <c r="B285" s="87" t="s">
        <v>1026</v>
      </c>
      <c r="C285" s="84" t="s">
        <v>1027</v>
      </c>
      <c r="D285" s="97" t="s">
        <v>30</v>
      </c>
      <c r="E285" s="97" t="s">
        <v>960</v>
      </c>
      <c r="F285" s="84"/>
      <c r="G285" s="97" t="s">
        <v>983</v>
      </c>
      <c r="H285" s="84" t="s">
        <v>998</v>
      </c>
      <c r="I285" s="84" t="s">
        <v>969</v>
      </c>
      <c r="J285" s="84"/>
      <c r="K285" s="94">
        <v>6.8600000000002135</v>
      </c>
      <c r="L285" s="97" t="s">
        <v>182</v>
      </c>
      <c r="M285" s="98">
        <v>4.4999999999999998E-2</v>
      </c>
      <c r="N285" s="98">
        <v>4.4300000000001234E-2</v>
      </c>
      <c r="O285" s="94">
        <v>8579158.6216000002</v>
      </c>
      <c r="P285" s="96">
        <v>101.107</v>
      </c>
      <c r="Q285" s="84"/>
      <c r="R285" s="94">
        <v>30931.947252733004</v>
      </c>
      <c r="S285" s="95">
        <v>1.1438878162133334E-2</v>
      </c>
      <c r="T285" s="95">
        <v>4.0984957137128308E-3</v>
      </c>
      <c r="U285" s="95">
        <f>R285/'סכום נכסי הקרן'!$C$42</f>
        <v>4.2818757115801602E-4</v>
      </c>
    </row>
    <row r="286" spans="2:21" s="142" customFormat="1">
      <c r="B286" s="87" t="s">
        <v>1028</v>
      </c>
      <c r="C286" s="84" t="s">
        <v>1029</v>
      </c>
      <c r="D286" s="97" t="s">
        <v>30</v>
      </c>
      <c r="E286" s="97" t="s">
        <v>960</v>
      </c>
      <c r="F286" s="84"/>
      <c r="G286" s="97" t="s">
        <v>1011</v>
      </c>
      <c r="H286" s="84" t="s">
        <v>998</v>
      </c>
      <c r="I286" s="84" t="s">
        <v>969</v>
      </c>
      <c r="J286" s="84"/>
      <c r="K286" s="94">
        <v>1.1899999999999009</v>
      </c>
      <c r="L286" s="97" t="s">
        <v>182</v>
      </c>
      <c r="M286" s="98">
        <v>3.3599999999999998E-2</v>
      </c>
      <c r="N286" s="98">
        <v>3.1899999999997757E-2</v>
      </c>
      <c r="O286" s="94">
        <v>4462898.9232569998</v>
      </c>
      <c r="P286" s="96">
        <v>100.1337</v>
      </c>
      <c r="Q286" s="84"/>
      <c r="R286" s="94">
        <v>15935.970202382001</v>
      </c>
      <c r="S286" s="95">
        <v>2.2668692943527617E-3</v>
      </c>
      <c r="T286" s="95">
        <v>2.1115225961904878E-3</v>
      </c>
      <c r="U286" s="95">
        <f>R286/'סכום נכסי הקרן'!$C$42</f>
        <v>2.2059989690437499E-4</v>
      </c>
    </row>
    <row r="287" spans="2:21" s="142" customFormat="1">
      <c r="B287" s="87" t="s">
        <v>1030</v>
      </c>
      <c r="C287" s="84" t="s">
        <v>1031</v>
      </c>
      <c r="D287" s="97" t="s">
        <v>30</v>
      </c>
      <c r="E287" s="97" t="s">
        <v>960</v>
      </c>
      <c r="F287" s="84"/>
      <c r="G287" s="97" t="s">
        <v>983</v>
      </c>
      <c r="H287" s="84" t="s">
        <v>998</v>
      </c>
      <c r="I287" s="84" t="s">
        <v>969</v>
      </c>
      <c r="J287" s="84"/>
      <c r="K287" s="94">
        <v>5.1299999999996375</v>
      </c>
      <c r="L287" s="97" t="s">
        <v>182</v>
      </c>
      <c r="M287" s="98">
        <v>5.7500000000000002E-2</v>
      </c>
      <c r="N287" s="98">
        <v>4.2199999999996747E-2</v>
      </c>
      <c r="O287" s="94">
        <v>2587486.4526</v>
      </c>
      <c r="P287" s="96">
        <v>112.75920000000001</v>
      </c>
      <c r="Q287" s="84"/>
      <c r="R287" s="94">
        <v>10404.267146828999</v>
      </c>
      <c r="S287" s="95">
        <v>3.6964092179999999E-3</v>
      </c>
      <c r="T287" s="95">
        <v>1.3785696696425808E-3</v>
      </c>
      <c r="U287" s="95">
        <f>R287/'סכום נכסי הקרן'!$C$42</f>
        <v>1.4402513501267624E-4</v>
      </c>
    </row>
    <row r="288" spans="2:21" s="142" customFormat="1">
      <c r="B288" s="87" t="s">
        <v>1032</v>
      </c>
      <c r="C288" s="84" t="s">
        <v>1033</v>
      </c>
      <c r="D288" s="97" t="s">
        <v>30</v>
      </c>
      <c r="E288" s="97" t="s">
        <v>960</v>
      </c>
      <c r="F288" s="84"/>
      <c r="G288" s="97" t="s">
        <v>1011</v>
      </c>
      <c r="H288" s="84" t="s">
        <v>998</v>
      </c>
      <c r="I288" s="84" t="s">
        <v>964</v>
      </c>
      <c r="J288" s="84"/>
      <c r="K288" s="94">
        <v>7.1100000000001895</v>
      </c>
      <c r="L288" s="97" t="s">
        <v>182</v>
      </c>
      <c r="M288" s="98">
        <v>4.0999999999999995E-2</v>
      </c>
      <c r="N288" s="98">
        <v>3.2900000000000949E-2</v>
      </c>
      <c r="O288" s="94">
        <v>5485471.2795120003</v>
      </c>
      <c r="P288" s="96">
        <v>107.1459</v>
      </c>
      <c r="Q288" s="84"/>
      <c r="R288" s="94">
        <v>20959.011517700001</v>
      </c>
      <c r="S288" s="95">
        <v>2.2624997131438086E-3</v>
      </c>
      <c r="T288" s="95">
        <v>2.7770776332667365E-3</v>
      </c>
      <c r="U288" s="95">
        <f>R288/'סכום נכסי הקרן'!$C$42</f>
        <v>2.9013330982076831E-4</v>
      </c>
    </row>
    <row r="289" spans="2:21" s="142" customFormat="1">
      <c r="B289" s="87" t="s">
        <v>1034</v>
      </c>
      <c r="C289" s="84" t="s">
        <v>1035</v>
      </c>
      <c r="D289" s="97" t="s">
        <v>30</v>
      </c>
      <c r="E289" s="97" t="s">
        <v>960</v>
      </c>
      <c r="F289" s="84"/>
      <c r="G289" s="97" t="s">
        <v>1001</v>
      </c>
      <c r="H289" s="84" t="s">
        <v>963</v>
      </c>
      <c r="I289" s="84" t="s">
        <v>969</v>
      </c>
      <c r="J289" s="84"/>
      <c r="K289" s="94">
        <v>3.850000000000072</v>
      </c>
      <c r="L289" s="97" t="s">
        <v>182</v>
      </c>
      <c r="M289" s="98">
        <v>7.8750000000000001E-2</v>
      </c>
      <c r="N289" s="98">
        <v>5.2800000000000243E-2</v>
      </c>
      <c r="O289" s="94">
        <v>5953508.6519999988</v>
      </c>
      <c r="P289" s="96">
        <v>110.31100000000001</v>
      </c>
      <c r="Q289" s="84"/>
      <c r="R289" s="94">
        <v>23419.258997198001</v>
      </c>
      <c r="S289" s="95">
        <v>3.4020049439999994E-3</v>
      </c>
      <c r="T289" s="95">
        <v>3.1030614346423332E-3</v>
      </c>
      <c r="U289" s="95">
        <f>R289/'סכום נכסי הקרן'!$C$42</f>
        <v>3.2419024726756295E-4</v>
      </c>
    </row>
    <row r="290" spans="2:21" s="142" customFormat="1">
      <c r="B290" s="87" t="s">
        <v>1036</v>
      </c>
      <c r="C290" s="84" t="s">
        <v>1037</v>
      </c>
      <c r="D290" s="97" t="s">
        <v>30</v>
      </c>
      <c r="E290" s="97" t="s">
        <v>960</v>
      </c>
      <c r="F290" s="84"/>
      <c r="G290" s="97" t="s">
        <v>1038</v>
      </c>
      <c r="H290" s="84" t="s">
        <v>963</v>
      </c>
      <c r="I290" s="84" t="s">
        <v>969</v>
      </c>
      <c r="J290" s="84"/>
      <c r="K290" s="94">
        <v>3.9900000000000388</v>
      </c>
      <c r="L290" s="97" t="s">
        <v>182</v>
      </c>
      <c r="M290" s="98">
        <v>4.8750000000000002E-2</v>
      </c>
      <c r="N290" s="98">
        <v>3.0499999999999697E-2</v>
      </c>
      <c r="O290" s="94">
        <v>6106162.7199999997</v>
      </c>
      <c r="P290" s="96">
        <v>109.5428</v>
      </c>
      <c r="Q290" s="84"/>
      <c r="R290" s="94">
        <v>23852.487786094007</v>
      </c>
      <c r="S290" s="95">
        <v>6.7846252444444446E-3</v>
      </c>
      <c r="T290" s="95">
        <v>3.1604644270837611E-3</v>
      </c>
      <c r="U290" s="95">
        <f>R290/'סכום נכסי הקרן'!$C$42</f>
        <v>3.3018738612718384E-4</v>
      </c>
    </row>
    <row r="291" spans="2:21" s="142" customFormat="1">
      <c r="B291" s="87" t="s">
        <v>1039</v>
      </c>
      <c r="C291" s="84" t="s">
        <v>1040</v>
      </c>
      <c r="D291" s="97" t="s">
        <v>30</v>
      </c>
      <c r="E291" s="97" t="s">
        <v>960</v>
      </c>
      <c r="F291" s="84"/>
      <c r="G291" s="97" t="s">
        <v>1038</v>
      </c>
      <c r="H291" s="84" t="s">
        <v>963</v>
      </c>
      <c r="I291" s="84" t="s">
        <v>969</v>
      </c>
      <c r="J291" s="84"/>
      <c r="K291" s="94">
        <v>5.7500000000002718</v>
      </c>
      <c r="L291" s="97" t="s">
        <v>182</v>
      </c>
      <c r="M291" s="98">
        <v>4.4500000000000005E-2</v>
      </c>
      <c r="N291" s="98">
        <v>3.5600000000001727E-2</v>
      </c>
      <c r="O291" s="94">
        <v>10991092.895999996</v>
      </c>
      <c r="P291" s="96">
        <v>105.8764</v>
      </c>
      <c r="Q291" s="84"/>
      <c r="R291" s="94">
        <v>41497.453958272992</v>
      </c>
      <c r="S291" s="95">
        <v>2.1982185791999991E-2</v>
      </c>
      <c r="T291" s="95">
        <v>5.498429691100361E-3</v>
      </c>
      <c r="U291" s="95">
        <f>R291/'סכום נכסי הקרן'!$C$42</f>
        <v>5.7444472779076495E-4</v>
      </c>
    </row>
    <row r="292" spans="2:21" s="142" customFormat="1">
      <c r="B292" s="87" t="s">
        <v>1041</v>
      </c>
      <c r="C292" s="84" t="s">
        <v>1042</v>
      </c>
      <c r="D292" s="97" t="s">
        <v>30</v>
      </c>
      <c r="E292" s="97" t="s">
        <v>960</v>
      </c>
      <c r="F292" s="84"/>
      <c r="G292" s="97" t="s">
        <v>1043</v>
      </c>
      <c r="H292" s="84" t="s">
        <v>963</v>
      </c>
      <c r="I292" s="84" t="s">
        <v>969</v>
      </c>
      <c r="J292" s="84"/>
      <c r="K292" s="94">
        <v>4.4499999999999993</v>
      </c>
      <c r="L292" s="97" t="s">
        <v>182</v>
      </c>
      <c r="M292" s="98">
        <v>5.2499999999999998E-2</v>
      </c>
      <c r="N292" s="98">
        <v>4.1499999999999995E-2</v>
      </c>
      <c r="O292" s="94">
        <v>8505579.3608239982</v>
      </c>
      <c r="P292" s="96">
        <v>106.61790000000001</v>
      </c>
      <c r="Q292" s="84"/>
      <c r="R292" s="94">
        <v>32338.169428000005</v>
      </c>
      <c r="S292" s="95">
        <v>1.417596560137333E-2</v>
      </c>
      <c r="T292" s="95">
        <v>4.2848207294245563E-3</v>
      </c>
      <c r="U292" s="95">
        <f>R292/'סכום נכסי הקרן'!$C$42</f>
        <v>4.4765375131202876E-4</v>
      </c>
    </row>
    <row r="293" spans="2:21" s="142" customFormat="1">
      <c r="B293" s="87" t="s">
        <v>1044</v>
      </c>
      <c r="C293" s="84" t="s">
        <v>1045</v>
      </c>
      <c r="D293" s="97" t="s">
        <v>30</v>
      </c>
      <c r="E293" s="97" t="s">
        <v>960</v>
      </c>
      <c r="F293" s="84"/>
      <c r="G293" s="97" t="s">
        <v>1043</v>
      </c>
      <c r="H293" s="84" t="s">
        <v>963</v>
      </c>
      <c r="I293" s="84" t="s">
        <v>969</v>
      </c>
      <c r="J293" s="84"/>
      <c r="K293" s="94">
        <v>0.24999999999995651</v>
      </c>
      <c r="L293" s="97" t="s">
        <v>182</v>
      </c>
      <c r="M293" s="98">
        <v>5.6250000000000001E-2</v>
      </c>
      <c r="N293" s="98">
        <v>1.5000000000000877E-2</v>
      </c>
      <c r="O293" s="94">
        <v>6106162.7199999997</v>
      </c>
      <c r="P293" s="96">
        <v>105.20359999999999</v>
      </c>
      <c r="Q293" s="84"/>
      <c r="R293" s="94">
        <v>22907.643556455991</v>
      </c>
      <c r="S293" s="95">
        <v>1.221232544E-2</v>
      </c>
      <c r="T293" s="95">
        <v>3.0352721786405094E-3</v>
      </c>
      <c r="U293" s="95">
        <f>R293/'סכום נכסי הקרן'!$C$42</f>
        <v>3.1710801053838633E-4</v>
      </c>
    </row>
    <row r="294" spans="2:21" s="142" customFormat="1">
      <c r="B294" s="87" t="s">
        <v>1046</v>
      </c>
      <c r="C294" s="84" t="s">
        <v>1047</v>
      </c>
      <c r="D294" s="97" t="s">
        <v>30</v>
      </c>
      <c r="E294" s="97" t="s">
        <v>960</v>
      </c>
      <c r="F294" s="84"/>
      <c r="G294" s="97" t="s">
        <v>1048</v>
      </c>
      <c r="H294" s="84" t="s">
        <v>963</v>
      </c>
      <c r="I294" s="84" t="s">
        <v>969</v>
      </c>
      <c r="J294" s="84"/>
      <c r="K294" s="94">
        <v>7.7200000000000051</v>
      </c>
      <c r="L294" s="97" t="s">
        <v>182</v>
      </c>
      <c r="M294" s="98">
        <v>4.7500000000000001E-2</v>
      </c>
      <c r="N294" s="98">
        <v>4.4499999999999734E-2</v>
      </c>
      <c r="O294" s="94">
        <v>15265406.800000001</v>
      </c>
      <c r="P294" s="96">
        <v>103.2025</v>
      </c>
      <c r="Q294" s="84"/>
      <c r="R294" s="94">
        <v>56179.782782489994</v>
      </c>
      <c r="S294" s="95">
        <v>5.0884689333333339E-3</v>
      </c>
      <c r="T294" s="95">
        <v>7.4438442898550165E-3</v>
      </c>
      <c r="U294" s="95">
        <f>R294/'סכום נכסי הקרן'!$C$42</f>
        <v>7.7769060386891379E-4</v>
      </c>
    </row>
    <row r="295" spans="2:21" s="142" customFormat="1">
      <c r="B295" s="87" t="s">
        <v>1049</v>
      </c>
      <c r="C295" s="84" t="s">
        <v>1050</v>
      </c>
      <c r="D295" s="97" t="s">
        <v>30</v>
      </c>
      <c r="E295" s="97" t="s">
        <v>960</v>
      </c>
      <c r="F295" s="84"/>
      <c r="G295" s="97" t="s">
        <v>776</v>
      </c>
      <c r="H295" s="84" t="s">
        <v>963</v>
      </c>
      <c r="I295" s="84" t="s">
        <v>969</v>
      </c>
      <c r="J295" s="84"/>
      <c r="K295" s="94">
        <v>4.3300000000001848</v>
      </c>
      <c r="L295" s="97" t="s">
        <v>182</v>
      </c>
      <c r="M295" s="98">
        <v>4.2999999999999997E-2</v>
      </c>
      <c r="N295" s="98">
        <v>2.8800000000001144E-2</v>
      </c>
      <c r="O295" s="94">
        <v>10380476.623999998</v>
      </c>
      <c r="P295" s="96">
        <v>106.67870000000001</v>
      </c>
      <c r="Q295" s="84"/>
      <c r="R295" s="94">
        <v>39489.027534796005</v>
      </c>
      <c r="S295" s="95">
        <v>1.0380476623999999E-2</v>
      </c>
      <c r="T295" s="95">
        <v>5.2323123651954843E-3</v>
      </c>
      <c r="U295" s="95">
        <f>R295/'סכום נכסי הקרן'!$C$42</f>
        <v>5.4664229992899469E-4</v>
      </c>
    </row>
    <row r="296" spans="2:21" s="142" customFormat="1">
      <c r="B296" s="87" t="s">
        <v>1051</v>
      </c>
      <c r="C296" s="84" t="s">
        <v>1052</v>
      </c>
      <c r="D296" s="97" t="s">
        <v>30</v>
      </c>
      <c r="E296" s="97" t="s">
        <v>960</v>
      </c>
      <c r="F296" s="84"/>
      <c r="G296" s="97" t="s">
        <v>1025</v>
      </c>
      <c r="H296" s="84" t="s">
        <v>963</v>
      </c>
      <c r="I296" s="84" t="s">
        <v>969</v>
      </c>
      <c r="J296" s="84"/>
      <c r="K296" s="94">
        <v>7.8399999999996766</v>
      </c>
      <c r="L296" s="97" t="s">
        <v>182</v>
      </c>
      <c r="M296" s="98">
        <v>5.2999999999999999E-2</v>
      </c>
      <c r="N296" s="98">
        <v>4.6399999999998054E-2</v>
      </c>
      <c r="O296" s="94">
        <v>10288884.183199998</v>
      </c>
      <c r="P296" s="96">
        <v>106.2542</v>
      </c>
      <c r="Q296" s="84"/>
      <c r="R296" s="94">
        <v>38984.845202265002</v>
      </c>
      <c r="S296" s="95">
        <v>5.8793623903999987E-3</v>
      </c>
      <c r="T296" s="95">
        <v>5.1655079990841494E-3</v>
      </c>
      <c r="U296" s="95">
        <f>R296/'סכום נכסי הקרן'!$C$42</f>
        <v>5.3966295890583429E-4</v>
      </c>
    </row>
    <row r="297" spans="2:21" s="142" customFormat="1">
      <c r="B297" s="87" t="s">
        <v>1053</v>
      </c>
      <c r="C297" s="84" t="s">
        <v>1054</v>
      </c>
      <c r="D297" s="97" t="s">
        <v>30</v>
      </c>
      <c r="E297" s="97" t="s">
        <v>960</v>
      </c>
      <c r="F297" s="84"/>
      <c r="G297" s="97" t="s">
        <v>1055</v>
      </c>
      <c r="H297" s="84" t="s">
        <v>963</v>
      </c>
      <c r="I297" s="84" t="s">
        <v>969</v>
      </c>
      <c r="J297" s="84"/>
      <c r="K297" s="94">
        <v>3.4400000000002948</v>
      </c>
      <c r="L297" s="97" t="s">
        <v>182</v>
      </c>
      <c r="M297" s="98">
        <v>2.9500000000000002E-2</v>
      </c>
      <c r="N297" s="98">
        <v>2.7100000000004235E-2</v>
      </c>
      <c r="O297" s="94">
        <v>3042395.5752399997</v>
      </c>
      <c r="P297" s="96">
        <v>101.4504</v>
      </c>
      <c r="Q297" s="84"/>
      <c r="R297" s="94">
        <v>11006.543988154001</v>
      </c>
      <c r="S297" s="95">
        <v>2.535329646033333E-3</v>
      </c>
      <c r="T297" s="95">
        <v>1.4583715984532839E-3</v>
      </c>
      <c r="U297" s="95">
        <f>R297/'סכום נכסי הקרן'!$C$42</f>
        <v>1.5236238761900508E-4</v>
      </c>
    </row>
    <row r="298" spans="2:21" s="142" customFormat="1">
      <c r="B298" s="87" t="s">
        <v>1056</v>
      </c>
      <c r="C298" s="84" t="s">
        <v>1057</v>
      </c>
      <c r="D298" s="97" t="s">
        <v>30</v>
      </c>
      <c r="E298" s="97" t="s">
        <v>960</v>
      </c>
      <c r="F298" s="84"/>
      <c r="G298" s="97" t="s">
        <v>962</v>
      </c>
      <c r="H298" s="84" t="s">
        <v>963</v>
      </c>
      <c r="I298" s="84" t="s">
        <v>964</v>
      </c>
      <c r="J298" s="84"/>
      <c r="K298" s="94">
        <v>3.7600000000003493</v>
      </c>
      <c r="L298" s="97" t="s">
        <v>182</v>
      </c>
      <c r="M298" s="98">
        <v>5.8749999999999997E-2</v>
      </c>
      <c r="N298" s="98">
        <v>3.1000000000002626E-2</v>
      </c>
      <c r="O298" s="94">
        <v>6167224.3472000007</v>
      </c>
      <c r="P298" s="96">
        <v>112.2136</v>
      </c>
      <c r="Q298" s="84"/>
      <c r="R298" s="94">
        <v>24678.372593215001</v>
      </c>
      <c r="S298" s="95">
        <v>3.426235748444445E-3</v>
      </c>
      <c r="T298" s="95">
        <v>3.2698945031908147E-3</v>
      </c>
      <c r="U298" s="95">
        <f>R298/'סכום נכסי הקרן'!$C$42</f>
        <v>3.4162001940849787E-4</v>
      </c>
    </row>
    <row r="299" spans="2:21" s="142" customFormat="1">
      <c r="B299" s="87" t="s">
        <v>1058</v>
      </c>
      <c r="C299" s="84" t="s">
        <v>1059</v>
      </c>
      <c r="D299" s="97" t="s">
        <v>30</v>
      </c>
      <c r="E299" s="97" t="s">
        <v>960</v>
      </c>
      <c r="F299" s="84"/>
      <c r="G299" s="97" t="s">
        <v>962</v>
      </c>
      <c r="H299" s="84" t="s">
        <v>963</v>
      </c>
      <c r="I299" s="84" t="s">
        <v>969</v>
      </c>
      <c r="J299" s="84"/>
      <c r="K299" s="94">
        <v>7.6700000000005328</v>
      </c>
      <c r="L299" s="97" t="s">
        <v>182</v>
      </c>
      <c r="M299" s="98">
        <v>5.2499999999999998E-2</v>
      </c>
      <c r="N299" s="98">
        <v>3.7600000000002569E-2</v>
      </c>
      <c r="O299" s="94">
        <v>6106162.7199999997</v>
      </c>
      <c r="P299" s="96">
        <v>112.5457</v>
      </c>
      <c r="Q299" s="84"/>
      <c r="R299" s="94">
        <v>24506.360160596996</v>
      </c>
      <c r="S299" s="95">
        <v>4.0707751466666662E-3</v>
      </c>
      <c r="T299" s="95">
        <v>3.2471027852291235E-3</v>
      </c>
      <c r="U299" s="95">
        <f>R299/'סכום נכסי הקרן'!$C$42</f>
        <v>3.3923887007024606E-4</v>
      </c>
    </row>
    <row r="300" spans="2:21" s="142" customFormat="1">
      <c r="B300" s="87" t="s">
        <v>1060</v>
      </c>
      <c r="C300" s="84" t="s">
        <v>1061</v>
      </c>
      <c r="D300" s="97" t="s">
        <v>30</v>
      </c>
      <c r="E300" s="97" t="s">
        <v>960</v>
      </c>
      <c r="F300" s="84"/>
      <c r="G300" s="97" t="s">
        <v>1062</v>
      </c>
      <c r="H300" s="84" t="s">
        <v>963</v>
      </c>
      <c r="I300" s="84" t="s">
        <v>969</v>
      </c>
      <c r="J300" s="84"/>
      <c r="K300" s="94">
        <v>6.1800000000003621</v>
      </c>
      <c r="L300" s="97" t="s">
        <v>182</v>
      </c>
      <c r="M300" s="98">
        <v>5.5E-2</v>
      </c>
      <c r="N300" s="98">
        <v>4.3200000000002244E-2</v>
      </c>
      <c r="O300" s="94">
        <v>3053081.36</v>
      </c>
      <c r="P300" s="96">
        <v>109.6973</v>
      </c>
      <c r="Q300" s="84"/>
      <c r="R300" s="94">
        <v>11943.058703525998</v>
      </c>
      <c r="S300" s="95">
        <v>4.3615447999999996E-3</v>
      </c>
      <c r="T300" s="95">
        <v>1.5824601828356329E-3</v>
      </c>
      <c r="U300" s="95">
        <f>R300/'סכום נכסי הקרן'!$C$42</f>
        <v>1.6532645865056437E-4</v>
      </c>
    </row>
    <row r="301" spans="2:21" s="142" customFormat="1">
      <c r="B301" s="87" t="s">
        <v>1063</v>
      </c>
      <c r="C301" s="84" t="s">
        <v>1064</v>
      </c>
      <c r="D301" s="97" t="s">
        <v>30</v>
      </c>
      <c r="E301" s="97" t="s">
        <v>960</v>
      </c>
      <c r="F301" s="84"/>
      <c r="G301" s="97" t="s">
        <v>994</v>
      </c>
      <c r="H301" s="84" t="s">
        <v>963</v>
      </c>
      <c r="I301" s="84" t="s">
        <v>978</v>
      </c>
      <c r="J301" s="84"/>
      <c r="K301" s="94">
        <v>2.3299999999999175</v>
      </c>
      <c r="L301" s="97" t="s">
        <v>182</v>
      </c>
      <c r="M301" s="98">
        <v>5.5960000000000003E-2</v>
      </c>
      <c r="N301" s="98">
        <v>3.1199999999998937E-2</v>
      </c>
      <c r="O301" s="94">
        <v>7632703.4000000004</v>
      </c>
      <c r="P301" s="96">
        <v>108.3942</v>
      </c>
      <c r="Q301" s="84"/>
      <c r="R301" s="94">
        <v>29502.969149267996</v>
      </c>
      <c r="S301" s="95">
        <v>5.4519310000000001E-3</v>
      </c>
      <c r="T301" s="95">
        <v>3.9091555281697641E-3</v>
      </c>
      <c r="U301" s="95">
        <f>R301/'סכום נכסי הקרן'!$C$42</f>
        <v>4.0840638317261987E-4</v>
      </c>
    </row>
    <row r="302" spans="2:21" s="142" customFormat="1">
      <c r="B302" s="87" t="s">
        <v>1065</v>
      </c>
      <c r="C302" s="84" t="s">
        <v>1066</v>
      </c>
      <c r="D302" s="97" t="s">
        <v>30</v>
      </c>
      <c r="E302" s="97" t="s">
        <v>960</v>
      </c>
      <c r="F302" s="84"/>
      <c r="G302" s="97" t="s">
        <v>1062</v>
      </c>
      <c r="H302" s="84" t="s">
        <v>963</v>
      </c>
      <c r="I302" s="84" t="s">
        <v>978</v>
      </c>
      <c r="J302" s="84"/>
      <c r="K302" s="94">
        <v>5.4800000000007065</v>
      </c>
      <c r="L302" s="97" t="s">
        <v>182</v>
      </c>
      <c r="M302" s="98">
        <v>5.2499999999999998E-2</v>
      </c>
      <c r="N302" s="98">
        <v>3.9300000000005136E-2</v>
      </c>
      <c r="O302" s="94">
        <v>4778072.3284</v>
      </c>
      <c r="P302" s="96">
        <v>108.9</v>
      </c>
      <c r="Q302" s="84"/>
      <c r="R302" s="94">
        <v>18555.041853278999</v>
      </c>
      <c r="S302" s="95">
        <v>3.8224578627200001E-3</v>
      </c>
      <c r="T302" s="95">
        <v>2.4585506655002759E-3</v>
      </c>
      <c r="U302" s="95">
        <f>R302/'סכום נכסי הקרן'!$C$42</f>
        <v>2.5685542002820016E-4</v>
      </c>
    </row>
    <row r="303" spans="2:21" s="142" customFormat="1">
      <c r="B303" s="87" t="s">
        <v>1067</v>
      </c>
      <c r="C303" s="84" t="s">
        <v>1068</v>
      </c>
      <c r="D303" s="97" t="s">
        <v>30</v>
      </c>
      <c r="E303" s="97" t="s">
        <v>960</v>
      </c>
      <c r="F303" s="84"/>
      <c r="G303" s="97" t="s">
        <v>994</v>
      </c>
      <c r="H303" s="84" t="s">
        <v>963</v>
      </c>
      <c r="I303" s="84" t="s">
        <v>964</v>
      </c>
      <c r="J303" s="84"/>
      <c r="K303" s="94">
        <v>0.52000000000001045</v>
      </c>
      <c r="L303" s="97" t="s">
        <v>182</v>
      </c>
      <c r="M303" s="98">
        <v>5.2499999999999998E-2</v>
      </c>
      <c r="N303" s="98">
        <v>3.1100000000001005E-2</v>
      </c>
      <c r="O303" s="94">
        <v>9098487.7609359995</v>
      </c>
      <c r="P303" s="96">
        <v>105.7908</v>
      </c>
      <c r="Q303" s="84"/>
      <c r="R303" s="94">
        <v>34324.055235732005</v>
      </c>
      <c r="S303" s="95">
        <v>1.3997673478363075E-2</v>
      </c>
      <c r="T303" s="95">
        <v>4.5479514144865386E-3</v>
      </c>
      <c r="U303" s="95">
        <f>R303/'סכום נכסי הקרן'!$C$42</f>
        <v>4.7514415188921219E-4</v>
      </c>
    </row>
    <row r="304" spans="2:21" s="142" customFormat="1">
      <c r="B304" s="87" t="s">
        <v>1069</v>
      </c>
      <c r="C304" s="84" t="s">
        <v>1070</v>
      </c>
      <c r="D304" s="97" t="s">
        <v>30</v>
      </c>
      <c r="E304" s="97" t="s">
        <v>960</v>
      </c>
      <c r="F304" s="84"/>
      <c r="G304" s="97" t="s">
        <v>1001</v>
      </c>
      <c r="H304" s="84" t="s">
        <v>963</v>
      </c>
      <c r="I304" s="84" t="s">
        <v>964</v>
      </c>
      <c r="J304" s="84"/>
      <c r="K304" s="94">
        <v>5.2399999999996805</v>
      </c>
      <c r="L304" s="97" t="s">
        <v>182</v>
      </c>
      <c r="M304" s="98">
        <v>4.8750000000000002E-2</v>
      </c>
      <c r="N304" s="98">
        <v>3.5099999999997591E-2</v>
      </c>
      <c r="O304" s="94">
        <v>6923472.6000720011</v>
      </c>
      <c r="P304" s="96">
        <v>106.98439999999999</v>
      </c>
      <c r="Q304" s="84"/>
      <c r="R304" s="94">
        <v>26413.482850185002</v>
      </c>
      <c r="S304" s="95">
        <v>9.2312968000960016E-3</v>
      </c>
      <c r="T304" s="95">
        <v>3.499797324791624E-3</v>
      </c>
      <c r="U304" s="95">
        <f>R304/'סכום נכסי הקרן'!$C$42</f>
        <v>3.6563896139598306E-4</v>
      </c>
    </row>
    <row r="305" spans="2:21" s="142" customFormat="1">
      <c r="B305" s="87" t="s">
        <v>1071</v>
      </c>
      <c r="C305" s="84" t="s">
        <v>1072</v>
      </c>
      <c r="D305" s="97" t="s">
        <v>30</v>
      </c>
      <c r="E305" s="97" t="s">
        <v>960</v>
      </c>
      <c r="F305" s="84"/>
      <c r="G305" s="97" t="s">
        <v>1073</v>
      </c>
      <c r="H305" s="84" t="s">
        <v>963</v>
      </c>
      <c r="I305" s="84" t="s">
        <v>969</v>
      </c>
      <c r="J305" s="84"/>
      <c r="K305" s="94">
        <v>6.1200000000001209</v>
      </c>
      <c r="L305" s="97" t="s">
        <v>182</v>
      </c>
      <c r="M305" s="98">
        <v>3.95E-2</v>
      </c>
      <c r="N305" s="98">
        <v>4.5300000000000111E-2</v>
      </c>
      <c r="O305" s="94">
        <v>7632703.4000000004</v>
      </c>
      <c r="P305" s="96">
        <v>96.453599999999994</v>
      </c>
      <c r="Q305" s="84"/>
      <c r="R305" s="94">
        <v>26252.941262507</v>
      </c>
      <c r="S305" s="95">
        <v>3.3964185148268131E-3</v>
      </c>
      <c r="T305" s="95">
        <v>3.4785254984951788E-3</v>
      </c>
      <c r="U305" s="95">
        <f>R305/'סכום נכסי הקרן'!$C$42</f>
        <v>3.6341660171277165E-4</v>
      </c>
    </row>
    <row r="306" spans="2:21" s="142" customFormat="1">
      <c r="B306" s="87" t="s">
        <v>1074</v>
      </c>
      <c r="C306" s="84" t="s">
        <v>1075</v>
      </c>
      <c r="D306" s="97" t="s">
        <v>30</v>
      </c>
      <c r="E306" s="97" t="s">
        <v>960</v>
      </c>
      <c r="F306" s="84"/>
      <c r="G306" s="97" t="s">
        <v>1048</v>
      </c>
      <c r="H306" s="84" t="s">
        <v>963</v>
      </c>
      <c r="I306" s="84" t="s">
        <v>969</v>
      </c>
      <c r="J306" s="84"/>
      <c r="K306" s="94">
        <v>8.0499999999998622</v>
      </c>
      <c r="L306" s="97" t="s">
        <v>182</v>
      </c>
      <c r="M306" s="98">
        <v>4.2999999999999997E-2</v>
      </c>
      <c r="N306" s="98">
        <v>3.9499999999999355E-2</v>
      </c>
      <c r="O306" s="94">
        <v>12212325.439999999</v>
      </c>
      <c r="P306" s="96">
        <v>102.6413</v>
      </c>
      <c r="Q306" s="84"/>
      <c r="R306" s="94">
        <v>44699.430795822002</v>
      </c>
      <c r="S306" s="95">
        <v>1.221232544E-2</v>
      </c>
      <c r="T306" s="95">
        <v>5.9226929370213843E-3</v>
      </c>
      <c r="U306" s="95">
        <f>R306/'סכום נכסי הקרן'!$C$42</f>
        <v>6.1876934381871961E-4</v>
      </c>
    </row>
    <row r="307" spans="2:21" s="142" customFormat="1">
      <c r="B307" s="87" t="s">
        <v>1076</v>
      </c>
      <c r="C307" s="84" t="s">
        <v>1077</v>
      </c>
      <c r="D307" s="97" t="s">
        <v>30</v>
      </c>
      <c r="E307" s="97" t="s">
        <v>960</v>
      </c>
      <c r="F307" s="84"/>
      <c r="G307" s="97" t="s">
        <v>1048</v>
      </c>
      <c r="H307" s="84" t="s">
        <v>963</v>
      </c>
      <c r="I307" s="84" t="s">
        <v>969</v>
      </c>
      <c r="J307" s="84"/>
      <c r="K307" s="94">
        <v>7.399999999998621</v>
      </c>
      <c r="L307" s="97" t="s">
        <v>182</v>
      </c>
      <c r="M307" s="98">
        <v>5.5500000000000001E-2</v>
      </c>
      <c r="N307" s="98">
        <v>3.9399999999992066E-2</v>
      </c>
      <c r="O307" s="94">
        <v>1526540.68</v>
      </c>
      <c r="P307" s="96">
        <v>112.1191</v>
      </c>
      <c r="Q307" s="84"/>
      <c r="R307" s="94">
        <v>6103.3638290360004</v>
      </c>
      <c r="S307" s="95">
        <v>3.0530813599999999E-3</v>
      </c>
      <c r="T307" s="95">
        <v>8.0869821379654021E-4</v>
      </c>
      <c r="U307" s="95">
        <f>R307/'סכום נכסי הקרן'!$C$42</f>
        <v>8.4488199611090022E-5</v>
      </c>
    </row>
    <row r="308" spans="2:21" s="142" customFormat="1">
      <c r="B308" s="87" t="s">
        <v>1078</v>
      </c>
      <c r="C308" s="84" t="s">
        <v>1079</v>
      </c>
      <c r="D308" s="97" t="s">
        <v>30</v>
      </c>
      <c r="E308" s="97" t="s">
        <v>960</v>
      </c>
      <c r="F308" s="84"/>
      <c r="G308" s="97" t="s">
        <v>1048</v>
      </c>
      <c r="H308" s="84" t="s">
        <v>963</v>
      </c>
      <c r="I308" s="84" t="s">
        <v>969</v>
      </c>
      <c r="J308" s="84"/>
      <c r="K308" s="94">
        <v>4.1200000000002808</v>
      </c>
      <c r="L308" s="97" t="s">
        <v>182</v>
      </c>
      <c r="M308" s="98">
        <v>4.8750000000000002E-2</v>
      </c>
      <c r="N308" s="98">
        <v>3.1899999999998291E-2</v>
      </c>
      <c r="O308" s="94">
        <v>2137156.9519999996</v>
      </c>
      <c r="P308" s="96">
        <v>108.5795</v>
      </c>
      <c r="Q308" s="84"/>
      <c r="R308" s="94">
        <v>8274.9509321389996</v>
      </c>
      <c r="S308" s="95">
        <v>2.1371569519999995E-3</v>
      </c>
      <c r="T308" s="95">
        <v>1.0964343967565483E-3</v>
      </c>
      <c r="U308" s="95">
        <f>R308/'סכום נכסי הקרן'!$C$42</f>
        <v>1.1454924296016623E-4</v>
      </c>
    </row>
    <row r="309" spans="2:21" s="142" customFormat="1">
      <c r="B309" s="87" t="s">
        <v>1080</v>
      </c>
      <c r="C309" s="84" t="s">
        <v>1081</v>
      </c>
      <c r="D309" s="97" t="s">
        <v>30</v>
      </c>
      <c r="E309" s="97" t="s">
        <v>960</v>
      </c>
      <c r="F309" s="84"/>
      <c r="G309" s="97" t="s">
        <v>1011</v>
      </c>
      <c r="H309" s="84" t="s">
        <v>963</v>
      </c>
      <c r="I309" s="84" t="s">
        <v>969</v>
      </c>
      <c r="J309" s="84"/>
      <c r="K309" s="94">
        <v>4.1700000000002637</v>
      </c>
      <c r="L309" s="97" t="s">
        <v>184</v>
      </c>
      <c r="M309" s="98">
        <v>5.2499999999999998E-2</v>
      </c>
      <c r="N309" s="98">
        <v>1.3800000000000921E-2</v>
      </c>
      <c r="O309" s="94">
        <v>7774671.6832400011</v>
      </c>
      <c r="P309" s="96">
        <v>118.8652</v>
      </c>
      <c r="Q309" s="84"/>
      <c r="R309" s="94">
        <v>37534.795509782998</v>
      </c>
      <c r="S309" s="95">
        <v>7.7746716832400014E-3</v>
      </c>
      <c r="T309" s="95">
        <v>4.9733758193429272E-3</v>
      </c>
      <c r="U309" s="95">
        <f>R309/'סכום נכסי הקרן'!$C$42</f>
        <v>5.1959007921257682E-4</v>
      </c>
    </row>
    <row r="310" spans="2:21" s="142" customFormat="1">
      <c r="B310" s="87" t="s">
        <v>1082</v>
      </c>
      <c r="C310" s="84" t="s">
        <v>1083</v>
      </c>
      <c r="D310" s="97" t="s">
        <v>30</v>
      </c>
      <c r="E310" s="97" t="s">
        <v>960</v>
      </c>
      <c r="F310" s="84"/>
      <c r="G310" s="97" t="s">
        <v>1011</v>
      </c>
      <c r="H310" s="84" t="s">
        <v>963</v>
      </c>
      <c r="I310" s="84" t="s">
        <v>969</v>
      </c>
      <c r="J310" s="84"/>
      <c r="K310" s="94">
        <v>3.4500000000001192</v>
      </c>
      <c r="L310" s="97" t="s">
        <v>185</v>
      </c>
      <c r="M310" s="98">
        <v>5.7500000000000002E-2</v>
      </c>
      <c r="N310" s="98">
        <v>2.6300000000013576E-2</v>
      </c>
      <c r="O310" s="94">
        <v>331869.94383199996</v>
      </c>
      <c r="P310" s="96">
        <v>112.0196</v>
      </c>
      <c r="Q310" s="84"/>
      <c r="R310" s="94">
        <v>1680.9479036439998</v>
      </c>
      <c r="S310" s="95">
        <v>5.5311657305333328E-4</v>
      </c>
      <c r="T310" s="95">
        <v>2.227262875424304E-4</v>
      </c>
      <c r="U310" s="95">
        <f>R310/'סכום נכסי הקרן'!$C$42</f>
        <v>2.3269178439481798E-5</v>
      </c>
    </row>
    <row r="311" spans="2:21" s="142" customFormat="1">
      <c r="B311" s="87" t="s">
        <v>1084</v>
      </c>
      <c r="C311" s="84" t="s">
        <v>1085</v>
      </c>
      <c r="D311" s="97" t="s">
        <v>30</v>
      </c>
      <c r="E311" s="97" t="s">
        <v>960</v>
      </c>
      <c r="F311" s="84"/>
      <c r="G311" s="97" t="s">
        <v>991</v>
      </c>
      <c r="H311" s="84" t="s">
        <v>963</v>
      </c>
      <c r="I311" s="84" t="s">
        <v>969</v>
      </c>
      <c r="J311" s="84"/>
      <c r="K311" s="94">
        <v>2.9700000000000428</v>
      </c>
      <c r="L311" s="97" t="s">
        <v>182</v>
      </c>
      <c r="M311" s="98">
        <v>4.7500000000000001E-2</v>
      </c>
      <c r="N311" s="98">
        <v>4.5200000000000691E-2</v>
      </c>
      <c r="O311" s="94">
        <v>12302696.648256002</v>
      </c>
      <c r="P311" s="96">
        <v>101.5852</v>
      </c>
      <c r="Q311" s="84"/>
      <c r="R311" s="94">
        <v>44566.875690595996</v>
      </c>
      <c r="S311" s="95">
        <v>1.3669662942506669E-2</v>
      </c>
      <c r="T311" s="95">
        <v>5.9051293311429493E-3</v>
      </c>
      <c r="U311" s="95">
        <f>R311/'סכום נכסי הקרן'!$C$42</f>
        <v>6.1693439795877853E-4</v>
      </c>
    </row>
    <row r="312" spans="2:21" s="142" customFormat="1">
      <c r="B312" s="87" t="s">
        <v>1086</v>
      </c>
      <c r="C312" s="84" t="s">
        <v>1087</v>
      </c>
      <c r="D312" s="97" t="s">
        <v>30</v>
      </c>
      <c r="E312" s="97" t="s">
        <v>960</v>
      </c>
      <c r="F312" s="84"/>
      <c r="G312" s="97" t="s">
        <v>1001</v>
      </c>
      <c r="H312" s="84" t="s">
        <v>963</v>
      </c>
      <c r="I312" s="84" t="s">
        <v>964</v>
      </c>
      <c r="J312" s="84"/>
      <c r="K312" s="94">
        <v>6.5099999999994242</v>
      </c>
      <c r="L312" s="97" t="s">
        <v>182</v>
      </c>
      <c r="M312" s="98">
        <v>4.2999999999999997E-2</v>
      </c>
      <c r="N312" s="98">
        <v>3.8299999999996767E-2</v>
      </c>
      <c r="O312" s="94">
        <v>3999536.5816000002</v>
      </c>
      <c r="P312" s="96">
        <v>104.3347</v>
      </c>
      <c r="Q312" s="84"/>
      <c r="R312" s="94">
        <v>14880.580592107</v>
      </c>
      <c r="S312" s="95">
        <v>3.1996292652800001E-3</v>
      </c>
      <c r="T312" s="95">
        <v>1.9716830394155109E-3</v>
      </c>
      <c r="U312" s="95">
        <f>R312/'סכום נכסי הקרן'!$C$42</f>
        <v>2.0599025367187113E-4</v>
      </c>
    </row>
    <row r="313" spans="2:21" s="142" customFormat="1">
      <c r="B313" s="87" t="s">
        <v>1088</v>
      </c>
      <c r="C313" s="84" t="s">
        <v>1089</v>
      </c>
      <c r="D313" s="97" t="s">
        <v>30</v>
      </c>
      <c r="E313" s="97" t="s">
        <v>960</v>
      </c>
      <c r="F313" s="84"/>
      <c r="G313" s="97" t="s">
        <v>1001</v>
      </c>
      <c r="H313" s="84" t="s">
        <v>963</v>
      </c>
      <c r="I313" s="84" t="s">
        <v>978</v>
      </c>
      <c r="J313" s="84"/>
      <c r="K313" s="94">
        <v>4.119999999999874</v>
      </c>
      <c r="L313" s="97" t="s">
        <v>182</v>
      </c>
      <c r="M313" s="98">
        <v>6.25E-2</v>
      </c>
      <c r="N313" s="98">
        <v>4.7599999999997492E-2</v>
      </c>
      <c r="O313" s="94">
        <v>5678731.3296000008</v>
      </c>
      <c r="P313" s="96">
        <v>107.96420000000001</v>
      </c>
      <c r="Q313" s="84"/>
      <c r="R313" s="94">
        <v>21863.139262023004</v>
      </c>
      <c r="S313" s="95">
        <v>1.1357462659200002E-2</v>
      </c>
      <c r="T313" s="95">
        <v>2.896874930684838E-3</v>
      </c>
      <c r="U313" s="95">
        <f>R313/'סכום נכסי הקרן'!$C$42</f>
        <v>3.0264905154550034E-4</v>
      </c>
    </row>
    <row r="314" spans="2:21" s="142" customFormat="1">
      <c r="B314" s="87" t="s">
        <v>1090</v>
      </c>
      <c r="C314" s="84" t="s">
        <v>1091</v>
      </c>
      <c r="D314" s="97" t="s">
        <v>30</v>
      </c>
      <c r="E314" s="97" t="s">
        <v>960</v>
      </c>
      <c r="F314" s="84"/>
      <c r="G314" s="97" t="s">
        <v>991</v>
      </c>
      <c r="H314" s="84" t="s">
        <v>963</v>
      </c>
      <c r="I314" s="84" t="s">
        <v>964</v>
      </c>
      <c r="J314" s="84"/>
      <c r="K314" s="94">
        <v>6.2900000000001413</v>
      </c>
      <c r="L314" s="97" t="s">
        <v>182</v>
      </c>
      <c r="M314" s="98">
        <v>5.2999999999999999E-2</v>
      </c>
      <c r="N314" s="98">
        <v>6.0100000000001236E-2</v>
      </c>
      <c r="O314" s="94">
        <v>9449286.8091999963</v>
      </c>
      <c r="P314" s="96">
        <v>96.440799999999996</v>
      </c>
      <c r="Q314" s="84"/>
      <c r="R314" s="94">
        <v>32496.854384997998</v>
      </c>
      <c r="S314" s="95">
        <v>6.299524539466664E-3</v>
      </c>
      <c r="T314" s="95">
        <v>4.3058465513934434E-3</v>
      </c>
      <c r="U314" s="95">
        <f>R314/'סכום נכסי הקרן'!$C$42</f>
        <v>4.4985040985929436E-4</v>
      </c>
    </row>
    <row r="315" spans="2:21" s="142" customFormat="1">
      <c r="B315" s="87" t="s">
        <v>1092</v>
      </c>
      <c r="C315" s="84" t="s">
        <v>1093</v>
      </c>
      <c r="D315" s="97" t="s">
        <v>30</v>
      </c>
      <c r="E315" s="97" t="s">
        <v>960</v>
      </c>
      <c r="F315" s="84"/>
      <c r="G315" s="97" t="s">
        <v>991</v>
      </c>
      <c r="H315" s="84" t="s">
        <v>963</v>
      </c>
      <c r="I315" s="84" t="s">
        <v>964</v>
      </c>
      <c r="J315" s="84"/>
      <c r="K315" s="94">
        <v>5.8199999999993146</v>
      </c>
      <c r="L315" s="97" t="s">
        <v>182</v>
      </c>
      <c r="M315" s="98">
        <v>5.8749999999999997E-2</v>
      </c>
      <c r="N315" s="98">
        <v>5.379999999999354E-2</v>
      </c>
      <c r="O315" s="94">
        <v>2137156.952</v>
      </c>
      <c r="P315" s="96">
        <v>104.57810000000001</v>
      </c>
      <c r="Q315" s="84"/>
      <c r="R315" s="94">
        <v>7970.0052518530001</v>
      </c>
      <c r="S315" s="95">
        <v>1.7809641266666666E-3</v>
      </c>
      <c r="T315" s="95">
        <v>1.0560289688875679E-3</v>
      </c>
      <c r="U315" s="95">
        <f>R315/'סכום נכסי הקרן'!$C$42</f>
        <v>1.1032791317740403E-4</v>
      </c>
    </row>
    <row r="316" spans="2:21" s="142" customFormat="1">
      <c r="B316" s="87" t="s">
        <v>1094</v>
      </c>
      <c r="C316" s="84" t="s">
        <v>1095</v>
      </c>
      <c r="D316" s="97" t="s">
        <v>30</v>
      </c>
      <c r="E316" s="97" t="s">
        <v>960</v>
      </c>
      <c r="F316" s="84"/>
      <c r="G316" s="97" t="s">
        <v>1011</v>
      </c>
      <c r="H316" s="84" t="s">
        <v>963</v>
      </c>
      <c r="I316" s="84" t="s">
        <v>969</v>
      </c>
      <c r="J316" s="84"/>
      <c r="K316" s="94">
        <v>7.2299999999992854</v>
      </c>
      <c r="L316" s="97" t="s">
        <v>182</v>
      </c>
      <c r="M316" s="98">
        <v>7.0000000000000007E-2</v>
      </c>
      <c r="N316" s="98">
        <v>5.8899999999995595E-2</v>
      </c>
      <c r="O316" s="94">
        <v>1831848.8160000003</v>
      </c>
      <c r="P316" s="96">
        <v>109.3402</v>
      </c>
      <c r="Q316" s="84"/>
      <c r="R316" s="94">
        <v>7142.5110159439992</v>
      </c>
      <c r="S316" s="95">
        <v>9.1592440800000014E-4</v>
      </c>
      <c r="T316" s="95">
        <v>9.4638564280516413E-4</v>
      </c>
      <c r="U316" s="95">
        <f>R316/'סכום נכסי הקרן'!$C$42</f>
        <v>9.8873000748965601E-5</v>
      </c>
    </row>
    <row r="317" spans="2:21" s="142" customFormat="1">
      <c r="B317" s="87" t="s">
        <v>1096</v>
      </c>
      <c r="C317" s="84" t="s">
        <v>1097</v>
      </c>
      <c r="D317" s="97" t="s">
        <v>30</v>
      </c>
      <c r="E317" s="97" t="s">
        <v>960</v>
      </c>
      <c r="F317" s="84"/>
      <c r="G317" s="97" t="s">
        <v>994</v>
      </c>
      <c r="H317" s="84" t="s">
        <v>963</v>
      </c>
      <c r="I317" s="84" t="s">
        <v>969</v>
      </c>
      <c r="J317" s="84"/>
      <c r="K317" s="94">
        <v>7.5999999999998149</v>
      </c>
      <c r="L317" s="97" t="s">
        <v>184</v>
      </c>
      <c r="M317" s="98">
        <v>4.6249999999999999E-2</v>
      </c>
      <c r="N317" s="98">
        <v>3.6999999999999283E-2</v>
      </c>
      <c r="O317" s="94">
        <v>8426504.5536000002</v>
      </c>
      <c r="P317" s="96">
        <v>106.7259</v>
      </c>
      <c r="Q317" s="84"/>
      <c r="R317" s="94">
        <v>36527.039656617999</v>
      </c>
      <c r="S317" s="95">
        <v>5.6176697023999998E-3</v>
      </c>
      <c r="T317" s="95">
        <v>4.8398477549466317E-3</v>
      </c>
      <c r="U317" s="95">
        <f>R317/'סכום נכסי הקרן'!$C$42</f>
        <v>5.056398248829251E-4</v>
      </c>
    </row>
    <row r="318" spans="2:21" s="142" customFormat="1">
      <c r="B318" s="87" t="s">
        <v>1098</v>
      </c>
      <c r="C318" s="84" t="s">
        <v>1099</v>
      </c>
      <c r="D318" s="97" t="s">
        <v>30</v>
      </c>
      <c r="E318" s="97" t="s">
        <v>960</v>
      </c>
      <c r="F318" s="84"/>
      <c r="G318" s="97" t="s">
        <v>983</v>
      </c>
      <c r="H318" s="84" t="s">
        <v>1100</v>
      </c>
      <c r="I318" s="84" t="s">
        <v>969</v>
      </c>
      <c r="J318" s="84"/>
      <c r="K318" s="94">
        <v>7.9900000000000837</v>
      </c>
      <c r="L318" s="97" t="s">
        <v>184</v>
      </c>
      <c r="M318" s="98">
        <v>5.6250000000000001E-2</v>
      </c>
      <c r="N318" s="98">
        <v>4.2800000000000553E-2</v>
      </c>
      <c r="O318" s="94">
        <v>4671214.480800001</v>
      </c>
      <c r="P318" s="96">
        <v>112.1407</v>
      </c>
      <c r="Q318" s="84"/>
      <c r="R318" s="94">
        <v>21276.021247478002</v>
      </c>
      <c r="S318" s="95">
        <v>9.3424289616000026E-3</v>
      </c>
      <c r="T318" s="95">
        <v>2.8190815526477125E-3</v>
      </c>
      <c r="U318" s="95">
        <f>R318/'סכום נכסי הקרן'!$C$42</f>
        <v>2.9452164092446585E-4</v>
      </c>
    </row>
    <row r="319" spans="2:21" s="142" customFormat="1">
      <c r="B319" s="87" t="s">
        <v>1101</v>
      </c>
      <c r="C319" s="84" t="s">
        <v>1102</v>
      </c>
      <c r="D319" s="97" t="s">
        <v>30</v>
      </c>
      <c r="E319" s="97" t="s">
        <v>960</v>
      </c>
      <c r="F319" s="84"/>
      <c r="G319" s="97" t="s">
        <v>1001</v>
      </c>
      <c r="H319" s="84" t="s">
        <v>1100</v>
      </c>
      <c r="I319" s="84" t="s">
        <v>978</v>
      </c>
      <c r="J319" s="84"/>
      <c r="K319" s="94">
        <v>6.8100000000000831</v>
      </c>
      <c r="L319" s="97" t="s">
        <v>182</v>
      </c>
      <c r="M319" s="98">
        <v>7.0000000000000007E-2</v>
      </c>
      <c r="N319" s="98">
        <v>5.9600000000000659E-2</v>
      </c>
      <c r="O319" s="94">
        <v>6442001.6695999987</v>
      </c>
      <c r="P319" s="96">
        <v>109.5376</v>
      </c>
      <c r="Q319" s="84"/>
      <c r="R319" s="94">
        <v>25163.162186489997</v>
      </c>
      <c r="S319" s="95">
        <v>8.5893355594666657E-3</v>
      </c>
      <c r="T319" s="95">
        <v>3.3341293233867726E-3</v>
      </c>
      <c r="U319" s="95">
        <f>R319/'סכום נכסי הקרן'!$C$42</f>
        <v>3.4833090885787654E-4</v>
      </c>
    </row>
    <row r="320" spans="2:21" s="142" customFormat="1">
      <c r="B320" s="87" t="s">
        <v>1103</v>
      </c>
      <c r="C320" s="84" t="s">
        <v>1104</v>
      </c>
      <c r="D320" s="97" t="s">
        <v>30</v>
      </c>
      <c r="E320" s="97" t="s">
        <v>960</v>
      </c>
      <c r="F320" s="84"/>
      <c r="G320" s="97" t="s">
        <v>962</v>
      </c>
      <c r="H320" s="84" t="s">
        <v>1100</v>
      </c>
      <c r="I320" s="84" t="s">
        <v>978</v>
      </c>
      <c r="J320" s="84"/>
      <c r="K320" s="94">
        <v>0.6900000000000428</v>
      </c>
      <c r="L320" s="97" t="s">
        <v>182</v>
      </c>
      <c r="M320" s="98">
        <v>0.05</v>
      </c>
      <c r="N320" s="98">
        <v>3.6700000000000212E-2</v>
      </c>
      <c r="O320" s="94">
        <v>5171309.2075679991</v>
      </c>
      <c r="P320" s="96">
        <v>102.2482</v>
      </c>
      <c r="Q320" s="84"/>
      <c r="R320" s="94">
        <v>18855.480788579996</v>
      </c>
      <c r="S320" s="95">
        <v>3.2340895607054403E-3</v>
      </c>
      <c r="T320" s="95">
        <v>2.4983589478079727E-3</v>
      </c>
      <c r="U320" s="95">
        <f>R320/'סכום נכסי הקרן'!$C$42</f>
        <v>2.6101436343181882E-4</v>
      </c>
    </row>
    <row r="321" spans="2:21" s="142" customFormat="1">
      <c r="B321" s="87" t="s">
        <v>1105</v>
      </c>
      <c r="C321" s="84" t="s">
        <v>1106</v>
      </c>
      <c r="D321" s="97" t="s">
        <v>30</v>
      </c>
      <c r="E321" s="97" t="s">
        <v>960</v>
      </c>
      <c r="F321" s="84"/>
      <c r="G321" s="97" t="s">
        <v>976</v>
      </c>
      <c r="H321" s="84" t="s">
        <v>1100</v>
      </c>
      <c r="I321" s="84" t="s">
        <v>978</v>
      </c>
      <c r="J321" s="84"/>
      <c r="K321" s="94">
        <v>6.9200000000000985</v>
      </c>
      <c r="L321" s="97" t="s">
        <v>182</v>
      </c>
      <c r="M321" s="98">
        <v>4.4999999999999998E-2</v>
      </c>
      <c r="N321" s="98">
        <v>3.9800000000000751E-2</v>
      </c>
      <c r="O321" s="94">
        <v>12212325.439999999</v>
      </c>
      <c r="P321" s="96">
        <v>103.43300000000001</v>
      </c>
      <c r="Q321" s="84"/>
      <c r="R321" s="94">
        <v>45044.194925017997</v>
      </c>
      <c r="S321" s="95">
        <v>1.6283100586666665E-2</v>
      </c>
      <c r="T321" s="95">
        <v>5.9683743257230564E-3</v>
      </c>
      <c r="U321" s="95">
        <f>R321/'סכום נכסי הקרן'!$C$42</f>
        <v>6.2354187604556793E-4</v>
      </c>
    </row>
    <row r="322" spans="2:21" s="142" customFormat="1">
      <c r="B322" s="87" t="s">
        <v>1107</v>
      </c>
      <c r="C322" s="84" t="s">
        <v>1108</v>
      </c>
      <c r="D322" s="97" t="s">
        <v>30</v>
      </c>
      <c r="E322" s="97" t="s">
        <v>960</v>
      </c>
      <c r="F322" s="84"/>
      <c r="G322" s="97" t="s">
        <v>991</v>
      </c>
      <c r="H322" s="84" t="s">
        <v>1100</v>
      </c>
      <c r="I322" s="84" t="s">
        <v>978</v>
      </c>
      <c r="J322" s="84"/>
      <c r="K322" s="94">
        <v>6.4000000000002588</v>
      </c>
      <c r="L322" s="97" t="s">
        <v>182</v>
      </c>
      <c r="M322" s="98">
        <v>5.5E-2</v>
      </c>
      <c r="N322" s="98">
        <v>6.1000000000002802E-2</v>
      </c>
      <c r="O322" s="94">
        <v>2656180.7831999999</v>
      </c>
      <c r="P322" s="96">
        <v>98.314099999999996</v>
      </c>
      <c r="Q322" s="84"/>
      <c r="R322" s="94">
        <v>9312.2542838339996</v>
      </c>
      <c r="S322" s="95">
        <v>2.6561807831999998E-3</v>
      </c>
      <c r="T322" s="95">
        <v>1.233877516842248E-3</v>
      </c>
      <c r="U322" s="95">
        <f>R322/'סכום נכסי הקרן'!$C$42</f>
        <v>1.2890852008834986E-4</v>
      </c>
    </row>
    <row r="323" spans="2:21" s="142" customFormat="1">
      <c r="B323" s="87" t="s">
        <v>1109</v>
      </c>
      <c r="C323" s="84" t="s">
        <v>1110</v>
      </c>
      <c r="D323" s="97" t="s">
        <v>30</v>
      </c>
      <c r="E323" s="97" t="s">
        <v>960</v>
      </c>
      <c r="F323" s="84"/>
      <c r="G323" s="97" t="s">
        <v>991</v>
      </c>
      <c r="H323" s="84" t="s">
        <v>1100</v>
      </c>
      <c r="I323" s="84" t="s">
        <v>978</v>
      </c>
      <c r="J323" s="84"/>
      <c r="K323" s="94">
        <v>6.0099999999999749</v>
      </c>
      <c r="L323" s="97" t="s">
        <v>182</v>
      </c>
      <c r="M323" s="98">
        <v>0.06</v>
      </c>
      <c r="N323" s="98">
        <v>5.8899999999999217E-2</v>
      </c>
      <c r="O323" s="94">
        <v>9620259.3653600011</v>
      </c>
      <c r="P323" s="96">
        <v>102.9867</v>
      </c>
      <c r="Q323" s="84"/>
      <c r="R323" s="94">
        <v>35330.446123392998</v>
      </c>
      <c r="S323" s="95">
        <v>1.2827012487146669E-2</v>
      </c>
      <c r="T323" s="95">
        <v>4.6812986203930073E-3</v>
      </c>
      <c r="U323" s="95">
        <f>R323/'סכום נכסי הקרן'!$C$42</f>
        <v>4.8907551115030898E-4</v>
      </c>
    </row>
    <row r="324" spans="2:21" s="142" customFormat="1">
      <c r="B324" s="87" t="s">
        <v>1111</v>
      </c>
      <c r="C324" s="84" t="s">
        <v>1112</v>
      </c>
      <c r="D324" s="97" t="s">
        <v>30</v>
      </c>
      <c r="E324" s="97" t="s">
        <v>960</v>
      </c>
      <c r="F324" s="84"/>
      <c r="G324" s="97" t="s">
        <v>1062</v>
      </c>
      <c r="H324" s="84" t="s">
        <v>1100</v>
      </c>
      <c r="I324" s="84" t="s">
        <v>978</v>
      </c>
      <c r="J324" s="84"/>
      <c r="K324" s="94">
        <v>4.3400000000001722</v>
      </c>
      <c r="L324" s="97" t="s">
        <v>182</v>
      </c>
      <c r="M324" s="98">
        <v>5.2499999999999998E-2</v>
      </c>
      <c r="N324" s="98">
        <v>3.8000000000001768E-2</v>
      </c>
      <c r="O324" s="94">
        <v>5069641.5982799996</v>
      </c>
      <c r="P324" s="96">
        <v>106.756</v>
      </c>
      <c r="Q324" s="84"/>
      <c r="R324" s="94">
        <v>19299.714720651999</v>
      </c>
      <c r="S324" s="95">
        <v>8.4494026637999993E-3</v>
      </c>
      <c r="T324" s="95">
        <v>2.5572201262396678E-3</v>
      </c>
      <c r="U324" s="95">
        <f>R324/'סכום נכסי הקרן'!$C$42</f>
        <v>2.6716384528776887E-4</v>
      </c>
    </row>
    <row r="325" spans="2:21" s="142" customFormat="1">
      <c r="B325" s="87" t="s">
        <v>1113</v>
      </c>
      <c r="C325" s="84" t="s">
        <v>1114</v>
      </c>
      <c r="D325" s="97" t="s">
        <v>30</v>
      </c>
      <c r="E325" s="97" t="s">
        <v>960</v>
      </c>
      <c r="F325" s="84"/>
      <c r="G325" s="97" t="s">
        <v>1115</v>
      </c>
      <c r="H325" s="84" t="s">
        <v>1100</v>
      </c>
      <c r="I325" s="84" t="s">
        <v>969</v>
      </c>
      <c r="J325" s="84"/>
      <c r="K325" s="94">
        <v>7.1000000000001364</v>
      </c>
      <c r="L325" s="97" t="s">
        <v>182</v>
      </c>
      <c r="M325" s="98">
        <v>4.8750000000000002E-2</v>
      </c>
      <c r="N325" s="98">
        <v>4.4200000000000371E-2</v>
      </c>
      <c r="O325" s="94">
        <v>6106162.7199999997</v>
      </c>
      <c r="P325" s="96">
        <v>103.1164</v>
      </c>
      <c r="Q325" s="84"/>
      <c r="R325" s="94">
        <v>22453.162778078997</v>
      </c>
      <c r="S325" s="95">
        <v>6.1061627199999998E-3</v>
      </c>
      <c r="T325" s="95">
        <v>2.9750532888653627E-3</v>
      </c>
      <c r="U325" s="95">
        <f>R325/'סכום נכסי הקרן'!$C$42</f>
        <v>3.1081668270696258E-4</v>
      </c>
    </row>
    <row r="326" spans="2:21" s="142" customFormat="1">
      <c r="B326" s="87" t="s">
        <v>1116</v>
      </c>
      <c r="C326" s="84" t="s">
        <v>1117</v>
      </c>
      <c r="D326" s="97" t="s">
        <v>30</v>
      </c>
      <c r="E326" s="97" t="s">
        <v>960</v>
      </c>
      <c r="F326" s="84"/>
      <c r="G326" s="97" t="s">
        <v>1062</v>
      </c>
      <c r="H326" s="84" t="s">
        <v>1100</v>
      </c>
      <c r="I326" s="84" t="s">
        <v>964</v>
      </c>
      <c r="J326" s="84"/>
      <c r="K326" s="94">
        <v>4.7000000000001894</v>
      </c>
      <c r="L326" s="97" t="s">
        <v>184</v>
      </c>
      <c r="M326" s="98">
        <v>0.03</v>
      </c>
      <c r="N326" s="98">
        <v>2.2700000000000737E-2</v>
      </c>
      <c r="O326" s="94">
        <v>6014570.2792000007</v>
      </c>
      <c r="P326" s="96">
        <v>103.7393</v>
      </c>
      <c r="Q326" s="84"/>
      <c r="R326" s="94">
        <v>25342.252113555998</v>
      </c>
      <c r="S326" s="95">
        <v>1.2029140558400001E-2</v>
      </c>
      <c r="T326" s="95">
        <v>3.3578588122693161E-3</v>
      </c>
      <c r="U326" s="95">
        <f>R326/'סכום נכסי הקרן'!$C$42</f>
        <v>3.5081003117962047E-4</v>
      </c>
    </row>
    <row r="327" spans="2:21" s="142" customFormat="1">
      <c r="B327" s="87" t="s">
        <v>1118</v>
      </c>
      <c r="C327" s="84" t="s">
        <v>1119</v>
      </c>
      <c r="D327" s="97" t="s">
        <v>30</v>
      </c>
      <c r="E327" s="97" t="s">
        <v>960</v>
      </c>
      <c r="F327" s="84"/>
      <c r="G327" s="97" t="s">
        <v>1120</v>
      </c>
      <c r="H327" s="84" t="s">
        <v>1100</v>
      </c>
      <c r="I327" s="84" t="s">
        <v>964</v>
      </c>
      <c r="J327" s="84"/>
      <c r="K327" s="94">
        <v>2.1700000000001056</v>
      </c>
      <c r="L327" s="97" t="s">
        <v>182</v>
      </c>
      <c r="M327" s="98">
        <v>4.1250000000000002E-2</v>
      </c>
      <c r="N327" s="98">
        <v>2.8000000000001739E-2</v>
      </c>
      <c r="O327" s="94">
        <v>6159591.6437999997</v>
      </c>
      <c r="P327" s="96">
        <v>104.4371</v>
      </c>
      <c r="Q327" s="84"/>
      <c r="R327" s="94">
        <v>22939.713770315007</v>
      </c>
      <c r="S327" s="95">
        <v>1.0265986073E-2</v>
      </c>
      <c r="T327" s="95">
        <v>3.0395214951470031E-3</v>
      </c>
      <c r="U327" s="95">
        <f>R327/'סכום נכסי הקרן'!$C$42</f>
        <v>3.1755195500999075E-4</v>
      </c>
    </row>
    <row r="328" spans="2:21" s="142" customFormat="1">
      <c r="B328" s="87" t="s">
        <v>1121</v>
      </c>
      <c r="C328" s="84" t="s">
        <v>1122</v>
      </c>
      <c r="D328" s="97" t="s">
        <v>30</v>
      </c>
      <c r="E328" s="97" t="s">
        <v>960</v>
      </c>
      <c r="F328" s="84"/>
      <c r="G328" s="97" t="s">
        <v>1025</v>
      </c>
      <c r="H328" s="84" t="s">
        <v>1100</v>
      </c>
      <c r="I328" s="84" t="s">
        <v>964</v>
      </c>
      <c r="J328" s="84"/>
      <c r="K328" s="94">
        <v>6.8000000000000815</v>
      </c>
      <c r="L328" s="97" t="s">
        <v>182</v>
      </c>
      <c r="M328" s="98">
        <v>4.3749999999999997E-2</v>
      </c>
      <c r="N328" s="98">
        <v>3.9900000000000616E-2</v>
      </c>
      <c r="O328" s="94">
        <v>4833027.7928800015</v>
      </c>
      <c r="P328" s="96">
        <v>102.34869999999999</v>
      </c>
      <c r="Q328" s="84"/>
      <c r="R328" s="94">
        <v>17639.374243006998</v>
      </c>
      <c r="S328" s="95">
        <v>9.6660555857600028E-3</v>
      </c>
      <c r="T328" s="95">
        <v>2.3372243311048919E-3</v>
      </c>
      <c r="U328" s="95">
        <f>R328/'סכום נכסי הקרן'!$C$42</f>
        <v>2.4417993319813028E-4</v>
      </c>
    </row>
    <row r="329" spans="2:21" s="142" customFormat="1">
      <c r="B329" s="87" t="s">
        <v>1123</v>
      </c>
      <c r="C329" s="84" t="s">
        <v>1124</v>
      </c>
      <c r="D329" s="97" t="s">
        <v>30</v>
      </c>
      <c r="E329" s="97" t="s">
        <v>960</v>
      </c>
      <c r="F329" s="84"/>
      <c r="G329" s="97" t="s">
        <v>962</v>
      </c>
      <c r="H329" s="84" t="s">
        <v>1100</v>
      </c>
      <c r="I329" s="84" t="s">
        <v>969</v>
      </c>
      <c r="J329" s="84"/>
      <c r="K329" s="94">
        <v>4.2900000000018634</v>
      </c>
      <c r="L329" s="97" t="s">
        <v>184</v>
      </c>
      <c r="M329" s="98">
        <v>3.7499999999999999E-2</v>
      </c>
      <c r="N329" s="98">
        <v>3.830000000001519E-2</v>
      </c>
      <c r="O329" s="94">
        <v>1526540.68</v>
      </c>
      <c r="P329" s="96">
        <v>100.5213</v>
      </c>
      <c r="Q329" s="84"/>
      <c r="R329" s="94">
        <v>6232.521883591</v>
      </c>
      <c r="S329" s="95">
        <v>1.221232544E-3</v>
      </c>
      <c r="T329" s="95">
        <v>8.2581170906601052E-4</v>
      </c>
      <c r="U329" s="95">
        <f>R329/'סכום נכסי הקרן'!$C$42</f>
        <v>8.6276120469209083E-5</v>
      </c>
    </row>
    <row r="330" spans="2:21" s="142" customFormat="1">
      <c r="B330" s="87" t="s">
        <v>1125</v>
      </c>
      <c r="C330" s="84" t="s">
        <v>1126</v>
      </c>
      <c r="D330" s="97" t="s">
        <v>30</v>
      </c>
      <c r="E330" s="97" t="s">
        <v>960</v>
      </c>
      <c r="F330" s="84"/>
      <c r="G330" s="97" t="s">
        <v>962</v>
      </c>
      <c r="H330" s="84" t="s">
        <v>1100</v>
      </c>
      <c r="I330" s="84" t="s">
        <v>969</v>
      </c>
      <c r="J330" s="84"/>
      <c r="K330" s="94">
        <v>2.3900000000000046</v>
      </c>
      <c r="L330" s="97" t="s">
        <v>182</v>
      </c>
      <c r="M330" s="98">
        <v>4.8750000000000002E-2</v>
      </c>
      <c r="N330" s="98">
        <v>5.0299999999999699E-2</v>
      </c>
      <c r="O330" s="94">
        <v>7052617.9415999996</v>
      </c>
      <c r="P330" s="96">
        <v>101.41849999999999</v>
      </c>
      <c r="Q330" s="84"/>
      <c r="R330" s="94">
        <v>25506.383163191997</v>
      </c>
      <c r="S330" s="95">
        <v>3.3631058515871063E-3</v>
      </c>
      <c r="T330" s="95">
        <v>3.3796062437492689E-3</v>
      </c>
      <c r="U330" s="95">
        <f>R330/'סכום נכסי הקרן'!$C$42</f>
        <v>3.5308207939310776E-4</v>
      </c>
    </row>
    <row r="331" spans="2:21" s="142" customFormat="1">
      <c r="B331" s="87" t="s">
        <v>1127</v>
      </c>
      <c r="C331" s="84" t="s">
        <v>1128</v>
      </c>
      <c r="D331" s="97" t="s">
        <v>30</v>
      </c>
      <c r="E331" s="97" t="s">
        <v>960</v>
      </c>
      <c r="F331" s="84"/>
      <c r="G331" s="97" t="s">
        <v>962</v>
      </c>
      <c r="H331" s="84" t="s">
        <v>1100</v>
      </c>
      <c r="I331" s="84" t="s">
        <v>969</v>
      </c>
      <c r="J331" s="84"/>
      <c r="K331" s="94">
        <v>5.1700000000004032</v>
      </c>
      <c r="L331" s="97" t="s">
        <v>184</v>
      </c>
      <c r="M331" s="98">
        <v>4.4999999999999998E-2</v>
      </c>
      <c r="N331" s="98">
        <v>1.910000000000165E-2</v>
      </c>
      <c r="O331" s="94">
        <v>7078874.4412960019</v>
      </c>
      <c r="P331" s="96">
        <v>114.7349</v>
      </c>
      <c r="Q331" s="84"/>
      <c r="R331" s="94">
        <v>32988.074711015994</v>
      </c>
      <c r="S331" s="95">
        <v>7.0788744412960021E-3</v>
      </c>
      <c r="T331" s="95">
        <v>4.3709334463187376E-3</v>
      </c>
      <c r="U331" s="95">
        <f>R331/'סכום נכסי הקרן'!$C$42</f>
        <v>4.5665031924044431E-4</v>
      </c>
    </row>
    <row r="332" spans="2:21" s="142" customFormat="1">
      <c r="B332" s="87" t="s">
        <v>1129</v>
      </c>
      <c r="C332" s="84" t="s">
        <v>1130</v>
      </c>
      <c r="D332" s="97" t="s">
        <v>30</v>
      </c>
      <c r="E332" s="97" t="s">
        <v>960</v>
      </c>
      <c r="F332" s="84"/>
      <c r="G332" s="97" t="s">
        <v>1062</v>
      </c>
      <c r="H332" s="84" t="s">
        <v>1100</v>
      </c>
      <c r="I332" s="84" t="s">
        <v>964</v>
      </c>
      <c r="J332" s="84"/>
      <c r="K332" s="94">
        <v>4.3000000000000353</v>
      </c>
      <c r="L332" s="97" t="s">
        <v>184</v>
      </c>
      <c r="M332" s="98">
        <v>4.2500000000000003E-2</v>
      </c>
      <c r="N332" s="98">
        <v>2.0300000000000581E-2</v>
      </c>
      <c r="O332" s="94">
        <v>5770323.7703999989</v>
      </c>
      <c r="P332" s="96">
        <v>110.80719999999999</v>
      </c>
      <c r="Q332" s="84"/>
      <c r="R332" s="94">
        <v>25969.607502516999</v>
      </c>
      <c r="S332" s="95">
        <v>1.9234412567999997E-2</v>
      </c>
      <c r="T332" s="95">
        <v>3.4409836589407179E-3</v>
      </c>
      <c r="U332" s="95">
        <f>R332/'סכום נכסי הקרן'!$C$42</f>
        <v>3.5949444338481619E-4</v>
      </c>
    </row>
    <row r="333" spans="2:21" s="142" customFormat="1">
      <c r="B333" s="87" t="s">
        <v>1131</v>
      </c>
      <c r="C333" s="84" t="s">
        <v>1132</v>
      </c>
      <c r="D333" s="97" t="s">
        <v>30</v>
      </c>
      <c r="E333" s="97" t="s">
        <v>960</v>
      </c>
      <c r="F333" s="84"/>
      <c r="G333" s="97" t="s">
        <v>1062</v>
      </c>
      <c r="H333" s="84" t="s">
        <v>1100</v>
      </c>
      <c r="I333" s="84" t="s">
        <v>978</v>
      </c>
      <c r="J333" s="84"/>
      <c r="K333" s="94">
        <v>3.3299999999995831</v>
      </c>
      <c r="L333" s="97" t="s">
        <v>184</v>
      </c>
      <c r="M333" s="98">
        <v>3.7499999999999999E-2</v>
      </c>
      <c r="N333" s="98">
        <v>1.3499999999997519E-2</v>
      </c>
      <c r="O333" s="94">
        <v>4518560.412800001</v>
      </c>
      <c r="P333" s="96">
        <v>109.5801</v>
      </c>
      <c r="Q333" s="84"/>
      <c r="R333" s="94">
        <v>20110.785244279996</v>
      </c>
      <c r="S333" s="95">
        <v>6.024747217066668E-3</v>
      </c>
      <c r="T333" s="95">
        <v>2.6646873037001642E-3</v>
      </c>
      <c r="U333" s="95">
        <f>R333/'סכום נכסי הקרן'!$C$42</f>
        <v>2.7839140605892098E-4</v>
      </c>
    </row>
    <row r="334" spans="2:21" s="142" customFormat="1">
      <c r="B334" s="87" t="s">
        <v>1133</v>
      </c>
      <c r="C334" s="84" t="s">
        <v>1134</v>
      </c>
      <c r="D334" s="97" t="s">
        <v>30</v>
      </c>
      <c r="E334" s="97" t="s">
        <v>960</v>
      </c>
      <c r="F334" s="84"/>
      <c r="G334" s="97" t="s">
        <v>1011</v>
      </c>
      <c r="H334" s="84" t="s">
        <v>1100</v>
      </c>
      <c r="I334" s="84" t="s">
        <v>978</v>
      </c>
      <c r="J334" s="84"/>
      <c r="K334" s="94">
        <v>4.460000000000174</v>
      </c>
      <c r="L334" s="97" t="s">
        <v>182</v>
      </c>
      <c r="M334" s="98">
        <v>6.25E-2</v>
      </c>
      <c r="N334" s="98">
        <v>5.4200000000002205E-2</v>
      </c>
      <c r="O334" s="94">
        <v>10075168.488</v>
      </c>
      <c r="P334" s="96">
        <v>107.8184</v>
      </c>
      <c r="Q334" s="84"/>
      <c r="R334" s="94">
        <v>38737.055543693998</v>
      </c>
      <c r="S334" s="95">
        <v>7.7501296061538464E-3</v>
      </c>
      <c r="T334" s="95">
        <v>5.13267576756449E-3</v>
      </c>
      <c r="U334" s="95">
        <f>R334/'סכום נכסי הקרן'!$C$42</f>
        <v>5.362328336959765E-4</v>
      </c>
    </row>
    <row r="335" spans="2:21" s="142" customFormat="1">
      <c r="B335" s="87" t="s">
        <v>1135</v>
      </c>
      <c r="C335" s="84" t="s">
        <v>1136</v>
      </c>
      <c r="D335" s="97" t="s">
        <v>30</v>
      </c>
      <c r="E335" s="97" t="s">
        <v>960</v>
      </c>
      <c r="F335" s="84"/>
      <c r="G335" s="97" t="s">
        <v>1115</v>
      </c>
      <c r="H335" s="84" t="s">
        <v>1137</v>
      </c>
      <c r="I335" s="84" t="s">
        <v>969</v>
      </c>
      <c r="J335" s="84"/>
      <c r="K335" s="94">
        <v>4.4500000000000242</v>
      </c>
      <c r="L335" s="97" t="s">
        <v>184</v>
      </c>
      <c r="M335" s="98">
        <v>4.3749999999999997E-2</v>
      </c>
      <c r="N335" s="98">
        <v>2.2300000000000222E-2</v>
      </c>
      <c r="O335" s="94">
        <v>7846419.0951999994</v>
      </c>
      <c r="P335" s="96">
        <v>110.1742</v>
      </c>
      <c r="Q335" s="84"/>
      <c r="R335" s="94">
        <v>35111.422576027006</v>
      </c>
      <c r="S335" s="95">
        <v>1.5692838190399998E-2</v>
      </c>
      <c r="T335" s="95">
        <v>4.6522779104213006E-3</v>
      </c>
      <c r="U335" s="95">
        <f>R335/'סכום נכסי הקרן'!$C$42</f>
        <v>4.8604359207949234E-4</v>
      </c>
    </row>
    <row r="336" spans="2:21" s="142" customFormat="1">
      <c r="B336" s="87" t="s">
        <v>1138</v>
      </c>
      <c r="C336" s="84" t="s">
        <v>1139</v>
      </c>
      <c r="D336" s="97" t="s">
        <v>30</v>
      </c>
      <c r="E336" s="97" t="s">
        <v>960</v>
      </c>
      <c r="F336" s="84"/>
      <c r="G336" s="97" t="s">
        <v>962</v>
      </c>
      <c r="H336" s="84" t="s">
        <v>1137</v>
      </c>
      <c r="I336" s="84" t="s">
        <v>964</v>
      </c>
      <c r="J336" s="84"/>
      <c r="K336" s="94">
        <v>4.349999999999989</v>
      </c>
      <c r="L336" s="97" t="s">
        <v>182</v>
      </c>
      <c r="M336" s="98">
        <v>7.0000000000000007E-2</v>
      </c>
      <c r="N336" s="98">
        <v>3.4099999999999825E-2</v>
      </c>
      <c r="O336" s="94">
        <v>8819741.4327680003</v>
      </c>
      <c r="P336" s="96">
        <v>114.343</v>
      </c>
      <c r="Q336" s="84"/>
      <c r="R336" s="94">
        <v>35962.243272503998</v>
      </c>
      <c r="S336" s="95">
        <v>7.0561882927587943E-3</v>
      </c>
      <c r="T336" s="95">
        <v>4.7650120021083681E-3</v>
      </c>
      <c r="U336" s="95">
        <f>R336/'סכום נכסי הקרן'!$C$42</f>
        <v>4.9782141015666716E-4</v>
      </c>
    </row>
    <row r="337" spans="2:21" s="142" customFormat="1">
      <c r="B337" s="87" t="s">
        <v>1140</v>
      </c>
      <c r="C337" s="84" t="s">
        <v>1141</v>
      </c>
      <c r="D337" s="97" t="s">
        <v>30</v>
      </c>
      <c r="E337" s="97" t="s">
        <v>960</v>
      </c>
      <c r="F337" s="84"/>
      <c r="G337" s="97" t="s">
        <v>962</v>
      </c>
      <c r="H337" s="84" t="s">
        <v>1137</v>
      </c>
      <c r="I337" s="84" t="s">
        <v>964</v>
      </c>
      <c r="J337" s="84"/>
      <c r="K337" s="94">
        <v>6.3800000000009796</v>
      </c>
      <c r="L337" s="97" t="s">
        <v>182</v>
      </c>
      <c r="M337" s="98">
        <v>5.1249999999999997E-2</v>
      </c>
      <c r="N337" s="98">
        <v>3.7500000000006736E-2</v>
      </c>
      <c r="O337" s="94">
        <v>4121659.8359999997</v>
      </c>
      <c r="P337" s="96">
        <v>108.55</v>
      </c>
      <c r="Q337" s="84"/>
      <c r="R337" s="94">
        <v>15954.504207551003</v>
      </c>
      <c r="S337" s="95">
        <v>2.7477732239999998E-3</v>
      </c>
      <c r="T337" s="95">
        <v>2.1139783594866825E-3</v>
      </c>
      <c r="U337" s="95">
        <f>R337/'סכום נכסי הקרן'!$C$42</f>
        <v>2.2085646111587784E-4</v>
      </c>
    </row>
    <row r="338" spans="2:21" s="142" customFormat="1">
      <c r="B338" s="87" t="s">
        <v>1142</v>
      </c>
      <c r="C338" s="84" t="s">
        <v>1143</v>
      </c>
      <c r="D338" s="97" t="s">
        <v>30</v>
      </c>
      <c r="E338" s="97" t="s">
        <v>960</v>
      </c>
      <c r="F338" s="84"/>
      <c r="G338" s="97" t="s">
        <v>991</v>
      </c>
      <c r="H338" s="84" t="s">
        <v>1137</v>
      </c>
      <c r="I338" s="84" t="s">
        <v>964</v>
      </c>
      <c r="J338" s="84"/>
      <c r="K338" s="94">
        <v>5.4500000000001556</v>
      </c>
      <c r="L338" s="97" t="s">
        <v>185</v>
      </c>
      <c r="M338" s="98">
        <v>0.06</v>
      </c>
      <c r="N338" s="98">
        <v>4.6500000000001381E-2</v>
      </c>
      <c r="O338" s="94">
        <v>7235802.8231999986</v>
      </c>
      <c r="P338" s="96">
        <v>109.6653</v>
      </c>
      <c r="Q338" s="84"/>
      <c r="R338" s="94">
        <v>35879.652396343008</v>
      </c>
      <c r="S338" s="95">
        <v>5.788642258559999E-3</v>
      </c>
      <c r="T338" s="95">
        <v>4.7540686770997003E-3</v>
      </c>
      <c r="U338" s="95">
        <f>R338/'סכום נכסי הקרן'!$C$42</f>
        <v>4.9667811366859804E-4</v>
      </c>
    </row>
    <row r="339" spans="2:21" s="142" customFormat="1">
      <c r="B339" s="87" t="s">
        <v>1144</v>
      </c>
      <c r="C339" s="84" t="s">
        <v>1145</v>
      </c>
      <c r="D339" s="97" t="s">
        <v>30</v>
      </c>
      <c r="E339" s="97" t="s">
        <v>960</v>
      </c>
      <c r="F339" s="84"/>
      <c r="G339" s="97" t="s">
        <v>991</v>
      </c>
      <c r="H339" s="84" t="s">
        <v>1137</v>
      </c>
      <c r="I339" s="84" t="s">
        <v>964</v>
      </c>
      <c r="J339" s="84"/>
      <c r="K339" s="94">
        <v>5.7000000000005446</v>
      </c>
      <c r="L339" s="97" t="s">
        <v>184</v>
      </c>
      <c r="M339" s="98">
        <v>0.05</v>
      </c>
      <c r="N339" s="98">
        <v>2.9100000000001781E-2</v>
      </c>
      <c r="O339" s="94">
        <v>3053081.36</v>
      </c>
      <c r="P339" s="96">
        <v>114.1101</v>
      </c>
      <c r="Q339" s="84"/>
      <c r="R339" s="94">
        <v>14150.101216038996</v>
      </c>
      <c r="S339" s="95">
        <v>3.0530813599999999E-3</v>
      </c>
      <c r="T339" s="95">
        <v>1.8748942221028277E-3</v>
      </c>
      <c r="U339" s="95">
        <f>R339/'סכום נכסי הקרן'!$C$42</f>
        <v>1.9587830736393394E-4</v>
      </c>
    </row>
    <row r="340" spans="2:21" s="142" customFormat="1">
      <c r="B340" s="87" t="s">
        <v>1146</v>
      </c>
      <c r="C340" s="84" t="s">
        <v>1147</v>
      </c>
      <c r="D340" s="97" t="s">
        <v>30</v>
      </c>
      <c r="E340" s="97" t="s">
        <v>960</v>
      </c>
      <c r="F340" s="84"/>
      <c r="G340" s="97" t="s">
        <v>1148</v>
      </c>
      <c r="H340" s="84" t="s">
        <v>1137</v>
      </c>
      <c r="I340" s="84" t="s">
        <v>978</v>
      </c>
      <c r="J340" s="84"/>
      <c r="K340" s="94">
        <v>8.0000000000005345E-2</v>
      </c>
      <c r="L340" s="97" t="s">
        <v>182</v>
      </c>
      <c r="M340" s="98">
        <v>5.3749999999999999E-2</v>
      </c>
      <c r="N340" s="98">
        <v>4.7000000000003697E-3</v>
      </c>
      <c r="O340" s="94">
        <v>6106162.7199999997</v>
      </c>
      <c r="P340" s="96">
        <v>103.07380000000001</v>
      </c>
      <c r="Q340" s="84"/>
      <c r="R340" s="94">
        <v>22443.887419211002</v>
      </c>
      <c r="S340" s="95">
        <v>6.1061627199999998E-3</v>
      </c>
      <c r="T340" s="95">
        <v>2.9738243000062706E-3</v>
      </c>
      <c r="U340" s="95">
        <f>R340/'סכום נכסי הקרן'!$C$42</f>
        <v>3.1068828492609042E-4</v>
      </c>
    </row>
    <row r="341" spans="2:21" s="142" customFormat="1">
      <c r="B341" s="87" t="s">
        <v>1149</v>
      </c>
      <c r="C341" s="84" t="s">
        <v>1150</v>
      </c>
      <c r="D341" s="97" t="s">
        <v>30</v>
      </c>
      <c r="E341" s="97" t="s">
        <v>960</v>
      </c>
      <c r="F341" s="84"/>
      <c r="G341" s="97" t="s">
        <v>1062</v>
      </c>
      <c r="H341" s="84" t="s">
        <v>1137</v>
      </c>
      <c r="I341" s="84" t="s">
        <v>978</v>
      </c>
      <c r="J341" s="84"/>
      <c r="K341" s="94">
        <v>7.0000000000000879</v>
      </c>
      <c r="L341" s="97" t="s">
        <v>182</v>
      </c>
      <c r="M341" s="98">
        <v>5.1820000000000005E-2</v>
      </c>
      <c r="N341" s="98">
        <v>4.5400000000001016E-2</v>
      </c>
      <c r="O341" s="94">
        <v>6040826.7788959993</v>
      </c>
      <c r="P341" s="96">
        <v>105.435</v>
      </c>
      <c r="Q341" s="84"/>
      <c r="R341" s="94">
        <v>22712.380791855001</v>
      </c>
      <c r="S341" s="95">
        <v>6.0408267788959989E-3</v>
      </c>
      <c r="T341" s="95">
        <v>3.0093997821429314E-3</v>
      </c>
      <c r="U341" s="95">
        <f>R341/'סכום נכסי הקרן'!$C$42</f>
        <v>3.144050093910948E-4</v>
      </c>
    </row>
    <row r="342" spans="2:21" s="142" customFormat="1">
      <c r="B342" s="87" t="s">
        <v>1151</v>
      </c>
      <c r="C342" s="84" t="s">
        <v>1152</v>
      </c>
      <c r="D342" s="97" t="s">
        <v>30</v>
      </c>
      <c r="E342" s="97" t="s">
        <v>960</v>
      </c>
      <c r="F342" s="84"/>
      <c r="G342" s="97" t="s">
        <v>1001</v>
      </c>
      <c r="H342" s="84" t="s">
        <v>1137</v>
      </c>
      <c r="I342" s="84" t="s">
        <v>964</v>
      </c>
      <c r="J342" s="84"/>
      <c r="K342" s="94">
        <v>3.2900000000007301</v>
      </c>
      <c r="L342" s="97" t="s">
        <v>182</v>
      </c>
      <c r="M342" s="98">
        <v>0.05</v>
      </c>
      <c r="N342" s="98">
        <v>7.660000000001152E-2</v>
      </c>
      <c r="O342" s="94">
        <v>1526540.68</v>
      </c>
      <c r="P342" s="96">
        <v>93.564300000000003</v>
      </c>
      <c r="Q342" s="84"/>
      <c r="R342" s="94">
        <v>5093.3092834320014</v>
      </c>
      <c r="S342" s="95">
        <v>7.6327033999999997E-4</v>
      </c>
      <c r="T342" s="95">
        <v>6.7486557170807983E-4</v>
      </c>
      <c r="U342" s="95">
        <f>R342/'סכום נכסי הקרן'!$C$42</f>
        <v>7.0506124732791606E-5</v>
      </c>
    </row>
    <row r="343" spans="2:21" s="142" customFormat="1">
      <c r="B343" s="87" t="s">
        <v>1153</v>
      </c>
      <c r="C343" s="84" t="s">
        <v>1154</v>
      </c>
      <c r="D343" s="97" t="s">
        <v>30</v>
      </c>
      <c r="E343" s="97" t="s">
        <v>960</v>
      </c>
      <c r="F343" s="84"/>
      <c r="G343" s="97" t="s">
        <v>1001</v>
      </c>
      <c r="H343" s="84" t="s">
        <v>1137</v>
      </c>
      <c r="I343" s="84" t="s">
        <v>964</v>
      </c>
      <c r="J343" s="84"/>
      <c r="K343" s="94">
        <v>3.9100000000001649</v>
      </c>
      <c r="L343" s="97" t="s">
        <v>182</v>
      </c>
      <c r="M343" s="98">
        <v>7.0000000000000007E-2</v>
      </c>
      <c r="N343" s="98">
        <v>5.4100000000002542E-2</v>
      </c>
      <c r="O343" s="94">
        <v>5800854.5839999998</v>
      </c>
      <c r="P343" s="96">
        <v>108.8887</v>
      </c>
      <c r="Q343" s="84"/>
      <c r="R343" s="94">
        <v>22524.543478329997</v>
      </c>
      <c r="S343" s="95">
        <v>2.3203418335999999E-3</v>
      </c>
      <c r="T343" s="95">
        <v>2.9845112609623082E-3</v>
      </c>
      <c r="U343" s="95">
        <f>R343/'סכום נכסי הקרן'!$C$42</f>
        <v>3.1180479795293485E-4</v>
      </c>
    </row>
    <row r="344" spans="2:21" s="142" customFormat="1">
      <c r="B344" s="87" t="s">
        <v>1155</v>
      </c>
      <c r="C344" s="84" t="s">
        <v>1156</v>
      </c>
      <c r="D344" s="97" t="s">
        <v>30</v>
      </c>
      <c r="E344" s="97" t="s">
        <v>960</v>
      </c>
      <c r="F344" s="84"/>
      <c r="G344" s="97" t="s">
        <v>976</v>
      </c>
      <c r="H344" s="84" t="s">
        <v>1137</v>
      </c>
      <c r="I344" s="84" t="s">
        <v>978</v>
      </c>
      <c r="J344" s="84"/>
      <c r="K344" s="94">
        <v>7.999999999994109E-2</v>
      </c>
      <c r="L344" s="97" t="s">
        <v>182</v>
      </c>
      <c r="M344" s="98">
        <v>4.6249999999999999E-2</v>
      </c>
      <c r="N344" s="98">
        <v>2.120000000000017E-2</v>
      </c>
      <c r="O344" s="94">
        <v>6529319.7964960001</v>
      </c>
      <c r="P344" s="96">
        <v>102.0908</v>
      </c>
      <c r="Q344" s="84"/>
      <c r="R344" s="94">
        <v>23770.374704954997</v>
      </c>
      <c r="S344" s="95">
        <v>8.7057597286613331E-3</v>
      </c>
      <c r="T344" s="95">
        <v>3.149584410111721E-3</v>
      </c>
      <c r="U344" s="95">
        <f>R344/'סכום נכסי הקרן'!$C$42</f>
        <v>3.2905070370347684E-4</v>
      </c>
    </row>
    <row r="345" spans="2:21" s="142" customFormat="1">
      <c r="B345" s="87" t="s">
        <v>1157</v>
      </c>
      <c r="C345" s="84" t="s">
        <v>1158</v>
      </c>
      <c r="D345" s="97" t="s">
        <v>30</v>
      </c>
      <c r="E345" s="97" t="s">
        <v>960</v>
      </c>
      <c r="F345" s="84"/>
      <c r="G345" s="97" t="s">
        <v>994</v>
      </c>
      <c r="H345" s="84" t="s">
        <v>1159</v>
      </c>
      <c r="I345" s="84" t="s">
        <v>978</v>
      </c>
      <c r="J345" s="84"/>
      <c r="K345" s="94">
        <v>2.1300000000001154</v>
      </c>
      <c r="L345" s="97" t="s">
        <v>182</v>
      </c>
      <c r="M345" s="98">
        <v>0.05</v>
      </c>
      <c r="N345" s="98">
        <v>3.9100000000000107E-2</v>
      </c>
      <c r="O345" s="94">
        <v>6533594.1104000006</v>
      </c>
      <c r="P345" s="96">
        <v>103.09310000000001</v>
      </c>
      <c r="Q345" s="84"/>
      <c r="R345" s="94">
        <v>24019.454269024998</v>
      </c>
      <c r="S345" s="95">
        <v>6.533594110400001E-3</v>
      </c>
      <c r="T345" s="95">
        <v>3.1825875546397189E-3</v>
      </c>
      <c r="U345" s="95">
        <f>R345/'סכום נכסי הקרן'!$C$42</f>
        <v>3.3249868493442919E-4</v>
      </c>
    </row>
    <row r="346" spans="2:21" s="142" customFormat="1">
      <c r="B346" s="87" t="s">
        <v>1160</v>
      </c>
      <c r="C346" s="84" t="s">
        <v>1161</v>
      </c>
      <c r="D346" s="97" t="s">
        <v>30</v>
      </c>
      <c r="E346" s="97" t="s">
        <v>960</v>
      </c>
      <c r="F346" s="84"/>
      <c r="G346" s="97" t="s">
        <v>1001</v>
      </c>
      <c r="H346" s="84" t="s">
        <v>1159</v>
      </c>
      <c r="I346" s="84" t="s">
        <v>964</v>
      </c>
      <c r="J346" s="84"/>
      <c r="K346" s="94">
        <v>5.0400000000003162</v>
      </c>
      <c r="L346" s="97" t="s">
        <v>182</v>
      </c>
      <c r="M346" s="98">
        <v>7.2499999999999995E-2</v>
      </c>
      <c r="N346" s="98">
        <v>5.7500000000003763E-2</v>
      </c>
      <c r="O346" s="94">
        <v>3053081.36</v>
      </c>
      <c r="P346" s="96">
        <v>109.515</v>
      </c>
      <c r="Q346" s="84"/>
      <c r="R346" s="94">
        <v>11923.213595306002</v>
      </c>
      <c r="S346" s="95">
        <v>2.0353875733333331E-3</v>
      </c>
      <c r="T346" s="95">
        <v>1.5798306978467552E-3</v>
      </c>
      <c r="U346" s="95">
        <f>R346/'סכום נכסי הקרן'!$C$42</f>
        <v>1.6505174498256738E-4</v>
      </c>
    </row>
    <row r="347" spans="2:21" s="142" customFormat="1">
      <c r="B347" s="87" t="s">
        <v>1162</v>
      </c>
      <c r="C347" s="84" t="s">
        <v>1163</v>
      </c>
      <c r="D347" s="97" t="s">
        <v>30</v>
      </c>
      <c r="E347" s="97" t="s">
        <v>960</v>
      </c>
      <c r="F347" s="84"/>
      <c r="G347" s="97" t="s">
        <v>1018</v>
      </c>
      <c r="H347" s="84" t="s">
        <v>1159</v>
      </c>
      <c r="I347" s="84" t="s">
        <v>964</v>
      </c>
      <c r="J347" s="84"/>
      <c r="K347" s="94">
        <v>3.4700000000001414</v>
      </c>
      <c r="L347" s="97" t="s">
        <v>182</v>
      </c>
      <c r="M347" s="98">
        <v>7.4999999999999997E-2</v>
      </c>
      <c r="N347" s="98">
        <v>5.5000000000001048E-2</v>
      </c>
      <c r="O347" s="94">
        <v>2442465.088</v>
      </c>
      <c r="P347" s="96">
        <v>110.2418</v>
      </c>
      <c r="Q347" s="84"/>
      <c r="R347" s="94">
        <v>9601.8768327119978</v>
      </c>
      <c r="S347" s="95">
        <v>1.221232544E-3</v>
      </c>
      <c r="T347" s="95">
        <v>1.2722526235069661E-3</v>
      </c>
      <c r="U347" s="95">
        <f>R347/'סכום נכסי הקרן'!$C$42</f>
        <v>1.3291773343477784E-4</v>
      </c>
    </row>
    <row r="348" spans="2:21" s="142" customFormat="1">
      <c r="B348" s="87" t="s">
        <v>1164</v>
      </c>
      <c r="C348" s="84" t="s">
        <v>1165</v>
      </c>
      <c r="D348" s="97" t="s">
        <v>30</v>
      </c>
      <c r="E348" s="97" t="s">
        <v>960</v>
      </c>
      <c r="F348" s="84"/>
      <c r="G348" s="97" t="s">
        <v>1166</v>
      </c>
      <c r="H348" s="84" t="s">
        <v>1159</v>
      </c>
      <c r="I348" s="84" t="s">
        <v>964</v>
      </c>
      <c r="J348" s="84"/>
      <c r="K348" s="94">
        <v>7.1100000000001833</v>
      </c>
      <c r="L348" s="97" t="s">
        <v>182</v>
      </c>
      <c r="M348" s="98">
        <v>5.8749999999999997E-2</v>
      </c>
      <c r="N348" s="98">
        <v>4.5800000000000278E-2</v>
      </c>
      <c r="O348" s="94">
        <v>6106162.7199999997</v>
      </c>
      <c r="P348" s="96">
        <v>111.65689999999999</v>
      </c>
      <c r="Q348" s="84"/>
      <c r="R348" s="94">
        <v>24312.820463522996</v>
      </c>
      <c r="S348" s="95">
        <v>6.1061627199999998E-3</v>
      </c>
      <c r="T348" s="95">
        <v>3.2214586958864782E-3</v>
      </c>
      <c r="U348" s="95">
        <f>R348/'סכום נכסי הקרן'!$C$42</f>
        <v>3.3655972115874476E-4</v>
      </c>
    </row>
    <row r="349" spans="2:21" s="142" customFormat="1">
      <c r="B349" s="87" t="s">
        <v>1167</v>
      </c>
      <c r="C349" s="84" t="s">
        <v>1168</v>
      </c>
      <c r="D349" s="97" t="s">
        <v>30</v>
      </c>
      <c r="E349" s="97" t="s">
        <v>960</v>
      </c>
      <c r="F349" s="84"/>
      <c r="G349" s="97" t="s">
        <v>1148</v>
      </c>
      <c r="H349" s="84" t="s">
        <v>1159</v>
      </c>
      <c r="I349" s="84" t="s">
        <v>964</v>
      </c>
      <c r="J349" s="84"/>
      <c r="K349" s="94">
        <v>6.7599999999992404</v>
      </c>
      <c r="L349" s="97" t="s">
        <v>182</v>
      </c>
      <c r="M349" s="98">
        <v>4.8750000000000002E-2</v>
      </c>
      <c r="N349" s="98">
        <v>4.959999999999383E-2</v>
      </c>
      <c r="O349" s="94">
        <v>1984502.8839999998</v>
      </c>
      <c r="P349" s="96">
        <v>100.40989999999999</v>
      </c>
      <c r="Q349" s="84"/>
      <c r="R349" s="94">
        <v>7105.7430685399986</v>
      </c>
      <c r="S349" s="95">
        <v>1.9845028839999999E-3</v>
      </c>
      <c r="T349" s="95">
        <v>9.415138746747565E-4</v>
      </c>
      <c r="U349" s="95">
        <f>R349/'סכום נכסי הקרן'!$C$42</f>
        <v>9.8364026064418577E-5</v>
      </c>
    </row>
    <row r="350" spans="2:21" s="142" customFormat="1">
      <c r="B350" s="87" t="s">
        <v>1169</v>
      </c>
      <c r="C350" s="84" t="s">
        <v>1170</v>
      </c>
      <c r="D350" s="97" t="s">
        <v>30</v>
      </c>
      <c r="E350" s="97" t="s">
        <v>960</v>
      </c>
      <c r="F350" s="84"/>
      <c r="G350" s="97" t="s">
        <v>1148</v>
      </c>
      <c r="H350" s="84" t="s">
        <v>1159</v>
      </c>
      <c r="I350" s="84" t="s">
        <v>964</v>
      </c>
      <c r="J350" s="84"/>
      <c r="K350" s="94">
        <v>5.4999999999999289</v>
      </c>
      <c r="L350" s="97" t="s">
        <v>182</v>
      </c>
      <c r="M350" s="98">
        <v>5.2499999999999998E-2</v>
      </c>
      <c r="N350" s="98">
        <v>5.1999999999998672E-2</v>
      </c>
      <c r="O350" s="94">
        <v>5800854.5840000007</v>
      </c>
      <c r="P350" s="96">
        <v>101.31019999999999</v>
      </c>
      <c r="Q350" s="84"/>
      <c r="R350" s="94">
        <v>20956.883764238999</v>
      </c>
      <c r="S350" s="95">
        <v>7.0313388896969704E-3</v>
      </c>
      <c r="T350" s="95">
        <v>2.7767957050593558E-3</v>
      </c>
      <c r="U350" s="95">
        <f>R350/'סכום נכסי הקרן'!$C$42</f>
        <v>2.901038555617446E-4</v>
      </c>
    </row>
    <row r="351" spans="2:21" s="142" customFormat="1">
      <c r="B351" s="87" t="s">
        <v>1171</v>
      </c>
      <c r="C351" s="84" t="s">
        <v>1172</v>
      </c>
      <c r="D351" s="97" t="s">
        <v>30</v>
      </c>
      <c r="E351" s="97" t="s">
        <v>960</v>
      </c>
      <c r="F351" s="84"/>
      <c r="G351" s="97" t="s">
        <v>1001</v>
      </c>
      <c r="H351" s="84" t="s">
        <v>1159</v>
      </c>
      <c r="I351" s="84" t="s">
        <v>964</v>
      </c>
      <c r="J351" s="84"/>
      <c r="K351" s="94">
        <v>5.0700000000000562</v>
      </c>
      <c r="L351" s="97" t="s">
        <v>182</v>
      </c>
      <c r="M351" s="98">
        <v>7.4999999999999997E-2</v>
      </c>
      <c r="N351" s="98">
        <v>6.4600000000000574E-2</v>
      </c>
      <c r="O351" s="94">
        <v>7174741.1959999986</v>
      </c>
      <c r="P351" s="96">
        <v>105.0675</v>
      </c>
      <c r="Q351" s="84"/>
      <c r="R351" s="94">
        <v>26881.653431664003</v>
      </c>
      <c r="S351" s="95">
        <v>4.783160797333332E-3</v>
      </c>
      <c r="T351" s="95">
        <v>3.5618301190997351E-3</v>
      </c>
      <c r="U351" s="95">
        <f>R351/'סכום נכסי הקרן'!$C$42</f>
        <v>3.7211979567819647E-4</v>
      </c>
    </row>
    <row r="352" spans="2:21" s="142" customFormat="1">
      <c r="B352" s="87" t="s">
        <v>1173</v>
      </c>
      <c r="C352" s="84" t="s">
        <v>1174</v>
      </c>
      <c r="D352" s="97" t="s">
        <v>30</v>
      </c>
      <c r="E352" s="97" t="s">
        <v>960</v>
      </c>
      <c r="F352" s="84"/>
      <c r="G352" s="97" t="s">
        <v>1048</v>
      </c>
      <c r="H352" s="84" t="s">
        <v>1159</v>
      </c>
      <c r="I352" s="84" t="s">
        <v>964</v>
      </c>
      <c r="J352" s="84"/>
      <c r="K352" s="94">
        <v>6.2300000000003495</v>
      </c>
      <c r="L352" s="97" t="s">
        <v>182</v>
      </c>
      <c r="M352" s="98">
        <v>5.5E-2</v>
      </c>
      <c r="N352" s="98">
        <v>4.680000000000302E-2</v>
      </c>
      <c r="O352" s="94">
        <v>3053081.36</v>
      </c>
      <c r="P352" s="96">
        <v>105.9212</v>
      </c>
      <c r="Q352" s="84"/>
      <c r="R352" s="94">
        <v>11531.948652539</v>
      </c>
      <c r="S352" s="95">
        <v>3.0530813599999999E-3</v>
      </c>
      <c r="T352" s="95">
        <v>1.5279879322505812E-3</v>
      </c>
      <c r="U352" s="95">
        <f>R352/'סכום נכסי הקרן'!$C$42</f>
        <v>1.5963550706667347E-4</v>
      </c>
    </row>
    <row r="353" spans="2:21" s="142" customFormat="1">
      <c r="B353" s="87" t="s">
        <v>1175</v>
      </c>
      <c r="C353" s="84" t="s">
        <v>1176</v>
      </c>
      <c r="D353" s="97" t="s">
        <v>30</v>
      </c>
      <c r="E353" s="97" t="s">
        <v>960</v>
      </c>
      <c r="F353" s="84"/>
      <c r="G353" s="97" t="s">
        <v>1018</v>
      </c>
      <c r="H353" s="84" t="s">
        <v>1159</v>
      </c>
      <c r="I353" s="84" t="s">
        <v>978</v>
      </c>
      <c r="J353" s="84"/>
      <c r="K353" s="94">
        <v>4.2899999999999157</v>
      </c>
      <c r="L353" s="97" t="s">
        <v>182</v>
      </c>
      <c r="M353" s="98">
        <v>6.5000000000000002E-2</v>
      </c>
      <c r="N353" s="98">
        <v>4.7699999999997501E-2</v>
      </c>
      <c r="O353" s="94">
        <v>610616.272</v>
      </c>
      <c r="P353" s="96">
        <v>110.9431</v>
      </c>
      <c r="Q353" s="84"/>
      <c r="R353" s="94">
        <v>2415.738022980001</v>
      </c>
      <c r="S353" s="95">
        <v>8.1415502933333329E-4</v>
      </c>
      <c r="T353" s="95">
        <v>3.2008628010840297E-4</v>
      </c>
      <c r="U353" s="95">
        <f>R353/'סכום נכסי הקרן'!$C$42</f>
        <v>3.3440797896177723E-5</v>
      </c>
    </row>
    <row r="354" spans="2:21" s="142" customFormat="1">
      <c r="B354" s="87" t="s">
        <v>1177</v>
      </c>
      <c r="C354" s="84" t="s">
        <v>1178</v>
      </c>
      <c r="D354" s="97" t="s">
        <v>30</v>
      </c>
      <c r="E354" s="97" t="s">
        <v>960</v>
      </c>
      <c r="F354" s="84"/>
      <c r="G354" s="97" t="s">
        <v>1018</v>
      </c>
      <c r="H354" s="84" t="s">
        <v>1159</v>
      </c>
      <c r="I354" s="84" t="s">
        <v>978</v>
      </c>
      <c r="J354" s="84"/>
      <c r="K354" s="94">
        <v>3.9000000000001869</v>
      </c>
      <c r="L354" s="97" t="s">
        <v>182</v>
      </c>
      <c r="M354" s="98">
        <v>6.8750000000000006E-2</v>
      </c>
      <c r="N354" s="98">
        <v>4.8100000000002759E-2</v>
      </c>
      <c r="O354" s="94">
        <v>7022087.1279999996</v>
      </c>
      <c r="P354" s="96">
        <v>113.4738</v>
      </c>
      <c r="Q354" s="84"/>
      <c r="R354" s="94">
        <v>28414.716806273002</v>
      </c>
      <c r="S354" s="95">
        <v>9.3627828373333329E-3</v>
      </c>
      <c r="T354" s="95">
        <v>3.7649616458137526E-3</v>
      </c>
      <c r="U354" s="95">
        <f>R354/'סכום נכסי הקרן'!$C$42</f>
        <v>3.9334182471638255E-4</v>
      </c>
    </row>
    <row r="355" spans="2:21" s="142" customFormat="1">
      <c r="B355" s="87" t="s">
        <v>1179</v>
      </c>
      <c r="C355" s="84" t="s">
        <v>1180</v>
      </c>
      <c r="D355" s="97" t="s">
        <v>30</v>
      </c>
      <c r="E355" s="97" t="s">
        <v>960</v>
      </c>
      <c r="F355" s="84"/>
      <c r="G355" s="97" t="s">
        <v>1038</v>
      </c>
      <c r="H355" s="84" t="s">
        <v>1159</v>
      </c>
      <c r="I355" s="84" t="s">
        <v>978</v>
      </c>
      <c r="J355" s="84"/>
      <c r="K355" s="94">
        <v>3.7300000000000293</v>
      </c>
      <c r="L355" s="97" t="s">
        <v>182</v>
      </c>
      <c r="M355" s="98">
        <v>4.6249999999999999E-2</v>
      </c>
      <c r="N355" s="98">
        <v>3.9999999999999571E-2</v>
      </c>
      <c r="O355" s="94">
        <v>6358041.9322000006</v>
      </c>
      <c r="P355" s="96">
        <v>102.014</v>
      </c>
      <c r="Q355" s="84"/>
      <c r="R355" s="94">
        <v>23129.407271821001</v>
      </c>
      <c r="S355" s="95">
        <v>4.2386946214666675E-3</v>
      </c>
      <c r="T355" s="95">
        <v>3.0646559619973823E-3</v>
      </c>
      <c r="U355" s="95">
        <f>R355/'סכום נכסי הקרן'!$C$42</f>
        <v>3.2017786145586231E-4</v>
      </c>
    </row>
    <row r="356" spans="2:21" s="142" customFormat="1">
      <c r="B356" s="87" t="s">
        <v>1181</v>
      </c>
      <c r="C356" s="84" t="s">
        <v>1182</v>
      </c>
      <c r="D356" s="97" t="s">
        <v>30</v>
      </c>
      <c r="E356" s="97" t="s">
        <v>960</v>
      </c>
      <c r="F356" s="84"/>
      <c r="G356" s="97" t="s">
        <v>1038</v>
      </c>
      <c r="H356" s="84" t="s">
        <v>1159</v>
      </c>
      <c r="I356" s="84" t="s">
        <v>978</v>
      </c>
      <c r="J356" s="84"/>
      <c r="K356" s="94">
        <v>0.51999999999994839</v>
      </c>
      <c r="L356" s="97" t="s">
        <v>182</v>
      </c>
      <c r="M356" s="98">
        <v>0.06</v>
      </c>
      <c r="N356" s="98">
        <v>5.4000000000001399E-3</v>
      </c>
      <c r="O356" s="94">
        <v>4527414.3487439994</v>
      </c>
      <c r="P356" s="96">
        <v>105.82470000000001</v>
      </c>
      <c r="Q356" s="84"/>
      <c r="R356" s="94">
        <v>17085.137997144004</v>
      </c>
      <c r="S356" s="95">
        <v>3.0182762324959997E-3</v>
      </c>
      <c r="T356" s="95">
        <v>2.2637878009215853E-3</v>
      </c>
      <c r="U356" s="95">
        <f>R356/'סכום נכסי הקרן'!$C$42</f>
        <v>2.365077013135746E-4</v>
      </c>
    </row>
    <row r="357" spans="2:21" s="142" customFormat="1">
      <c r="B357" s="87" t="s">
        <v>1183</v>
      </c>
      <c r="C357" s="84" t="s">
        <v>1184</v>
      </c>
      <c r="D357" s="97" t="s">
        <v>30</v>
      </c>
      <c r="E357" s="97" t="s">
        <v>960</v>
      </c>
      <c r="F357" s="84"/>
      <c r="G357" s="97" t="s">
        <v>1038</v>
      </c>
      <c r="H357" s="84" t="s">
        <v>1159</v>
      </c>
      <c r="I357" s="84" t="s">
        <v>978</v>
      </c>
      <c r="J357" s="84"/>
      <c r="K357" s="94">
        <v>0.86000000000021593</v>
      </c>
      <c r="L357" s="97" t="s">
        <v>182</v>
      </c>
      <c r="M357" s="98">
        <v>4.6249999999999999E-2</v>
      </c>
      <c r="N357" s="98">
        <v>3.7399999999998761E-2</v>
      </c>
      <c r="O357" s="94">
        <v>1201998.1314319998</v>
      </c>
      <c r="P357" s="96">
        <v>101.563</v>
      </c>
      <c r="Q357" s="84"/>
      <c r="R357" s="94">
        <v>4353.3194001710008</v>
      </c>
      <c r="S357" s="95">
        <v>2.4039962628639995E-3</v>
      </c>
      <c r="T357" s="95">
        <v>5.7681660828667414E-4</v>
      </c>
      <c r="U357" s="95">
        <f>R357/'סכום נכסי הקרן'!$C$42</f>
        <v>6.0262525511373824E-5</v>
      </c>
    </row>
    <row r="358" spans="2:21" s="142" customFormat="1">
      <c r="B358" s="87" t="s">
        <v>1185</v>
      </c>
      <c r="C358" s="84" t="s">
        <v>1186</v>
      </c>
      <c r="D358" s="97" t="s">
        <v>30</v>
      </c>
      <c r="E358" s="97" t="s">
        <v>960</v>
      </c>
      <c r="F358" s="84"/>
      <c r="G358" s="97" t="s">
        <v>972</v>
      </c>
      <c r="H358" s="84" t="s">
        <v>1159</v>
      </c>
      <c r="I358" s="84" t="s">
        <v>978</v>
      </c>
      <c r="J358" s="84"/>
      <c r="K358" s="94">
        <v>4.8999999999997295</v>
      </c>
      <c r="L358" s="97" t="s">
        <v>182</v>
      </c>
      <c r="M358" s="98">
        <v>4.8750000000000002E-2</v>
      </c>
      <c r="N358" s="98">
        <v>4.2499999999997887E-2</v>
      </c>
      <c r="O358" s="94">
        <v>7004684.5642479993</v>
      </c>
      <c r="P358" s="96">
        <v>103.3336</v>
      </c>
      <c r="Q358" s="84"/>
      <c r="R358" s="94">
        <v>25811.401509869997</v>
      </c>
      <c r="S358" s="95">
        <v>2.0013384469279999E-2</v>
      </c>
      <c r="T358" s="95">
        <v>3.4200212999450311E-3</v>
      </c>
      <c r="U358" s="95">
        <f>R358/'סכום נכסי הקרן'!$C$42</f>
        <v>3.573044150888065E-4</v>
      </c>
    </row>
    <row r="359" spans="2:21" s="142" customFormat="1">
      <c r="B359" s="87" t="s">
        <v>1187</v>
      </c>
      <c r="C359" s="84" t="s">
        <v>1188</v>
      </c>
      <c r="D359" s="97" t="s">
        <v>30</v>
      </c>
      <c r="E359" s="97" t="s">
        <v>960</v>
      </c>
      <c r="F359" s="84"/>
      <c r="G359" s="97" t="s">
        <v>972</v>
      </c>
      <c r="H359" s="84" t="s">
        <v>1189</v>
      </c>
      <c r="I359" s="84" t="s">
        <v>978</v>
      </c>
      <c r="J359" s="84"/>
      <c r="K359" s="94">
        <v>2.740000000000034</v>
      </c>
      <c r="L359" s="97" t="s">
        <v>182</v>
      </c>
      <c r="M359" s="98">
        <v>0.05</v>
      </c>
      <c r="N359" s="98">
        <v>3.9500000000001034E-2</v>
      </c>
      <c r="O359" s="94">
        <v>6106162.7200000016</v>
      </c>
      <c r="P359" s="96">
        <v>103.06659999999999</v>
      </c>
      <c r="Q359" s="84"/>
      <c r="R359" s="94">
        <v>22442.305736825998</v>
      </c>
      <c r="S359" s="95">
        <v>8.1415502933333359E-3</v>
      </c>
      <c r="T359" s="95">
        <v>2.9736147264407134E-3</v>
      </c>
      <c r="U359" s="95">
        <f>R359/'סכום נכסי הקרן'!$C$42</f>
        <v>3.1066638986939569E-4</v>
      </c>
    </row>
    <row r="360" spans="2:21" s="142" customFormat="1">
      <c r="B360" s="87" t="s">
        <v>1190</v>
      </c>
      <c r="C360" s="84" t="s">
        <v>1191</v>
      </c>
      <c r="D360" s="97" t="s">
        <v>30</v>
      </c>
      <c r="E360" s="97" t="s">
        <v>960</v>
      </c>
      <c r="F360" s="84"/>
      <c r="G360" s="97" t="s">
        <v>1001</v>
      </c>
      <c r="H360" s="84" t="s">
        <v>1189</v>
      </c>
      <c r="I360" s="84" t="s">
        <v>964</v>
      </c>
      <c r="J360" s="84"/>
      <c r="K360" s="94">
        <v>4.0800000000002195</v>
      </c>
      <c r="L360" s="97" t="s">
        <v>182</v>
      </c>
      <c r="M360" s="98">
        <v>0.08</v>
      </c>
      <c r="N360" s="98">
        <v>6.7800000000003469E-2</v>
      </c>
      <c r="O360" s="94">
        <v>2472995.9016</v>
      </c>
      <c r="P360" s="96">
        <v>106.8387</v>
      </c>
      <c r="Q360" s="84"/>
      <c r="R360" s="94">
        <v>9421.7851133240038</v>
      </c>
      <c r="S360" s="95">
        <v>1.2364979508E-3</v>
      </c>
      <c r="T360" s="95">
        <v>1.2483903967303556E-3</v>
      </c>
      <c r="U360" s="95">
        <f>R360/'סכום נכסי הקרן'!$C$42</f>
        <v>1.3042474341121561E-4</v>
      </c>
    </row>
    <row r="361" spans="2:21" s="142" customFormat="1">
      <c r="B361" s="87" t="s">
        <v>1192</v>
      </c>
      <c r="C361" s="84" t="s">
        <v>1193</v>
      </c>
      <c r="D361" s="97" t="s">
        <v>30</v>
      </c>
      <c r="E361" s="97" t="s">
        <v>960</v>
      </c>
      <c r="F361" s="84"/>
      <c r="G361" s="97" t="s">
        <v>1001</v>
      </c>
      <c r="H361" s="84" t="s">
        <v>1189</v>
      </c>
      <c r="I361" s="84" t="s">
        <v>964</v>
      </c>
      <c r="J361" s="84"/>
      <c r="K361" s="94">
        <v>3.6200000000002954</v>
      </c>
      <c r="L361" s="97" t="s">
        <v>182</v>
      </c>
      <c r="M361" s="98">
        <v>7.7499999999999999E-2</v>
      </c>
      <c r="N361" s="98">
        <v>7.0400000000006444E-2</v>
      </c>
      <c r="O361" s="94">
        <v>6167224.3472000007</v>
      </c>
      <c r="P361" s="96">
        <v>102.54989999999999</v>
      </c>
      <c r="Q361" s="84"/>
      <c r="R361" s="94">
        <v>22553.107912136002</v>
      </c>
      <c r="S361" s="95">
        <v>2.4668897388800005E-3</v>
      </c>
      <c r="T361" s="95">
        <v>2.9882960601720705E-3</v>
      </c>
      <c r="U361" s="95">
        <f>R361/'סכום נכסי הקרן'!$C$42</f>
        <v>3.1220021229374443E-4</v>
      </c>
    </row>
    <row r="362" spans="2:21" s="142" customFormat="1">
      <c r="B362" s="87" t="s">
        <v>1194</v>
      </c>
      <c r="C362" s="84" t="s">
        <v>1195</v>
      </c>
      <c r="D362" s="97" t="s">
        <v>30</v>
      </c>
      <c r="E362" s="97" t="s">
        <v>960</v>
      </c>
      <c r="F362" s="84"/>
      <c r="G362" s="97" t="s">
        <v>1001</v>
      </c>
      <c r="H362" s="84" t="s">
        <v>1189</v>
      </c>
      <c r="I362" s="84" t="s">
        <v>964</v>
      </c>
      <c r="J362" s="84"/>
      <c r="K362" s="94">
        <v>4.8699999999999317</v>
      </c>
      <c r="L362" s="97" t="s">
        <v>182</v>
      </c>
      <c r="M362" s="98">
        <v>0.08</v>
      </c>
      <c r="N362" s="98">
        <v>6.3599999999998949E-2</v>
      </c>
      <c r="O362" s="94">
        <v>7632703.4000000004</v>
      </c>
      <c r="P362" s="96">
        <v>107.858</v>
      </c>
      <c r="Q362" s="84"/>
      <c r="R362" s="94">
        <v>29357.028077491996</v>
      </c>
      <c r="S362" s="95">
        <v>6.6371333913043482E-3</v>
      </c>
      <c r="T362" s="95">
        <v>3.8898182762262816E-3</v>
      </c>
      <c r="U362" s="95">
        <f>R362/'סכום נכסי הקרן'!$C$42</f>
        <v>4.0638613683813014E-4</v>
      </c>
    </row>
    <row r="363" spans="2:21" s="142" customFormat="1">
      <c r="B363" s="87" t="s">
        <v>1196</v>
      </c>
      <c r="C363" s="84" t="s">
        <v>1197</v>
      </c>
      <c r="D363" s="97" t="s">
        <v>30</v>
      </c>
      <c r="E363" s="97" t="s">
        <v>960</v>
      </c>
      <c r="F363" s="84"/>
      <c r="G363" s="97" t="s">
        <v>962</v>
      </c>
      <c r="H363" s="84" t="s">
        <v>1189</v>
      </c>
      <c r="I363" s="84" t="s">
        <v>964</v>
      </c>
      <c r="J363" s="84"/>
      <c r="K363" s="94">
        <v>3.0299999999997271</v>
      </c>
      <c r="L363" s="97" t="s">
        <v>182</v>
      </c>
      <c r="M363" s="98">
        <v>7.7499999999999999E-2</v>
      </c>
      <c r="N363" s="98">
        <v>5.4599999999995125E-2</v>
      </c>
      <c r="O363" s="94">
        <v>5276869.4955909997</v>
      </c>
      <c r="P363" s="96">
        <v>108.3061</v>
      </c>
      <c r="Q363" s="84"/>
      <c r="R363" s="94">
        <v>20380.303847752002</v>
      </c>
      <c r="S363" s="95">
        <v>1.0993478115814583E-2</v>
      </c>
      <c r="T363" s="95">
        <v>2.7003986293425639E-3</v>
      </c>
      <c r="U363" s="95">
        <f>R363/'סכום נכסי הקרן'!$C$42</f>
        <v>2.8212232268242526E-4</v>
      </c>
    </row>
    <row r="364" spans="2:21" s="142" customFormat="1">
      <c r="B364" s="87" t="s">
        <v>1198</v>
      </c>
      <c r="C364" s="84" t="s">
        <v>1199</v>
      </c>
      <c r="D364" s="97" t="s">
        <v>30</v>
      </c>
      <c r="E364" s="97" t="s">
        <v>960</v>
      </c>
      <c r="F364" s="84"/>
      <c r="G364" s="97" t="s">
        <v>1073</v>
      </c>
      <c r="H364" s="84" t="s">
        <v>1200</v>
      </c>
      <c r="I364" s="84"/>
      <c r="J364" s="84"/>
      <c r="K364" s="94">
        <v>8.8400000000000709</v>
      </c>
      <c r="L364" s="97" t="s">
        <v>184</v>
      </c>
      <c r="M364" s="98">
        <v>2.8750000000000001E-2</v>
      </c>
      <c r="N364" s="98">
        <v>2.4499999999999508E-2</v>
      </c>
      <c r="O364" s="94">
        <v>9342428.9616000019</v>
      </c>
      <c r="P364" s="96">
        <v>103.4603</v>
      </c>
      <c r="Q364" s="84"/>
      <c r="R364" s="94">
        <v>39258.218427811</v>
      </c>
      <c r="S364" s="95">
        <v>9.3424289616000026E-3</v>
      </c>
      <c r="T364" s="95">
        <v>5.2017300637343189E-3</v>
      </c>
      <c r="U364" s="95">
        <f>R364/'סכום נכסי הקרן'!$C$42</f>
        <v>5.4344723464217132E-4</v>
      </c>
    </row>
    <row r="365" spans="2:21" s="142" customFormat="1">
      <c r="B365" s="144"/>
    </row>
    <row r="366" spans="2:21" s="142" customFormat="1">
      <c r="B366" s="144"/>
    </row>
    <row r="367" spans="2:21" s="142" customFormat="1">
      <c r="B367" s="144"/>
    </row>
    <row r="368" spans="2:21" s="142" customFormat="1">
      <c r="B368" s="145" t="s">
        <v>278</v>
      </c>
      <c r="C368" s="143"/>
      <c r="D368" s="143"/>
      <c r="E368" s="143"/>
      <c r="F368" s="143"/>
      <c r="G368" s="143"/>
      <c r="H368" s="143"/>
      <c r="I368" s="143"/>
      <c r="J368" s="143"/>
      <c r="K368" s="143"/>
    </row>
    <row r="369" spans="2:11" s="142" customFormat="1">
      <c r="B369" s="145" t="s">
        <v>131</v>
      </c>
      <c r="C369" s="143"/>
      <c r="D369" s="143"/>
      <c r="E369" s="143"/>
      <c r="F369" s="143"/>
      <c r="G369" s="143"/>
      <c r="H369" s="143"/>
      <c r="I369" s="143"/>
      <c r="J369" s="143"/>
      <c r="K369" s="143"/>
    </row>
    <row r="370" spans="2:11" s="142" customFormat="1">
      <c r="B370" s="145" t="s">
        <v>260</v>
      </c>
      <c r="C370" s="143"/>
      <c r="D370" s="143"/>
      <c r="E370" s="143"/>
      <c r="F370" s="143"/>
      <c r="G370" s="143"/>
      <c r="H370" s="143"/>
      <c r="I370" s="143"/>
      <c r="J370" s="143"/>
      <c r="K370" s="143"/>
    </row>
    <row r="371" spans="2:11" s="142" customFormat="1">
      <c r="B371" s="145" t="s">
        <v>268</v>
      </c>
      <c r="C371" s="143"/>
      <c r="D371" s="143"/>
      <c r="E371" s="143"/>
      <c r="F371" s="143"/>
      <c r="G371" s="143"/>
      <c r="H371" s="143"/>
      <c r="I371" s="143"/>
      <c r="J371" s="143"/>
      <c r="K371" s="143"/>
    </row>
    <row r="372" spans="2:11" s="142" customFormat="1">
      <c r="B372" s="187" t="s">
        <v>274</v>
      </c>
      <c r="C372" s="187"/>
      <c r="D372" s="187"/>
      <c r="E372" s="187"/>
      <c r="F372" s="187"/>
      <c r="G372" s="187"/>
      <c r="H372" s="187"/>
      <c r="I372" s="187"/>
      <c r="J372" s="187"/>
      <c r="K372" s="187"/>
    </row>
    <row r="373" spans="2:11" s="142" customFormat="1">
      <c r="B373" s="144"/>
    </row>
    <row r="374" spans="2:11" s="142" customFormat="1">
      <c r="B374" s="144"/>
    </row>
    <row r="375" spans="2:11" s="142" customFormat="1">
      <c r="B375" s="144"/>
    </row>
    <row r="376" spans="2:11" s="142" customFormat="1">
      <c r="B376" s="144"/>
    </row>
    <row r="377" spans="2:11" s="142" customFormat="1">
      <c r="B377" s="144"/>
    </row>
    <row r="378" spans="2:11" s="142" customFormat="1">
      <c r="B378" s="144"/>
    </row>
    <row r="379" spans="2:11" s="142" customFormat="1">
      <c r="B379" s="144"/>
    </row>
    <row r="380" spans="2:11" s="142" customFormat="1">
      <c r="B380" s="144"/>
    </row>
    <row r="381" spans="2:11" s="142" customFormat="1">
      <c r="B381" s="144"/>
    </row>
    <row r="382" spans="2:11" s="142" customFormat="1">
      <c r="B382" s="144"/>
    </row>
    <row r="383" spans="2:11" s="142" customFormat="1">
      <c r="B383" s="144"/>
    </row>
    <row r="384" spans="2:11" s="142" customFormat="1">
      <c r="B384" s="144"/>
    </row>
    <row r="385" spans="2:2" s="142" customFormat="1">
      <c r="B385" s="144"/>
    </row>
    <row r="386" spans="2:2" s="142" customFormat="1">
      <c r="B386" s="144"/>
    </row>
    <row r="387" spans="2:2" s="142" customFormat="1">
      <c r="B387" s="144"/>
    </row>
    <row r="388" spans="2:2" s="142" customFormat="1">
      <c r="B388" s="144"/>
    </row>
    <row r="389" spans="2:2" s="142" customFormat="1">
      <c r="B389" s="144"/>
    </row>
    <row r="390" spans="2:2" s="142" customFormat="1">
      <c r="B390" s="144"/>
    </row>
    <row r="391" spans="2:2" s="142" customFormat="1">
      <c r="B391" s="144"/>
    </row>
    <row r="392" spans="2:2" s="142" customFormat="1">
      <c r="B392" s="144"/>
    </row>
    <row r="393" spans="2:2" s="142" customFormat="1">
      <c r="B393" s="144"/>
    </row>
    <row r="394" spans="2:2" s="142" customFormat="1">
      <c r="B394" s="144"/>
    </row>
    <row r="395" spans="2:2" s="142" customFormat="1">
      <c r="B395" s="144"/>
    </row>
    <row r="396" spans="2:2" s="142" customFormat="1">
      <c r="B396" s="144"/>
    </row>
    <row r="397" spans="2:2" s="142" customFormat="1">
      <c r="B397" s="144"/>
    </row>
    <row r="398" spans="2:2" s="142" customFormat="1">
      <c r="B398" s="144"/>
    </row>
    <row r="399" spans="2:2" s="142" customFormat="1">
      <c r="B399" s="144"/>
    </row>
    <row r="400" spans="2:2" s="142" customFormat="1">
      <c r="B400" s="144"/>
    </row>
    <row r="401" spans="2:2" s="142" customFormat="1">
      <c r="B401" s="144"/>
    </row>
    <row r="402" spans="2:2" s="142" customFormat="1">
      <c r="B402" s="144"/>
    </row>
    <row r="403" spans="2:2" s="142" customFormat="1">
      <c r="B403" s="144"/>
    </row>
    <row r="404" spans="2:2" s="142" customFormat="1">
      <c r="B404" s="144"/>
    </row>
    <row r="405" spans="2:2" s="142" customFormat="1">
      <c r="B405" s="144"/>
    </row>
    <row r="406" spans="2:2" s="142" customFormat="1">
      <c r="B406" s="144"/>
    </row>
    <row r="407" spans="2:2" s="142" customFormat="1">
      <c r="B407" s="144"/>
    </row>
    <row r="408" spans="2:2" s="142" customFormat="1">
      <c r="B408" s="144"/>
    </row>
    <row r="409" spans="2:2" s="142" customFormat="1">
      <c r="B409" s="144"/>
    </row>
    <row r="410" spans="2:2" s="142" customFormat="1">
      <c r="B410" s="144"/>
    </row>
    <row r="411" spans="2:2" s="142" customFormat="1">
      <c r="B411" s="144"/>
    </row>
    <row r="412" spans="2:2" s="142" customFormat="1">
      <c r="B412" s="144"/>
    </row>
    <row r="413" spans="2:2" s="142" customFormat="1">
      <c r="B413" s="144"/>
    </row>
    <row r="414" spans="2:2" s="142" customFormat="1">
      <c r="B414" s="144"/>
    </row>
    <row r="415" spans="2:2" s="142" customFormat="1">
      <c r="B415" s="144"/>
    </row>
    <row r="416" spans="2:2" s="142" customFormat="1">
      <c r="B416" s="144"/>
    </row>
    <row r="417" spans="2:2" s="142" customFormat="1">
      <c r="B417" s="144"/>
    </row>
    <row r="418" spans="2:2" s="142" customFormat="1">
      <c r="B418" s="144"/>
    </row>
    <row r="419" spans="2:2" s="142" customFormat="1">
      <c r="B419" s="144"/>
    </row>
    <row r="420" spans="2:2" s="142" customFormat="1">
      <c r="B420" s="144"/>
    </row>
    <row r="421" spans="2:2" s="142" customFormat="1">
      <c r="B421" s="144"/>
    </row>
    <row r="422" spans="2:2" s="142" customFormat="1">
      <c r="B422" s="144"/>
    </row>
    <row r="423" spans="2:2" s="142" customFormat="1">
      <c r="B423" s="144"/>
    </row>
    <row r="424" spans="2:2" s="142" customFormat="1">
      <c r="B424" s="144"/>
    </row>
    <row r="425" spans="2:2" s="142" customFormat="1">
      <c r="B425" s="144"/>
    </row>
    <row r="426" spans="2:2" s="142" customFormat="1">
      <c r="B426" s="144"/>
    </row>
    <row r="427" spans="2:2" s="142" customFormat="1">
      <c r="B427" s="144"/>
    </row>
    <row r="428" spans="2:2" s="142" customFormat="1">
      <c r="B428" s="144"/>
    </row>
    <row r="429" spans="2:2" s="142" customFormat="1">
      <c r="B429" s="144"/>
    </row>
    <row r="430" spans="2:2" s="142" customFormat="1">
      <c r="B430" s="144"/>
    </row>
    <row r="431" spans="2:2" s="142" customFormat="1">
      <c r="B431" s="144"/>
    </row>
    <row r="432" spans="2:2" s="142" customFormat="1">
      <c r="B432" s="144"/>
    </row>
    <row r="433" spans="2:6" s="142" customFormat="1">
      <c r="B433" s="144"/>
    </row>
    <row r="434" spans="2:6" s="142" customFormat="1">
      <c r="B434" s="144"/>
    </row>
    <row r="435" spans="2:6" s="142" customFormat="1">
      <c r="B435" s="144"/>
    </row>
    <row r="436" spans="2:6" s="142" customFormat="1">
      <c r="B436" s="144"/>
    </row>
    <row r="437" spans="2:6" s="142" customFormat="1">
      <c r="B437" s="144"/>
    </row>
    <row r="438" spans="2:6" s="142" customFormat="1">
      <c r="B438" s="144"/>
    </row>
    <row r="439" spans="2:6" s="142" customFormat="1">
      <c r="B439" s="144"/>
    </row>
    <row r="440" spans="2:6" s="142" customFormat="1">
      <c r="B440" s="144"/>
    </row>
    <row r="441" spans="2:6" s="142" customFormat="1">
      <c r="B441" s="144"/>
    </row>
    <row r="442" spans="2:6" s="142" customFormat="1">
      <c r="B442" s="144"/>
    </row>
    <row r="443" spans="2:6" s="142" customFormat="1">
      <c r="B443" s="144"/>
    </row>
    <row r="444" spans="2:6">
      <c r="C444" s="1"/>
      <c r="D444" s="1"/>
      <c r="E444" s="1"/>
      <c r="F444" s="1"/>
    </row>
    <row r="445" spans="2:6">
      <c r="C445" s="1"/>
      <c r="D445" s="1"/>
      <c r="E445" s="1"/>
      <c r="F445" s="1"/>
    </row>
    <row r="446" spans="2:6">
      <c r="C446" s="1"/>
      <c r="D446" s="1"/>
      <c r="E446" s="1"/>
      <c r="F446" s="1"/>
    </row>
    <row r="447" spans="2:6">
      <c r="C447" s="1"/>
      <c r="D447" s="1"/>
      <c r="E447" s="1"/>
      <c r="F447" s="1"/>
    </row>
    <row r="448" spans="2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372:K372"/>
  </mergeCells>
  <phoneticPr fontId="3" type="noConversion"/>
  <conditionalFormatting sqref="B12:B364">
    <cfRule type="cellIs" dxfId="14" priority="2" operator="equal">
      <formula>"NR3"</formula>
    </cfRule>
  </conditionalFormatting>
  <conditionalFormatting sqref="B12:B364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 xr:uid="{00000000-0002-0000-0500-000000000000}">
      <formula1>$BC$7:$BC$24</formula1>
    </dataValidation>
    <dataValidation allowBlank="1" showInputMessage="1" showErrorMessage="1" sqref="H2 B34 Q9 B36 B370 B372" xr:uid="{00000000-0002-0000-0500-000001000000}"/>
    <dataValidation type="list" allowBlank="1" showInputMessage="1" showErrorMessage="1" sqref="I12:I35 I373:I828 I37:I371" xr:uid="{00000000-0002-0000-0500-000002000000}">
      <formula1>$BE$7:$BE$10</formula1>
    </dataValidation>
    <dataValidation type="list" allowBlank="1" showInputMessage="1" showErrorMessage="1" sqref="E12:E35 E373:E822 E37:E371" xr:uid="{00000000-0002-0000-0500-000003000000}">
      <formula1>$BA$7:$BA$24</formula1>
    </dataValidation>
    <dataValidation type="list" allowBlank="1" showInputMessage="1" showErrorMessage="1" sqref="L12:L828" xr:uid="{00000000-0002-0000-0500-000004000000}">
      <formula1>$BF$7:$BF$20</formula1>
    </dataValidation>
    <dataValidation type="list" allowBlank="1" showInputMessage="1" showErrorMessage="1" sqref="G12:G35 G373:G555 G37:G371" xr:uid="{00000000-0002-0000-0500-000005000000}">
      <formula1>$BC$7:$BC$29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6">
    <tabColor indexed="44"/>
    <pageSetUpPr fitToPage="1"/>
  </sheetPr>
  <dimension ref="B1:BA363"/>
  <sheetViews>
    <sheetView rightToLeft="1" zoomScale="90" zoomScaleNormal="90" workbookViewId="0">
      <selection activeCell="F140" sqref="F140"/>
    </sheetView>
  </sheetViews>
  <sheetFormatPr baseColWidth="10" defaultColWidth="9.1640625" defaultRowHeight="18"/>
  <cols>
    <col min="1" max="1" width="6.33203125" style="1" customWidth="1"/>
    <col min="2" max="2" width="44.33203125" style="2" bestFit="1" customWidth="1"/>
    <col min="3" max="3" width="41.6640625" style="2" bestFit="1" customWidth="1"/>
    <col min="4" max="4" width="9.6640625" style="2" bestFit="1" customWidth="1"/>
    <col min="5" max="5" width="8" style="2" bestFit="1" customWidth="1"/>
    <col min="6" max="6" width="11.33203125" style="2" bestFit="1" customWidth="1"/>
    <col min="7" max="7" width="35.6640625" style="2" bestFit="1" customWidth="1"/>
    <col min="8" max="8" width="12.33203125" style="1" bestFit="1" customWidth="1"/>
    <col min="9" max="9" width="15.5" style="1" bestFit="1" customWidth="1"/>
    <col min="10" max="10" width="10.6640625" style="1" bestFit="1" customWidth="1"/>
    <col min="11" max="11" width="9" style="1" bestFit="1" customWidth="1"/>
    <col min="12" max="12" width="13.1640625" style="1" bestFit="1" customWidth="1"/>
    <col min="13" max="13" width="9" style="1" bestFit="1" customWidth="1"/>
    <col min="14" max="14" width="9.6640625" style="1" customWidth="1"/>
    <col min="15" max="15" width="10.5" style="1" bestFit="1" customWidth="1"/>
    <col min="16" max="16" width="7.6640625" style="1" customWidth="1"/>
    <col min="17" max="17" width="6.1640625" style="1" customWidth="1"/>
    <col min="18" max="19" width="5.6640625" style="1" customWidth="1"/>
    <col min="20" max="20" width="6.83203125" style="1" customWidth="1"/>
    <col min="21" max="21" width="6.5" style="1" customWidth="1"/>
    <col min="22" max="22" width="6.6640625" style="1" customWidth="1"/>
    <col min="23" max="23" width="7.33203125" style="1" customWidth="1"/>
    <col min="24" max="35" width="5.6640625" style="1" customWidth="1"/>
    <col min="36" max="16384" width="9.1640625" style="1"/>
  </cols>
  <sheetData>
    <row r="1" spans="2:53">
      <c r="B1" s="57" t="s">
        <v>198</v>
      </c>
      <c r="C1" s="78" t="s" vm="1">
        <v>279</v>
      </c>
    </row>
    <row r="2" spans="2:53">
      <c r="B2" s="57" t="s">
        <v>197</v>
      </c>
      <c r="C2" s="78" t="s">
        <v>280</v>
      </c>
    </row>
    <row r="3" spans="2:53">
      <c r="B3" s="57" t="s">
        <v>199</v>
      </c>
      <c r="C3" s="78" t="s">
        <v>281</v>
      </c>
    </row>
    <row r="4" spans="2:53">
      <c r="B4" s="57" t="s">
        <v>200</v>
      </c>
      <c r="C4" s="78" t="s">
        <v>282</v>
      </c>
    </row>
    <row r="6" spans="2:53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2"/>
      <c r="BA6" s="3"/>
    </row>
    <row r="7" spans="2:53" ht="26.25" customHeight="1">
      <c r="B7" s="190" t="s">
        <v>108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2"/>
      <c r="AW7" s="3"/>
      <c r="BA7" s="3"/>
    </row>
    <row r="8" spans="2:53" s="3" customFormat="1" ht="68">
      <c r="B8" s="23" t="s">
        <v>134</v>
      </c>
      <c r="C8" s="31" t="s">
        <v>51</v>
      </c>
      <c r="D8" s="31" t="s">
        <v>138</v>
      </c>
      <c r="E8" s="31" t="s">
        <v>246</v>
      </c>
      <c r="F8" s="31" t="s">
        <v>136</v>
      </c>
      <c r="G8" s="31" t="s">
        <v>75</v>
      </c>
      <c r="H8" s="31" t="s">
        <v>120</v>
      </c>
      <c r="I8" s="14" t="s">
        <v>262</v>
      </c>
      <c r="J8" s="14" t="s">
        <v>261</v>
      </c>
      <c r="K8" s="31" t="s">
        <v>277</v>
      </c>
      <c r="L8" s="14" t="s">
        <v>72</v>
      </c>
      <c r="M8" s="14" t="s">
        <v>67</v>
      </c>
      <c r="N8" s="14" t="s">
        <v>201</v>
      </c>
      <c r="O8" s="15" t="s">
        <v>203</v>
      </c>
      <c r="AW8" s="1"/>
      <c r="AX8" s="1"/>
      <c r="AY8" s="1"/>
      <c r="BA8" s="4"/>
    </row>
    <row r="9" spans="2:53" s="3" customFormat="1" ht="24" customHeight="1">
      <c r="B9" s="16"/>
      <c r="C9" s="17"/>
      <c r="D9" s="17"/>
      <c r="E9" s="17"/>
      <c r="F9" s="17"/>
      <c r="G9" s="17"/>
      <c r="H9" s="17"/>
      <c r="I9" s="17" t="s">
        <v>269</v>
      </c>
      <c r="J9" s="17"/>
      <c r="K9" s="17" t="s">
        <v>265</v>
      </c>
      <c r="L9" s="17" t="s">
        <v>265</v>
      </c>
      <c r="M9" s="17" t="s">
        <v>20</v>
      </c>
      <c r="N9" s="17" t="s">
        <v>20</v>
      </c>
      <c r="O9" s="18" t="s">
        <v>20</v>
      </c>
      <c r="AW9" s="1"/>
      <c r="AY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W10" s="1"/>
      <c r="AX10" s="3"/>
      <c r="AY10" s="1"/>
      <c r="BA10" s="1"/>
    </row>
    <row r="11" spans="2:53" s="141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1589.5386256669997</v>
      </c>
      <c r="L11" s="88">
        <v>8677898.1899845488</v>
      </c>
      <c r="M11" s="80"/>
      <c r="N11" s="89">
        <f>L11/$L$11</f>
        <v>1</v>
      </c>
      <c r="O11" s="89">
        <f>L11/'סכום נכסי הקרן'!$C$42</f>
        <v>0.12012719788915713</v>
      </c>
      <c r="AW11" s="142"/>
      <c r="AX11" s="148"/>
      <c r="AY11" s="142"/>
      <c r="BA11" s="142"/>
    </row>
    <row r="12" spans="2:53" s="142" customFormat="1" ht="20">
      <c r="B12" s="81" t="s">
        <v>256</v>
      </c>
      <c r="C12" s="82"/>
      <c r="D12" s="82"/>
      <c r="E12" s="82"/>
      <c r="F12" s="82"/>
      <c r="G12" s="82"/>
      <c r="H12" s="82"/>
      <c r="I12" s="91"/>
      <c r="J12" s="93"/>
      <c r="K12" s="91">
        <v>439.54693781399999</v>
      </c>
      <c r="L12" s="91">
        <v>6223311.5114307823</v>
      </c>
      <c r="M12" s="82"/>
      <c r="N12" s="92">
        <f t="shared" ref="N12:N41" si="0">L12/$L$11</f>
        <v>0.71714502465738916</v>
      </c>
      <c r="O12" s="92">
        <f>L12/'סכום נכסי הקרן'!$C$42</f>
        <v>8.6148622292242655E-2</v>
      </c>
      <c r="AX12" s="141"/>
    </row>
    <row r="13" spans="2:53" s="142" customFormat="1">
      <c r="B13" s="102" t="s">
        <v>1201</v>
      </c>
      <c r="C13" s="82"/>
      <c r="D13" s="82"/>
      <c r="E13" s="82"/>
      <c r="F13" s="82"/>
      <c r="G13" s="82"/>
      <c r="H13" s="82"/>
      <c r="I13" s="91"/>
      <c r="J13" s="93"/>
      <c r="K13" s="91">
        <v>439.54693781399999</v>
      </c>
      <c r="L13" s="91">
        <v>4505102.0369055821</v>
      </c>
      <c r="M13" s="82"/>
      <c r="N13" s="92">
        <f t="shared" si="0"/>
        <v>0.51914668025318278</v>
      </c>
      <c r="O13" s="92">
        <f>L13/'סכום נכסי הקרן'!$C$42</f>
        <v>6.2363635992273063E-2</v>
      </c>
    </row>
    <row r="14" spans="2:53" s="142" customFormat="1">
      <c r="B14" s="87" t="s">
        <v>1202</v>
      </c>
      <c r="C14" s="84" t="s">
        <v>1203</v>
      </c>
      <c r="D14" s="97" t="s">
        <v>139</v>
      </c>
      <c r="E14" s="97" t="s">
        <v>374</v>
      </c>
      <c r="F14" s="84" t="s">
        <v>1204</v>
      </c>
      <c r="G14" s="97" t="s">
        <v>209</v>
      </c>
      <c r="H14" s="97" t="s">
        <v>183</v>
      </c>
      <c r="I14" s="94">
        <v>650051.80289099994</v>
      </c>
      <c r="J14" s="96">
        <v>22840</v>
      </c>
      <c r="K14" s="84"/>
      <c r="L14" s="94">
        <v>148471.83196814201</v>
      </c>
      <c r="M14" s="95">
        <v>1.2808372266026975E-2</v>
      </c>
      <c r="N14" s="95">
        <f t="shared" si="0"/>
        <v>1.710919265444924E-2</v>
      </c>
      <c r="O14" s="95">
        <f>L14/'סכום נכסי הקרן'!$C$42</f>
        <v>2.0552793717247375E-3</v>
      </c>
    </row>
    <row r="15" spans="2:53" s="142" customFormat="1">
      <c r="B15" s="87" t="s">
        <v>1205</v>
      </c>
      <c r="C15" s="84" t="s">
        <v>1206</v>
      </c>
      <c r="D15" s="97" t="s">
        <v>139</v>
      </c>
      <c r="E15" s="97" t="s">
        <v>374</v>
      </c>
      <c r="F15" s="84">
        <v>29389</v>
      </c>
      <c r="G15" s="97" t="s">
        <v>1062</v>
      </c>
      <c r="H15" s="97" t="s">
        <v>183</v>
      </c>
      <c r="I15" s="94">
        <v>47822.678396000003</v>
      </c>
      <c r="J15" s="96">
        <v>52150</v>
      </c>
      <c r="K15" s="94">
        <v>439.54693781399999</v>
      </c>
      <c r="L15" s="94">
        <v>25379.073721589997</v>
      </c>
      <c r="M15" s="95">
        <v>4.4853353641954462E-4</v>
      </c>
      <c r="N15" s="95">
        <f t="shared" si="0"/>
        <v>2.9245645853371305E-3</v>
      </c>
      <c r="O15" s="95">
        <f>L15/'סכום נכסי הקרן'!$C$42</f>
        <v>3.5131974868241424E-4</v>
      </c>
    </row>
    <row r="16" spans="2:53" s="142" customFormat="1" ht="20">
      <c r="B16" s="87" t="s">
        <v>1207</v>
      </c>
      <c r="C16" s="84" t="s">
        <v>1208</v>
      </c>
      <c r="D16" s="97" t="s">
        <v>139</v>
      </c>
      <c r="E16" s="97" t="s">
        <v>374</v>
      </c>
      <c r="F16" s="84" t="s">
        <v>457</v>
      </c>
      <c r="G16" s="97" t="s">
        <v>424</v>
      </c>
      <c r="H16" s="97" t="s">
        <v>183</v>
      </c>
      <c r="I16" s="94">
        <v>1108190.7979559998</v>
      </c>
      <c r="J16" s="96">
        <v>6550</v>
      </c>
      <c r="K16" s="84"/>
      <c r="L16" s="94">
        <v>72586.497266161008</v>
      </c>
      <c r="M16" s="95">
        <v>8.4279864554546932E-3</v>
      </c>
      <c r="N16" s="95">
        <f t="shared" si="0"/>
        <v>8.3645251047005254E-3</v>
      </c>
      <c r="O16" s="95">
        <f>L16/'סכום נכסי הקרן'!$C$42</f>
        <v>1.0048069625011827E-3</v>
      </c>
      <c r="AW16" s="141"/>
    </row>
    <row r="17" spans="2:15" s="142" customFormat="1">
      <c r="B17" s="87" t="s">
        <v>1209</v>
      </c>
      <c r="C17" s="84" t="s">
        <v>1210</v>
      </c>
      <c r="D17" s="97" t="s">
        <v>139</v>
      </c>
      <c r="E17" s="97" t="s">
        <v>374</v>
      </c>
      <c r="F17" s="84" t="s">
        <v>758</v>
      </c>
      <c r="G17" s="97" t="s">
        <v>759</v>
      </c>
      <c r="H17" s="97" t="s">
        <v>183</v>
      </c>
      <c r="I17" s="94">
        <v>372005.57271399995</v>
      </c>
      <c r="J17" s="96">
        <v>53780</v>
      </c>
      <c r="K17" s="84"/>
      <c r="L17" s="94">
        <v>200064.59700693504</v>
      </c>
      <c r="M17" s="95">
        <v>8.4236380843095253E-3</v>
      </c>
      <c r="N17" s="95">
        <f t="shared" si="0"/>
        <v>2.3054499214779478E-2</v>
      </c>
      <c r="O17" s="95">
        <f>L17/'סכום נכסי הקרן'!$C$42</f>
        <v>2.7694723894092321E-3</v>
      </c>
    </row>
    <row r="18" spans="2:15" s="142" customFormat="1">
      <c r="B18" s="87" t="s">
        <v>1211</v>
      </c>
      <c r="C18" s="84" t="s">
        <v>1212</v>
      </c>
      <c r="D18" s="97" t="s">
        <v>139</v>
      </c>
      <c r="E18" s="97" t="s">
        <v>374</v>
      </c>
      <c r="F18" s="84" t="s">
        <v>463</v>
      </c>
      <c r="G18" s="97" t="s">
        <v>424</v>
      </c>
      <c r="H18" s="97" t="s">
        <v>183</v>
      </c>
      <c r="I18" s="94">
        <v>2750575.3667529998</v>
      </c>
      <c r="J18" s="96">
        <v>2387</v>
      </c>
      <c r="K18" s="84"/>
      <c r="L18" s="94">
        <v>65656.234004404003</v>
      </c>
      <c r="M18" s="95">
        <v>7.6374111413172472E-3</v>
      </c>
      <c r="N18" s="95">
        <f t="shared" si="0"/>
        <v>7.5659142994072056E-3</v>
      </c>
      <c r="O18" s="95">
        <f>L18/'סכום נכסי הקרן'!$C$42</f>
        <v>9.088720842572929E-4</v>
      </c>
    </row>
    <row r="19" spans="2:15" s="142" customFormat="1">
      <c r="B19" s="87" t="s">
        <v>1213</v>
      </c>
      <c r="C19" s="84" t="s">
        <v>1214</v>
      </c>
      <c r="D19" s="97" t="s">
        <v>139</v>
      </c>
      <c r="E19" s="97" t="s">
        <v>374</v>
      </c>
      <c r="F19" s="84" t="s">
        <v>1215</v>
      </c>
      <c r="G19" s="97" t="s">
        <v>950</v>
      </c>
      <c r="H19" s="97" t="s">
        <v>183</v>
      </c>
      <c r="I19" s="94">
        <v>167187.134598</v>
      </c>
      <c r="J19" s="96">
        <v>3841</v>
      </c>
      <c r="K19" s="84"/>
      <c r="L19" s="94">
        <v>6421.6578399369982</v>
      </c>
      <c r="M19" s="95">
        <v>1.0903966199512505E-3</v>
      </c>
      <c r="N19" s="95">
        <f t="shared" si="0"/>
        <v>7.4000151872586468E-4</v>
      </c>
      <c r="O19" s="95">
        <f>L19/'סכום נכסי הקרן'!$C$42</f>
        <v>8.8894308878258751E-5</v>
      </c>
    </row>
    <row r="20" spans="2:15" s="142" customFormat="1">
      <c r="B20" s="87" t="s">
        <v>1216</v>
      </c>
      <c r="C20" s="84" t="s">
        <v>1217</v>
      </c>
      <c r="D20" s="97" t="s">
        <v>139</v>
      </c>
      <c r="E20" s="97" t="s">
        <v>374</v>
      </c>
      <c r="F20" s="84" t="s">
        <v>472</v>
      </c>
      <c r="G20" s="97" t="s">
        <v>473</v>
      </c>
      <c r="H20" s="97" t="s">
        <v>183</v>
      </c>
      <c r="I20" s="94">
        <v>43360592.467902988</v>
      </c>
      <c r="J20" s="96">
        <v>270.89999999999998</v>
      </c>
      <c r="K20" s="84"/>
      <c r="L20" s="94">
        <v>117463.84499557898</v>
      </c>
      <c r="M20" s="95">
        <v>1.5679195751005189E-2</v>
      </c>
      <c r="N20" s="95">
        <f t="shared" si="0"/>
        <v>1.35359786925304E-2</v>
      </c>
      <c r="O20" s="95">
        <f>L20/'סכום נכסי הקרן'!$C$42</f>
        <v>1.6260391910210138E-3</v>
      </c>
    </row>
    <row r="21" spans="2:15" s="142" customFormat="1">
      <c r="B21" s="87" t="s">
        <v>1218</v>
      </c>
      <c r="C21" s="84" t="s">
        <v>1219</v>
      </c>
      <c r="D21" s="97" t="s">
        <v>139</v>
      </c>
      <c r="E21" s="97" t="s">
        <v>374</v>
      </c>
      <c r="F21" s="84" t="s">
        <v>419</v>
      </c>
      <c r="G21" s="97" t="s">
        <v>382</v>
      </c>
      <c r="H21" s="97" t="s">
        <v>183</v>
      </c>
      <c r="I21" s="94">
        <v>1096207.682819</v>
      </c>
      <c r="J21" s="96">
        <v>8960</v>
      </c>
      <c r="K21" s="84"/>
      <c r="L21" s="94">
        <v>98220.208380686978</v>
      </c>
      <c r="M21" s="95">
        <v>1.092601660299348E-2</v>
      </c>
      <c r="N21" s="95">
        <f t="shared" si="0"/>
        <v>1.1318432900497288E-2</v>
      </c>
      <c r="O21" s="95">
        <f>L21/'סכום נכסי הקרן'!$C$42</f>
        <v>1.3596516288331842E-3</v>
      </c>
    </row>
    <row r="22" spans="2:15" s="142" customFormat="1">
      <c r="B22" s="87" t="s">
        <v>1220</v>
      </c>
      <c r="C22" s="84" t="s">
        <v>1221</v>
      </c>
      <c r="D22" s="97" t="s">
        <v>139</v>
      </c>
      <c r="E22" s="97" t="s">
        <v>374</v>
      </c>
      <c r="F22" s="84" t="s">
        <v>711</v>
      </c>
      <c r="G22" s="97" t="s">
        <v>638</v>
      </c>
      <c r="H22" s="97" t="s">
        <v>183</v>
      </c>
      <c r="I22" s="94">
        <v>18879303.299169999</v>
      </c>
      <c r="J22" s="96">
        <v>183</v>
      </c>
      <c r="K22" s="84"/>
      <c r="L22" s="94">
        <v>34549.125037448001</v>
      </c>
      <c r="M22" s="95">
        <v>5.890116577598848E-3</v>
      </c>
      <c r="N22" s="95">
        <f t="shared" si="0"/>
        <v>3.9812779870271233E-3</v>
      </c>
      <c r="O22" s="95">
        <f>L22/'סכום נכסי הקרן'!$C$42</f>
        <v>4.7825976859935238E-4</v>
      </c>
    </row>
    <row r="23" spans="2:15" s="142" customFormat="1">
      <c r="B23" s="87" t="s">
        <v>1222</v>
      </c>
      <c r="C23" s="84" t="s">
        <v>1223</v>
      </c>
      <c r="D23" s="97" t="s">
        <v>139</v>
      </c>
      <c r="E23" s="97" t="s">
        <v>374</v>
      </c>
      <c r="F23" s="84" t="s">
        <v>492</v>
      </c>
      <c r="G23" s="97" t="s">
        <v>382</v>
      </c>
      <c r="H23" s="97" t="s">
        <v>183</v>
      </c>
      <c r="I23" s="94">
        <v>13784387.491978997</v>
      </c>
      <c r="J23" s="96">
        <v>1457</v>
      </c>
      <c r="K23" s="84"/>
      <c r="L23" s="94">
        <v>200838.52575913697</v>
      </c>
      <c r="M23" s="95">
        <v>1.1842084415325195E-2</v>
      </c>
      <c r="N23" s="95">
        <f t="shared" si="0"/>
        <v>2.314368310876606E-2</v>
      </c>
      <c r="O23" s="95">
        <f>L23/'סכום נכסי הקרן'!$C$42</f>
        <v>2.7801858006906836E-3</v>
      </c>
    </row>
    <row r="24" spans="2:15" s="142" customFormat="1">
      <c r="B24" s="87" t="s">
        <v>1224</v>
      </c>
      <c r="C24" s="84" t="s">
        <v>1225</v>
      </c>
      <c r="D24" s="97" t="s">
        <v>139</v>
      </c>
      <c r="E24" s="97" t="s">
        <v>374</v>
      </c>
      <c r="F24" s="84" t="s">
        <v>1226</v>
      </c>
      <c r="G24" s="97" t="s">
        <v>950</v>
      </c>
      <c r="H24" s="97" t="s">
        <v>183</v>
      </c>
      <c r="I24" s="94">
        <v>22221267.097073004</v>
      </c>
      <c r="J24" s="96">
        <v>1059</v>
      </c>
      <c r="K24" s="84"/>
      <c r="L24" s="94">
        <v>235323.21857482498</v>
      </c>
      <c r="M24" s="95">
        <v>1.893081358365194E-2</v>
      </c>
      <c r="N24" s="95">
        <f t="shared" si="0"/>
        <v>2.7117536230883574E-2</v>
      </c>
      <c r="O24" s="95">
        <f>L24/'סכום נכסי הקרן'!$C$42</f>
        <v>3.2575536410737391E-3</v>
      </c>
    </row>
    <row r="25" spans="2:15" s="142" customFormat="1">
      <c r="B25" s="87" t="s">
        <v>1227</v>
      </c>
      <c r="C25" s="84" t="s">
        <v>1228</v>
      </c>
      <c r="D25" s="97" t="s">
        <v>139</v>
      </c>
      <c r="E25" s="97" t="s">
        <v>374</v>
      </c>
      <c r="F25" s="84" t="s">
        <v>643</v>
      </c>
      <c r="G25" s="97" t="s">
        <v>505</v>
      </c>
      <c r="H25" s="97" t="s">
        <v>183</v>
      </c>
      <c r="I25" s="94">
        <v>3099685.0644040001</v>
      </c>
      <c r="J25" s="96">
        <v>2180</v>
      </c>
      <c r="K25" s="84"/>
      <c r="L25" s="94">
        <v>67573.134405442004</v>
      </c>
      <c r="M25" s="95">
        <v>1.2102478317384376E-2</v>
      </c>
      <c r="N25" s="95">
        <f t="shared" si="0"/>
        <v>7.7868088477265618E-3</v>
      </c>
      <c r="O25" s="95">
        <f>L25/'סכום נכסי הקרן'!$C$42</f>
        <v>9.3540752737588826E-4</v>
      </c>
    </row>
    <row r="26" spans="2:15" s="142" customFormat="1">
      <c r="B26" s="87" t="s">
        <v>1229</v>
      </c>
      <c r="C26" s="84" t="s">
        <v>1230</v>
      </c>
      <c r="D26" s="97" t="s">
        <v>139</v>
      </c>
      <c r="E26" s="97" t="s">
        <v>374</v>
      </c>
      <c r="F26" s="84" t="s">
        <v>504</v>
      </c>
      <c r="G26" s="97" t="s">
        <v>505</v>
      </c>
      <c r="H26" s="97" t="s">
        <v>183</v>
      </c>
      <c r="I26" s="94">
        <v>2659787.2441940005</v>
      </c>
      <c r="J26" s="96">
        <v>2716</v>
      </c>
      <c r="K26" s="84"/>
      <c r="L26" s="94">
        <v>72239.821552322013</v>
      </c>
      <c r="M26" s="95">
        <v>1.2406952456034443E-2</v>
      </c>
      <c r="N26" s="95">
        <f t="shared" si="0"/>
        <v>8.3245758328550565E-3</v>
      </c>
      <c r="O26" s="95">
        <f>L26/'סכום נכסי הקרן'!$C$42</f>
        <v>1.0000079684166743E-3</v>
      </c>
    </row>
    <row r="27" spans="2:15" s="142" customFormat="1">
      <c r="B27" s="87" t="s">
        <v>1231</v>
      </c>
      <c r="C27" s="84" t="s">
        <v>1232</v>
      </c>
      <c r="D27" s="97" t="s">
        <v>139</v>
      </c>
      <c r="E27" s="97" t="s">
        <v>374</v>
      </c>
      <c r="F27" s="84" t="s">
        <v>1233</v>
      </c>
      <c r="G27" s="97" t="s">
        <v>1234</v>
      </c>
      <c r="H27" s="97" t="s">
        <v>183</v>
      </c>
      <c r="I27" s="94">
        <v>549091.59374899988</v>
      </c>
      <c r="J27" s="96">
        <v>5749</v>
      </c>
      <c r="K27" s="84"/>
      <c r="L27" s="94">
        <v>31567.275698633999</v>
      </c>
      <c r="M27" s="95">
        <v>5.1661581648663434E-3</v>
      </c>
      <c r="N27" s="95">
        <f t="shared" si="0"/>
        <v>3.6376637530809988E-3</v>
      </c>
      <c r="O27" s="95">
        <f>L27/'סכום נכסי הקרן'!$C$42</f>
        <v>4.369823535205751E-4</v>
      </c>
    </row>
    <row r="28" spans="2:15" s="142" customFormat="1">
      <c r="B28" s="87" t="s">
        <v>1235</v>
      </c>
      <c r="C28" s="84" t="s">
        <v>1236</v>
      </c>
      <c r="D28" s="97" t="s">
        <v>139</v>
      </c>
      <c r="E28" s="97" t="s">
        <v>374</v>
      </c>
      <c r="F28" s="84" t="s">
        <v>1237</v>
      </c>
      <c r="G28" s="97" t="s">
        <v>1238</v>
      </c>
      <c r="H28" s="97" t="s">
        <v>183</v>
      </c>
      <c r="I28" s="94">
        <v>1310159.0808149998</v>
      </c>
      <c r="J28" s="96">
        <v>3394</v>
      </c>
      <c r="K28" s="84"/>
      <c r="L28" s="94">
        <v>44466.799202823015</v>
      </c>
      <c r="M28" s="95">
        <v>1.1992692756583507E-3</v>
      </c>
      <c r="N28" s="95">
        <f t="shared" si="0"/>
        <v>5.1241439147262213E-3</v>
      </c>
      <c r="O28" s="95">
        <f>L28/'סכום נכסי הקרן'!$C$42</f>
        <v>6.15549050056837E-4</v>
      </c>
    </row>
    <row r="29" spans="2:15" s="142" customFormat="1">
      <c r="B29" s="87" t="s">
        <v>1239</v>
      </c>
      <c r="C29" s="84" t="s">
        <v>1240</v>
      </c>
      <c r="D29" s="97" t="s">
        <v>139</v>
      </c>
      <c r="E29" s="97" t="s">
        <v>374</v>
      </c>
      <c r="F29" s="84" t="s">
        <v>949</v>
      </c>
      <c r="G29" s="97" t="s">
        <v>950</v>
      </c>
      <c r="H29" s="97" t="s">
        <v>183</v>
      </c>
      <c r="I29" s="94">
        <v>282138862.52628893</v>
      </c>
      <c r="J29" s="96">
        <v>75.900000000000006</v>
      </c>
      <c r="K29" s="84"/>
      <c r="L29" s="94">
        <v>214143.39665829798</v>
      </c>
      <c r="M29" s="95">
        <v>5.4457352930302419E-2</v>
      </c>
      <c r="N29" s="95">
        <f t="shared" si="0"/>
        <v>2.467687358967267E-2</v>
      </c>
      <c r="O29" s="95">
        <f>L29/'סכום נכסי הקרן'!$C$42</f>
        <v>2.964363676992324E-3</v>
      </c>
    </row>
    <row r="30" spans="2:15" s="142" customFormat="1">
      <c r="B30" s="87" t="s">
        <v>1241</v>
      </c>
      <c r="C30" s="84" t="s">
        <v>1242</v>
      </c>
      <c r="D30" s="97" t="s">
        <v>139</v>
      </c>
      <c r="E30" s="97" t="s">
        <v>374</v>
      </c>
      <c r="F30" s="84" t="s">
        <v>803</v>
      </c>
      <c r="G30" s="97" t="s">
        <v>553</v>
      </c>
      <c r="H30" s="97" t="s">
        <v>183</v>
      </c>
      <c r="I30" s="94">
        <v>14994918.974687003</v>
      </c>
      <c r="J30" s="96">
        <v>1907</v>
      </c>
      <c r="K30" s="84"/>
      <c r="L30" s="94">
        <v>285953.10484724503</v>
      </c>
      <c r="M30" s="95">
        <v>1.1712024948054664E-2</v>
      </c>
      <c r="N30" s="95">
        <f t="shared" si="0"/>
        <v>3.2951885190042107E-2</v>
      </c>
      <c r="O30" s="95">
        <f>L30/'סכום נכסי הקרן'!$C$42</f>
        <v>3.9584176330449737E-3</v>
      </c>
    </row>
    <row r="31" spans="2:15" s="142" customFormat="1">
      <c r="B31" s="87" t="s">
        <v>1243</v>
      </c>
      <c r="C31" s="84" t="s">
        <v>1244</v>
      </c>
      <c r="D31" s="97" t="s">
        <v>139</v>
      </c>
      <c r="E31" s="97" t="s">
        <v>374</v>
      </c>
      <c r="F31" s="84" t="s">
        <v>381</v>
      </c>
      <c r="G31" s="97" t="s">
        <v>382</v>
      </c>
      <c r="H31" s="97" t="s">
        <v>183</v>
      </c>
      <c r="I31" s="94">
        <v>22747713.767626997</v>
      </c>
      <c r="J31" s="96">
        <v>2530</v>
      </c>
      <c r="K31" s="84"/>
      <c r="L31" s="94">
        <v>575517.15832095197</v>
      </c>
      <c r="M31" s="95">
        <v>1.5282600852952516E-2</v>
      </c>
      <c r="N31" s="95">
        <f t="shared" si="0"/>
        <v>6.6319879044579658E-2</v>
      </c>
      <c r="O31" s="95">
        <f>L31/'סכום נכסי הקרן'!$C$42</f>
        <v>7.9668212339731852E-3</v>
      </c>
    </row>
    <row r="32" spans="2:15" s="142" customFormat="1">
      <c r="B32" s="87" t="s">
        <v>1245</v>
      </c>
      <c r="C32" s="84" t="s">
        <v>1246</v>
      </c>
      <c r="D32" s="97" t="s">
        <v>139</v>
      </c>
      <c r="E32" s="97" t="s">
        <v>374</v>
      </c>
      <c r="F32" s="84" t="s">
        <v>387</v>
      </c>
      <c r="G32" s="97" t="s">
        <v>382</v>
      </c>
      <c r="H32" s="97" t="s">
        <v>183</v>
      </c>
      <c r="I32" s="94">
        <v>3765955.8209319995</v>
      </c>
      <c r="J32" s="96">
        <v>8200</v>
      </c>
      <c r="K32" s="84"/>
      <c r="L32" s="94">
        <v>308808.37731628306</v>
      </c>
      <c r="M32" s="95">
        <v>1.6064268735743726E-2</v>
      </c>
      <c r="N32" s="95">
        <f t="shared" si="0"/>
        <v>3.558561883944307E-2</v>
      </c>
      <c r="O32" s="95">
        <f>L32/'סכום נכסי הקרן'!$C$42</f>
        <v>4.2748006763338956E-3</v>
      </c>
    </row>
    <row r="33" spans="2:15" s="142" customFormat="1">
      <c r="B33" s="87" t="s">
        <v>1247</v>
      </c>
      <c r="C33" s="84" t="s">
        <v>1248</v>
      </c>
      <c r="D33" s="97" t="s">
        <v>139</v>
      </c>
      <c r="E33" s="97" t="s">
        <v>374</v>
      </c>
      <c r="F33" s="84" t="s">
        <v>527</v>
      </c>
      <c r="G33" s="97" t="s">
        <v>424</v>
      </c>
      <c r="H33" s="97" t="s">
        <v>183</v>
      </c>
      <c r="I33" s="94">
        <v>663672.48331499984</v>
      </c>
      <c r="J33" s="96">
        <v>19400</v>
      </c>
      <c r="K33" s="84"/>
      <c r="L33" s="94">
        <v>128752.46176312098</v>
      </c>
      <c r="M33" s="95">
        <v>1.4806917406526367E-2</v>
      </c>
      <c r="N33" s="95">
        <f t="shared" si="0"/>
        <v>1.4836825570472639E-2</v>
      </c>
      <c r="O33" s="95">
        <f>L33/'סכום נכסי הקרן'!$C$42</f>
        <v>1.7823062813510733E-3</v>
      </c>
    </row>
    <row r="34" spans="2:15" s="142" customFormat="1">
      <c r="B34" s="87" t="s">
        <v>1249</v>
      </c>
      <c r="C34" s="84" t="s">
        <v>1250</v>
      </c>
      <c r="D34" s="97" t="s">
        <v>139</v>
      </c>
      <c r="E34" s="97" t="s">
        <v>374</v>
      </c>
      <c r="F34" s="84" t="s">
        <v>1251</v>
      </c>
      <c r="G34" s="97" t="s">
        <v>211</v>
      </c>
      <c r="H34" s="97" t="s">
        <v>183</v>
      </c>
      <c r="I34" s="94">
        <v>116781.33215699997</v>
      </c>
      <c r="J34" s="96">
        <v>49460</v>
      </c>
      <c r="K34" s="84"/>
      <c r="L34" s="94">
        <v>57760.046884046998</v>
      </c>
      <c r="M34" s="95">
        <v>1.8755764992238798E-3</v>
      </c>
      <c r="N34" s="95">
        <f t="shared" si="0"/>
        <v>6.6559949908965048E-3</v>
      </c>
      <c r="O34" s="95">
        <f>L34/'סכום נכסי הקרן'!$C$42</f>
        <v>7.99566027420663E-4</v>
      </c>
    </row>
    <row r="35" spans="2:15" s="142" customFormat="1">
      <c r="B35" s="87" t="s">
        <v>1252</v>
      </c>
      <c r="C35" s="84" t="s">
        <v>1253</v>
      </c>
      <c r="D35" s="97" t="s">
        <v>139</v>
      </c>
      <c r="E35" s="97" t="s">
        <v>374</v>
      </c>
      <c r="F35" s="84" t="s">
        <v>408</v>
      </c>
      <c r="G35" s="97" t="s">
        <v>382</v>
      </c>
      <c r="H35" s="97" t="s">
        <v>183</v>
      </c>
      <c r="I35" s="94">
        <v>21083519.495518997</v>
      </c>
      <c r="J35" s="96">
        <v>2642</v>
      </c>
      <c r="K35" s="84"/>
      <c r="L35" s="94">
        <v>557026.58507231495</v>
      </c>
      <c r="M35" s="95">
        <v>1.5790909447173984E-2</v>
      </c>
      <c r="N35" s="95">
        <f t="shared" si="0"/>
        <v>6.4189112718007896E-2</v>
      </c>
      <c r="O35" s="95">
        <f>L35/'סכום נכסי הקרן'!$C$42</f>
        <v>7.710858245805547E-3</v>
      </c>
    </row>
    <row r="36" spans="2:15" s="142" customFormat="1">
      <c r="B36" s="87" t="s">
        <v>1254</v>
      </c>
      <c r="C36" s="84" t="s">
        <v>1255</v>
      </c>
      <c r="D36" s="97" t="s">
        <v>139</v>
      </c>
      <c r="E36" s="97" t="s">
        <v>374</v>
      </c>
      <c r="F36" s="84" t="s">
        <v>637</v>
      </c>
      <c r="G36" s="97" t="s">
        <v>638</v>
      </c>
      <c r="H36" s="97" t="s">
        <v>183</v>
      </c>
      <c r="I36" s="94">
        <v>318334.34608700004</v>
      </c>
      <c r="J36" s="96">
        <v>50300</v>
      </c>
      <c r="K36" s="84"/>
      <c r="L36" s="94">
        <v>160122.17608085903</v>
      </c>
      <c r="M36" s="95">
        <v>3.131005571732913E-2</v>
      </c>
      <c r="N36" s="95">
        <f t="shared" si="0"/>
        <v>1.8451723283140306E-2</v>
      </c>
      <c r="O36" s="95">
        <f>L36/'סכום נכסי הקרן'!$C$42</f>
        <v>2.2165538142297639E-3</v>
      </c>
    </row>
    <row r="37" spans="2:15" s="142" customFormat="1">
      <c r="B37" s="87" t="s">
        <v>1256</v>
      </c>
      <c r="C37" s="84" t="s">
        <v>1257</v>
      </c>
      <c r="D37" s="97" t="s">
        <v>139</v>
      </c>
      <c r="E37" s="97" t="s">
        <v>374</v>
      </c>
      <c r="F37" s="84" t="s">
        <v>1258</v>
      </c>
      <c r="G37" s="97" t="s">
        <v>1238</v>
      </c>
      <c r="H37" s="97" t="s">
        <v>183</v>
      </c>
      <c r="I37" s="94">
        <v>336948.34731700004</v>
      </c>
      <c r="J37" s="96">
        <v>17190</v>
      </c>
      <c r="K37" s="84"/>
      <c r="L37" s="94">
        <v>57921.420903754006</v>
      </c>
      <c r="M37" s="95">
        <v>2.4789392118453133E-3</v>
      </c>
      <c r="N37" s="95">
        <f t="shared" si="0"/>
        <v>6.6745909707264196E-3</v>
      </c>
      <c r="O37" s="95">
        <f>L37/'סכום נכסי הקרן'!$C$42</f>
        <v>8.0179991036963391E-4</v>
      </c>
    </row>
    <row r="38" spans="2:15" s="142" customFormat="1">
      <c r="B38" s="87" t="s">
        <v>1259</v>
      </c>
      <c r="C38" s="84" t="s">
        <v>1260</v>
      </c>
      <c r="D38" s="97" t="s">
        <v>139</v>
      </c>
      <c r="E38" s="97" t="s">
        <v>374</v>
      </c>
      <c r="F38" s="84" t="s">
        <v>440</v>
      </c>
      <c r="G38" s="97" t="s">
        <v>424</v>
      </c>
      <c r="H38" s="97" t="s">
        <v>183</v>
      </c>
      <c r="I38" s="94">
        <v>1525671.0396010003</v>
      </c>
      <c r="J38" s="96">
        <v>23800</v>
      </c>
      <c r="K38" s="84"/>
      <c r="L38" s="94">
        <v>363109.70742524305</v>
      </c>
      <c r="M38" s="95">
        <v>1.2580492433758415E-2</v>
      </c>
      <c r="N38" s="95">
        <f t="shared" si="0"/>
        <v>4.1843047645375706E-2</v>
      </c>
      <c r="O38" s="95">
        <f>L38/'סכום נכסי הקרן'!$C$42</f>
        <v>5.026488064781477E-3</v>
      </c>
    </row>
    <row r="39" spans="2:15" s="142" customFormat="1">
      <c r="B39" s="87" t="s">
        <v>1261</v>
      </c>
      <c r="C39" s="84" t="s">
        <v>1262</v>
      </c>
      <c r="D39" s="97" t="s">
        <v>139</v>
      </c>
      <c r="E39" s="97" t="s">
        <v>374</v>
      </c>
      <c r="F39" s="84" t="s">
        <v>815</v>
      </c>
      <c r="G39" s="97" t="s">
        <v>170</v>
      </c>
      <c r="H39" s="97" t="s">
        <v>183</v>
      </c>
      <c r="I39" s="94">
        <v>4302570.3870639997</v>
      </c>
      <c r="J39" s="96">
        <v>2385</v>
      </c>
      <c r="K39" s="84"/>
      <c r="L39" s="94">
        <v>102616.30373288</v>
      </c>
      <c r="M39" s="95">
        <v>1.8066153578092138E-2</v>
      </c>
      <c r="N39" s="95">
        <f t="shared" si="0"/>
        <v>1.182501816526413E-2</v>
      </c>
      <c r="O39" s="95">
        <f>L39/'סכום נכסי הקרן'!$C$42</f>
        <v>1.4205062971815617E-3</v>
      </c>
    </row>
    <row r="40" spans="2:15" s="142" customFormat="1">
      <c r="B40" s="87" t="s">
        <v>1263</v>
      </c>
      <c r="C40" s="84" t="s">
        <v>1264</v>
      </c>
      <c r="D40" s="97" t="s">
        <v>139</v>
      </c>
      <c r="E40" s="97" t="s">
        <v>374</v>
      </c>
      <c r="F40" s="84" t="s">
        <v>775</v>
      </c>
      <c r="G40" s="97" t="s">
        <v>776</v>
      </c>
      <c r="H40" s="97" t="s">
        <v>183</v>
      </c>
      <c r="I40" s="94">
        <v>1829090.5670870002</v>
      </c>
      <c r="J40" s="96">
        <v>10290</v>
      </c>
      <c r="K40" s="84"/>
      <c r="L40" s="94">
        <v>188213.41935310097</v>
      </c>
      <c r="M40" s="95">
        <v>1.5823475089282935E-2</v>
      </c>
      <c r="N40" s="95">
        <f t="shared" si="0"/>
        <v>2.1688825477386257E-2</v>
      </c>
      <c r="O40" s="95">
        <f>L40/'סכום נכסי הקרן'!$C$42</f>
        <v>2.6054178301053717E-3</v>
      </c>
    </row>
    <row r="41" spans="2:15" s="142" customFormat="1">
      <c r="B41" s="87" t="s">
        <v>1265</v>
      </c>
      <c r="C41" s="84" t="s">
        <v>1266</v>
      </c>
      <c r="D41" s="97" t="s">
        <v>139</v>
      </c>
      <c r="E41" s="97" t="s">
        <v>374</v>
      </c>
      <c r="F41" s="84" t="s">
        <v>915</v>
      </c>
      <c r="G41" s="97" t="s">
        <v>916</v>
      </c>
      <c r="H41" s="97" t="s">
        <v>183</v>
      </c>
      <c r="I41" s="94">
        <v>6331534.0190260001</v>
      </c>
      <c r="J41" s="96">
        <v>1332</v>
      </c>
      <c r="K41" s="84"/>
      <c r="L41" s="94">
        <v>84336.033133417994</v>
      </c>
      <c r="M41" s="95">
        <v>1.7848831935120324E-2</v>
      </c>
      <c r="N41" s="95">
        <f t="shared" si="0"/>
        <v>9.7184861226826819E-3</v>
      </c>
      <c r="O41" s="95">
        <f>L41/'סכום נכסי הקרן'!$C$42</f>
        <v>1.1674545056425299E-3</v>
      </c>
    </row>
    <row r="42" spans="2:15" s="142" customFormat="1">
      <c r="B42" s="83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84"/>
      <c r="N42" s="95"/>
      <c r="O42" s="84"/>
    </row>
    <row r="43" spans="2:15" s="142" customFormat="1">
      <c r="B43" s="102" t="s">
        <v>1267</v>
      </c>
      <c r="C43" s="82"/>
      <c r="D43" s="82"/>
      <c r="E43" s="82"/>
      <c r="F43" s="82"/>
      <c r="G43" s="82"/>
      <c r="H43" s="82"/>
      <c r="I43" s="91"/>
      <c r="J43" s="93"/>
      <c r="K43" s="82"/>
      <c r="L43" s="91">
        <v>1513360.2840453628</v>
      </c>
      <c r="M43" s="82"/>
      <c r="N43" s="92">
        <f t="shared" ref="N43:N81" si="1">L43/$L$11</f>
        <v>0.17439249123618231</v>
      </c>
      <c r="O43" s="92">
        <f>L43/'סכום נכסי הקרן'!$C$42</f>
        <v>2.0949281305111974E-2</v>
      </c>
    </row>
    <row r="44" spans="2:15" s="142" customFormat="1">
      <c r="B44" s="87" t="s">
        <v>1268</v>
      </c>
      <c r="C44" s="84" t="s">
        <v>1269</v>
      </c>
      <c r="D44" s="97" t="s">
        <v>139</v>
      </c>
      <c r="E44" s="97" t="s">
        <v>374</v>
      </c>
      <c r="F44" s="84" t="s">
        <v>1270</v>
      </c>
      <c r="G44" s="97" t="s">
        <v>1271</v>
      </c>
      <c r="H44" s="97" t="s">
        <v>183</v>
      </c>
      <c r="I44" s="94">
        <v>8364436.7650849996</v>
      </c>
      <c r="J44" s="96">
        <v>370</v>
      </c>
      <c r="K44" s="84"/>
      <c r="L44" s="94">
        <v>30948.416030807002</v>
      </c>
      <c r="M44" s="95">
        <v>2.8177428587911706E-2</v>
      </c>
      <c r="N44" s="95">
        <f t="shared" si="1"/>
        <v>3.566349287956109E-3</v>
      </c>
      <c r="O44" s="95">
        <f>L44/'סכום נכסי הקרן'!$C$42</f>
        <v>4.2841554665615808E-4</v>
      </c>
    </row>
    <row r="45" spans="2:15" s="142" customFormat="1">
      <c r="B45" s="87" t="s">
        <v>1272</v>
      </c>
      <c r="C45" s="84" t="s">
        <v>1273</v>
      </c>
      <c r="D45" s="97" t="s">
        <v>139</v>
      </c>
      <c r="E45" s="97" t="s">
        <v>374</v>
      </c>
      <c r="F45" s="84" t="s">
        <v>932</v>
      </c>
      <c r="G45" s="97" t="s">
        <v>638</v>
      </c>
      <c r="H45" s="97" t="s">
        <v>183</v>
      </c>
      <c r="I45" s="94">
        <v>3881866.1022009999</v>
      </c>
      <c r="J45" s="96">
        <v>2944</v>
      </c>
      <c r="K45" s="84"/>
      <c r="L45" s="94">
        <v>114282.13804880599</v>
      </c>
      <c r="M45" s="95">
        <v>2.832117257814323E-2</v>
      </c>
      <c r="N45" s="95">
        <f t="shared" si="1"/>
        <v>1.3169333811809732E-2</v>
      </c>
      <c r="O45" s="95">
        <f>L45/'סכום נכסי הקרן'!$C$42</f>
        <v>1.5819951688796356E-3</v>
      </c>
    </row>
    <row r="46" spans="2:15" s="142" customFormat="1">
      <c r="B46" s="87" t="s">
        <v>1274</v>
      </c>
      <c r="C46" s="84" t="s">
        <v>1275</v>
      </c>
      <c r="D46" s="97" t="s">
        <v>139</v>
      </c>
      <c r="E46" s="97" t="s">
        <v>374</v>
      </c>
      <c r="F46" s="84" t="s">
        <v>701</v>
      </c>
      <c r="G46" s="97" t="s">
        <v>702</v>
      </c>
      <c r="H46" s="97" t="s">
        <v>183</v>
      </c>
      <c r="I46" s="94">
        <v>3594153.5447669993</v>
      </c>
      <c r="J46" s="96">
        <v>489.4</v>
      </c>
      <c r="K46" s="84"/>
      <c r="L46" s="94">
        <v>17589.787446562001</v>
      </c>
      <c r="M46" s="95">
        <v>1.7054892131618451E-2</v>
      </c>
      <c r="N46" s="95">
        <f t="shared" si="1"/>
        <v>2.0269640253285019E-3</v>
      </c>
      <c r="O46" s="95">
        <f>L46/'סכום נכסי הקרן'!$C$42</f>
        <v>2.4349350858483943E-4</v>
      </c>
    </row>
    <row r="47" spans="2:15" s="142" customFormat="1">
      <c r="B47" s="87" t="s">
        <v>1276</v>
      </c>
      <c r="C47" s="84" t="s">
        <v>1277</v>
      </c>
      <c r="D47" s="97" t="s">
        <v>139</v>
      </c>
      <c r="E47" s="97" t="s">
        <v>374</v>
      </c>
      <c r="F47" s="84" t="s">
        <v>925</v>
      </c>
      <c r="G47" s="97" t="s">
        <v>505</v>
      </c>
      <c r="H47" s="97" t="s">
        <v>183</v>
      </c>
      <c r="I47" s="94">
        <v>236471.12361600006</v>
      </c>
      <c r="J47" s="96">
        <v>14220</v>
      </c>
      <c r="K47" s="84"/>
      <c r="L47" s="94">
        <v>33626.193778080997</v>
      </c>
      <c r="M47" s="95">
        <v>1.6113971075399223E-2</v>
      </c>
      <c r="N47" s="95">
        <f t="shared" si="1"/>
        <v>3.8749237478828808E-3</v>
      </c>
      <c r="O47" s="95">
        <f>L47/'סכום נכסי הקרן'!$C$42</f>
        <v>4.6548373186732124E-4</v>
      </c>
    </row>
    <row r="48" spans="2:15" s="142" customFormat="1">
      <c r="B48" s="87" t="s">
        <v>1278</v>
      </c>
      <c r="C48" s="84" t="s">
        <v>1279</v>
      </c>
      <c r="D48" s="97" t="s">
        <v>139</v>
      </c>
      <c r="E48" s="97" t="s">
        <v>374</v>
      </c>
      <c r="F48" s="84" t="s">
        <v>1280</v>
      </c>
      <c r="G48" s="97" t="s">
        <v>916</v>
      </c>
      <c r="H48" s="97" t="s">
        <v>183</v>
      </c>
      <c r="I48" s="94">
        <v>3402651.5278599993</v>
      </c>
      <c r="J48" s="96">
        <v>1245</v>
      </c>
      <c r="K48" s="84"/>
      <c r="L48" s="94">
        <v>42363.011521868008</v>
      </c>
      <c r="M48" s="95">
        <v>3.127009976266109E-2</v>
      </c>
      <c r="N48" s="95">
        <f t="shared" si="1"/>
        <v>4.8817133589744771E-3</v>
      </c>
      <c r="O48" s="95">
        <f>L48/'סכום נכסי הקרן'!$C$42</f>
        <v>5.8642654671166891E-4</v>
      </c>
    </row>
    <row r="49" spans="2:15" s="142" customFormat="1">
      <c r="B49" s="87" t="s">
        <v>1281</v>
      </c>
      <c r="C49" s="84" t="s">
        <v>1282</v>
      </c>
      <c r="D49" s="97" t="s">
        <v>139</v>
      </c>
      <c r="E49" s="97" t="s">
        <v>374</v>
      </c>
      <c r="F49" s="84" t="s">
        <v>1283</v>
      </c>
      <c r="G49" s="97" t="s">
        <v>211</v>
      </c>
      <c r="H49" s="97" t="s">
        <v>183</v>
      </c>
      <c r="I49" s="94">
        <v>48986.670714</v>
      </c>
      <c r="J49" s="96">
        <v>2570</v>
      </c>
      <c r="K49" s="84"/>
      <c r="L49" s="94">
        <v>1258.9574373180001</v>
      </c>
      <c r="M49" s="95">
        <v>1.4451939319796952E-3</v>
      </c>
      <c r="N49" s="95">
        <f t="shared" si="1"/>
        <v>1.4507630877382322E-4</v>
      </c>
      <c r="O49" s="95">
        <f>L49/'סכום נכסי הקרן'!$C$42</f>
        <v>1.7427610453101525E-5</v>
      </c>
    </row>
    <row r="50" spans="2:15" s="142" customFormat="1">
      <c r="B50" s="87" t="s">
        <v>1284</v>
      </c>
      <c r="C50" s="84" t="s">
        <v>1285</v>
      </c>
      <c r="D50" s="97" t="s">
        <v>139</v>
      </c>
      <c r="E50" s="97" t="s">
        <v>374</v>
      </c>
      <c r="F50" s="84" t="s">
        <v>823</v>
      </c>
      <c r="G50" s="97" t="s">
        <v>747</v>
      </c>
      <c r="H50" s="97" t="s">
        <v>183</v>
      </c>
      <c r="I50" s="94">
        <v>107571.49918400001</v>
      </c>
      <c r="J50" s="96">
        <v>100300</v>
      </c>
      <c r="K50" s="84"/>
      <c r="L50" s="94">
        <v>107894.21368244001</v>
      </c>
      <c r="M50" s="95">
        <v>2.9773407291324733E-2</v>
      </c>
      <c r="N50" s="95">
        <f t="shared" si="1"/>
        <v>1.2433219579248384E-2</v>
      </c>
      <c r="O50" s="95">
        <f>L50/'סכום נכסי הקרן'!$C$42</f>
        <v>1.4935678287957136E-3</v>
      </c>
    </row>
    <row r="51" spans="2:15" s="142" customFormat="1">
      <c r="B51" s="87" t="s">
        <v>1286</v>
      </c>
      <c r="C51" s="84" t="s">
        <v>1287</v>
      </c>
      <c r="D51" s="97" t="s">
        <v>139</v>
      </c>
      <c r="E51" s="97" t="s">
        <v>374</v>
      </c>
      <c r="F51" s="84" t="s">
        <v>1288</v>
      </c>
      <c r="G51" s="97" t="s">
        <v>209</v>
      </c>
      <c r="H51" s="97" t="s">
        <v>183</v>
      </c>
      <c r="I51" s="94">
        <v>13431865.017652998</v>
      </c>
      <c r="J51" s="96">
        <v>283.60000000000002</v>
      </c>
      <c r="K51" s="84"/>
      <c r="L51" s="94">
        <v>38092.769190760002</v>
      </c>
      <c r="M51" s="95">
        <v>2.0159257267945662E-2</v>
      </c>
      <c r="N51" s="95">
        <f t="shared" si="1"/>
        <v>4.3896308019289896E-3</v>
      </c>
      <c r="O51" s="95">
        <f>L51/'סכום נכסי הקרן'!$C$42</f>
        <v>5.2731404800366319E-4</v>
      </c>
    </row>
    <row r="52" spans="2:15" s="142" customFormat="1">
      <c r="B52" s="87" t="s">
        <v>1289</v>
      </c>
      <c r="C52" s="84" t="s">
        <v>1290</v>
      </c>
      <c r="D52" s="97" t="s">
        <v>139</v>
      </c>
      <c r="E52" s="97" t="s">
        <v>374</v>
      </c>
      <c r="F52" s="84" t="s">
        <v>1291</v>
      </c>
      <c r="G52" s="97" t="s">
        <v>209</v>
      </c>
      <c r="H52" s="97" t="s">
        <v>183</v>
      </c>
      <c r="I52" s="94">
        <v>6660125.9523050003</v>
      </c>
      <c r="J52" s="96">
        <v>754.9</v>
      </c>
      <c r="K52" s="84"/>
      <c r="L52" s="94">
        <v>50277.290815163986</v>
      </c>
      <c r="M52" s="95">
        <v>1.6500958517362409E-2</v>
      </c>
      <c r="N52" s="95">
        <f t="shared" si="1"/>
        <v>5.7937175240417868E-3</v>
      </c>
      <c r="O52" s="95">
        <f>L52/'סכום נכסי הקרן'!$C$42</f>
        <v>6.9598305152444525E-4</v>
      </c>
    </row>
    <row r="53" spans="2:15" s="142" customFormat="1">
      <c r="B53" s="87" t="s">
        <v>1292</v>
      </c>
      <c r="C53" s="84" t="s">
        <v>1293</v>
      </c>
      <c r="D53" s="97" t="s">
        <v>139</v>
      </c>
      <c r="E53" s="97" t="s">
        <v>374</v>
      </c>
      <c r="F53" s="84" t="s">
        <v>1294</v>
      </c>
      <c r="G53" s="97" t="s">
        <v>509</v>
      </c>
      <c r="H53" s="97" t="s">
        <v>183</v>
      </c>
      <c r="I53" s="94">
        <v>102383.94336999999</v>
      </c>
      <c r="J53" s="96">
        <v>17130</v>
      </c>
      <c r="K53" s="84"/>
      <c r="L53" s="94">
        <v>17538.369499587003</v>
      </c>
      <c r="M53" s="95">
        <v>2.0244391161225592E-2</v>
      </c>
      <c r="N53" s="95">
        <f t="shared" si="1"/>
        <v>2.0210388639761434E-3</v>
      </c>
      <c r="O53" s="95">
        <f>L53/'סכום נכסי הקרן'!$C$42</f>
        <v>2.4278173555453947E-4</v>
      </c>
    </row>
    <row r="54" spans="2:15" s="142" customFormat="1">
      <c r="B54" s="87" t="s">
        <v>1295</v>
      </c>
      <c r="C54" s="84" t="s">
        <v>1296</v>
      </c>
      <c r="D54" s="97" t="s">
        <v>139</v>
      </c>
      <c r="E54" s="97" t="s">
        <v>374</v>
      </c>
      <c r="F54" s="84" t="s">
        <v>1297</v>
      </c>
      <c r="G54" s="97" t="s">
        <v>747</v>
      </c>
      <c r="H54" s="97" t="s">
        <v>183</v>
      </c>
      <c r="I54" s="94">
        <v>218928.61179400005</v>
      </c>
      <c r="J54" s="96">
        <v>11130</v>
      </c>
      <c r="K54" s="84"/>
      <c r="L54" s="94">
        <v>24366.754494308992</v>
      </c>
      <c r="M54" s="95">
        <v>6.025938973170517E-3</v>
      </c>
      <c r="N54" s="95">
        <f t="shared" si="1"/>
        <v>2.8079096989673692E-3</v>
      </c>
      <c r="O54" s="95">
        <f>L54/'סכום נכסי הקרן'!$C$42</f>
        <v>3.3730632406273677E-4</v>
      </c>
    </row>
    <row r="55" spans="2:15" s="142" customFormat="1">
      <c r="B55" s="87" t="s">
        <v>1298</v>
      </c>
      <c r="C55" s="84" t="s">
        <v>1299</v>
      </c>
      <c r="D55" s="97" t="s">
        <v>139</v>
      </c>
      <c r="E55" s="97" t="s">
        <v>374</v>
      </c>
      <c r="F55" s="84" t="s">
        <v>1300</v>
      </c>
      <c r="G55" s="97" t="s">
        <v>1301</v>
      </c>
      <c r="H55" s="97" t="s">
        <v>183</v>
      </c>
      <c r="I55" s="94">
        <v>567033.72393600002</v>
      </c>
      <c r="J55" s="96">
        <v>4793</v>
      </c>
      <c r="K55" s="84"/>
      <c r="L55" s="94">
        <v>27177.926388296994</v>
      </c>
      <c r="M55" s="95">
        <v>2.2928307000748219E-2</v>
      </c>
      <c r="N55" s="95">
        <f t="shared" si="1"/>
        <v>3.1318558703147662E-3</v>
      </c>
      <c r="O55" s="95">
        <f>L55/'סכום נכסי הקרן'!$C$42</f>
        <v>3.7622106989362034E-4</v>
      </c>
    </row>
    <row r="56" spans="2:15" s="142" customFormat="1">
      <c r="B56" s="87" t="s">
        <v>1302</v>
      </c>
      <c r="C56" s="84" t="s">
        <v>1303</v>
      </c>
      <c r="D56" s="97" t="s">
        <v>139</v>
      </c>
      <c r="E56" s="97" t="s">
        <v>374</v>
      </c>
      <c r="F56" s="84" t="s">
        <v>489</v>
      </c>
      <c r="G56" s="97" t="s">
        <v>424</v>
      </c>
      <c r="H56" s="97" t="s">
        <v>183</v>
      </c>
      <c r="I56" s="94">
        <v>71300.304105000003</v>
      </c>
      <c r="J56" s="96">
        <v>189700</v>
      </c>
      <c r="K56" s="84"/>
      <c r="L56" s="94">
        <v>135256.67688606199</v>
      </c>
      <c r="M56" s="95">
        <v>3.3368497607353206E-2</v>
      </c>
      <c r="N56" s="95">
        <f t="shared" si="1"/>
        <v>1.5586340600557658E-2</v>
      </c>
      <c r="O56" s="95">
        <f>L56/'סכום נכסי הקרן'!$C$42</f>
        <v>1.872343421690994E-3</v>
      </c>
    </row>
    <row r="57" spans="2:15" s="142" customFormat="1">
      <c r="B57" s="87" t="s">
        <v>1304</v>
      </c>
      <c r="C57" s="84" t="s">
        <v>1305</v>
      </c>
      <c r="D57" s="97" t="s">
        <v>139</v>
      </c>
      <c r="E57" s="97" t="s">
        <v>374</v>
      </c>
      <c r="F57" s="84" t="s">
        <v>1306</v>
      </c>
      <c r="G57" s="97" t="s">
        <v>702</v>
      </c>
      <c r="H57" s="97" t="s">
        <v>183</v>
      </c>
      <c r="I57" s="94">
        <v>264435.00371200003</v>
      </c>
      <c r="J57" s="96">
        <v>7106</v>
      </c>
      <c r="K57" s="84"/>
      <c r="L57" s="94">
        <v>18790.751363752999</v>
      </c>
      <c r="M57" s="95">
        <v>1.4743907511065529E-2</v>
      </c>
      <c r="N57" s="95">
        <f t="shared" si="1"/>
        <v>2.1653574347576502E-3</v>
      </c>
      <c r="O57" s="95">
        <f>L57/'סכום נכסי הקרן'!$C$42</f>
        <v>2.601183210658899E-4</v>
      </c>
    </row>
    <row r="58" spans="2:15" s="142" customFormat="1">
      <c r="B58" s="87" t="s">
        <v>1307</v>
      </c>
      <c r="C58" s="84" t="s">
        <v>1308</v>
      </c>
      <c r="D58" s="97" t="s">
        <v>139</v>
      </c>
      <c r="E58" s="97" t="s">
        <v>374</v>
      </c>
      <c r="F58" s="84" t="s">
        <v>1309</v>
      </c>
      <c r="G58" s="97" t="s">
        <v>405</v>
      </c>
      <c r="H58" s="97" t="s">
        <v>183</v>
      </c>
      <c r="I58" s="94">
        <v>211564.73931900001</v>
      </c>
      <c r="J58" s="96">
        <v>23190</v>
      </c>
      <c r="K58" s="84"/>
      <c r="L58" s="94">
        <v>49061.863047896994</v>
      </c>
      <c r="M58" s="95">
        <v>4.0136109760391503E-2</v>
      </c>
      <c r="N58" s="95">
        <f t="shared" si="1"/>
        <v>5.6536573688454796E-3</v>
      </c>
      <c r="O58" s="95">
        <f>L58/'סכום נכסי הקרן'!$C$42</f>
        <v>6.7915801754479235E-4</v>
      </c>
    </row>
    <row r="59" spans="2:15" s="142" customFormat="1">
      <c r="B59" s="87" t="s">
        <v>1310</v>
      </c>
      <c r="C59" s="84" t="s">
        <v>1311</v>
      </c>
      <c r="D59" s="97" t="s">
        <v>139</v>
      </c>
      <c r="E59" s="97" t="s">
        <v>374</v>
      </c>
      <c r="F59" s="84" t="s">
        <v>1312</v>
      </c>
      <c r="G59" s="97" t="s">
        <v>916</v>
      </c>
      <c r="H59" s="97" t="s">
        <v>183</v>
      </c>
      <c r="I59" s="94">
        <v>236365.65695399995</v>
      </c>
      <c r="J59" s="96">
        <v>6526</v>
      </c>
      <c r="K59" s="84"/>
      <c r="L59" s="94">
        <v>15425.222772815001</v>
      </c>
      <c r="M59" s="95">
        <v>1.6830585086234032E-2</v>
      </c>
      <c r="N59" s="95">
        <f t="shared" si="1"/>
        <v>1.7775298159890564E-3</v>
      </c>
      <c r="O59" s="95">
        <f>L59/'סכום נכסי הקרן'!$C$42</f>
        <v>2.1352967595919444E-4</v>
      </c>
    </row>
    <row r="60" spans="2:15" s="142" customFormat="1">
      <c r="B60" s="87" t="s">
        <v>1313</v>
      </c>
      <c r="C60" s="84" t="s">
        <v>1314</v>
      </c>
      <c r="D60" s="97" t="s">
        <v>139</v>
      </c>
      <c r="E60" s="97" t="s">
        <v>374</v>
      </c>
      <c r="F60" s="84" t="s">
        <v>1315</v>
      </c>
      <c r="G60" s="97" t="s">
        <v>1316</v>
      </c>
      <c r="H60" s="97" t="s">
        <v>183</v>
      </c>
      <c r="I60" s="94">
        <v>158231.45899300001</v>
      </c>
      <c r="J60" s="96">
        <v>19970</v>
      </c>
      <c r="K60" s="84"/>
      <c r="L60" s="94">
        <v>31598.822360743998</v>
      </c>
      <c r="M60" s="95">
        <v>2.3291884229230186E-2</v>
      </c>
      <c r="N60" s="95">
        <f t="shared" si="1"/>
        <v>3.6412990414214875E-3</v>
      </c>
      <c r="O60" s="95">
        <f>L60/'סכום נכסי הקרן'!$C$42</f>
        <v>4.3741905052243718E-4</v>
      </c>
    </row>
    <row r="61" spans="2:15" s="142" customFormat="1">
      <c r="B61" s="87" t="s">
        <v>1317</v>
      </c>
      <c r="C61" s="84" t="s">
        <v>1318</v>
      </c>
      <c r="D61" s="97" t="s">
        <v>139</v>
      </c>
      <c r="E61" s="97" t="s">
        <v>374</v>
      </c>
      <c r="F61" s="84" t="s">
        <v>1319</v>
      </c>
      <c r="G61" s="97" t="s">
        <v>1316</v>
      </c>
      <c r="H61" s="97" t="s">
        <v>183</v>
      </c>
      <c r="I61" s="94">
        <v>569751.65166600002</v>
      </c>
      <c r="J61" s="96">
        <v>11620</v>
      </c>
      <c r="K61" s="84"/>
      <c r="L61" s="94">
        <v>66205.141923641</v>
      </c>
      <c r="M61" s="95">
        <v>2.5341806568052374E-2</v>
      </c>
      <c r="N61" s="95">
        <f t="shared" si="1"/>
        <v>7.6291678554204012E-3</v>
      </c>
      <c r="O61" s="95">
        <f>L61/'סכום נכסי הקרן'!$C$42</f>
        <v>9.1647055669768303E-4</v>
      </c>
    </row>
    <row r="62" spans="2:15" s="142" customFormat="1">
      <c r="B62" s="87" t="s">
        <v>1320</v>
      </c>
      <c r="C62" s="84" t="s">
        <v>1321</v>
      </c>
      <c r="D62" s="97" t="s">
        <v>139</v>
      </c>
      <c r="E62" s="97" t="s">
        <v>374</v>
      </c>
      <c r="F62" s="84" t="s">
        <v>800</v>
      </c>
      <c r="G62" s="97" t="s">
        <v>376</v>
      </c>
      <c r="H62" s="97" t="s">
        <v>183</v>
      </c>
      <c r="I62" s="94">
        <v>3008393.288399999</v>
      </c>
      <c r="J62" s="96">
        <v>1217</v>
      </c>
      <c r="K62" s="84"/>
      <c r="L62" s="94">
        <v>36612.146319828011</v>
      </c>
      <c r="M62" s="95">
        <v>1.5041966441999996E-2</v>
      </c>
      <c r="N62" s="95">
        <f t="shared" si="1"/>
        <v>4.2190108155547744E-3</v>
      </c>
      <c r="O62" s="95">
        <f>L62/'סכום נכסי הקרן'!$C$42</f>
        <v>5.0681794713664256E-4</v>
      </c>
    </row>
    <row r="63" spans="2:15" s="142" customFormat="1">
      <c r="B63" s="87" t="s">
        <v>1322</v>
      </c>
      <c r="C63" s="84" t="s">
        <v>1323</v>
      </c>
      <c r="D63" s="97" t="s">
        <v>139</v>
      </c>
      <c r="E63" s="97" t="s">
        <v>374</v>
      </c>
      <c r="F63" s="84" t="s">
        <v>597</v>
      </c>
      <c r="G63" s="97" t="s">
        <v>424</v>
      </c>
      <c r="H63" s="97" t="s">
        <v>183</v>
      </c>
      <c r="I63" s="94">
        <v>42877.557584000009</v>
      </c>
      <c r="J63" s="96">
        <v>56440</v>
      </c>
      <c r="K63" s="84"/>
      <c r="L63" s="94">
        <v>24200.093500031999</v>
      </c>
      <c r="M63" s="95">
        <v>7.9345638006356918E-3</v>
      </c>
      <c r="N63" s="95">
        <f t="shared" si="1"/>
        <v>2.7887044731594261E-3</v>
      </c>
      <c r="O63" s="95">
        <f>L63/'סכום נכסי הקרן'!$C$42</f>
        <v>3.3499925410160005E-4</v>
      </c>
    </row>
    <row r="64" spans="2:15" s="142" customFormat="1">
      <c r="B64" s="87" t="s">
        <v>1324</v>
      </c>
      <c r="C64" s="84" t="s">
        <v>1325</v>
      </c>
      <c r="D64" s="97" t="s">
        <v>139</v>
      </c>
      <c r="E64" s="97" t="s">
        <v>374</v>
      </c>
      <c r="F64" s="84" t="s">
        <v>1326</v>
      </c>
      <c r="G64" s="97" t="s">
        <v>505</v>
      </c>
      <c r="H64" s="97" t="s">
        <v>183</v>
      </c>
      <c r="I64" s="94">
        <v>841661.64130200027</v>
      </c>
      <c r="J64" s="96">
        <v>6080</v>
      </c>
      <c r="K64" s="84"/>
      <c r="L64" s="94">
        <v>51173.027789845015</v>
      </c>
      <c r="M64" s="95">
        <v>1.5143555216805701E-2</v>
      </c>
      <c r="N64" s="95">
        <f t="shared" si="1"/>
        <v>5.8969380222627533E-3</v>
      </c>
      <c r="O64" s="95">
        <f>L64/'סכום נכסי הקרן'!$C$42</f>
        <v>7.0838264074045269E-4</v>
      </c>
    </row>
    <row r="65" spans="2:15" s="142" customFormat="1">
      <c r="B65" s="87" t="s">
        <v>1327</v>
      </c>
      <c r="C65" s="84" t="s">
        <v>1328</v>
      </c>
      <c r="D65" s="97" t="s">
        <v>139</v>
      </c>
      <c r="E65" s="97" t="s">
        <v>374</v>
      </c>
      <c r="F65" s="84" t="s">
        <v>1329</v>
      </c>
      <c r="G65" s="97" t="s">
        <v>1316</v>
      </c>
      <c r="H65" s="97" t="s">
        <v>183</v>
      </c>
      <c r="I65" s="94">
        <v>1715405.5632079998</v>
      </c>
      <c r="J65" s="96">
        <v>5282</v>
      </c>
      <c r="K65" s="84"/>
      <c r="L65" s="94">
        <v>90607.721848678018</v>
      </c>
      <c r="M65" s="95">
        <v>2.762971380061394E-2</v>
      </c>
      <c r="N65" s="95">
        <f t="shared" si="1"/>
        <v>1.0441205907814338E-2</v>
      </c>
      <c r="O65" s="95">
        <f>L65/'סכום נכסי הקרן'!$C$42</f>
        <v>1.2542728082894493E-3</v>
      </c>
    </row>
    <row r="66" spans="2:15" s="142" customFormat="1">
      <c r="B66" s="87" t="s">
        <v>1330</v>
      </c>
      <c r="C66" s="84" t="s">
        <v>1331</v>
      </c>
      <c r="D66" s="97" t="s">
        <v>139</v>
      </c>
      <c r="E66" s="97" t="s">
        <v>374</v>
      </c>
      <c r="F66" s="84" t="s">
        <v>1332</v>
      </c>
      <c r="G66" s="97" t="s">
        <v>1301</v>
      </c>
      <c r="H66" s="97" t="s">
        <v>183</v>
      </c>
      <c r="I66" s="94">
        <v>3356766.1406319994</v>
      </c>
      <c r="J66" s="96">
        <v>2500</v>
      </c>
      <c r="K66" s="84"/>
      <c r="L66" s="94">
        <v>83919.153515765007</v>
      </c>
      <c r="M66" s="95">
        <v>3.117821449172788E-2</v>
      </c>
      <c r="N66" s="95">
        <f t="shared" si="1"/>
        <v>9.670446884548484E-3</v>
      </c>
      <c r="O66" s="95">
        <f>L66/'סכום נכסי הקרן'!$C$42</f>
        <v>1.1616836865767388E-3</v>
      </c>
    </row>
    <row r="67" spans="2:15" s="142" customFormat="1">
      <c r="B67" s="87" t="s">
        <v>1333</v>
      </c>
      <c r="C67" s="84" t="s">
        <v>1334</v>
      </c>
      <c r="D67" s="97" t="s">
        <v>139</v>
      </c>
      <c r="E67" s="97" t="s">
        <v>374</v>
      </c>
      <c r="F67" s="84" t="s">
        <v>538</v>
      </c>
      <c r="G67" s="97" t="s">
        <v>505</v>
      </c>
      <c r="H67" s="97" t="s">
        <v>183</v>
      </c>
      <c r="I67" s="94">
        <v>776110.83321800013</v>
      </c>
      <c r="J67" s="96">
        <v>5655</v>
      </c>
      <c r="K67" s="84"/>
      <c r="L67" s="94">
        <v>43889.06761852101</v>
      </c>
      <c r="M67" s="95">
        <v>1.2266273858751049E-2</v>
      </c>
      <c r="N67" s="95">
        <f t="shared" si="1"/>
        <v>5.0575688556907528E-3</v>
      </c>
      <c r="O67" s="95">
        <f>L67/'סכום נכסי הקרן'!$C$42</f>
        <v>6.0755157476560101E-4</v>
      </c>
    </row>
    <row r="68" spans="2:15" s="142" customFormat="1">
      <c r="B68" s="87" t="s">
        <v>1335</v>
      </c>
      <c r="C68" s="84" t="s">
        <v>1336</v>
      </c>
      <c r="D68" s="97" t="s">
        <v>139</v>
      </c>
      <c r="E68" s="97" t="s">
        <v>374</v>
      </c>
      <c r="F68" s="84" t="s">
        <v>1337</v>
      </c>
      <c r="G68" s="97" t="s">
        <v>1234</v>
      </c>
      <c r="H68" s="97" t="s">
        <v>183</v>
      </c>
      <c r="I68" s="94">
        <v>62130.237254</v>
      </c>
      <c r="J68" s="96">
        <v>9030</v>
      </c>
      <c r="K68" s="84"/>
      <c r="L68" s="94">
        <v>5610.3604238660009</v>
      </c>
      <c r="M68" s="95">
        <v>2.2241113604332136E-3</v>
      </c>
      <c r="N68" s="95">
        <f t="shared" si="1"/>
        <v>6.4651143641453461E-4</v>
      </c>
      <c r="O68" s="95">
        <f>L68/'סכום נכסי הקרן'!$C$42</f>
        <v>7.7663607259772027E-5</v>
      </c>
    </row>
    <row r="69" spans="2:15" s="142" customFormat="1">
      <c r="B69" s="87" t="s">
        <v>1338</v>
      </c>
      <c r="C69" s="84" t="s">
        <v>1339</v>
      </c>
      <c r="D69" s="97" t="s">
        <v>139</v>
      </c>
      <c r="E69" s="97" t="s">
        <v>374</v>
      </c>
      <c r="F69" s="84" t="s">
        <v>1340</v>
      </c>
      <c r="G69" s="97" t="s">
        <v>950</v>
      </c>
      <c r="H69" s="97" t="s">
        <v>183</v>
      </c>
      <c r="I69" s="94">
        <v>2258528.4666329999</v>
      </c>
      <c r="J69" s="96">
        <v>2252</v>
      </c>
      <c r="K69" s="84"/>
      <c r="L69" s="94">
        <v>50862.061068083</v>
      </c>
      <c r="M69" s="95">
        <v>2.3004495589456667E-2</v>
      </c>
      <c r="N69" s="95">
        <f t="shared" si="1"/>
        <v>5.8611036860036683E-3</v>
      </c>
      <c r="O69" s="95">
        <f>L69/'סכום נכסי הקרן'!$C$42</f>
        <v>7.0407796233743088E-4</v>
      </c>
    </row>
    <row r="70" spans="2:15" s="142" customFormat="1">
      <c r="B70" s="87" t="s">
        <v>1341</v>
      </c>
      <c r="C70" s="84" t="s">
        <v>1342</v>
      </c>
      <c r="D70" s="97" t="s">
        <v>139</v>
      </c>
      <c r="E70" s="97" t="s">
        <v>374</v>
      </c>
      <c r="F70" s="84" t="s">
        <v>686</v>
      </c>
      <c r="G70" s="97" t="s">
        <v>473</v>
      </c>
      <c r="H70" s="97" t="s">
        <v>183</v>
      </c>
      <c r="I70" s="94">
        <v>714854.06739600003</v>
      </c>
      <c r="J70" s="96">
        <v>1027</v>
      </c>
      <c r="K70" s="84"/>
      <c r="L70" s="94">
        <v>7341.5512721689993</v>
      </c>
      <c r="M70" s="95">
        <v>6.1521014709114575E-3</v>
      </c>
      <c r="N70" s="95">
        <f t="shared" si="1"/>
        <v>8.4600569301932209E-4</v>
      </c>
      <c r="O70" s="95">
        <f>L70/'סכום נכסי הקרן'!$C$42</f>
        <v>1.0162829330068563E-4</v>
      </c>
    </row>
    <row r="71" spans="2:15" s="142" customFormat="1">
      <c r="B71" s="87" t="s">
        <v>1343</v>
      </c>
      <c r="C71" s="84" t="s">
        <v>1344</v>
      </c>
      <c r="D71" s="97" t="s">
        <v>139</v>
      </c>
      <c r="E71" s="97" t="s">
        <v>374</v>
      </c>
      <c r="F71" s="84" t="s">
        <v>1345</v>
      </c>
      <c r="G71" s="97" t="s">
        <v>170</v>
      </c>
      <c r="H71" s="97" t="s">
        <v>183</v>
      </c>
      <c r="I71" s="94">
        <v>291730.81302199996</v>
      </c>
      <c r="J71" s="96">
        <v>8361</v>
      </c>
      <c r="K71" s="84"/>
      <c r="L71" s="94">
        <v>24391.613276835</v>
      </c>
      <c r="M71" s="95">
        <v>2.6779350172463929E-2</v>
      </c>
      <c r="N71" s="95">
        <f t="shared" si="1"/>
        <v>2.8107743076527646E-3</v>
      </c>
      <c r="O71" s="95">
        <f>L71/'סכום נכסי הקרן'!$C$42</f>
        <v>3.3765044147716228E-4</v>
      </c>
    </row>
    <row r="72" spans="2:15" s="142" customFormat="1">
      <c r="B72" s="87" t="s">
        <v>1346</v>
      </c>
      <c r="C72" s="84" t="s">
        <v>1347</v>
      </c>
      <c r="D72" s="97" t="s">
        <v>139</v>
      </c>
      <c r="E72" s="97" t="s">
        <v>374</v>
      </c>
      <c r="F72" s="84" t="s">
        <v>1348</v>
      </c>
      <c r="G72" s="97" t="s">
        <v>553</v>
      </c>
      <c r="H72" s="97" t="s">
        <v>183</v>
      </c>
      <c r="I72" s="94">
        <v>185018.26199100004</v>
      </c>
      <c r="J72" s="96">
        <v>15180</v>
      </c>
      <c r="K72" s="84"/>
      <c r="L72" s="94">
        <v>28085.772170172997</v>
      </c>
      <c r="M72" s="95">
        <v>1.9377789483821409E-2</v>
      </c>
      <c r="N72" s="95">
        <f t="shared" si="1"/>
        <v>3.2364717302846122E-3</v>
      </c>
      <c r="O72" s="95">
        <f>L72/'סכום נכסי הקרן'!$C$42</f>
        <v>3.8878828000656236E-4</v>
      </c>
    </row>
    <row r="73" spans="2:15" s="142" customFormat="1">
      <c r="B73" s="87" t="s">
        <v>1349</v>
      </c>
      <c r="C73" s="84" t="s">
        <v>1350</v>
      </c>
      <c r="D73" s="97" t="s">
        <v>139</v>
      </c>
      <c r="E73" s="97" t="s">
        <v>374</v>
      </c>
      <c r="F73" s="84" t="s">
        <v>905</v>
      </c>
      <c r="G73" s="97" t="s">
        <v>473</v>
      </c>
      <c r="H73" s="97" t="s">
        <v>183</v>
      </c>
      <c r="I73" s="94">
        <v>1748370.29201</v>
      </c>
      <c r="J73" s="96">
        <v>1565</v>
      </c>
      <c r="K73" s="84"/>
      <c r="L73" s="94">
        <v>27361.995069965</v>
      </c>
      <c r="M73" s="95">
        <v>1.0662850182970031E-2</v>
      </c>
      <c r="N73" s="95">
        <f t="shared" si="1"/>
        <v>3.1530670757977304E-3</v>
      </c>
      <c r="O73" s="95">
        <f>L73/'סכום נכסי הקרן'!$C$42</f>
        <v>3.7876911257213997E-4</v>
      </c>
    </row>
    <row r="74" spans="2:15" s="142" customFormat="1">
      <c r="B74" s="87" t="s">
        <v>1351</v>
      </c>
      <c r="C74" s="84" t="s">
        <v>1352</v>
      </c>
      <c r="D74" s="97" t="s">
        <v>139</v>
      </c>
      <c r="E74" s="97" t="s">
        <v>374</v>
      </c>
      <c r="F74" s="84" t="s">
        <v>1353</v>
      </c>
      <c r="G74" s="97" t="s">
        <v>916</v>
      </c>
      <c r="H74" s="97" t="s">
        <v>183</v>
      </c>
      <c r="I74" s="94">
        <v>45370.028713</v>
      </c>
      <c r="J74" s="96">
        <v>30370</v>
      </c>
      <c r="K74" s="84"/>
      <c r="L74" s="94">
        <v>13778.877719955</v>
      </c>
      <c r="M74" s="95">
        <v>1.9392033718694728E-2</v>
      </c>
      <c r="N74" s="95">
        <f t="shared" si="1"/>
        <v>1.5878127881078002E-3</v>
      </c>
      <c r="O74" s="95">
        <f>L74/'סכום נכסי הקרן'!$C$42</f>
        <v>1.9073950100796004E-4</v>
      </c>
    </row>
    <row r="75" spans="2:15" s="142" customFormat="1">
      <c r="B75" s="87" t="s">
        <v>1354</v>
      </c>
      <c r="C75" s="84" t="s">
        <v>1355</v>
      </c>
      <c r="D75" s="97" t="s">
        <v>139</v>
      </c>
      <c r="E75" s="97" t="s">
        <v>374</v>
      </c>
      <c r="F75" s="84" t="s">
        <v>1356</v>
      </c>
      <c r="G75" s="97" t="s">
        <v>1357</v>
      </c>
      <c r="H75" s="97" t="s">
        <v>183</v>
      </c>
      <c r="I75" s="94">
        <v>419679.50854200008</v>
      </c>
      <c r="J75" s="96">
        <v>1957</v>
      </c>
      <c r="K75" s="84"/>
      <c r="L75" s="94">
        <v>8213.1279821290027</v>
      </c>
      <c r="M75" s="95">
        <v>1.0422281669842801E-2</v>
      </c>
      <c r="N75" s="95">
        <f t="shared" si="1"/>
        <v>9.4644207644750287E-4</v>
      </c>
      <c r="O75" s="95">
        <f>L75/'סכום נכסי הקרן'!$C$42</f>
        <v>1.1369343460803395E-4</v>
      </c>
    </row>
    <row r="76" spans="2:15" s="142" customFormat="1">
      <c r="B76" s="87" t="s">
        <v>1358</v>
      </c>
      <c r="C76" s="84" t="s">
        <v>1359</v>
      </c>
      <c r="D76" s="97" t="s">
        <v>139</v>
      </c>
      <c r="E76" s="97" t="s">
        <v>374</v>
      </c>
      <c r="F76" s="84" t="s">
        <v>1360</v>
      </c>
      <c r="G76" s="97" t="s">
        <v>776</v>
      </c>
      <c r="H76" s="97" t="s">
        <v>183</v>
      </c>
      <c r="I76" s="94">
        <v>317950.86239299999</v>
      </c>
      <c r="J76" s="96">
        <v>9256</v>
      </c>
      <c r="K76" s="84"/>
      <c r="L76" s="94">
        <v>29429.531822727993</v>
      </c>
      <c r="M76" s="95">
        <v>2.5279268765482962E-2</v>
      </c>
      <c r="N76" s="95">
        <f t="shared" si="1"/>
        <v>3.3913202458048649E-3</v>
      </c>
      <c r="O76" s="95">
        <f>L76/'סכום נכסי הקרן'!$C$42</f>
        <v>4.0738979827330599E-4</v>
      </c>
    </row>
    <row r="77" spans="2:15" s="142" customFormat="1">
      <c r="B77" s="87" t="s">
        <v>1361</v>
      </c>
      <c r="C77" s="84" t="s">
        <v>1362</v>
      </c>
      <c r="D77" s="97" t="s">
        <v>139</v>
      </c>
      <c r="E77" s="97" t="s">
        <v>374</v>
      </c>
      <c r="F77" s="84" t="s">
        <v>1363</v>
      </c>
      <c r="G77" s="97" t="s">
        <v>1357</v>
      </c>
      <c r="H77" s="97" t="s">
        <v>183</v>
      </c>
      <c r="I77" s="94">
        <v>1730429.5484520001</v>
      </c>
      <c r="J77" s="96">
        <v>230.6</v>
      </c>
      <c r="K77" s="84"/>
      <c r="L77" s="94">
        <v>3990.3705387239997</v>
      </c>
      <c r="M77" s="95">
        <v>6.0997864182438764E-3</v>
      </c>
      <c r="N77" s="95">
        <f t="shared" si="1"/>
        <v>4.5983145358047863E-4</v>
      </c>
      <c r="O77" s="95">
        <f>L77/'סכום נכסי הקרן'!$C$42</f>
        <v>5.5238264019920925E-5</v>
      </c>
    </row>
    <row r="78" spans="2:15" s="142" customFormat="1">
      <c r="B78" s="87" t="s">
        <v>1364</v>
      </c>
      <c r="C78" s="84" t="s">
        <v>1365</v>
      </c>
      <c r="D78" s="97" t="s">
        <v>139</v>
      </c>
      <c r="E78" s="97" t="s">
        <v>374</v>
      </c>
      <c r="F78" s="84" t="s">
        <v>545</v>
      </c>
      <c r="G78" s="97" t="s">
        <v>424</v>
      </c>
      <c r="H78" s="97" t="s">
        <v>183</v>
      </c>
      <c r="I78" s="94">
        <v>2892700.8562989999</v>
      </c>
      <c r="J78" s="96">
        <v>1874</v>
      </c>
      <c r="K78" s="84"/>
      <c r="L78" s="94">
        <v>54209.214047027999</v>
      </c>
      <c r="M78" s="95">
        <v>1.6246018212018591E-2</v>
      </c>
      <c r="N78" s="95">
        <f t="shared" si="1"/>
        <v>6.2468137860378055E-3</v>
      </c>
      <c r="O78" s="95">
        <f>L78/'סכום נכסי הקרן'!$C$42</f>
        <v>7.5041223585207832E-4</v>
      </c>
    </row>
    <row r="79" spans="2:15" s="142" customFormat="1">
      <c r="B79" s="87" t="s">
        <v>1366</v>
      </c>
      <c r="C79" s="84" t="s">
        <v>1367</v>
      </c>
      <c r="D79" s="97" t="s">
        <v>139</v>
      </c>
      <c r="E79" s="97" t="s">
        <v>374</v>
      </c>
      <c r="F79" s="84" t="s">
        <v>1368</v>
      </c>
      <c r="G79" s="97" t="s">
        <v>170</v>
      </c>
      <c r="H79" s="97" t="s">
        <v>183</v>
      </c>
      <c r="I79" s="94">
        <v>135187.16640299998</v>
      </c>
      <c r="J79" s="96">
        <v>18660</v>
      </c>
      <c r="K79" s="84"/>
      <c r="L79" s="94">
        <v>25225.925250812998</v>
      </c>
      <c r="M79" s="95">
        <v>9.8135350353593005E-3</v>
      </c>
      <c r="N79" s="95">
        <f t="shared" si="1"/>
        <v>2.9069164789150303E-3</v>
      </c>
      <c r="O79" s="95">
        <f>L79/'סכום נכסי הקרן'!$C$42</f>
        <v>3.4919973110987768E-4</v>
      </c>
    </row>
    <row r="80" spans="2:15" s="142" customFormat="1">
      <c r="B80" s="87" t="s">
        <v>1369</v>
      </c>
      <c r="C80" s="84" t="s">
        <v>1370</v>
      </c>
      <c r="D80" s="97" t="s">
        <v>139</v>
      </c>
      <c r="E80" s="97" t="s">
        <v>374</v>
      </c>
      <c r="F80" s="84" t="s">
        <v>1371</v>
      </c>
      <c r="G80" s="97" t="s">
        <v>950</v>
      </c>
      <c r="H80" s="97" t="s">
        <v>183</v>
      </c>
      <c r="I80" s="94">
        <v>21539277.817577004</v>
      </c>
      <c r="J80" s="96">
        <v>269.89999999999998</v>
      </c>
      <c r="K80" s="84"/>
      <c r="L80" s="94">
        <v>58134.510829309009</v>
      </c>
      <c r="M80" s="95">
        <v>1.9166174526374782E-2</v>
      </c>
      <c r="N80" s="95">
        <f t="shared" si="1"/>
        <v>6.6991464472818986E-3</v>
      </c>
      <c r="O80" s="95">
        <f>L80/'סכום נכסי הקרן'!$C$42</f>
        <v>8.0474969096107655E-4</v>
      </c>
    </row>
    <row r="81" spans="2:15" s="142" customFormat="1">
      <c r="B81" s="87" t="s">
        <v>1372</v>
      </c>
      <c r="C81" s="84" t="s">
        <v>1373</v>
      </c>
      <c r="D81" s="97" t="s">
        <v>139</v>
      </c>
      <c r="E81" s="97" t="s">
        <v>374</v>
      </c>
      <c r="F81" s="84" t="s">
        <v>953</v>
      </c>
      <c r="G81" s="97" t="s">
        <v>950</v>
      </c>
      <c r="H81" s="97" t="s">
        <v>183</v>
      </c>
      <c r="I81" s="94">
        <v>2296248.1581320004</v>
      </c>
      <c r="J81" s="96">
        <v>1070</v>
      </c>
      <c r="K81" s="84"/>
      <c r="L81" s="94">
        <v>24569.855292005999</v>
      </c>
      <c r="M81" s="95">
        <v>2.5947603958552688E-2</v>
      </c>
      <c r="N81" s="95">
        <f t="shared" si="1"/>
        <v>2.8313140756091016E-3</v>
      </c>
      <c r="O81" s="95">
        <f>L81/'סכום נכסי הקרן'!$C$42</f>
        <v>3.4011782624705051E-4</v>
      </c>
    </row>
    <row r="82" spans="2:15" s="142" customFormat="1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 s="142" customFormat="1">
      <c r="B83" s="102" t="s">
        <v>31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204849.19047983596</v>
      </c>
      <c r="M83" s="82"/>
      <c r="N83" s="92">
        <f t="shared" ref="N83:N117" si="2">L83/$L$11</f>
        <v>2.3605853168023938E-2</v>
      </c>
      <c r="O83" s="92">
        <f>L83/'סכום נכסי הקרן'!$C$42</f>
        <v>2.8357049948575983E-3</v>
      </c>
    </row>
    <row r="84" spans="2:15" s="142" customFormat="1">
      <c r="B84" s="87" t="s">
        <v>1374</v>
      </c>
      <c r="C84" s="84" t="s">
        <v>1375</v>
      </c>
      <c r="D84" s="97" t="s">
        <v>139</v>
      </c>
      <c r="E84" s="97" t="s">
        <v>374</v>
      </c>
      <c r="F84" s="84" t="s">
        <v>1376</v>
      </c>
      <c r="G84" s="97" t="s">
        <v>1301</v>
      </c>
      <c r="H84" s="97" t="s">
        <v>183</v>
      </c>
      <c r="I84" s="94">
        <v>115477.34927300003</v>
      </c>
      <c r="J84" s="96">
        <v>3627</v>
      </c>
      <c r="K84" s="84"/>
      <c r="L84" s="94">
        <v>4188.3634580740008</v>
      </c>
      <c r="M84" s="95">
        <v>2.3392029323963347E-2</v>
      </c>
      <c r="N84" s="95">
        <f t="shared" si="2"/>
        <v>4.8264722244701264E-4</v>
      </c>
      <c r="O84" s="95">
        <f>L84/'סכום נכסי הקרן'!$C$42</f>
        <v>5.7979058401544324E-5</v>
      </c>
    </row>
    <row r="85" spans="2:15" s="142" customFormat="1">
      <c r="B85" s="87" t="s">
        <v>1377</v>
      </c>
      <c r="C85" s="84" t="s">
        <v>1378</v>
      </c>
      <c r="D85" s="97" t="s">
        <v>139</v>
      </c>
      <c r="E85" s="97" t="s">
        <v>374</v>
      </c>
      <c r="F85" s="84" t="s">
        <v>1379</v>
      </c>
      <c r="G85" s="97" t="s">
        <v>405</v>
      </c>
      <c r="H85" s="97" t="s">
        <v>183</v>
      </c>
      <c r="I85" s="94">
        <v>1509412.575736</v>
      </c>
      <c r="J85" s="96">
        <v>354.6</v>
      </c>
      <c r="K85" s="84"/>
      <c r="L85" s="94">
        <v>5352.3769921799994</v>
      </c>
      <c r="M85" s="95">
        <v>2.7449903992260116E-2</v>
      </c>
      <c r="N85" s="95">
        <f t="shared" si="2"/>
        <v>6.1678264425334649E-4</v>
      </c>
      <c r="O85" s="95">
        <f>L85/'סכום נכסי הקרן'!$C$42</f>
        <v>7.4092370760819352E-5</v>
      </c>
    </row>
    <row r="86" spans="2:15" s="142" customFormat="1">
      <c r="B86" s="87" t="s">
        <v>1380</v>
      </c>
      <c r="C86" s="84" t="s">
        <v>1381</v>
      </c>
      <c r="D86" s="97" t="s">
        <v>139</v>
      </c>
      <c r="E86" s="97" t="s">
        <v>374</v>
      </c>
      <c r="F86" s="84" t="s">
        <v>1382</v>
      </c>
      <c r="G86" s="97" t="s">
        <v>405</v>
      </c>
      <c r="H86" s="97" t="s">
        <v>183</v>
      </c>
      <c r="I86" s="94">
        <v>480465.30520499998</v>
      </c>
      <c r="J86" s="96">
        <v>1928</v>
      </c>
      <c r="K86" s="84"/>
      <c r="L86" s="94">
        <v>9263.371084360002</v>
      </c>
      <c r="M86" s="95">
        <v>3.6193930401164677E-2</v>
      </c>
      <c r="N86" s="95">
        <f t="shared" si="2"/>
        <v>1.0674671310446078E-3</v>
      </c>
      <c r="O86" s="95">
        <f>L86/'סכום נכסי הקרן'!$C$42</f>
        <v>1.2823183529116642E-4</v>
      </c>
    </row>
    <row r="87" spans="2:15" s="142" customFormat="1">
      <c r="B87" s="87" t="s">
        <v>1383</v>
      </c>
      <c r="C87" s="84" t="s">
        <v>1384</v>
      </c>
      <c r="D87" s="97" t="s">
        <v>139</v>
      </c>
      <c r="E87" s="97" t="s">
        <v>374</v>
      </c>
      <c r="F87" s="84" t="s">
        <v>1385</v>
      </c>
      <c r="G87" s="97" t="s">
        <v>170</v>
      </c>
      <c r="H87" s="97" t="s">
        <v>183</v>
      </c>
      <c r="I87" s="94">
        <v>51878.877775999994</v>
      </c>
      <c r="J87" s="96">
        <v>6666</v>
      </c>
      <c r="K87" s="84"/>
      <c r="L87" s="94">
        <v>3458.245992657</v>
      </c>
      <c r="M87" s="95">
        <v>5.1697935003487787E-3</v>
      </c>
      <c r="N87" s="95">
        <f t="shared" si="2"/>
        <v>3.985119342202328E-4</v>
      </c>
      <c r="O87" s="95">
        <f>L87/'סכום נכסי הקרן'!$C$42</f>
        <v>4.7872121983264674E-5</v>
      </c>
    </row>
    <row r="88" spans="2:15" s="142" customFormat="1">
      <c r="B88" s="87" t="s">
        <v>1386</v>
      </c>
      <c r="C88" s="84" t="s">
        <v>1387</v>
      </c>
      <c r="D88" s="97" t="s">
        <v>139</v>
      </c>
      <c r="E88" s="97" t="s">
        <v>374</v>
      </c>
      <c r="F88" s="84" t="s">
        <v>1388</v>
      </c>
      <c r="G88" s="97" t="s">
        <v>1389</v>
      </c>
      <c r="H88" s="97" t="s">
        <v>183</v>
      </c>
      <c r="I88" s="94">
        <v>7087234.4598470004</v>
      </c>
      <c r="J88" s="96">
        <v>121.1</v>
      </c>
      <c r="K88" s="84"/>
      <c r="L88" s="94">
        <v>8582.6409315680012</v>
      </c>
      <c r="M88" s="95">
        <v>2.1219092492362483E-2</v>
      </c>
      <c r="N88" s="95">
        <f t="shared" si="2"/>
        <v>9.8902300345877678E-4</v>
      </c>
      <c r="O88" s="95">
        <f>L88/'סכום נכסי הקרן'!$C$42</f>
        <v>1.1880856205342101E-4</v>
      </c>
    </row>
    <row r="89" spans="2:15" s="142" customFormat="1">
      <c r="B89" s="87" t="s">
        <v>1390</v>
      </c>
      <c r="C89" s="84" t="s">
        <v>1391</v>
      </c>
      <c r="D89" s="97" t="s">
        <v>139</v>
      </c>
      <c r="E89" s="97" t="s">
        <v>374</v>
      </c>
      <c r="F89" s="84" t="s">
        <v>1392</v>
      </c>
      <c r="G89" s="97" t="s">
        <v>509</v>
      </c>
      <c r="H89" s="97" t="s">
        <v>183</v>
      </c>
      <c r="I89" s="94">
        <v>756264.08232299995</v>
      </c>
      <c r="J89" s="96">
        <v>232.2</v>
      </c>
      <c r="K89" s="84"/>
      <c r="L89" s="94">
        <v>1756.0451977729999</v>
      </c>
      <c r="M89" s="95">
        <v>3.917789558877284E-2</v>
      </c>
      <c r="N89" s="95">
        <f t="shared" si="2"/>
        <v>2.0235835444574703E-4</v>
      </c>
      <c r="O89" s="95">
        <f>L89/'סכום נכסי הקרן'!$C$42</f>
        <v>2.4308742089028453E-5</v>
      </c>
    </row>
    <row r="90" spans="2:15" s="142" customFormat="1">
      <c r="B90" s="87" t="s">
        <v>1393</v>
      </c>
      <c r="C90" s="84" t="s">
        <v>1394</v>
      </c>
      <c r="D90" s="97" t="s">
        <v>139</v>
      </c>
      <c r="E90" s="97" t="s">
        <v>374</v>
      </c>
      <c r="F90" s="84" t="s">
        <v>1395</v>
      </c>
      <c r="G90" s="97" t="s">
        <v>208</v>
      </c>
      <c r="H90" s="97" t="s">
        <v>183</v>
      </c>
      <c r="I90" s="94">
        <v>453907.65186999994</v>
      </c>
      <c r="J90" s="96">
        <v>591.9</v>
      </c>
      <c r="K90" s="84"/>
      <c r="L90" s="94">
        <v>2686.6793928259999</v>
      </c>
      <c r="M90" s="95">
        <v>1.0539944960308916E-2</v>
      </c>
      <c r="N90" s="95">
        <f t="shared" si="2"/>
        <v>3.0960024351596866E-4</v>
      </c>
      <c r="O90" s="95">
        <f>L90/'סכום נכסי הקרן'!$C$42</f>
        <v>3.7191409719373999E-5</v>
      </c>
    </row>
    <row r="91" spans="2:15" s="142" customFormat="1">
      <c r="B91" s="87" t="s">
        <v>1396</v>
      </c>
      <c r="C91" s="84" t="s">
        <v>1397</v>
      </c>
      <c r="D91" s="97" t="s">
        <v>139</v>
      </c>
      <c r="E91" s="97" t="s">
        <v>374</v>
      </c>
      <c r="F91" s="84" t="s">
        <v>1398</v>
      </c>
      <c r="G91" s="97" t="s">
        <v>747</v>
      </c>
      <c r="H91" s="97" t="s">
        <v>183</v>
      </c>
      <c r="I91" s="94">
        <v>475830.650578</v>
      </c>
      <c r="J91" s="96">
        <v>1890</v>
      </c>
      <c r="K91" s="84"/>
      <c r="L91" s="94">
        <v>8993.1992959540021</v>
      </c>
      <c r="M91" s="95">
        <v>1.6997731373340371E-2</v>
      </c>
      <c r="N91" s="95">
        <f t="shared" si="2"/>
        <v>1.0363338102230045E-3</v>
      </c>
      <c r="O91" s="95">
        <f>L91/'סכום נכסי הקרן'!$C$42</f>
        <v>1.2449187669988308E-4</v>
      </c>
    </row>
    <row r="92" spans="2:15" s="142" customFormat="1">
      <c r="B92" s="87" t="s">
        <v>1399</v>
      </c>
      <c r="C92" s="84" t="s">
        <v>1400</v>
      </c>
      <c r="D92" s="97" t="s">
        <v>139</v>
      </c>
      <c r="E92" s="97" t="s">
        <v>374</v>
      </c>
      <c r="F92" s="84" t="s">
        <v>1401</v>
      </c>
      <c r="G92" s="97" t="s">
        <v>405</v>
      </c>
      <c r="H92" s="97" t="s">
        <v>183</v>
      </c>
      <c r="I92" s="94">
        <v>254017.66391799998</v>
      </c>
      <c r="J92" s="96">
        <v>1973</v>
      </c>
      <c r="K92" s="84"/>
      <c r="L92" s="94">
        <v>5011.7685091000003</v>
      </c>
      <c r="M92" s="95">
        <v>3.8184306727637049E-2</v>
      </c>
      <c r="N92" s="95">
        <f t="shared" si="2"/>
        <v>5.7753253142382439E-4</v>
      </c>
      <c r="O92" s="95">
        <f>L92/'סכום נכסי הקרן'!$C$42</f>
        <v>6.9377364689775608E-5</v>
      </c>
    </row>
    <row r="93" spans="2:15" s="142" customFormat="1">
      <c r="B93" s="87" t="s">
        <v>1402</v>
      </c>
      <c r="C93" s="84" t="s">
        <v>1403</v>
      </c>
      <c r="D93" s="97" t="s">
        <v>139</v>
      </c>
      <c r="E93" s="97" t="s">
        <v>374</v>
      </c>
      <c r="F93" s="84" t="s">
        <v>1404</v>
      </c>
      <c r="G93" s="97" t="s">
        <v>916</v>
      </c>
      <c r="H93" s="97" t="s">
        <v>183</v>
      </c>
      <c r="I93" s="94">
        <v>42218.13160700001</v>
      </c>
      <c r="J93" s="96">
        <v>0</v>
      </c>
      <c r="K93" s="84"/>
      <c r="L93" s="94">
        <v>4.1497000000000013E-5</v>
      </c>
      <c r="M93" s="95">
        <v>2.670460102749583E-2</v>
      </c>
      <c r="N93" s="95">
        <f t="shared" si="2"/>
        <v>4.7819182815365453E-12</v>
      </c>
      <c r="O93" s="95">
        <f>L93/'סכום נכסי הקרן'!$C$42</f>
        <v>5.7443844369591876E-13</v>
      </c>
    </row>
    <row r="94" spans="2:15" s="142" customFormat="1">
      <c r="B94" s="87" t="s">
        <v>1405</v>
      </c>
      <c r="C94" s="84" t="s">
        <v>1406</v>
      </c>
      <c r="D94" s="97" t="s">
        <v>139</v>
      </c>
      <c r="E94" s="97" t="s">
        <v>374</v>
      </c>
      <c r="F94" s="84" t="s">
        <v>1407</v>
      </c>
      <c r="G94" s="97" t="s">
        <v>1389</v>
      </c>
      <c r="H94" s="97" t="s">
        <v>183</v>
      </c>
      <c r="I94" s="94">
        <v>472975.80291699996</v>
      </c>
      <c r="J94" s="96">
        <v>466.5</v>
      </c>
      <c r="K94" s="84"/>
      <c r="L94" s="94">
        <v>2206.4321235170005</v>
      </c>
      <c r="M94" s="95">
        <v>1.7465438833365685E-2</v>
      </c>
      <c r="N94" s="95">
        <f t="shared" si="2"/>
        <v>2.542588165027699E-4</v>
      </c>
      <c r="O94" s="95">
        <f>L94/'סכום נכסי הקרן'!$C$42</f>
        <v>3.0543399165091126E-5</v>
      </c>
    </row>
    <row r="95" spans="2:15" s="142" customFormat="1">
      <c r="B95" s="87" t="s">
        <v>1408</v>
      </c>
      <c r="C95" s="84" t="s">
        <v>1409</v>
      </c>
      <c r="D95" s="97" t="s">
        <v>139</v>
      </c>
      <c r="E95" s="97" t="s">
        <v>374</v>
      </c>
      <c r="F95" s="84" t="s">
        <v>1410</v>
      </c>
      <c r="G95" s="97" t="s">
        <v>206</v>
      </c>
      <c r="H95" s="97" t="s">
        <v>183</v>
      </c>
      <c r="I95" s="94">
        <v>292593.91068300005</v>
      </c>
      <c r="J95" s="96">
        <v>654.5</v>
      </c>
      <c r="K95" s="84"/>
      <c r="L95" s="94">
        <v>1915.027147153</v>
      </c>
      <c r="M95" s="95">
        <v>4.8502573820099787E-2</v>
      </c>
      <c r="N95" s="95">
        <f t="shared" si="2"/>
        <v>2.206786833893945E-4</v>
      </c>
      <c r="O95" s="95">
        <f>L95/'סכום נכסי הקרן'!$C$42</f>
        <v>2.6509511869436445E-5</v>
      </c>
    </row>
    <row r="96" spans="2:15" s="142" customFormat="1">
      <c r="B96" s="87" t="s">
        <v>1411</v>
      </c>
      <c r="C96" s="84" t="s">
        <v>1412</v>
      </c>
      <c r="D96" s="97" t="s">
        <v>139</v>
      </c>
      <c r="E96" s="97" t="s">
        <v>374</v>
      </c>
      <c r="F96" s="84" t="s">
        <v>1413</v>
      </c>
      <c r="G96" s="97" t="s">
        <v>209</v>
      </c>
      <c r="H96" s="97" t="s">
        <v>183</v>
      </c>
      <c r="I96" s="94">
        <v>668572.29495700018</v>
      </c>
      <c r="J96" s="96">
        <v>376.6</v>
      </c>
      <c r="K96" s="84"/>
      <c r="L96" s="94">
        <v>2517.8432645020002</v>
      </c>
      <c r="M96" s="95">
        <v>4.3348112995629816E-2</v>
      </c>
      <c r="N96" s="95">
        <f t="shared" si="2"/>
        <v>2.9014436553403299E-4</v>
      </c>
      <c r="O96" s="95">
        <f>L96/'סכום נכסי הקרן'!$C$42</f>
        <v>3.4854229614930722E-5</v>
      </c>
    </row>
    <row r="97" spans="2:15" s="142" customFormat="1">
      <c r="B97" s="87" t="s">
        <v>1414</v>
      </c>
      <c r="C97" s="84" t="s">
        <v>1415</v>
      </c>
      <c r="D97" s="97" t="s">
        <v>139</v>
      </c>
      <c r="E97" s="97" t="s">
        <v>374</v>
      </c>
      <c r="F97" s="84" t="s">
        <v>1416</v>
      </c>
      <c r="G97" s="97" t="s">
        <v>553</v>
      </c>
      <c r="H97" s="97" t="s">
        <v>183</v>
      </c>
      <c r="I97" s="94">
        <v>935950.82823300024</v>
      </c>
      <c r="J97" s="96">
        <v>700.1</v>
      </c>
      <c r="K97" s="84"/>
      <c r="L97" s="94">
        <v>6552.5917537369996</v>
      </c>
      <c r="M97" s="95">
        <v>2.7341530075977814E-2</v>
      </c>
      <c r="N97" s="95">
        <f t="shared" si="2"/>
        <v>7.5508972452564198E-4</v>
      </c>
      <c r="O97" s="95">
        <f>L97/'סכום נכסי הקרן'!$C$42</f>
        <v>9.0706812762160927E-5</v>
      </c>
    </row>
    <row r="98" spans="2:15" s="142" customFormat="1">
      <c r="B98" s="87" t="s">
        <v>1417</v>
      </c>
      <c r="C98" s="84" t="s">
        <v>1418</v>
      </c>
      <c r="D98" s="97" t="s">
        <v>139</v>
      </c>
      <c r="E98" s="97" t="s">
        <v>374</v>
      </c>
      <c r="F98" s="84" t="s">
        <v>1419</v>
      </c>
      <c r="G98" s="97" t="s">
        <v>553</v>
      </c>
      <c r="H98" s="97" t="s">
        <v>183</v>
      </c>
      <c r="I98" s="94">
        <v>584336.82643800019</v>
      </c>
      <c r="J98" s="96">
        <v>1734</v>
      </c>
      <c r="K98" s="84"/>
      <c r="L98" s="94">
        <v>10132.400570432996</v>
      </c>
      <c r="M98" s="95">
        <v>3.8494452941076118E-2</v>
      </c>
      <c r="N98" s="95">
        <f t="shared" si="2"/>
        <v>1.1676099844230871E-3</v>
      </c>
      <c r="O98" s="95">
        <f>L98/'סכום נכסי הקרן'!$C$42</f>
        <v>1.4026171565614787E-4</v>
      </c>
    </row>
    <row r="99" spans="2:15" s="142" customFormat="1">
      <c r="B99" s="87" t="s">
        <v>1420</v>
      </c>
      <c r="C99" s="84" t="s">
        <v>1421</v>
      </c>
      <c r="D99" s="97" t="s">
        <v>139</v>
      </c>
      <c r="E99" s="97" t="s">
        <v>374</v>
      </c>
      <c r="F99" s="84" t="s">
        <v>1422</v>
      </c>
      <c r="G99" s="97" t="s">
        <v>950</v>
      </c>
      <c r="H99" s="97" t="s">
        <v>183</v>
      </c>
      <c r="I99" s="94">
        <v>549982.70404899993</v>
      </c>
      <c r="J99" s="96">
        <v>916.7</v>
      </c>
      <c r="K99" s="84"/>
      <c r="L99" s="94">
        <v>5041.6914479899997</v>
      </c>
      <c r="M99" s="95">
        <v>2.7497760314434273E-2</v>
      </c>
      <c r="N99" s="95">
        <f t="shared" si="2"/>
        <v>5.8098070956960331E-4</v>
      </c>
      <c r="O99" s="95">
        <f>L99/'סכום נכסי הקרן'!$C$42</f>
        <v>6.9791584668250659E-5</v>
      </c>
    </row>
    <row r="100" spans="2:15" s="142" customFormat="1">
      <c r="B100" s="87" t="s">
        <v>1423</v>
      </c>
      <c r="C100" s="84" t="s">
        <v>1424</v>
      </c>
      <c r="D100" s="97" t="s">
        <v>139</v>
      </c>
      <c r="E100" s="97" t="s">
        <v>374</v>
      </c>
      <c r="F100" s="84" t="s">
        <v>1425</v>
      </c>
      <c r="G100" s="97" t="s">
        <v>776</v>
      </c>
      <c r="H100" s="97" t="s">
        <v>183</v>
      </c>
      <c r="I100" s="94">
        <v>405353.33222800004</v>
      </c>
      <c r="J100" s="96">
        <v>1494</v>
      </c>
      <c r="K100" s="84"/>
      <c r="L100" s="94">
        <v>6055.9787834469998</v>
      </c>
      <c r="M100" s="95">
        <v>2.8053409226149593E-2</v>
      </c>
      <c r="N100" s="95">
        <f t="shared" si="2"/>
        <v>6.9786239142980572E-4</v>
      </c>
      <c r="O100" s="95">
        <f>L100/'סכום נכסי הקרן'!$C$42</f>
        <v>8.3832253594688698E-5</v>
      </c>
    </row>
    <row r="101" spans="2:15" s="142" customFormat="1">
      <c r="B101" s="87" t="s">
        <v>1426</v>
      </c>
      <c r="C101" s="84" t="s">
        <v>1427</v>
      </c>
      <c r="D101" s="97" t="s">
        <v>139</v>
      </c>
      <c r="E101" s="97" t="s">
        <v>374</v>
      </c>
      <c r="F101" s="84" t="s">
        <v>1428</v>
      </c>
      <c r="G101" s="97" t="s">
        <v>916</v>
      </c>
      <c r="H101" s="97" t="s">
        <v>183</v>
      </c>
      <c r="I101" s="94">
        <v>302554.45880800008</v>
      </c>
      <c r="J101" s="96">
        <v>1316</v>
      </c>
      <c r="K101" s="84"/>
      <c r="L101" s="94">
        <v>3981.6166778960001</v>
      </c>
      <c r="M101" s="95">
        <v>2.4616936561409224E-2</v>
      </c>
      <c r="N101" s="95">
        <f t="shared" si="2"/>
        <v>4.5882270000486024E-4</v>
      </c>
      <c r="O101" s="95">
        <f>L101/'סכום נכסי הקרן'!$C$42</f>
        <v>5.5117085279521218E-5</v>
      </c>
    </row>
    <row r="102" spans="2:15" s="142" customFormat="1">
      <c r="B102" s="87" t="s">
        <v>1429</v>
      </c>
      <c r="C102" s="84" t="s">
        <v>1430</v>
      </c>
      <c r="D102" s="97" t="s">
        <v>139</v>
      </c>
      <c r="E102" s="97" t="s">
        <v>374</v>
      </c>
      <c r="F102" s="84" t="s">
        <v>1431</v>
      </c>
      <c r="G102" s="97" t="s">
        <v>405</v>
      </c>
      <c r="H102" s="97" t="s">
        <v>183</v>
      </c>
      <c r="I102" s="94">
        <v>405689.44237200002</v>
      </c>
      <c r="J102" s="96">
        <v>612.5</v>
      </c>
      <c r="K102" s="84"/>
      <c r="L102" s="94">
        <v>2484.8478362559995</v>
      </c>
      <c r="M102" s="95">
        <v>3.5201808916103153E-2</v>
      </c>
      <c r="N102" s="95">
        <f t="shared" si="2"/>
        <v>2.8634212822683782E-4</v>
      </c>
      <c r="O102" s="95">
        <f>L102/'סכום נכסי הקרן'!$C$42</f>
        <v>3.4397477501507752E-5</v>
      </c>
    </row>
    <row r="103" spans="2:15" s="142" customFormat="1">
      <c r="B103" s="87" t="s">
        <v>1432</v>
      </c>
      <c r="C103" s="84" t="s">
        <v>1433</v>
      </c>
      <c r="D103" s="97" t="s">
        <v>139</v>
      </c>
      <c r="E103" s="97" t="s">
        <v>374</v>
      </c>
      <c r="F103" s="84" t="s">
        <v>1434</v>
      </c>
      <c r="G103" s="97" t="s">
        <v>702</v>
      </c>
      <c r="H103" s="97" t="s">
        <v>183</v>
      </c>
      <c r="I103" s="94">
        <v>170174.78034800003</v>
      </c>
      <c r="J103" s="96">
        <v>15460</v>
      </c>
      <c r="K103" s="84"/>
      <c r="L103" s="94">
        <v>26309.021041670992</v>
      </c>
      <c r="M103" s="95">
        <v>4.6620775112103698E-2</v>
      </c>
      <c r="N103" s="95">
        <f t="shared" si="2"/>
        <v>3.0317273221798233E-3</v>
      </c>
      <c r="O103" s="95">
        <f>L103/'סכום נכסי הקרן'!$C$42</f>
        <v>3.6419290797746004E-4</v>
      </c>
    </row>
    <row r="104" spans="2:15" s="142" customFormat="1">
      <c r="B104" s="87" t="s">
        <v>1435</v>
      </c>
      <c r="C104" s="84" t="s">
        <v>1436</v>
      </c>
      <c r="D104" s="97" t="s">
        <v>139</v>
      </c>
      <c r="E104" s="97" t="s">
        <v>374</v>
      </c>
      <c r="F104" s="84" t="s">
        <v>1437</v>
      </c>
      <c r="G104" s="97" t="s">
        <v>170</v>
      </c>
      <c r="H104" s="97" t="s">
        <v>183</v>
      </c>
      <c r="I104" s="94">
        <v>420637.35329900007</v>
      </c>
      <c r="J104" s="96">
        <v>1636</v>
      </c>
      <c r="K104" s="84"/>
      <c r="L104" s="94">
        <v>6881.6270999849994</v>
      </c>
      <c r="M104" s="95">
        <v>2.9221447033362571E-2</v>
      </c>
      <c r="N104" s="95">
        <f t="shared" si="2"/>
        <v>7.9300620372883769E-4</v>
      </c>
      <c r="O104" s="95">
        <f>L104/'סכום נכסי הקרן'!$C$42</f>
        <v>9.5261613162663338E-5</v>
      </c>
    </row>
    <row r="105" spans="2:15" s="142" customFormat="1">
      <c r="B105" s="87" t="s">
        <v>1438</v>
      </c>
      <c r="C105" s="84" t="s">
        <v>1439</v>
      </c>
      <c r="D105" s="97" t="s">
        <v>139</v>
      </c>
      <c r="E105" s="97" t="s">
        <v>374</v>
      </c>
      <c r="F105" s="84" t="s">
        <v>1440</v>
      </c>
      <c r="G105" s="97" t="s">
        <v>170</v>
      </c>
      <c r="H105" s="97" t="s">
        <v>183</v>
      </c>
      <c r="I105" s="94">
        <v>1099364.7668109997</v>
      </c>
      <c r="J105" s="96">
        <v>728.9</v>
      </c>
      <c r="K105" s="84"/>
      <c r="L105" s="94">
        <v>8013.2697863239991</v>
      </c>
      <c r="M105" s="95">
        <v>2.774764759749386E-2</v>
      </c>
      <c r="N105" s="95">
        <f t="shared" si="2"/>
        <v>9.2341136193236056E-4</v>
      </c>
      <c r="O105" s="95">
        <f>L105/'סכום נכסי הקרן'!$C$42</f>
        <v>1.1092681940794478E-4</v>
      </c>
    </row>
    <row r="106" spans="2:15" s="142" customFormat="1">
      <c r="B106" s="87" t="s">
        <v>1441</v>
      </c>
      <c r="C106" s="84" t="s">
        <v>1442</v>
      </c>
      <c r="D106" s="97" t="s">
        <v>139</v>
      </c>
      <c r="E106" s="97" t="s">
        <v>374</v>
      </c>
      <c r="F106" s="84" t="s">
        <v>1443</v>
      </c>
      <c r="G106" s="97" t="s">
        <v>170</v>
      </c>
      <c r="H106" s="97" t="s">
        <v>183</v>
      </c>
      <c r="I106" s="94">
        <v>1798383.6201550001</v>
      </c>
      <c r="J106" s="96">
        <v>86.7</v>
      </c>
      <c r="K106" s="84"/>
      <c r="L106" s="94">
        <v>1559.1985972929999</v>
      </c>
      <c r="M106" s="95">
        <v>1.0285600922375841E-2</v>
      </c>
      <c r="N106" s="95">
        <f t="shared" si="2"/>
        <v>1.796746819515033E-4</v>
      </c>
      <c r="O106" s="95">
        <f>L106/'סכום נכסי הקרן'!$C$42</f>
        <v>2.1583816074459606E-5</v>
      </c>
    </row>
    <row r="107" spans="2:15" s="142" customFormat="1">
      <c r="B107" s="87" t="s">
        <v>1444</v>
      </c>
      <c r="C107" s="84" t="s">
        <v>1445</v>
      </c>
      <c r="D107" s="97" t="s">
        <v>139</v>
      </c>
      <c r="E107" s="97" t="s">
        <v>374</v>
      </c>
      <c r="F107" s="84" t="s">
        <v>1446</v>
      </c>
      <c r="G107" s="97" t="s">
        <v>405</v>
      </c>
      <c r="H107" s="97" t="s">
        <v>183</v>
      </c>
      <c r="I107" s="94">
        <v>4552751.6372080008</v>
      </c>
      <c r="J107" s="96">
        <v>146.9</v>
      </c>
      <c r="K107" s="84"/>
      <c r="L107" s="94">
        <v>6687.9921564409997</v>
      </c>
      <c r="M107" s="95">
        <v>1.3007861820594288E-2</v>
      </c>
      <c r="N107" s="95">
        <f t="shared" si="2"/>
        <v>7.706926274106136E-4</v>
      </c>
      <c r="O107" s="95">
        <f>L107/'סכום נכסי הקרן'!$C$42</f>
        <v>9.2581145764669215E-5</v>
      </c>
    </row>
    <row r="108" spans="2:15" s="142" customFormat="1">
      <c r="B108" s="87" t="s">
        <v>1447</v>
      </c>
      <c r="C108" s="84" t="s">
        <v>1448</v>
      </c>
      <c r="D108" s="97" t="s">
        <v>139</v>
      </c>
      <c r="E108" s="97" t="s">
        <v>374</v>
      </c>
      <c r="F108" s="84" t="s">
        <v>1449</v>
      </c>
      <c r="G108" s="97" t="s">
        <v>1271</v>
      </c>
      <c r="H108" s="97" t="s">
        <v>183</v>
      </c>
      <c r="I108" s="94">
        <v>201933.26792599997</v>
      </c>
      <c r="J108" s="96">
        <v>2340</v>
      </c>
      <c r="K108" s="84"/>
      <c r="L108" s="94">
        <v>4725.2384680760006</v>
      </c>
      <c r="M108" s="95">
        <v>1.9175593664227331E-2</v>
      </c>
      <c r="N108" s="95">
        <f t="shared" si="2"/>
        <v>5.4451416283375566E-4</v>
      </c>
      <c r="O108" s="95">
        <f>L108/'סכום נכסי הקרן'!$C$42</f>
        <v>6.5410960592179299E-5</v>
      </c>
    </row>
    <row r="109" spans="2:15" s="142" customFormat="1">
      <c r="B109" s="87" t="s">
        <v>1450</v>
      </c>
      <c r="C109" s="84" t="s">
        <v>1451</v>
      </c>
      <c r="D109" s="97" t="s">
        <v>139</v>
      </c>
      <c r="E109" s="97" t="s">
        <v>374</v>
      </c>
      <c r="F109" s="84" t="s">
        <v>1452</v>
      </c>
      <c r="G109" s="97" t="s">
        <v>702</v>
      </c>
      <c r="H109" s="97" t="s">
        <v>183</v>
      </c>
      <c r="I109" s="94">
        <v>5288.2125090000009</v>
      </c>
      <c r="J109" s="96">
        <v>70.3</v>
      </c>
      <c r="K109" s="84"/>
      <c r="L109" s="94">
        <v>3.7176133629999994</v>
      </c>
      <c r="M109" s="95">
        <v>7.7137087853541126E-4</v>
      </c>
      <c r="N109" s="95">
        <f t="shared" si="2"/>
        <v>4.284002049356399E-7</v>
      </c>
      <c r="O109" s="95">
        <f>L109/'סכום נכסי הקרן'!$C$42</f>
        <v>5.1462516194059087E-8</v>
      </c>
    </row>
    <row r="110" spans="2:15" s="142" customFormat="1">
      <c r="B110" s="87" t="s">
        <v>1453</v>
      </c>
      <c r="C110" s="84" t="s">
        <v>1454</v>
      </c>
      <c r="D110" s="97" t="s">
        <v>139</v>
      </c>
      <c r="E110" s="97" t="s">
        <v>374</v>
      </c>
      <c r="F110" s="84" t="s">
        <v>1455</v>
      </c>
      <c r="G110" s="97" t="s">
        <v>553</v>
      </c>
      <c r="H110" s="97" t="s">
        <v>183</v>
      </c>
      <c r="I110" s="94">
        <v>255300.89926199996</v>
      </c>
      <c r="J110" s="96">
        <v>603</v>
      </c>
      <c r="K110" s="84"/>
      <c r="L110" s="94">
        <v>1539.4644225500003</v>
      </c>
      <c r="M110" s="95">
        <v>1.9450944309316008E-2</v>
      </c>
      <c r="N110" s="95">
        <f t="shared" si="2"/>
        <v>1.7740060886249477E-4</v>
      </c>
      <c r="O110" s="95">
        <f>L110/'סכום נכסי הקרן'!$C$42</f>
        <v>2.1310638046481871E-5</v>
      </c>
    </row>
    <row r="111" spans="2:15" s="142" customFormat="1">
      <c r="B111" s="87" t="s">
        <v>1456</v>
      </c>
      <c r="C111" s="84" t="s">
        <v>1457</v>
      </c>
      <c r="D111" s="97" t="s">
        <v>139</v>
      </c>
      <c r="E111" s="97" t="s">
        <v>374</v>
      </c>
      <c r="F111" s="84" t="s">
        <v>1458</v>
      </c>
      <c r="G111" s="97" t="s">
        <v>553</v>
      </c>
      <c r="H111" s="97" t="s">
        <v>183</v>
      </c>
      <c r="I111" s="94">
        <v>560120.29784300027</v>
      </c>
      <c r="J111" s="96">
        <v>1730</v>
      </c>
      <c r="K111" s="84"/>
      <c r="L111" s="94">
        <v>9690.0811526889993</v>
      </c>
      <c r="M111" s="95">
        <v>2.1772971599837945E-2</v>
      </c>
      <c r="N111" s="95">
        <f t="shared" si="2"/>
        <v>1.1166391838835635E-3</v>
      </c>
      <c r="O111" s="95">
        <f>L111/'סכום נכסי הקרן'!$C$42</f>
        <v>1.3413873621316775E-4</v>
      </c>
    </row>
    <row r="112" spans="2:15" s="142" customFormat="1">
      <c r="B112" s="87" t="s">
        <v>1459</v>
      </c>
      <c r="C112" s="84" t="s">
        <v>1460</v>
      </c>
      <c r="D112" s="97" t="s">
        <v>139</v>
      </c>
      <c r="E112" s="97" t="s">
        <v>374</v>
      </c>
      <c r="F112" s="84" t="s">
        <v>1461</v>
      </c>
      <c r="G112" s="97" t="s">
        <v>376</v>
      </c>
      <c r="H112" s="97" t="s">
        <v>183</v>
      </c>
      <c r="I112" s="94">
        <v>4303625.8974119993</v>
      </c>
      <c r="J112" s="96">
        <v>251.1</v>
      </c>
      <c r="K112" s="84"/>
      <c r="L112" s="94">
        <v>10806.404630128001</v>
      </c>
      <c r="M112" s="95">
        <v>2.7331164360686052E-2</v>
      </c>
      <c r="N112" s="95">
        <f t="shared" si="2"/>
        <v>1.2452790288090764E-3</v>
      </c>
      <c r="O112" s="95">
        <f>L112/'סכום נכסי הקרן'!$C$42</f>
        <v>1.4959188032096532E-4</v>
      </c>
    </row>
    <row r="113" spans="2:15" s="142" customFormat="1">
      <c r="B113" s="87" t="s">
        <v>1462</v>
      </c>
      <c r="C113" s="84" t="s">
        <v>1463</v>
      </c>
      <c r="D113" s="97" t="s">
        <v>139</v>
      </c>
      <c r="E113" s="97" t="s">
        <v>374</v>
      </c>
      <c r="F113" s="84" t="s">
        <v>1464</v>
      </c>
      <c r="G113" s="97" t="s">
        <v>473</v>
      </c>
      <c r="H113" s="97" t="s">
        <v>183</v>
      </c>
      <c r="I113" s="94">
        <v>248382.632078</v>
      </c>
      <c r="J113" s="96">
        <v>1459</v>
      </c>
      <c r="K113" s="84"/>
      <c r="L113" s="94">
        <v>3623.9026019839998</v>
      </c>
      <c r="M113" s="95">
        <v>2.8081607429212497E-2</v>
      </c>
      <c r="N113" s="95">
        <f t="shared" si="2"/>
        <v>4.1760141945044554E-4</v>
      </c>
      <c r="O113" s="95">
        <f>L113/'סכום נכסי הקרן'!$C$42</f>
        <v>5.0165288353116583E-5</v>
      </c>
    </row>
    <row r="114" spans="2:15" s="142" customFormat="1">
      <c r="B114" s="87" t="s">
        <v>1465</v>
      </c>
      <c r="C114" s="84" t="s">
        <v>1466</v>
      </c>
      <c r="D114" s="97" t="s">
        <v>139</v>
      </c>
      <c r="E114" s="97" t="s">
        <v>374</v>
      </c>
      <c r="F114" s="84" t="s">
        <v>1467</v>
      </c>
      <c r="G114" s="97" t="s">
        <v>206</v>
      </c>
      <c r="H114" s="97" t="s">
        <v>183</v>
      </c>
      <c r="I114" s="94">
        <v>130024.134179</v>
      </c>
      <c r="J114" s="96">
        <v>5692</v>
      </c>
      <c r="K114" s="84"/>
      <c r="L114" s="94">
        <v>7400.9737168660022</v>
      </c>
      <c r="M114" s="95">
        <v>1.5765029975762734E-2</v>
      </c>
      <c r="N114" s="95">
        <f t="shared" si="2"/>
        <v>8.5285325488235295E-4</v>
      </c>
      <c r="O114" s="95">
        <f>L114/'סכום נכסי הקרן'!$C$42</f>
        <v>1.0245087171966418E-4</v>
      </c>
    </row>
    <row r="115" spans="2:15" s="142" customFormat="1">
      <c r="B115" s="87" t="s">
        <v>1468</v>
      </c>
      <c r="C115" s="84" t="s">
        <v>1469</v>
      </c>
      <c r="D115" s="97" t="s">
        <v>139</v>
      </c>
      <c r="E115" s="97" t="s">
        <v>374</v>
      </c>
      <c r="F115" s="84" t="s">
        <v>1470</v>
      </c>
      <c r="G115" s="97" t="s">
        <v>553</v>
      </c>
      <c r="H115" s="97" t="s">
        <v>183</v>
      </c>
      <c r="I115" s="94">
        <v>2863071.2945370008</v>
      </c>
      <c r="J115" s="96">
        <v>704.9</v>
      </c>
      <c r="K115" s="84"/>
      <c r="L115" s="94">
        <v>20181.789555892996</v>
      </c>
      <c r="M115" s="95">
        <v>3.3991752433000316E-2</v>
      </c>
      <c r="N115" s="95">
        <f t="shared" si="2"/>
        <v>2.3256541058738708E-3</v>
      </c>
      <c r="O115" s="95">
        <f>L115/'סכום נכסי הקרן'!$C$42</f>
        <v>2.7937431099804122E-4</v>
      </c>
    </row>
    <row r="116" spans="2:15" s="142" customFormat="1">
      <c r="B116" s="87" t="s">
        <v>1471</v>
      </c>
      <c r="C116" s="84" t="s">
        <v>1472</v>
      </c>
      <c r="D116" s="97" t="s">
        <v>139</v>
      </c>
      <c r="E116" s="97" t="s">
        <v>374</v>
      </c>
      <c r="F116" s="84" t="s">
        <v>1473</v>
      </c>
      <c r="G116" s="97" t="s">
        <v>553</v>
      </c>
      <c r="H116" s="97" t="s">
        <v>183</v>
      </c>
      <c r="I116" s="94">
        <v>677957.6797809999</v>
      </c>
      <c r="J116" s="96">
        <v>1001</v>
      </c>
      <c r="K116" s="84"/>
      <c r="L116" s="94">
        <v>6786.3563746029995</v>
      </c>
      <c r="M116" s="95">
        <v>4.0362227751894922E-2</v>
      </c>
      <c r="N116" s="95">
        <f t="shared" si="2"/>
        <v>7.8202765531812293E-4</v>
      </c>
      <c r="O116" s="95">
        <f>L116/'סכום נכסי הקרן'!$C$42</f>
        <v>9.3942790905193716E-5</v>
      </c>
    </row>
    <row r="117" spans="2:15" s="142" customFormat="1">
      <c r="B117" s="87" t="s">
        <v>1474</v>
      </c>
      <c r="C117" s="84" t="s">
        <v>1475</v>
      </c>
      <c r="D117" s="97" t="s">
        <v>139</v>
      </c>
      <c r="E117" s="97" t="s">
        <v>374</v>
      </c>
      <c r="F117" s="84" t="s">
        <v>1476</v>
      </c>
      <c r="G117" s="97" t="s">
        <v>916</v>
      </c>
      <c r="H117" s="97" t="s">
        <v>183</v>
      </c>
      <c r="I117" s="94">
        <v>3504066.8861620002</v>
      </c>
      <c r="J117" s="96">
        <v>13.1</v>
      </c>
      <c r="K117" s="84"/>
      <c r="L117" s="94">
        <v>459.03276104999998</v>
      </c>
      <c r="M117" s="95">
        <v>8.5100895535816581E-3</v>
      </c>
      <c r="N117" s="95">
        <f t="shared" si="2"/>
        <v>5.2896767281711714E-5</v>
      </c>
      <c r="O117" s="95">
        <f>L117/'סכום נכסי הקרן'!$C$42</f>
        <v>6.354340430946875E-6</v>
      </c>
    </row>
    <row r="118" spans="2:15" s="142" customFormat="1">
      <c r="B118" s="83"/>
      <c r="C118" s="84"/>
      <c r="D118" s="84"/>
      <c r="E118" s="84"/>
      <c r="F118" s="84"/>
      <c r="G118" s="84"/>
      <c r="H118" s="84"/>
      <c r="I118" s="94"/>
      <c r="J118" s="96"/>
      <c r="K118" s="84"/>
      <c r="L118" s="84"/>
      <c r="M118" s="84"/>
      <c r="N118" s="95"/>
      <c r="O118" s="84"/>
    </row>
    <row r="119" spans="2:15" s="142" customFormat="1">
      <c r="B119" s="81" t="s">
        <v>255</v>
      </c>
      <c r="C119" s="82"/>
      <c r="D119" s="82"/>
      <c r="E119" s="82"/>
      <c r="F119" s="82"/>
      <c r="G119" s="82"/>
      <c r="H119" s="82"/>
      <c r="I119" s="91"/>
      <c r="J119" s="93"/>
      <c r="K119" s="91">
        <v>1149.9916878529998</v>
      </c>
      <c r="L119" s="91">
        <v>2454586.678553781</v>
      </c>
      <c r="M119" s="82"/>
      <c r="N119" s="92">
        <f t="shared" ref="N119:N142" si="3">L119/$L$11</f>
        <v>0.2828549753426125</v>
      </c>
      <c r="O119" s="92">
        <f>L119/'סכום נכסי הקרן'!$C$42</f>
        <v>3.3978575596914667E-2</v>
      </c>
    </row>
    <row r="120" spans="2:15" s="142" customFormat="1">
      <c r="B120" s="102" t="s">
        <v>74</v>
      </c>
      <c r="C120" s="82"/>
      <c r="D120" s="82"/>
      <c r="E120" s="82"/>
      <c r="F120" s="82"/>
      <c r="G120" s="82"/>
      <c r="H120" s="82"/>
      <c r="I120" s="91"/>
      <c r="J120" s="93"/>
      <c r="K120" s="91">
        <v>111.63499478199999</v>
      </c>
      <c r="L120" s="91">
        <f>SUM(L121:L142)</f>
        <v>628751.96417891094</v>
      </c>
      <c r="M120" s="82"/>
      <c r="N120" s="92">
        <f t="shared" si="3"/>
        <v>7.2454406633229981E-2</v>
      </c>
      <c r="O120" s="92">
        <f>L120/'סכום נכסי הקרן'!$C$42</f>
        <v>8.7037448435714759E-3</v>
      </c>
    </row>
    <row r="121" spans="2:15" s="142" customFormat="1">
      <c r="B121" s="87" t="s">
        <v>1477</v>
      </c>
      <c r="C121" s="84" t="s">
        <v>1478</v>
      </c>
      <c r="D121" s="97" t="s">
        <v>1479</v>
      </c>
      <c r="E121" s="97" t="s">
        <v>960</v>
      </c>
      <c r="F121" s="84" t="s">
        <v>1283</v>
      </c>
      <c r="G121" s="97" t="s">
        <v>211</v>
      </c>
      <c r="H121" s="97" t="s">
        <v>182</v>
      </c>
      <c r="I121" s="94">
        <v>696917.81913700001</v>
      </c>
      <c r="J121" s="96">
        <v>721</v>
      </c>
      <c r="K121" s="84"/>
      <c r="L121" s="94">
        <v>17918.356478016001</v>
      </c>
      <c r="M121" s="95">
        <v>2.0560315461844007E-2</v>
      </c>
      <c r="N121" s="95">
        <f t="shared" si="3"/>
        <v>2.0648267686173335E-3</v>
      </c>
      <c r="O121" s="95">
        <f>L121/'סכום נכסי הקרן'!$C$42</f>
        <v>2.4804185384052325E-4</v>
      </c>
    </row>
    <row r="122" spans="2:15" s="142" customFormat="1">
      <c r="B122" s="87" t="s">
        <v>1480</v>
      </c>
      <c r="C122" s="84" t="s">
        <v>1481</v>
      </c>
      <c r="D122" s="97" t="s">
        <v>1479</v>
      </c>
      <c r="E122" s="97" t="s">
        <v>960</v>
      </c>
      <c r="F122" s="84" t="s">
        <v>1482</v>
      </c>
      <c r="G122" s="97" t="s">
        <v>976</v>
      </c>
      <c r="H122" s="97" t="s">
        <v>182</v>
      </c>
      <c r="I122" s="94">
        <v>101890.82275399999</v>
      </c>
      <c r="J122" s="96">
        <v>11561</v>
      </c>
      <c r="K122" s="84"/>
      <c r="L122" s="94">
        <v>42006.046535883012</v>
      </c>
      <c r="M122" s="95">
        <v>6.6927976904654731E-4</v>
      </c>
      <c r="N122" s="95">
        <f t="shared" si="3"/>
        <v>4.8405784000051522E-3</v>
      </c>
      <c r="O122" s="95">
        <f>L122/'סכום נכסי הקרן'!$C$42</f>
        <v>5.8148511935539847E-4</v>
      </c>
    </row>
    <row r="123" spans="2:15" s="142" customFormat="1">
      <c r="B123" s="87" t="s">
        <v>1483</v>
      </c>
      <c r="C123" s="84" t="s">
        <v>1484</v>
      </c>
      <c r="D123" s="97" t="s">
        <v>1479</v>
      </c>
      <c r="E123" s="97" t="s">
        <v>960</v>
      </c>
      <c r="F123" s="84" t="s">
        <v>1485</v>
      </c>
      <c r="G123" s="97" t="s">
        <v>976</v>
      </c>
      <c r="H123" s="97" t="s">
        <v>182</v>
      </c>
      <c r="I123" s="94">
        <v>45990.380155999999</v>
      </c>
      <c r="J123" s="96">
        <v>12784</v>
      </c>
      <c r="K123" s="84"/>
      <c r="L123" s="94">
        <v>20965.976770143992</v>
      </c>
      <c r="M123" s="95">
        <v>1.2228586949666286E-3</v>
      </c>
      <c r="N123" s="95">
        <f t="shared" si="3"/>
        <v>2.4160201365742598E-3</v>
      </c>
      <c r="O123" s="95">
        <f>L123/'סכום נכסי הקרן'!$C$42</f>
        <v>2.9022972905044456E-4</v>
      </c>
    </row>
    <row r="124" spans="2:15" s="142" customFormat="1">
      <c r="B124" s="87" t="s">
        <v>1486</v>
      </c>
      <c r="C124" s="84" t="s">
        <v>1487</v>
      </c>
      <c r="D124" s="97" t="s">
        <v>1488</v>
      </c>
      <c r="E124" s="97" t="s">
        <v>960</v>
      </c>
      <c r="F124" s="84" t="s">
        <v>1489</v>
      </c>
      <c r="G124" s="97" t="s">
        <v>962</v>
      </c>
      <c r="H124" s="97" t="s">
        <v>182</v>
      </c>
      <c r="I124" s="94">
        <v>1000</v>
      </c>
      <c r="J124" s="96">
        <v>1118.9000000000001</v>
      </c>
      <c r="K124" s="84"/>
      <c r="L124" s="94">
        <v>39.899970000000003</v>
      </c>
      <c r="M124" s="95">
        <v>9.3640902496035713E-5</v>
      </c>
      <c r="N124" s="95">
        <f t="shared" si="3"/>
        <v>4.5978840874222155E-6</v>
      </c>
      <c r="O124" s="95">
        <f>L124/'סכום נכסי הקרן'!$C$42</f>
        <v>5.523309316411751E-7</v>
      </c>
    </row>
    <row r="125" spans="2:15" s="142" customFormat="1">
      <c r="B125" s="87" t="s">
        <v>1490</v>
      </c>
      <c r="C125" s="84" t="s">
        <v>1491</v>
      </c>
      <c r="D125" s="97" t="s">
        <v>142</v>
      </c>
      <c r="E125" s="97" t="s">
        <v>960</v>
      </c>
      <c r="F125" s="84" t="s">
        <v>1215</v>
      </c>
      <c r="G125" s="97" t="s">
        <v>950</v>
      </c>
      <c r="H125" s="97" t="s">
        <v>185</v>
      </c>
      <c r="I125" s="94">
        <v>926133.18224799994</v>
      </c>
      <c r="J125" s="96">
        <v>831</v>
      </c>
      <c r="K125" s="84"/>
      <c r="L125" s="94">
        <v>34798.98755350901</v>
      </c>
      <c r="M125" s="95">
        <v>6.0402524032491852E-3</v>
      </c>
      <c r="N125" s="95">
        <f t="shared" si="3"/>
        <v>4.0100709632283635E-3</v>
      </c>
      <c r="O125" s="95">
        <f>L125/'סכום נכסי הקרן'!$C$42</f>
        <v>4.8171858814929653E-4</v>
      </c>
    </row>
    <row r="126" spans="2:15" s="142" customFormat="1">
      <c r="B126" s="87" t="s">
        <v>1492</v>
      </c>
      <c r="C126" s="84" t="s">
        <v>1493</v>
      </c>
      <c r="D126" s="97" t="s">
        <v>1479</v>
      </c>
      <c r="E126" s="97" t="s">
        <v>960</v>
      </c>
      <c r="F126" s="84" t="s">
        <v>1494</v>
      </c>
      <c r="G126" s="97" t="s">
        <v>1357</v>
      </c>
      <c r="H126" s="97" t="s">
        <v>182</v>
      </c>
      <c r="I126" s="94">
        <v>252149.34794899999</v>
      </c>
      <c r="J126" s="96">
        <v>434</v>
      </c>
      <c r="K126" s="84"/>
      <c r="L126" s="94">
        <v>3902.3742535469996</v>
      </c>
      <c r="M126" s="95">
        <v>7.5726503437463571E-3</v>
      </c>
      <c r="N126" s="95">
        <f t="shared" si="3"/>
        <v>4.496911773003813E-4</v>
      </c>
      <c r="O126" s="95">
        <f>L126/'סכום נכסי הקרן'!$C$42</f>
        <v>5.4020141044570948E-5</v>
      </c>
    </row>
    <row r="127" spans="2:15" s="142" customFormat="1">
      <c r="B127" s="87" t="s">
        <v>1495</v>
      </c>
      <c r="C127" s="84" t="s">
        <v>1496</v>
      </c>
      <c r="D127" s="97" t="s">
        <v>1488</v>
      </c>
      <c r="E127" s="97" t="s">
        <v>960</v>
      </c>
      <c r="F127" s="84">
        <v>29389</v>
      </c>
      <c r="G127" s="97" t="s">
        <v>1062</v>
      </c>
      <c r="H127" s="97" t="s">
        <v>182</v>
      </c>
      <c r="I127" s="94">
        <v>115148.846556</v>
      </c>
      <c r="J127" s="96">
        <v>14509</v>
      </c>
      <c r="K127" s="94">
        <v>2.7004790479999996</v>
      </c>
      <c r="L127" s="94">
        <v>59579.670438571993</v>
      </c>
      <c r="M127" s="95">
        <v>1.0792728411545562E-3</v>
      </c>
      <c r="N127" s="95">
        <f t="shared" si="3"/>
        <v>6.8656798148813121E-3</v>
      </c>
      <c r="O127" s="95">
        <f>L127/'סכום נכסי הקרן'!$C$42</f>
        <v>8.247548777658391E-4</v>
      </c>
    </row>
    <row r="128" spans="2:15" s="142" customFormat="1">
      <c r="B128" s="87" t="s">
        <v>1497</v>
      </c>
      <c r="C128" s="84" t="s">
        <v>1498</v>
      </c>
      <c r="D128" s="97" t="s">
        <v>1479</v>
      </c>
      <c r="E128" s="97" t="s">
        <v>960</v>
      </c>
      <c r="F128" s="84" t="s">
        <v>1499</v>
      </c>
      <c r="G128" s="97" t="s">
        <v>405</v>
      </c>
      <c r="H128" s="97" t="s">
        <v>182</v>
      </c>
      <c r="I128" s="94">
        <v>127283.73686200002</v>
      </c>
      <c r="J128" s="96">
        <v>3009</v>
      </c>
      <c r="K128" s="94">
        <v>108.934515734</v>
      </c>
      <c r="L128" s="94">
        <v>13766.599128727998</v>
      </c>
      <c r="M128" s="95">
        <v>5.4219978692616987E-3</v>
      </c>
      <c r="N128" s="95">
        <f t="shared" si="3"/>
        <v>1.5863978612489932E-3</v>
      </c>
      <c r="O128" s="95">
        <f>L128/'סכום נכסי הקרן'!$C$42</f>
        <v>1.9056952980919342E-4</v>
      </c>
    </row>
    <row r="129" spans="2:15" s="142" customFormat="1">
      <c r="B129" s="87" t="s">
        <v>1500</v>
      </c>
      <c r="C129" s="84" t="s">
        <v>1501</v>
      </c>
      <c r="D129" s="97" t="s">
        <v>1479</v>
      </c>
      <c r="E129" s="97" t="s">
        <v>960</v>
      </c>
      <c r="F129" s="84" t="s">
        <v>1356</v>
      </c>
      <c r="G129" s="97" t="s">
        <v>1357</v>
      </c>
      <c r="H129" s="97" t="s">
        <v>182</v>
      </c>
      <c r="I129" s="94">
        <v>159643.32908200004</v>
      </c>
      <c r="J129" s="96">
        <v>552</v>
      </c>
      <c r="K129" s="84"/>
      <c r="L129" s="94">
        <v>3142.4703749710002</v>
      </c>
      <c r="M129" s="95">
        <v>3.9645675057720835E-3</v>
      </c>
      <c r="N129" s="95">
        <f t="shared" si="3"/>
        <v>3.6212344350822526E-4</v>
      </c>
      <c r="O129" s="95">
        <f>L129/'סכום נכסי הקרן'!$C$42</f>
        <v>4.350087455861559E-5</v>
      </c>
    </row>
    <row r="130" spans="2:15" s="142" customFormat="1">
      <c r="B130" s="87" t="s">
        <v>1502</v>
      </c>
      <c r="C130" s="84" t="s">
        <v>1503</v>
      </c>
      <c r="D130" s="97" t="s">
        <v>1479</v>
      </c>
      <c r="E130" s="97" t="s">
        <v>960</v>
      </c>
      <c r="F130" s="84" t="s">
        <v>1504</v>
      </c>
      <c r="G130" s="97" t="s">
        <v>30</v>
      </c>
      <c r="H130" s="97" t="s">
        <v>182</v>
      </c>
      <c r="I130" s="94">
        <v>339427.33254600014</v>
      </c>
      <c r="J130" s="96">
        <v>3166</v>
      </c>
      <c r="K130" s="84"/>
      <c r="L130" s="94">
        <v>38321.196496609002</v>
      </c>
      <c r="M130" s="95">
        <v>8.5491274571504496E-3</v>
      </c>
      <c r="N130" s="95">
        <f t="shared" si="3"/>
        <v>4.4159536857480966E-3</v>
      </c>
      <c r="O130" s="95">
        <f>L130/'סכום נכסי הקרן'!$C$42</f>
        <v>5.3047614227721431E-4</v>
      </c>
    </row>
    <row r="131" spans="2:15" s="142" customFormat="1">
      <c r="B131" s="87" t="s">
        <v>1505</v>
      </c>
      <c r="C131" s="84" t="s">
        <v>1506</v>
      </c>
      <c r="D131" s="97" t="s">
        <v>1479</v>
      </c>
      <c r="E131" s="97" t="s">
        <v>960</v>
      </c>
      <c r="F131" s="84" t="s">
        <v>1507</v>
      </c>
      <c r="G131" s="97" t="s">
        <v>1166</v>
      </c>
      <c r="H131" s="97" t="s">
        <v>182</v>
      </c>
      <c r="I131" s="94">
        <v>660156.29052999988</v>
      </c>
      <c r="J131" s="96">
        <v>338</v>
      </c>
      <c r="K131" s="84"/>
      <c r="L131" s="94">
        <v>7956.9165805340017</v>
      </c>
      <c r="M131" s="95">
        <v>2.428934843500857E-2</v>
      </c>
      <c r="N131" s="95">
        <f t="shared" si="3"/>
        <v>9.1691748466435612E-4</v>
      </c>
      <c r="O131" s="95">
        <f>L131/'סכום נכסי הקרן'!$C$42</f>
        <v>1.1014672812830331E-4</v>
      </c>
    </row>
    <row r="132" spans="2:15" s="142" customFormat="1">
      <c r="B132" s="87" t="s">
        <v>1508</v>
      </c>
      <c r="C132" s="84" t="s">
        <v>1509</v>
      </c>
      <c r="D132" s="97" t="s">
        <v>1479</v>
      </c>
      <c r="E132" s="97" t="s">
        <v>960</v>
      </c>
      <c r="F132" s="84" t="s">
        <v>1251</v>
      </c>
      <c r="G132" s="97" t="s">
        <v>211</v>
      </c>
      <c r="H132" s="97" t="s">
        <v>182</v>
      </c>
      <c r="I132" s="94">
        <v>392118.13071600004</v>
      </c>
      <c r="J132" s="96">
        <v>13700</v>
      </c>
      <c r="K132" s="84"/>
      <c r="L132" s="94">
        <v>191566.17581725397</v>
      </c>
      <c r="M132" s="95">
        <v>6.2976465271161386E-3</v>
      </c>
      <c r="N132" s="95">
        <f t="shared" si="3"/>
        <v>2.2075181296589405E-2</v>
      </c>
      <c r="O132" s="95">
        <f>L132/'סכום נכסי הקרן'!$C$42</f>
        <v>2.6518296720544157E-3</v>
      </c>
    </row>
    <row r="133" spans="2:15" s="142" customFormat="1">
      <c r="B133" s="87" t="s">
        <v>1510</v>
      </c>
      <c r="C133" s="84" t="s">
        <v>1511</v>
      </c>
      <c r="D133" s="97" t="s">
        <v>1479</v>
      </c>
      <c r="E133" s="97" t="s">
        <v>960</v>
      </c>
      <c r="F133" s="84" t="s">
        <v>1337</v>
      </c>
      <c r="G133" s="97" t="s">
        <v>1234</v>
      </c>
      <c r="H133" s="97" t="s">
        <v>182</v>
      </c>
      <c r="I133" s="94">
        <v>281240.51104700001</v>
      </c>
      <c r="J133" s="96">
        <v>2559</v>
      </c>
      <c r="K133" s="84"/>
      <c r="L133" s="94">
        <v>25664.304721100994</v>
      </c>
      <c r="M133" s="95">
        <v>1.006772617134026E-2</v>
      </c>
      <c r="N133" s="95">
        <f t="shared" si="3"/>
        <v>2.9574332585188684E-3</v>
      </c>
      <c r="O133" s="95">
        <f>L133/'סכום נכסי הקרן'!$C$42</f>
        <v>3.5526817029007089E-4</v>
      </c>
    </row>
    <row r="134" spans="2:15" s="142" customFormat="1">
      <c r="B134" s="87" t="s">
        <v>1514</v>
      </c>
      <c r="C134" s="84" t="s">
        <v>1515</v>
      </c>
      <c r="D134" s="97" t="s">
        <v>1479</v>
      </c>
      <c r="E134" s="97" t="s">
        <v>960</v>
      </c>
      <c r="F134" s="84" t="s">
        <v>905</v>
      </c>
      <c r="G134" s="97" t="s">
        <v>473</v>
      </c>
      <c r="H134" s="97" t="s">
        <v>182</v>
      </c>
      <c r="I134" s="94">
        <v>25573.763497</v>
      </c>
      <c r="J134" s="96">
        <v>420</v>
      </c>
      <c r="K134" s="84"/>
      <c r="L134" s="94">
        <v>383.02337051899991</v>
      </c>
      <c r="M134" s="95">
        <v>1.5596765172080554E-4</v>
      </c>
      <c r="N134" s="95">
        <f t="shared" si="3"/>
        <v>4.4137804124166831E-5</v>
      </c>
      <c r="O134" s="95">
        <f>L134/'סכום נכסי הקרן'!$C$42</f>
        <v>5.3021507304166449E-6</v>
      </c>
    </row>
    <row r="135" spans="2:15" s="142" customFormat="1">
      <c r="B135" s="87" t="s">
        <v>1518</v>
      </c>
      <c r="C135" s="84" t="s">
        <v>1519</v>
      </c>
      <c r="D135" s="97" t="s">
        <v>142</v>
      </c>
      <c r="E135" s="97" t="s">
        <v>960</v>
      </c>
      <c r="F135" s="84" t="s">
        <v>1452</v>
      </c>
      <c r="G135" s="97" t="s">
        <v>702</v>
      </c>
      <c r="H135" s="97" t="s">
        <v>185</v>
      </c>
      <c r="I135" s="94">
        <v>6486.0267709999998</v>
      </c>
      <c r="J135" s="96">
        <v>22.5</v>
      </c>
      <c r="K135" s="84"/>
      <c r="L135" s="94">
        <v>6.5986305880000007</v>
      </c>
      <c r="M135" s="95">
        <v>9.4609136074536406E-4</v>
      </c>
      <c r="N135" s="95">
        <f t="shared" si="3"/>
        <v>7.6039502233567344E-7</v>
      </c>
      <c r="O135" s="95">
        <f>L135/'סכום נכסי הקרן'!$C$42</f>
        <v>9.1344123322047495E-8</v>
      </c>
    </row>
    <row r="136" spans="2:15" s="142" customFormat="1">
      <c r="B136" s="87" t="s">
        <v>1520</v>
      </c>
      <c r="C136" s="84" t="s">
        <v>1521</v>
      </c>
      <c r="D136" s="97" t="s">
        <v>1479</v>
      </c>
      <c r="E136" s="97" t="s">
        <v>960</v>
      </c>
      <c r="F136" s="84" t="s">
        <v>1363</v>
      </c>
      <c r="G136" s="97" t="s">
        <v>1357</v>
      </c>
      <c r="H136" s="97" t="s">
        <v>182</v>
      </c>
      <c r="I136" s="94">
        <v>134829.27133800002</v>
      </c>
      <c r="J136" s="96">
        <v>650</v>
      </c>
      <c r="K136" s="84"/>
      <c r="L136" s="94">
        <v>3125.2076817590005</v>
      </c>
      <c r="M136" s="95">
        <v>4.7527491253650028E-3</v>
      </c>
      <c r="N136" s="95">
        <f t="shared" si="3"/>
        <v>3.6013417227755758E-4</v>
      </c>
      <c r="O136" s="95">
        <f>L136/'סכום נכסי הקרן'!$C$42</f>
        <v>4.3261908979833959E-5</v>
      </c>
    </row>
    <row r="137" spans="2:15" s="142" customFormat="1">
      <c r="B137" s="87" t="s">
        <v>1522</v>
      </c>
      <c r="C137" s="84" t="s">
        <v>1523</v>
      </c>
      <c r="D137" s="97" t="s">
        <v>1479</v>
      </c>
      <c r="E137" s="97" t="s">
        <v>960</v>
      </c>
      <c r="F137" s="84" t="s">
        <v>1524</v>
      </c>
      <c r="G137" s="97" t="s">
        <v>1048</v>
      </c>
      <c r="H137" s="97" t="s">
        <v>182</v>
      </c>
      <c r="I137" s="94">
        <v>158228.00107</v>
      </c>
      <c r="J137" s="96">
        <v>6246</v>
      </c>
      <c r="K137" s="84"/>
      <c r="L137" s="94">
        <v>35242.496095753995</v>
      </c>
      <c r="M137" s="95">
        <v>3.3277748661512205E-3</v>
      </c>
      <c r="N137" s="95">
        <f t="shared" si="3"/>
        <v>4.0611787928589126E-3</v>
      </c>
      <c r="O137" s="95">
        <f>L137/'סכום נכסי הקרן'!$C$42</f>
        <v>4.8785802851301089E-4</v>
      </c>
    </row>
    <row r="138" spans="2:15" s="142" customFormat="1">
      <c r="B138" s="87" t="s">
        <v>1525</v>
      </c>
      <c r="C138" s="84" t="s">
        <v>1526</v>
      </c>
      <c r="D138" s="97" t="s">
        <v>1479</v>
      </c>
      <c r="E138" s="97" t="s">
        <v>960</v>
      </c>
      <c r="F138" s="84" t="s">
        <v>1237</v>
      </c>
      <c r="G138" s="97" t="s">
        <v>1238</v>
      </c>
      <c r="H138" s="97" t="s">
        <v>182</v>
      </c>
      <c r="I138" s="94">
        <v>1145540.8374489998</v>
      </c>
      <c r="J138" s="96">
        <v>923</v>
      </c>
      <c r="K138" s="84"/>
      <c r="L138" s="94">
        <v>37704.537319782998</v>
      </c>
      <c r="M138" s="95">
        <v>1.0494163916576896E-3</v>
      </c>
      <c r="N138" s="95">
        <f t="shared" si="3"/>
        <v>4.3448927948128106E-3</v>
      </c>
      <c r="O138" s="95">
        <f>L138/'סכום נכסי הקרן'!$C$42</f>
        <v>5.2193979656965151E-4</v>
      </c>
    </row>
    <row r="139" spans="2:15" s="142" customFormat="1">
      <c r="B139" s="87" t="s">
        <v>1527</v>
      </c>
      <c r="C139" s="84" t="s">
        <v>1528</v>
      </c>
      <c r="D139" s="97" t="s">
        <v>1479</v>
      </c>
      <c r="E139" s="97" t="s">
        <v>960</v>
      </c>
      <c r="F139" s="84" t="s">
        <v>1233</v>
      </c>
      <c r="G139" s="97" t="s">
        <v>1234</v>
      </c>
      <c r="H139" s="97" t="s">
        <v>182</v>
      </c>
      <c r="I139" s="94">
        <v>355502.18068100006</v>
      </c>
      <c r="J139" s="96">
        <v>1577</v>
      </c>
      <c r="K139" s="84"/>
      <c r="L139" s="94">
        <v>19991.956643992999</v>
      </c>
      <c r="M139" s="95">
        <v>3.3447616285899179E-3</v>
      </c>
      <c r="N139" s="95">
        <f t="shared" si="3"/>
        <v>2.3037786577245608E-3</v>
      </c>
      <c r="O139" s="95">
        <f>L139/'סכום נכסי הקרן'!$C$42</f>
        <v>2.7674647470929506E-4</v>
      </c>
    </row>
    <row r="140" spans="2:15" s="142" customFormat="1">
      <c r="B140" s="87" t="s">
        <v>1529</v>
      </c>
      <c r="C140" s="84" t="s">
        <v>1530</v>
      </c>
      <c r="D140" s="97" t="s">
        <v>1479</v>
      </c>
      <c r="E140" s="97" t="s">
        <v>960</v>
      </c>
      <c r="F140" s="84" t="s">
        <v>1531</v>
      </c>
      <c r="G140" s="97" t="s">
        <v>1073</v>
      </c>
      <c r="H140" s="97" t="s">
        <v>182</v>
      </c>
      <c r="I140" s="94">
        <v>122169.12248199999</v>
      </c>
      <c r="J140" s="96">
        <v>3594</v>
      </c>
      <c r="K140" s="84"/>
      <c r="L140" s="94">
        <v>15657.443963436999</v>
      </c>
      <c r="M140" s="95">
        <v>5.8759322635824488E-3</v>
      </c>
      <c r="N140" s="95">
        <f t="shared" si="3"/>
        <v>1.8042898891701422E-3</v>
      </c>
      <c r="O140" s="95">
        <f>L140/'סכום נכסי הקרן'!$C$42</f>
        <v>2.1674428856574706E-4</v>
      </c>
    </row>
    <row r="141" spans="2:15" s="142" customFormat="1">
      <c r="B141" s="87" t="s">
        <v>1532</v>
      </c>
      <c r="C141" s="84" t="s">
        <v>1533</v>
      </c>
      <c r="D141" s="97" t="s">
        <v>1479</v>
      </c>
      <c r="E141" s="97" t="s">
        <v>960</v>
      </c>
      <c r="F141" s="84" t="s">
        <v>1534</v>
      </c>
      <c r="G141" s="97" t="s">
        <v>976</v>
      </c>
      <c r="H141" s="97" t="s">
        <v>182</v>
      </c>
      <c r="I141" s="94">
        <v>117223.60054799999</v>
      </c>
      <c r="J141" s="96">
        <v>5378</v>
      </c>
      <c r="K141" s="84"/>
      <c r="L141" s="94">
        <v>22481.081156823995</v>
      </c>
      <c r="M141" s="95">
        <v>1.7822361147363562E-3</v>
      </c>
      <c r="N141" s="95">
        <f t="shared" si="3"/>
        <v>2.5906136099603195E-3</v>
      </c>
      <c r="O141" s="95">
        <f>L141/'סכום נכסי הקרן'!$C$42</f>
        <v>3.1120315377804701E-4</v>
      </c>
    </row>
    <row r="142" spans="2:15" s="142" customFormat="1">
      <c r="B142" s="87" t="s">
        <v>1535</v>
      </c>
      <c r="C142" s="84" t="s">
        <v>1536</v>
      </c>
      <c r="D142" s="97" t="s">
        <v>1479</v>
      </c>
      <c r="E142" s="97" t="s">
        <v>960</v>
      </c>
      <c r="F142" s="84" t="s">
        <v>1537</v>
      </c>
      <c r="G142" s="97" t="s">
        <v>976</v>
      </c>
      <c r="H142" s="97" t="s">
        <v>182</v>
      </c>
      <c r="I142" s="94">
        <v>68144.257490000018</v>
      </c>
      <c r="J142" s="96">
        <v>14210</v>
      </c>
      <c r="K142" s="84"/>
      <c r="L142" s="94">
        <v>34530.644197385998</v>
      </c>
      <c r="M142" s="95">
        <v>1.3730837291986231E-3</v>
      </c>
      <c r="N142" s="95">
        <f t="shared" si="3"/>
        <v>3.9791483423070075E-3</v>
      </c>
      <c r="O142" s="95">
        <f>L142/'סכום נכסי הקרן'!$C$42</f>
        <v>4.7800394034662545E-4</v>
      </c>
    </row>
    <row r="143" spans="2:15" s="142" customFormat="1">
      <c r="B143" s="83"/>
      <c r="C143" s="84"/>
      <c r="D143" s="84"/>
      <c r="E143" s="84"/>
      <c r="F143" s="84"/>
      <c r="G143" s="84"/>
      <c r="H143" s="84"/>
      <c r="I143" s="94"/>
      <c r="J143" s="96"/>
      <c r="K143" s="84"/>
      <c r="L143" s="84"/>
      <c r="M143" s="84"/>
      <c r="N143" s="95"/>
      <c r="O143" s="84"/>
    </row>
    <row r="144" spans="2:15" s="142" customFormat="1">
      <c r="B144" s="102" t="s">
        <v>73</v>
      </c>
      <c r="C144" s="82"/>
      <c r="D144" s="82"/>
      <c r="E144" s="82"/>
      <c r="F144" s="82"/>
      <c r="G144" s="82"/>
      <c r="H144" s="82"/>
      <c r="I144" s="91"/>
      <c r="J144" s="93"/>
      <c r="K144" s="91">
        <v>1038.3566930709999</v>
      </c>
      <c r="L144" s="91">
        <f>SUM(L145:L209)</f>
        <v>1825834.7143748719</v>
      </c>
      <c r="M144" s="82"/>
      <c r="N144" s="92">
        <f t="shared" ref="N144:N207" si="4">L144/$L$11</f>
        <v>0.2104005687093827</v>
      </c>
      <c r="O144" s="92">
        <f>L144/'סכום נכסי הקרן'!$C$42</f>
        <v>2.5274830753343216E-2</v>
      </c>
    </row>
    <row r="145" spans="2:15" s="142" customFormat="1">
      <c r="B145" s="87" t="s">
        <v>1538</v>
      </c>
      <c r="C145" s="84" t="s">
        <v>1539</v>
      </c>
      <c r="D145" s="97" t="s">
        <v>30</v>
      </c>
      <c r="E145" s="97" t="s">
        <v>960</v>
      </c>
      <c r="F145" s="84"/>
      <c r="G145" s="97" t="s">
        <v>1120</v>
      </c>
      <c r="H145" s="97" t="s">
        <v>184</v>
      </c>
      <c r="I145" s="94">
        <v>49823.417818999995</v>
      </c>
      <c r="J145" s="96">
        <v>27090</v>
      </c>
      <c r="K145" s="84"/>
      <c r="L145" s="94">
        <v>54820.080840482995</v>
      </c>
      <c r="M145" s="95">
        <v>2.4859977037483387E-4</v>
      </c>
      <c r="N145" s="95">
        <f t="shared" si="4"/>
        <v>6.3172071900719782E-3</v>
      </c>
      <c r="O145" s="95">
        <f>L145/'סכום נכסי הקרן'!$C$42</f>
        <v>7.588683982285827E-4</v>
      </c>
    </row>
    <row r="146" spans="2:15" s="142" customFormat="1">
      <c r="B146" s="87" t="s">
        <v>1540</v>
      </c>
      <c r="C146" s="84" t="s">
        <v>1541</v>
      </c>
      <c r="D146" s="97" t="s">
        <v>30</v>
      </c>
      <c r="E146" s="97" t="s">
        <v>960</v>
      </c>
      <c r="F146" s="84"/>
      <c r="G146" s="97" t="s">
        <v>1004</v>
      </c>
      <c r="H146" s="97" t="s">
        <v>184</v>
      </c>
      <c r="I146" s="94">
        <v>111286.35916999998</v>
      </c>
      <c r="J146" s="96">
        <v>12468</v>
      </c>
      <c r="K146" s="84"/>
      <c r="L146" s="94">
        <v>56355.444333146006</v>
      </c>
      <c r="M146" s="95">
        <v>1.4302381203583041E-4</v>
      </c>
      <c r="N146" s="95">
        <f t="shared" si="4"/>
        <v>6.4941352271437915E-3</v>
      </c>
      <c r="O146" s="95">
        <f>L146/'סכום נכסי הקרן'!$C$42</f>
        <v>7.8012226755004859E-4</v>
      </c>
    </row>
    <row r="147" spans="2:15" s="142" customFormat="1">
      <c r="B147" s="87" t="s">
        <v>1542</v>
      </c>
      <c r="C147" s="84" t="s">
        <v>1543</v>
      </c>
      <c r="D147" s="97" t="s">
        <v>1488</v>
      </c>
      <c r="E147" s="97" t="s">
        <v>960</v>
      </c>
      <c r="F147" s="84"/>
      <c r="G147" s="97" t="s">
        <v>1148</v>
      </c>
      <c r="H147" s="97" t="s">
        <v>182</v>
      </c>
      <c r="I147" s="94">
        <v>17525.177486999997</v>
      </c>
      <c r="J147" s="96">
        <v>14109</v>
      </c>
      <c r="K147" s="94">
        <v>62.494784347</v>
      </c>
      <c r="L147" s="94">
        <v>8879.8837053160005</v>
      </c>
      <c r="M147" s="95">
        <v>1.4855745716593606E-4</v>
      </c>
      <c r="N147" s="95">
        <f t="shared" si="4"/>
        <v>1.0232758567696231E-3</v>
      </c>
      <c r="O147" s="95">
        <f>L147/'סכום נכסי הקרן'!$C$42</f>
        <v>1.229232613413613E-4</v>
      </c>
    </row>
    <row r="148" spans="2:15" s="142" customFormat="1">
      <c r="B148" s="87" t="s">
        <v>1544</v>
      </c>
      <c r="C148" s="84" t="s">
        <v>1545</v>
      </c>
      <c r="D148" s="97" t="s">
        <v>1488</v>
      </c>
      <c r="E148" s="97" t="s">
        <v>960</v>
      </c>
      <c r="F148" s="84"/>
      <c r="G148" s="97" t="s">
        <v>1546</v>
      </c>
      <c r="H148" s="97" t="s">
        <v>182</v>
      </c>
      <c r="I148" s="94">
        <v>83594.500190999999</v>
      </c>
      <c r="J148" s="96">
        <v>16945</v>
      </c>
      <c r="K148" s="84"/>
      <c r="L148" s="94">
        <v>50512.704011005015</v>
      </c>
      <c r="M148" s="95">
        <v>3.2107632331038187E-5</v>
      </c>
      <c r="N148" s="95">
        <f t="shared" si="4"/>
        <v>5.8208454288278481E-3</v>
      </c>
      <c r="O148" s="95">
        <f>L148/'סכום נכסי הקרן'!$C$42</f>
        <v>6.9924185071099858E-4</v>
      </c>
    </row>
    <row r="149" spans="2:15" s="142" customFormat="1">
      <c r="B149" s="87" t="s">
        <v>1547</v>
      </c>
      <c r="C149" s="84" t="s">
        <v>1548</v>
      </c>
      <c r="D149" s="97" t="s">
        <v>1479</v>
      </c>
      <c r="E149" s="97" t="s">
        <v>960</v>
      </c>
      <c r="F149" s="84"/>
      <c r="G149" s="97" t="s">
        <v>976</v>
      </c>
      <c r="H149" s="97" t="s">
        <v>182</v>
      </c>
      <c r="I149" s="94">
        <v>18532.549303</v>
      </c>
      <c r="J149" s="96">
        <v>108091</v>
      </c>
      <c r="K149" s="84"/>
      <c r="L149" s="94">
        <v>71434.175713613004</v>
      </c>
      <c r="M149" s="95">
        <v>5.3214157892764349E-5</v>
      </c>
      <c r="N149" s="95">
        <f t="shared" si="4"/>
        <v>8.2317370116254153E-3</v>
      </c>
      <c r="O149" s="95">
        <f>L149/'סכום נכסי הקרן'!$C$42</f>
        <v>9.888555009670251E-4</v>
      </c>
    </row>
    <row r="150" spans="2:15" s="142" customFormat="1">
      <c r="B150" s="87" t="s">
        <v>1549</v>
      </c>
      <c r="C150" s="84" t="s">
        <v>1550</v>
      </c>
      <c r="D150" s="97" t="s">
        <v>1479</v>
      </c>
      <c r="E150" s="97" t="s">
        <v>960</v>
      </c>
      <c r="F150" s="84"/>
      <c r="G150" s="97" t="s">
        <v>1546</v>
      </c>
      <c r="H150" s="97" t="s">
        <v>182</v>
      </c>
      <c r="I150" s="94">
        <v>14051.284529000002</v>
      </c>
      <c r="J150" s="96">
        <v>189363</v>
      </c>
      <c r="K150" s="84"/>
      <c r="L150" s="94">
        <v>94883.892359129997</v>
      </c>
      <c r="M150" s="95">
        <v>2.8540275509253342E-5</v>
      </c>
      <c r="N150" s="95">
        <f t="shared" si="4"/>
        <v>1.0933971600247472E-2</v>
      </c>
      <c r="O150" s="95">
        <f>L150/'סכום נכסי הקרן'!$C$42</f>
        <v>1.313467370137352E-3</v>
      </c>
    </row>
    <row r="151" spans="2:15" s="142" customFormat="1">
      <c r="B151" s="87" t="s">
        <v>1551</v>
      </c>
      <c r="C151" s="84" t="s">
        <v>1552</v>
      </c>
      <c r="D151" s="97" t="s">
        <v>30</v>
      </c>
      <c r="E151" s="97" t="s">
        <v>960</v>
      </c>
      <c r="F151" s="84"/>
      <c r="G151" s="97" t="s">
        <v>1048</v>
      </c>
      <c r="H151" s="97" t="s">
        <v>184</v>
      </c>
      <c r="I151" s="94">
        <v>20494.075621000007</v>
      </c>
      <c r="J151" s="96">
        <v>18374</v>
      </c>
      <c r="K151" s="84"/>
      <c r="L151" s="94">
        <v>15294.285638613002</v>
      </c>
      <c r="M151" s="95">
        <v>4.814665175678073E-5</v>
      </c>
      <c r="N151" s="95">
        <f t="shared" si="4"/>
        <v>1.7624412390853637E-3</v>
      </c>
      <c r="O151" s="95">
        <f>L151/'סכום נכסי הקרן'!$C$42</f>
        <v>2.1171712749561876E-4</v>
      </c>
    </row>
    <row r="152" spans="2:15" s="142" customFormat="1">
      <c r="B152" s="87" t="s">
        <v>1553</v>
      </c>
      <c r="C152" s="84" t="s">
        <v>1554</v>
      </c>
      <c r="D152" s="97" t="s">
        <v>142</v>
      </c>
      <c r="E152" s="97" t="s">
        <v>960</v>
      </c>
      <c r="F152" s="84"/>
      <c r="G152" s="97" t="s">
        <v>1004</v>
      </c>
      <c r="H152" s="97" t="s">
        <v>185</v>
      </c>
      <c r="I152" s="94">
        <v>433297.34385200002</v>
      </c>
      <c r="J152" s="96">
        <v>495.4</v>
      </c>
      <c r="K152" s="84"/>
      <c r="L152" s="94">
        <v>9705.8632736609979</v>
      </c>
      <c r="M152" s="95">
        <v>1.3527750796789718E-4</v>
      </c>
      <c r="N152" s="95">
        <f t="shared" si="4"/>
        <v>1.1184578409623263E-3</v>
      </c>
      <c r="O152" s="95">
        <f>L152/'סכום נכסי הקרן'!$C$42</f>
        <v>1.343572063919608E-4</v>
      </c>
    </row>
    <row r="153" spans="2:15" s="142" customFormat="1">
      <c r="B153" s="87" t="s">
        <v>1555</v>
      </c>
      <c r="C153" s="84" t="s">
        <v>1556</v>
      </c>
      <c r="D153" s="97" t="s">
        <v>1488</v>
      </c>
      <c r="E153" s="97" t="s">
        <v>960</v>
      </c>
      <c r="F153" s="84"/>
      <c r="G153" s="97" t="s">
        <v>1001</v>
      </c>
      <c r="H153" s="97" t="s">
        <v>182</v>
      </c>
      <c r="I153" s="94">
        <v>199101.53037800002</v>
      </c>
      <c r="J153" s="96">
        <v>2900</v>
      </c>
      <c r="K153" s="84"/>
      <c r="L153" s="94">
        <v>20589.885662515004</v>
      </c>
      <c r="M153" s="95">
        <v>2.0939974232048438E-5</v>
      </c>
      <c r="N153" s="95">
        <f t="shared" si="4"/>
        <v>2.3726811736831019E-3</v>
      </c>
      <c r="O153" s="95">
        <f>L153/'סכום נכסי הקרן'!$C$42</f>
        <v>2.8502354087890755E-4</v>
      </c>
    </row>
    <row r="154" spans="2:15" s="142" customFormat="1">
      <c r="B154" s="87" t="s">
        <v>1557</v>
      </c>
      <c r="C154" s="84" t="s">
        <v>1558</v>
      </c>
      <c r="D154" s="97" t="s">
        <v>1488</v>
      </c>
      <c r="E154" s="97" t="s">
        <v>960</v>
      </c>
      <c r="F154" s="84"/>
      <c r="G154" s="97" t="s">
        <v>1166</v>
      </c>
      <c r="H154" s="97" t="s">
        <v>182</v>
      </c>
      <c r="I154" s="94">
        <v>19948.009792000004</v>
      </c>
      <c r="J154" s="96">
        <v>25201</v>
      </c>
      <c r="K154" s="84"/>
      <c r="L154" s="94">
        <v>17926.631282205002</v>
      </c>
      <c r="M154" s="95">
        <v>7.3954951454148179E-5</v>
      </c>
      <c r="N154" s="95">
        <f t="shared" si="4"/>
        <v>2.0657803179685518E-3</v>
      </c>
      <c r="O154" s="95">
        <f>L154/'סכום נכסי הקרן'!$C$42</f>
        <v>2.4815640105213418E-4</v>
      </c>
    </row>
    <row r="155" spans="2:15" s="142" customFormat="1">
      <c r="B155" s="87" t="s">
        <v>1559</v>
      </c>
      <c r="C155" s="84" t="s">
        <v>1560</v>
      </c>
      <c r="D155" s="97" t="s">
        <v>1488</v>
      </c>
      <c r="E155" s="97" t="s">
        <v>960</v>
      </c>
      <c r="F155" s="84"/>
      <c r="G155" s="97" t="s">
        <v>1018</v>
      </c>
      <c r="H155" s="97" t="s">
        <v>182</v>
      </c>
      <c r="I155" s="94">
        <v>7589.9221920000009</v>
      </c>
      <c r="J155" s="96">
        <v>46930</v>
      </c>
      <c r="K155" s="84"/>
      <c r="L155" s="94">
        <v>12701.915431645999</v>
      </c>
      <c r="M155" s="95">
        <v>4.9118790430590805E-5</v>
      </c>
      <c r="N155" s="95">
        <f t="shared" si="4"/>
        <v>1.4637087407070185E-3</v>
      </c>
      <c r="O155" s="95">
        <f>L155/'סכום נכסי הקרן'!$C$42</f>
        <v>1.7583122954700097E-4</v>
      </c>
    </row>
    <row r="156" spans="2:15" s="142" customFormat="1">
      <c r="B156" s="87" t="s">
        <v>1561</v>
      </c>
      <c r="C156" s="84" t="s">
        <v>1562</v>
      </c>
      <c r="D156" s="97" t="s">
        <v>1488</v>
      </c>
      <c r="E156" s="97" t="s">
        <v>960</v>
      </c>
      <c r="F156" s="84"/>
      <c r="G156" s="97" t="s">
        <v>1004</v>
      </c>
      <c r="H156" s="97" t="s">
        <v>182</v>
      </c>
      <c r="I156" s="94">
        <v>23111.191648999993</v>
      </c>
      <c r="J156" s="96">
        <v>36401</v>
      </c>
      <c r="K156" s="84"/>
      <c r="L156" s="94">
        <v>29999.705578149005</v>
      </c>
      <c r="M156" s="95">
        <v>4.1077038681571604E-5</v>
      </c>
      <c r="N156" s="95">
        <f t="shared" si="4"/>
        <v>3.4570243763371949E-3</v>
      </c>
      <c r="O156" s="95">
        <f>L156/'סכום נכסי הקרן'!$C$42</f>
        <v>4.152826513638982E-4</v>
      </c>
    </row>
    <row r="157" spans="2:15" s="142" customFormat="1">
      <c r="B157" s="87" t="s">
        <v>1563</v>
      </c>
      <c r="C157" s="84" t="s">
        <v>1564</v>
      </c>
      <c r="D157" s="97" t="s">
        <v>1488</v>
      </c>
      <c r="E157" s="97" t="s">
        <v>960</v>
      </c>
      <c r="F157" s="84"/>
      <c r="G157" s="97" t="s">
        <v>1148</v>
      </c>
      <c r="H157" s="97" t="s">
        <v>182</v>
      </c>
      <c r="I157" s="94">
        <v>17443.749749999999</v>
      </c>
      <c r="J157" s="96">
        <v>12900</v>
      </c>
      <c r="K157" s="94">
        <v>59.094190634000007</v>
      </c>
      <c r="L157" s="94">
        <v>8083.4632875229991</v>
      </c>
      <c r="M157" s="95">
        <v>1.1289001271273421E-4</v>
      </c>
      <c r="N157" s="95">
        <f t="shared" si="4"/>
        <v>9.3150012947287083E-4</v>
      </c>
      <c r="O157" s="95">
        <f>L157/'סכום נכסי הקרן'!$C$42</f>
        <v>1.1189850038696304E-4</v>
      </c>
    </row>
    <row r="158" spans="2:15" s="142" customFormat="1">
      <c r="B158" s="87" t="s">
        <v>1565</v>
      </c>
      <c r="C158" s="84" t="s">
        <v>1566</v>
      </c>
      <c r="D158" s="97" t="s">
        <v>142</v>
      </c>
      <c r="E158" s="97" t="s">
        <v>960</v>
      </c>
      <c r="F158" s="84"/>
      <c r="G158" s="97" t="s">
        <v>962</v>
      </c>
      <c r="H158" s="97" t="s">
        <v>185</v>
      </c>
      <c r="I158" s="94">
        <v>834781.79953700001</v>
      </c>
      <c r="J158" s="96">
        <v>548.6</v>
      </c>
      <c r="K158" s="84"/>
      <c r="L158" s="94">
        <v>20707.177927971999</v>
      </c>
      <c r="M158" s="95">
        <v>4.0946534832959303E-5</v>
      </c>
      <c r="N158" s="95">
        <f t="shared" si="4"/>
        <v>2.3861973803600096E-3</v>
      </c>
      <c r="O158" s="95">
        <f>L158/'סכום נכסי הקרן'!$C$42</f>
        <v>2.8664720491309518E-4</v>
      </c>
    </row>
    <row r="159" spans="2:15" s="142" customFormat="1">
      <c r="B159" s="87" t="s">
        <v>1567</v>
      </c>
      <c r="C159" s="84" t="s">
        <v>1568</v>
      </c>
      <c r="D159" s="97" t="s">
        <v>1488</v>
      </c>
      <c r="E159" s="97" t="s">
        <v>960</v>
      </c>
      <c r="F159" s="84"/>
      <c r="G159" s="97" t="s">
        <v>962</v>
      </c>
      <c r="H159" s="97" t="s">
        <v>182</v>
      </c>
      <c r="I159" s="94">
        <v>54435.870533000001</v>
      </c>
      <c r="J159" s="96">
        <v>6845</v>
      </c>
      <c r="K159" s="84"/>
      <c r="L159" s="94">
        <v>13287.398615393</v>
      </c>
      <c r="M159" s="95">
        <v>2.1147204681047215E-4</v>
      </c>
      <c r="N159" s="95">
        <f t="shared" si="4"/>
        <v>1.5311770574502049E-3</v>
      </c>
      <c r="O159" s="95">
        <f>L159/'סכום נכסי הקרן'!$C$42</f>
        <v>1.8393600938365807E-4</v>
      </c>
    </row>
    <row r="160" spans="2:15" s="142" customFormat="1">
      <c r="B160" s="87" t="s">
        <v>1569</v>
      </c>
      <c r="C160" s="84" t="s">
        <v>1570</v>
      </c>
      <c r="D160" s="97" t="s">
        <v>1479</v>
      </c>
      <c r="E160" s="97" t="s">
        <v>960</v>
      </c>
      <c r="F160" s="84"/>
      <c r="G160" s="97" t="s">
        <v>1025</v>
      </c>
      <c r="H160" s="97" t="s">
        <v>182</v>
      </c>
      <c r="I160" s="94">
        <v>138383.22424799998</v>
      </c>
      <c r="J160" s="96">
        <v>5473</v>
      </c>
      <c r="K160" s="84"/>
      <c r="L160" s="94">
        <v>27007.863634149999</v>
      </c>
      <c r="M160" s="95">
        <v>3.2326992594348689E-5</v>
      </c>
      <c r="N160" s="95">
        <f t="shared" si="4"/>
        <v>3.1122586417665827E-3</v>
      </c>
      <c r="O160" s="95">
        <f>L160/'סכום נכסי הקרן'!$C$42</f>
        <v>3.7386690974173365E-4</v>
      </c>
    </row>
    <row r="161" spans="2:15" s="142" customFormat="1">
      <c r="B161" s="87" t="s">
        <v>1571</v>
      </c>
      <c r="C161" s="84" t="s">
        <v>1572</v>
      </c>
      <c r="D161" s="97" t="s">
        <v>1488</v>
      </c>
      <c r="E161" s="97" t="s">
        <v>960</v>
      </c>
      <c r="F161" s="84"/>
      <c r="G161" s="97" t="s">
        <v>1001</v>
      </c>
      <c r="H161" s="97" t="s">
        <v>182</v>
      </c>
      <c r="I161" s="94">
        <v>44234.546537000009</v>
      </c>
      <c r="J161" s="96">
        <v>7003</v>
      </c>
      <c r="K161" s="84"/>
      <c r="L161" s="94">
        <v>11046.559719059998</v>
      </c>
      <c r="M161" s="95">
        <v>1.912871956451409E-5</v>
      </c>
      <c r="N161" s="95">
        <f t="shared" si="4"/>
        <v>1.2729533669580499E-3</v>
      </c>
      <c r="O161" s="95">
        <f>L161/'סכום נכסי הקרן'!$C$42</f>
        <v>1.529163210162385E-4</v>
      </c>
    </row>
    <row r="162" spans="2:15" s="142" customFormat="1">
      <c r="B162" s="87" t="s">
        <v>1573</v>
      </c>
      <c r="C162" s="84" t="s">
        <v>1574</v>
      </c>
      <c r="D162" s="97" t="s">
        <v>30</v>
      </c>
      <c r="E162" s="97" t="s">
        <v>960</v>
      </c>
      <c r="F162" s="84"/>
      <c r="G162" s="97" t="s">
        <v>994</v>
      </c>
      <c r="H162" s="97" t="s">
        <v>184</v>
      </c>
      <c r="I162" s="94">
        <v>75116.729956999989</v>
      </c>
      <c r="J162" s="96">
        <v>4885</v>
      </c>
      <c r="K162" s="84"/>
      <c r="L162" s="94">
        <v>14903.847291114</v>
      </c>
      <c r="M162" s="95">
        <v>7.0213218061902438E-5</v>
      </c>
      <c r="N162" s="95">
        <f t="shared" si="4"/>
        <v>1.7174489680364107E-3</v>
      </c>
      <c r="O162" s="95">
        <f>L162/'סכום נכסי הקרן'!$C$42</f>
        <v>2.0631233204783861E-4</v>
      </c>
    </row>
    <row r="163" spans="2:15" s="142" customFormat="1">
      <c r="B163" s="87" t="s">
        <v>1575</v>
      </c>
      <c r="C163" s="84" t="s">
        <v>1576</v>
      </c>
      <c r="D163" s="97" t="s">
        <v>30</v>
      </c>
      <c r="E163" s="97" t="s">
        <v>960</v>
      </c>
      <c r="F163" s="84"/>
      <c r="G163" s="97" t="s">
        <v>972</v>
      </c>
      <c r="H163" s="97" t="s">
        <v>184</v>
      </c>
      <c r="I163" s="94">
        <v>219655.60538600001</v>
      </c>
      <c r="J163" s="96">
        <v>2881</v>
      </c>
      <c r="K163" s="84"/>
      <c r="L163" s="94">
        <v>25702.933889954998</v>
      </c>
      <c r="M163" s="95">
        <v>1.7764205798894466E-4</v>
      </c>
      <c r="N163" s="95">
        <f t="shared" si="4"/>
        <v>2.9618847014844687E-3</v>
      </c>
      <c r="O163" s="95">
        <f>L163/'סכום נכסי הקרן'!$C$42</f>
        <v>3.5580290966009189E-4</v>
      </c>
    </row>
    <row r="164" spans="2:15" s="142" customFormat="1">
      <c r="B164" s="87" t="s">
        <v>1577</v>
      </c>
      <c r="C164" s="84" t="s">
        <v>1578</v>
      </c>
      <c r="D164" s="97" t="s">
        <v>30</v>
      </c>
      <c r="E164" s="97" t="s">
        <v>960</v>
      </c>
      <c r="F164" s="84"/>
      <c r="G164" s="97" t="s">
        <v>1148</v>
      </c>
      <c r="H164" s="97" t="s">
        <v>184</v>
      </c>
      <c r="I164" s="94">
        <v>0</v>
      </c>
      <c r="J164" s="96">
        <v>3304</v>
      </c>
      <c r="K164" s="94">
        <v>256.81378518099996</v>
      </c>
      <c r="L164" s="94">
        <v>256.81378518099996</v>
      </c>
      <c r="M164" s="95">
        <v>0</v>
      </c>
      <c r="N164" s="95">
        <f t="shared" si="4"/>
        <v>2.959400762242144E-5</v>
      </c>
      <c r="O164" s="95">
        <f>L164/'סכום נכסי הקרן'!$C$42</f>
        <v>3.5550452099918445E-6</v>
      </c>
    </row>
    <row r="165" spans="2:15" s="142" customFormat="1">
      <c r="B165" s="87" t="s">
        <v>1579</v>
      </c>
      <c r="C165" s="84" t="s">
        <v>1580</v>
      </c>
      <c r="D165" s="97" t="s">
        <v>30</v>
      </c>
      <c r="E165" s="97" t="s">
        <v>960</v>
      </c>
      <c r="F165" s="84"/>
      <c r="G165" s="97" t="s">
        <v>1004</v>
      </c>
      <c r="H165" s="97" t="s">
        <v>184</v>
      </c>
      <c r="I165" s="94">
        <v>49992.344656999994</v>
      </c>
      <c r="J165" s="96">
        <v>8694</v>
      </c>
      <c r="K165" s="84"/>
      <c r="L165" s="94">
        <v>17653.071979401</v>
      </c>
      <c r="M165" s="95">
        <v>5.1012596588775503E-4</v>
      </c>
      <c r="N165" s="95">
        <f t="shared" si="4"/>
        <v>2.0342566359876171E-3</v>
      </c>
      <c r="O165" s="95">
        <f>L165/'סכום נכסי הקרן'!$C$42</f>
        <v>2.4436954946861555E-4</v>
      </c>
    </row>
    <row r="166" spans="2:15" s="142" customFormat="1">
      <c r="B166" s="87" t="s">
        <v>1581</v>
      </c>
      <c r="C166" s="84" t="s">
        <v>1582</v>
      </c>
      <c r="D166" s="97" t="s">
        <v>30</v>
      </c>
      <c r="E166" s="97" t="s">
        <v>960</v>
      </c>
      <c r="F166" s="84"/>
      <c r="G166" s="97" t="s">
        <v>1025</v>
      </c>
      <c r="H166" s="97" t="s">
        <v>189</v>
      </c>
      <c r="I166" s="94">
        <v>870741.43090800021</v>
      </c>
      <c r="J166" s="96">
        <v>8810</v>
      </c>
      <c r="K166" s="84"/>
      <c r="L166" s="94">
        <v>29541.914456821993</v>
      </c>
      <c r="M166" s="95">
        <v>2.8340796602819944E-4</v>
      </c>
      <c r="N166" s="95">
        <f t="shared" si="4"/>
        <v>3.4042706897526522E-3</v>
      </c>
      <c r="O166" s="95">
        <f>L166/'סכום נכסי הקרן'!$C$42</f>
        <v>4.0894549881617426E-4</v>
      </c>
    </row>
    <row r="167" spans="2:15" s="142" customFormat="1">
      <c r="B167" s="87" t="s">
        <v>1583</v>
      </c>
      <c r="C167" s="84" t="s">
        <v>1584</v>
      </c>
      <c r="D167" s="97" t="s">
        <v>1479</v>
      </c>
      <c r="E167" s="97" t="s">
        <v>960</v>
      </c>
      <c r="F167" s="84"/>
      <c r="G167" s="97" t="s">
        <v>1025</v>
      </c>
      <c r="H167" s="97" t="s">
        <v>182</v>
      </c>
      <c r="I167" s="94">
        <v>69282.146911000003</v>
      </c>
      <c r="J167" s="96">
        <v>19300</v>
      </c>
      <c r="K167" s="84"/>
      <c r="L167" s="94">
        <v>47682.606226768999</v>
      </c>
      <c r="M167" s="95">
        <v>2.8837007730362833E-5</v>
      </c>
      <c r="N167" s="95">
        <f t="shared" si="4"/>
        <v>5.4947183272789583E-3</v>
      </c>
      <c r="O167" s="95">
        <f>L167/'סכום נכסי הקרן'!$C$42</f>
        <v>6.6006511584621786E-4</v>
      </c>
    </row>
    <row r="168" spans="2:15" s="142" customFormat="1">
      <c r="B168" s="87" t="s">
        <v>1585</v>
      </c>
      <c r="C168" s="84" t="s">
        <v>1586</v>
      </c>
      <c r="D168" s="97" t="s">
        <v>1488</v>
      </c>
      <c r="E168" s="97" t="s">
        <v>960</v>
      </c>
      <c r="F168" s="84"/>
      <c r="G168" s="97" t="s">
        <v>972</v>
      </c>
      <c r="H168" s="97" t="s">
        <v>182</v>
      </c>
      <c r="I168" s="94">
        <v>41165.292287000004</v>
      </c>
      <c r="J168" s="96">
        <v>16419</v>
      </c>
      <c r="K168" s="94">
        <v>95.417032569000014</v>
      </c>
      <c r="L168" s="94">
        <v>24197.759062816996</v>
      </c>
      <c r="M168" s="95">
        <v>1.5797890658281015E-4</v>
      </c>
      <c r="N168" s="95">
        <f t="shared" si="4"/>
        <v>2.7884354636407739E-3</v>
      </c>
      <c r="O168" s="95">
        <f>L168/'סכום נכסי הקרן'!$C$42</f>
        <v>3.349669387419188E-4</v>
      </c>
    </row>
    <row r="169" spans="2:15" s="142" customFormat="1">
      <c r="B169" s="87" t="s">
        <v>1587</v>
      </c>
      <c r="C169" s="84" t="s">
        <v>1588</v>
      </c>
      <c r="D169" s="97" t="s">
        <v>1488</v>
      </c>
      <c r="E169" s="97" t="s">
        <v>960</v>
      </c>
      <c r="F169" s="84"/>
      <c r="G169" s="97" t="s">
        <v>1018</v>
      </c>
      <c r="H169" s="97" t="s">
        <v>182</v>
      </c>
      <c r="I169" s="94">
        <v>14148.429962</v>
      </c>
      <c r="J169" s="96">
        <v>20460</v>
      </c>
      <c r="K169" s="84"/>
      <c r="L169" s="94">
        <v>10322.745439101003</v>
      </c>
      <c r="M169" s="95">
        <v>3.8673948127297899E-5</v>
      </c>
      <c r="N169" s="95">
        <f t="shared" si="4"/>
        <v>1.1895444280522706E-3</v>
      </c>
      <c r="O169" s="95">
        <f>L169/'סכום נכסי הקרן'!$C$42</f>
        <v>1.4289663890657933E-4</v>
      </c>
    </row>
    <row r="170" spans="2:15" s="142" customFormat="1">
      <c r="B170" s="87" t="s">
        <v>1589</v>
      </c>
      <c r="C170" s="84" t="s">
        <v>1590</v>
      </c>
      <c r="D170" s="97" t="s">
        <v>143</v>
      </c>
      <c r="E170" s="97" t="s">
        <v>960</v>
      </c>
      <c r="F170" s="84"/>
      <c r="G170" s="97" t="s">
        <v>962</v>
      </c>
      <c r="H170" s="97" t="s">
        <v>192</v>
      </c>
      <c r="I170" s="94">
        <v>422325.31347200007</v>
      </c>
      <c r="J170" s="96">
        <v>971.3</v>
      </c>
      <c r="K170" s="84"/>
      <c r="L170" s="94">
        <v>13588.026612139001</v>
      </c>
      <c r="M170" s="95">
        <v>2.8880427934829204E-4</v>
      </c>
      <c r="N170" s="95">
        <f t="shared" si="4"/>
        <v>1.5658200078702692E-3</v>
      </c>
      <c r="O170" s="95">
        <f>L170/'סכום נכסי הקרן'!$C$42</f>
        <v>1.8809756994423341E-4</v>
      </c>
    </row>
    <row r="171" spans="2:15" s="142" customFormat="1">
      <c r="B171" s="87" t="s">
        <v>1591</v>
      </c>
      <c r="C171" s="84" t="s">
        <v>1592</v>
      </c>
      <c r="D171" s="97" t="s">
        <v>1488</v>
      </c>
      <c r="E171" s="97" t="s">
        <v>960</v>
      </c>
      <c r="F171" s="84"/>
      <c r="G171" s="97" t="s">
        <v>1001</v>
      </c>
      <c r="H171" s="97" t="s">
        <v>182</v>
      </c>
      <c r="I171" s="94">
        <v>67360.023759000003</v>
      </c>
      <c r="J171" s="96">
        <v>11180</v>
      </c>
      <c r="K171" s="84"/>
      <c r="L171" s="94">
        <v>26855.013440348001</v>
      </c>
      <c r="M171" s="95">
        <v>2.0764668621217067E-5</v>
      </c>
      <c r="N171" s="95">
        <f t="shared" si="4"/>
        <v>3.0946449073742609E-3</v>
      </c>
      <c r="O171" s="95">
        <f>L171/'סכום נכסי הקרן'!$C$42</f>
        <v>3.7175102118482015E-4</v>
      </c>
    </row>
    <row r="172" spans="2:15" s="142" customFormat="1">
      <c r="B172" s="87" t="s">
        <v>1593</v>
      </c>
      <c r="C172" s="84" t="s">
        <v>1594</v>
      </c>
      <c r="D172" s="97" t="s">
        <v>30</v>
      </c>
      <c r="E172" s="97" t="s">
        <v>960</v>
      </c>
      <c r="F172" s="84"/>
      <c r="G172" s="97" t="s">
        <v>1148</v>
      </c>
      <c r="H172" s="97" t="s">
        <v>184</v>
      </c>
      <c r="I172" s="94">
        <v>30557.543890000004</v>
      </c>
      <c r="J172" s="96">
        <v>9920</v>
      </c>
      <c r="K172" s="84"/>
      <c r="L172" s="94">
        <v>12311.962007750002</v>
      </c>
      <c r="M172" s="95">
        <v>4.8359584770475689E-4</v>
      </c>
      <c r="N172" s="95">
        <f t="shared" si="4"/>
        <v>1.4187723499636867E-3</v>
      </c>
      <c r="O172" s="95">
        <f>L172/'סכום נכסי הקרן'!$C$42</f>
        <v>1.7043314684375227E-4</v>
      </c>
    </row>
    <row r="173" spans="2:15" s="142" customFormat="1">
      <c r="B173" s="87" t="s">
        <v>1595</v>
      </c>
      <c r="C173" s="84" t="s">
        <v>1596</v>
      </c>
      <c r="D173" s="97" t="s">
        <v>1488</v>
      </c>
      <c r="E173" s="97" t="s">
        <v>960</v>
      </c>
      <c r="F173" s="84"/>
      <c r="G173" s="97" t="s">
        <v>976</v>
      </c>
      <c r="H173" s="97" t="s">
        <v>182</v>
      </c>
      <c r="I173" s="94">
        <v>35467.136416000001</v>
      </c>
      <c r="J173" s="96">
        <v>26453</v>
      </c>
      <c r="K173" s="84"/>
      <c r="L173" s="94">
        <v>33456.645611435997</v>
      </c>
      <c r="M173" s="95">
        <v>3.5120780789813442E-5</v>
      </c>
      <c r="N173" s="95">
        <f t="shared" si="4"/>
        <v>3.8553858179679297E-3</v>
      </c>
      <c r="O173" s="95">
        <f>L173/'סכום נכסי הקרן'!$C$42</f>
        <v>4.6313669509408343E-4</v>
      </c>
    </row>
    <row r="174" spans="2:15" s="142" customFormat="1">
      <c r="B174" s="87" t="s">
        <v>1597</v>
      </c>
      <c r="C174" s="84" t="s">
        <v>1598</v>
      </c>
      <c r="D174" s="97" t="s">
        <v>1488</v>
      </c>
      <c r="E174" s="97" t="s">
        <v>960</v>
      </c>
      <c r="F174" s="84"/>
      <c r="G174" s="97" t="s">
        <v>1115</v>
      </c>
      <c r="H174" s="97" t="s">
        <v>182</v>
      </c>
      <c r="I174" s="94">
        <v>83591.643077000001</v>
      </c>
      <c r="J174" s="96">
        <v>20766</v>
      </c>
      <c r="K174" s="84"/>
      <c r="L174" s="94">
        <v>61900.912384862997</v>
      </c>
      <c r="M174" s="95">
        <v>1.0947671395978663E-4</v>
      </c>
      <c r="N174" s="95">
        <f t="shared" si="4"/>
        <v>7.1331687730912651E-3</v>
      </c>
      <c r="O174" s="95">
        <f>L174/'סכום נכסי הקרן'!$C$42</f>
        <v>8.5688757678189056E-4</v>
      </c>
    </row>
    <row r="175" spans="2:15" s="142" customFormat="1">
      <c r="B175" s="87" t="s">
        <v>1599</v>
      </c>
      <c r="C175" s="84" t="s">
        <v>1600</v>
      </c>
      <c r="D175" s="97" t="s">
        <v>1488</v>
      </c>
      <c r="E175" s="97" t="s">
        <v>960</v>
      </c>
      <c r="F175" s="84"/>
      <c r="G175" s="97" t="s">
        <v>1166</v>
      </c>
      <c r="H175" s="97" t="s">
        <v>182</v>
      </c>
      <c r="I175" s="94">
        <v>95467.235622000007</v>
      </c>
      <c r="J175" s="96">
        <v>8385</v>
      </c>
      <c r="K175" s="94">
        <v>187.23988769100004</v>
      </c>
      <c r="L175" s="94">
        <v>28732.812090462994</v>
      </c>
      <c r="M175" s="95">
        <v>3.7079775075424884E-5</v>
      </c>
      <c r="N175" s="95">
        <f t="shared" si="4"/>
        <v>3.311033554602483E-3</v>
      </c>
      <c r="O175" s="95">
        <f>L175/'סכום נכסי הקרן'!$C$42</f>
        <v>3.9774518303137182E-4</v>
      </c>
    </row>
    <row r="176" spans="2:15" s="142" customFormat="1">
      <c r="B176" s="87" t="s">
        <v>1601</v>
      </c>
      <c r="C176" s="84" t="s">
        <v>1602</v>
      </c>
      <c r="D176" s="97" t="s">
        <v>1479</v>
      </c>
      <c r="E176" s="97" t="s">
        <v>960</v>
      </c>
      <c r="F176" s="84"/>
      <c r="G176" s="97" t="s">
        <v>1011</v>
      </c>
      <c r="H176" s="97" t="s">
        <v>182</v>
      </c>
      <c r="I176" s="94">
        <v>240334.32197600001</v>
      </c>
      <c r="J176" s="96">
        <v>13396</v>
      </c>
      <c r="K176" s="84"/>
      <c r="L176" s="94">
        <v>114808.03246068803</v>
      </c>
      <c r="M176" s="95">
        <v>3.1363699944993605E-5</v>
      </c>
      <c r="N176" s="95">
        <f t="shared" si="4"/>
        <v>1.3229935399932648E-2</v>
      </c>
      <c r="O176" s="95">
        <f>L176/'סכום נכסי הקרן'!$C$42</f>
        <v>1.5892750678484743E-3</v>
      </c>
    </row>
    <row r="177" spans="2:15" s="142" customFormat="1">
      <c r="B177" s="87" t="s">
        <v>1603</v>
      </c>
      <c r="C177" s="84" t="s">
        <v>1604</v>
      </c>
      <c r="D177" s="97" t="s">
        <v>1488</v>
      </c>
      <c r="E177" s="97" t="s">
        <v>960</v>
      </c>
      <c r="F177" s="84"/>
      <c r="G177" s="97" t="s">
        <v>1018</v>
      </c>
      <c r="H177" s="97" t="s">
        <v>182</v>
      </c>
      <c r="I177" s="94">
        <v>13450.21926</v>
      </c>
      <c r="J177" s="96">
        <v>19531</v>
      </c>
      <c r="K177" s="84"/>
      <c r="L177" s="94">
        <v>9367.747646931999</v>
      </c>
      <c r="M177" s="95">
        <v>7.0939975E-5</v>
      </c>
      <c r="N177" s="95">
        <f t="shared" si="4"/>
        <v>1.0794949931244443E-3</v>
      </c>
      <c r="O177" s="95">
        <f>L177/'סכום נכסי הקרן'!$C$42</f>
        <v>1.2967670865941444E-4</v>
      </c>
    </row>
    <row r="178" spans="2:15" s="142" customFormat="1">
      <c r="B178" s="87" t="s">
        <v>1605</v>
      </c>
      <c r="C178" s="84" t="s">
        <v>1606</v>
      </c>
      <c r="D178" s="97" t="s">
        <v>1488</v>
      </c>
      <c r="E178" s="97" t="s">
        <v>960</v>
      </c>
      <c r="F178" s="84"/>
      <c r="G178" s="97" t="s">
        <v>1062</v>
      </c>
      <c r="H178" s="97" t="s">
        <v>182</v>
      </c>
      <c r="I178" s="94">
        <v>34579.233200000002</v>
      </c>
      <c r="J178" s="96">
        <v>2503</v>
      </c>
      <c r="K178" s="84"/>
      <c r="L178" s="94">
        <v>3086.4379261460008</v>
      </c>
      <c r="M178" s="95">
        <v>8.9632674562286317E-5</v>
      </c>
      <c r="N178" s="95">
        <f t="shared" si="4"/>
        <v>3.5566652875786923E-4</v>
      </c>
      <c r="O178" s="95">
        <f>L178/'סכום נכסי הקרן'!$C$42</f>
        <v>4.2725223482646148E-5</v>
      </c>
    </row>
    <row r="179" spans="2:15" s="142" customFormat="1">
      <c r="B179" s="87" t="s">
        <v>1607</v>
      </c>
      <c r="C179" s="84" t="s">
        <v>1608</v>
      </c>
      <c r="D179" s="97" t="s">
        <v>1479</v>
      </c>
      <c r="E179" s="97" t="s">
        <v>960</v>
      </c>
      <c r="F179" s="84"/>
      <c r="G179" s="97" t="s">
        <v>1073</v>
      </c>
      <c r="H179" s="97" t="s">
        <v>182</v>
      </c>
      <c r="I179" s="94">
        <v>625884.12092000002</v>
      </c>
      <c r="J179" s="96">
        <v>1904</v>
      </c>
      <c r="K179" s="84"/>
      <c r="L179" s="94">
        <v>42495.428839820997</v>
      </c>
      <c r="M179" s="95">
        <v>1.2142054626551645E-3</v>
      </c>
      <c r="N179" s="95">
        <f t="shared" si="4"/>
        <v>4.8969725052624364E-3</v>
      </c>
      <c r="O179" s="95">
        <f>L179/'סכום נכסי הקרן'!$C$42</f>
        <v>5.8825958519742225E-4</v>
      </c>
    </row>
    <row r="180" spans="2:15" s="142" customFormat="1">
      <c r="B180" s="87" t="s">
        <v>1609</v>
      </c>
      <c r="C180" s="84" t="s">
        <v>1610</v>
      </c>
      <c r="D180" s="97" t="s">
        <v>1479</v>
      </c>
      <c r="E180" s="97" t="s">
        <v>960</v>
      </c>
      <c r="F180" s="84"/>
      <c r="G180" s="97" t="s">
        <v>1011</v>
      </c>
      <c r="H180" s="97" t="s">
        <v>182</v>
      </c>
      <c r="I180" s="94">
        <v>19528.371237999996</v>
      </c>
      <c r="J180" s="96">
        <v>36732</v>
      </c>
      <c r="K180" s="84"/>
      <c r="L180" s="94">
        <v>25579.493276808997</v>
      </c>
      <c r="M180" s="95">
        <v>4.4664867428865937E-5</v>
      </c>
      <c r="N180" s="95">
        <f t="shared" si="4"/>
        <v>2.947659988259731E-3</v>
      </c>
      <c r="O180" s="95">
        <f>L180/'סכום נכסי הקרן'!$C$42</f>
        <v>3.5409413471962727E-4</v>
      </c>
    </row>
    <row r="181" spans="2:15" s="142" customFormat="1">
      <c r="B181" s="87" t="s">
        <v>1611</v>
      </c>
      <c r="C181" s="84" t="s">
        <v>1612</v>
      </c>
      <c r="D181" s="97" t="s">
        <v>1488</v>
      </c>
      <c r="E181" s="97" t="s">
        <v>960</v>
      </c>
      <c r="F181" s="84"/>
      <c r="G181" s="97" t="s">
        <v>1120</v>
      </c>
      <c r="H181" s="97" t="s">
        <v>182</v>
      </c>
      <c r="I181" s="94">
        <v>109869.230839</v>
      </c>
      <c r="J181" s="96">
        <v>8395</v>
      </c>
      <c r="K181" s="94">
        <v>86.194609251999978</v>
      </c>
      <c r="L181" s="94">
        <v>32977.273807762002</v>
      </c>
      <c r="M181" s="95">
        <v>8.7425049167027719E-5</v>
      </c>
      <c r="N181" s="95">
        <f t="shared" si="4"/>
        <v>3.8001452754795129E-3</v>
      </c>
      <c r="O181" s="95">
        <f>L181/'סכום נכסי הקרן'!$C$42</f>
        <v>4.5650080351507298E-4</v>
      </c>
    </row>
    <row r="182" spans="2:15" s="142" customFormat="1">
      <c r="B182" s="87" t="s">
        <v>1613</v>
      </c>
      <c r="C182" s="84" t="s">
        <v>1614</v>
      </c>
      <c r="D182" s="97" t="s">
        <v>30</v>
      </c>
      <c r="E182" s="97" t="s">
        <v>960</v>
      </c>
      <c r="F182" s="84"/>
      <c r="G182" s="97" t="s">
        <v>1025</v>
      </c>
      <c r="H182" s="97" t="s">
        <v>184</v>
      </c>
      <c r="I182" s="94">
        <v>1331370.2802900001</v>
      </c>
      <c r="J182" s="96">
        <v>436.6</v>
      </c>
      <c r="K182" s="84"/>
      <c r="L182" s="94">
        <v>23609.116754312003</v>
      </c>
      <c r="M182" s="95">
        <v>2.3622743115820364E-4</v>
      </c>
      <c r="N182" s="95">
        <f t="shared" si="4"/>
        <v>2.7206031042816417E-3</v>
      </c>
      <c r="O182" s="95">
        <f>L182/'סכום נכסי הקרן'!$C$42</f>
        <v>3.2681842748589595E-4</v>
      </c>
    </row>
    <row r="183" spans="2:15" s="142" customFormat="1">
      <c r="B183" s="87" t="s">
        <v>1615</v>
      </c>
      <c r="C183" s="84" t="s">
        <v>1616</v>
      </c>
      <c r="D183" s="97" t="s">
        <v>1488</v>
      </c>
      <c r="E183" s="97" t="s">
        <v>960</v>
      </c>
      <c r="F183" s="84"/>
      <c r="G183" s="97" t="s">
        <v>1062</v>
      </c>
      <c r="H183" s="97" t="s">
        <v>182</v>
      </c>
      <c r="I183" s="94">
        <v>100625.56861200002</v>
      </c>
      <c r="J183" s="96">
        <v>5346</v>
      </c>
      <c r="K183" s="94">
        <v>154.29723439899999</v>
      </c>
      <c r="L183" s="94">
        <v>19337.390608656002</v>
      </c>
      <c r="M183" s="95">
        <v>1.7347540036180811E-4</v>
      </c>
      <c r="N183" s="95">
        <f t="shared" si="4"/>
        <v>2.2283495594559899E-3</v>
      </c>
      <c r="O183" s="95">
        <f>L183/'סכום נכסי הקרן'!$C$42</f>
        <v>2.6768538849498578E-4</v>
      </c>
    </row>
    <row r="184" spans="2:15" s="142" customFormat="1">
      <c r="B184" s="87" t="s">
        <v>1512</v>
      </c>
      <c r="C184" s="84" t="s">
        <v>1513</v>
      </c>
      <c r="D184" s="97" t="s">
        <v>1488</v>
      </c>
      <c r="E184" s="97" t="s">
        <v>960</v>
      </c>
      <c r="F184" s="84"/>
      <c r="G184" s="97" t="s">
        <v>209</v>
      </c>
      <c r="H184" s="97" t="s">
        <v>182</v>
      </c>
      <c r="I184" s="94">
        <v>342112.26131199993</v>
      </c>
      <c r="J184" s="96">
        <v>6339</v>
      </c>
      <c r="K184" s="84"/>
      <c r="L184" s="94">
        <v>77334.045605410996</v>
      </c>
      <c r="M184" s="95">
        <v>6.7408492371970954E-3</v>
      </c>
      <c r="N184" s="95">
        <f t="shared" si="4"/>
        <v>8.9116101517144782E-3</v>
      </c>
      <c r="O184" s="95">
        <f>L184/'סכום נכסי הקרן'!$C$42</f>
        <v>1.0705267562060266E-3</v>
      </c>
    </row>
    <row r="185" spans="2:15" s="142" customFormat="1">
      <c r="B185" s="87" t="s">
        <v>1617</v>
      </c>
      <c r="C185" s="84" t="s">
        <v>1618</v>
      </c>
      <c r="D185" s="97" t="s">
        <v>1488</v>
      </c>
      <c r="E185" s="97" t="s">
        <v>960</v>
      </c>
      <c r="F185" s="84"/>
      <c r="G185" s="97" t="s">
        <v>1025</v>
      </c>
      <c r="H185" s="97" t="s">
        <v>182</v>
      </c>
      <c r="I185" s="94">
        <v>24862.468672000003</v>
      </c>
      <c r="J185" s="96">
        <v>20376</v>
      </c>
      <c r="K185" s="84"/>
      <c r="L185" s="94">
        <v>18065.272612564004</v>
      </c>
      <c r="M185" s="95">
        <v>2.5905152889148952E-4</v>
      </c>
      <c r="N185" s="95">
        <f t="shared" si="4"/>
        <v>2.0817566900489495E-3</v>
      </c>
      <c r="O185" s="95">
        <f>L185/'סכום נכסי הקרן'!$C$42</f>
        <v>2.500755978625869E-4</v>
      </c>
    </row>
    <row r="186" spans="2:15" s="142" customFormat="1">
      <c r="B186" s="87" t="s">
        <v>1619</v>
      </c>
      <c r="C186" s="84" t="s">
        <v>1620</v>
      </c>
      <c r="D186" s="97" t="s">
        <v>1479</v>
      </c>
      <c r="E186" s="97" t="s">
        <v>960</v>
      </c>
      <c r="F186" s="84"/>
      <c r="G186" s="97" t="s">
        <v>1025</v>
      </c>
      <c r="H186" s="97" t="s">
        <v>182</v>
      </c>
      <c r="I186" s="94">
        <v>47530.584179000005</v>
      </c>
      <c r="J186" s="96">
        <v>11446</v>
      </c>
      <c r="K186" s="84"/>
      <c r="L186" s="94">
        <v>19400.290471706001</v>
      </c>
      <c r="M186" s="95">
        <v>4.0453867286985495E-5</v>
      </c>
      <c r="N186" s="95">
        <f t="shared" si="4"/>
        <v>2.2355978425854916E-3</v>
      </c>
      <c r="O186" s="95">
        <f>L186/'סכום נכסי הקרן'!$C$42</f>
        <v>2.6855610443684013E-4</v>
      </c>
    </row>
    <row r="187" spans="2:15" s="142" customFormat="1">
      <c r="B187" s="87" t="s">
        <v>1516</v>
      </c>
      <c r="C187" s="84" t="s">
        <v>1517</v>
      </c>
      <c r="D187" s="97" t="s">
        <v>1479</v>
      </c>
      <c r="E187" s="97" t="s">
        <v>960</v>
      </c>
      <c r="F187" s="84"/>
      <c r="G187" s="97" t="s">
        <v>1238</v>
      </c>
      <c r="H187" s="97" t="s">
        <v>182</v>
      </c>
      <c r="I187" s="94">
        <v>261442.86266099999</v>
      </c>
      <c r="J187" s="96">
        <v>4762</v>
      </c>
      <c r="K187" s="84"/>
      <c r="L187" s="94">
        <v>44396.375921432991</v>
      </c>
      <c r="M187" s="95">
        <v>1.9224967613630326E-3</v>
      </c>
      <c r="N187" s="95">
        <f t="shared" si="4"/>
        <v>5.1160286684017939E-3</v>
      </c>
      <c r="O187" s="95">
        <f>L187/'סכום נכסי הקרן'!$C$42</f>
        <v>6.1457418825570335E-4</v>
      </c>
    </row>
    <row r="188" spans="2:15" s="142" customFormat="1">
      <c r="B188" s="87" t="s">
        <v>1621</v>
      </c>
      <c r="C188" s="84" t="s">
        <v>1622</v>
      </c>
      <c r="D188" s="97" t="s">
        <v>1488</v>
      </c>
      <c r="E188" s="97" t="s">
        <v>960</v>
      </c>
      <c r="F188" s="84"/>
      <c r="G188" s="97" t="s">
        <v>1166</v>
      </c>
      <c r="H188" s="97" t="s">
        <v>182</v>
      </c>
      <c r="I188" s="94">
        <v>229178.72204800005</v>
      </c>
      <c r="J188" s="96">
        <v>4332</v>
      </c>
      <c r="K188" s="84"/>
      <c r="L188" s="94">
        <v>35403.327305403007</v>
      </c>
      <c r="M188" s="95">
        <v>4.1219719571284691E-5</v>
      </c>
      <c r="N188" s="95">
        <f t="shared" si="4"/>
        <v>4.079712221821543E-3</v>
      </c>
      <c r="O188" s="95">
        <f>L188/'סכום נכסי הקרן'!$C$42</f>
        <v>4.9008439740156934E-4</v>
      </c>
    </row>
    <row r="189" spans="2:15" s="142" customFormat="1">
      <c r="B189" s="87" t="s">
        <v>1623</v>
      </c>
      <c r="C189" s="84" t="s">
        <v>1624</v>
      </c>
      <c r="D189" s="97" t="s">
        <v>1488</v>
      </c>
      <c r="E189" s="97" t="s">
        <v>960</v>
      </c>
      <c r="F189" s="84"/>
      <c r="G189" s="97" t="s">
        <v>1148</v>
      </c>
      <c r="H189" s="97" t="s">
        <v>182</v>
      </c>
      <c r="I189" s="94">
        <v>174388.21229200001</v>
      </c>
      <c r="J189" s="96">
        <v>8010</v>
      </c>
      <c r="K189" s="84"/>
      <c r="L189" s="94">
        <v>49811.656040517984</v>
      </c>
      <c r="M189" s="95">
        <v>2.7649937073273296E-4</v>
      </c>
      <c r="N189" s="95">
        <f t="shared" si="4"/>
        <v>5.7400599718958759E-3</v>
      </c>
      <c r="O189" s="95">
        <f>L189/'סכום נכסי הקרן'!$C$42</f>
        <v>6.8953732013956562E-4</v>
      </c>
    </row>
    <row r="190" spans="2:15" s="142" customFormat="1">
      <c r="B190" s="87" t="s">
        <v>1625</v>
      </c>
      <c r="C190" s="84" t="s">
        <v>1626</v>
      </c>
      <c r="D190" s="97" t="s">
        <v>142</v>
      </c>
      <c r="E190" s="97" t="s">
        <v>960</v>
      </c>
      <c r="F190" s="84"/>
      <c r="G190" s="97" t="s">
        <v>1001</v>
      </c>
      <c r="H190" s="97" t="s">
        <v>185</v>
      </c>
      <c r="I190" s="94">
        <v>2570845.7883299999</v>
      </c>
      <c r="J190" s="96">
        <v>219.8</v>
      </c>
      <c r="K190" s="84"/>
      <c r="L190" s="94">
        <v>25550.291229741997</v>
      </c>
      <c r="M190" s="95">
        <v>2.1260510155644274E-4</v>
      </c>
      <c r="N190" s="95">
        <f t="shared" si="4"/>
        <v>2.9442948822827214E-3</v>
      </c>
      <c r="O190" s="95">
        <f>L190/'סכום נכסי הקרן'!$C$42</f>
        <v>3.5368989396800902E-4</v>
      </c>
    </row>
    <row r="191" spans="2:15" s="142" customFormat="1">
      <c r="B191" s="87" t="s">
        <v>1627</v>
      </c>
      <c r="C191" s="84" t="s">
        <v>1628</v>
      </c>
      <c r="D191" s="97" t="s">
        <v>142</v>
      </c>
      <c r="E191" s="97" t="s">
        <v>960</v>
      </c>
      <c r="F191" s="84"/>
      <c r="G191" s="97" t="s">
        <v>962</v>
      </c>
      <c r="H191" s="97" t="s">
        <v>185</v>
      </c>
      <c r="I191" s="94">
        <v>185873.09455800001</v>
      </c>
      <c r="J191" s="96">
        <v>2572.5</v>
      </c>
      <c r="K191" s="84"/>
      <c r="L191" s="94">
        <v>21620.416351802003</v>
      </c>
      <c r="M191" s="95">
        <v>4.2914647009101043E-5</v>
      </c>
      <c r="N191" s="95">
        <f t="shared" si="4"/>
        <v>2.4914346629181299E-3</v>
      </c>
      <c r="O191" s="95">
        <f>L191/'סכום נכסי הקרן'!$C$42</f>
        <v>2.9928906478027164E-4</v>
      </c>
    </row>
    <row r="192" spans="2:15" s="142" customFormat="1">
      <c r="B192" s="87" t="s">
        <v>1629</v>
      </c>
      <c r="C192" s="84" t="s">
        <v>1630</v>
      </c>
      <c r="D192" s="97" t="s">
        <v>1488</v>
      </c>
      <c r="E192" s="97" t="s">
        <v>960</v>
      </c>
      <c r="F192" s="84"/>
      <c r="G192" s="97" t="s">
        <v>1018</v>
      </c>
      <c r="H192" s="97" t="s">
        <v>182</v>
      </c>
      <c r="I192" s="94">
        <v>11423.454322000001</v>
      </c>
      <c r="J192" s="96">
        <v>22779</v>
      </c>
      <c r="K192" s="84"/>
      <c r="L192" s="94">
        <v>9279.2621218820004</v>
      </c>
      <c r="M192" s="95">
        <v>4.6399083354995941E-5</v>
      </c>
      <c r="N192" s="95">
        <f t="shared" si="4"/>
        <v>1.0692983391521584E-3</v>
      </c>
      <c r="O192" s="95">
        <f>L192/'סכום נכסי הקרן'!$C$42</f>
        <v>1.2845181318987838E-4</v>
      </c>
    </row>
    <row r="193" spans="2:15" s="142" customFormat="1">
      <c r="B193" s="87" t="s">
        <v>1631</v>
      </c>
      <c r="C193" s="84" t="s">
        <v>1632</v>
      </c>
      <c r="D193" s="97" t="s">
        <v>30</v>
      </c>
      <c r="E193" s="97" t="s">
        <v>960</v>
      </c>
      <c r="F193" s="84"/>
      <c r="G193" s="97" t="s">
        <v>1004</v>
      </c>
      <c r="H193" s="97" t="s">
        <v>189</v>
      </c>
      <c r="I193" s="94">
        <v>61629.368219000011</v>
      </c>
      <c r="J193" s="96">
        <v>30220</v>
      </c>
      <c r="K193" s="84"/>
      <c r="L193" s="94">
        <v>7172.2545428879994</v>
      </c>
      <c r="M193" s="95">
        <v>4.6177484286456978E-4</v>
      </c>
      <c r="N193" s="95">
        <f t="shared" si="4"/>
        <v>8.2649673755861035E-4</v>
      </c>
      <c r="O193" s="95">
        <f>L193/'סכום נכסי הקרן'!$C$42</f>
        <v>9.9284737147445942E-5</v>
      </c>
    </row>
    <row r="194" spans="2:15" s="142" customFormat="1">
      <c r="B194" s="87" t="s">
        <v>1633</v>
      </c>
      <c r="C194" s="84" t="s">
        <v>1634</v>
      </c>
      <c r="D194" s="97" t="s">
        <v>142</v>
      </c>
      <c r="E194" s="97" t="s">
        <v>960</v>
      </c>
      <c r="F194" s="84"/>
      <c r="G194" s="97" t="s">
        <v>1148</v>
      </c>
      <c r="H194" s="97" t="s">
        <v>185</v>
      </c>
      <c r="I194" s="94">
        <v>1154889.9465859998</v>
      </c>
      <c r="J194" s="96">
        <v>730.2</v>
      </c>
      <c r="K194" s="84"/>
      <c r="L194" s="94">
        <v>38130.681692891994</v>
      </c>
      <c r="M194" s="95">
        <v>1.0563256224562442E-3</v>
      </c>
      <c r="N194" s="95">
        <f t="shared" si="4"/>
        <v>4.3939996596065031E-3</v>
      </c>
      <c r="O194" s="95">
        <f>L194/'סכום נכסי הקרן'!$C$42</f>
        <v>5.2783886663443943E-4</v>
      </c>
    </row>
    <row r="195" spans="2:15" s="142" customFormat="1">
      <c r="B195" s="87" t="s">
        <v>1635</v>
      </c>
      <c r="C195" s="84" t="s">
        <v>1636</v>
      </c>
      <c r="D195" s="97" t="s">
        <v>1488</v>
      </c>
      <c r="E195" s="97" t="s">
        <v>960</v>
      </c>
      <c r="F195" s="84"/>
      <c r="G195" s="97" t="s">
        <v>1148</v>
      </c>
      <c r="H195" s="97" t="s">
        <v>182</v>
      </c>
      <c r="I195" s="94">
        <v>25064.028774999999</v>
      </c>
      <c r="J195" s="96">
        <v>8037</v>
      </c>
      <c r="K195" s="94">
        <v>75.971578337000011</v>
      </c>
      <c r="L195" s="94">
        <v>7259.3076897660012</v>
      </c>
      <c r="M195" s="95">
        <v>2.9722336578298669E-4</v>
      </c>
      <c r="N195" s="95">
        <f t="shared" si="4"/>
        <v>8.3652833103575817E-4</v>
      </c>
      <c r="O195" s="95">
        <f>L195/'סכום נכסי הקרן'!$C$42</f>
        <v>1.0048980436221886E-4</v>
      </c>
    </row>
    <row r="196" spans="2:15" s="142" customFormat="1">
      <c r="B196" s="87" t="s">
        <v>1637</v>
      </c>
      <c r="C196" s="84" t="s">
        <v>1638</v>
      </c>
      <c r="D196" s="97" t="s">
        <v>30</v>
      </c>
      <c r="E196" s="97" t="s">
        <v>960</v>
      </c>
      <c r="F196" s="84"/>
      <c r="G196" s="97" t="s">
        <v>1004</v>
      </c>
      <c r="H196" s="97" t="s">
        <v>184</v>
      </c>
      <c r="I196" s="94">
        <v>32438.953174000002</v>
      </c>
      <c r="J196" s="96">
        <v>10865</v>
      </c>
      <c r="K196" s="84"/>
      <c r="L196" s="94">
        <v>14315.077773198002</v>
      </c>
      <c r="M196" s="95">
        <v>1.5215348131574928E-4</v>
      </c>
      <c r="N196" s="95">
        <f t="shared" si="4"/>
        <v>1.6496019496655895E-3</v>
      </c>
      <c r="O196" s="95">
        <f>L196/'סכום נכסי הקרן'!$C$42</f>
        <v>1.9816205984581766E-4</v>
      </c>
    </row>
    <row r="197" spans="2:15" s="142" customFormat="1">
      <c r="B197" s="87" t="s">
        <v>1639</v>
      </c>
      <c r="C197" s="84" t="s">
        <v>1640</v>
      </c>
      <c r="D197" s="97" t="s">
        <v>30</v>
      </c>
      <c r="E197" s="97" t="s">
        <v>960</v>
      </c>
      <c r="F197" s="84"/>
      <c r="G197" s="97" t="s">
        <v>962</v>
      </c>
      <c r="H197" s="97" t="s">
        <v>184</v>
      </c>
      <c r="I197" s="94">
        <v>87625.887435000011</v>
      </c>
      <c r="J197" s="96">
        <v>4927.5</v>
      </c>
      <c r="K197" s="84"/>
      <c r="L197" s="94">
        <v>17537.036783199001</v>
      </c>
      <c r="M197" s="95">
        <v>3.2858973225778541E-5</v>
      </c>
      <c r="N197" s="95">
        <f t="shared" si="4"/>
        <v>2.0208852880342705E-3</v>
      </c>
      <c r="O197" s="95">
        <f>L197/'סכום נכסי הקרן'!$C$42</f>
        <v>2.4276328690697911E-4</v>
      </c>
    </row>
    <row r="198" spans="2:15" s="142" customFormat="1">
      <c r="B198" s="87" t="s">
        <v>1641</v>
      </c>
      <c r="C198" s="84" t="s">
        <v>1642</v>
      </c>
      <c r="D198" s="97" t="s">
        <v>1488</v>
      </c>
      <c r="E198" s="97" t="s">
        <v>960</v>
      </c>
      <c r="F198" s="84"/>
      <c r="G198" s="97" t="s">
        <v>976</v>
      </c>
      <c r="H198" s="97" t="s">
        <v>182</v>
      </c>
      <c r="I198" s="94">
        <v>63017.211134000005</v>
      </c>
      <c r="J198" s="96">
        <v>3490</v>
      </c>
      <c r="K198" s="84"/>
      <c r="L198" s="94">
        <v>7842.7061841699997</v>
      </c>
      <c r="M198" s="95">
        <v>8.1986266765424377E-5</v>
      </c>
      <c r="N198" s="95">
        <f t="shared" si="4"/>
        <v>9.0375641802545325E-4</v>
      </c>
      <c r="O198" s="95">
        <f>L198/'סכום נכסי הקרן'!$C$42</f>
        <v>1.0856572607173942E-4</v>
      </c>
    </row>
    <row r="199" spans="2:15" s="142" customFormat="1">
      <c r="B199" s="87" t="s">
        <v>1643</v>
      </c>
      <c r="C199" s="84" t="s">
        <v>1644</v>
      </c>
      <c r="D199" s="97" t="s">
        <v>1488</v>
      </c>
      <c r="E199" s="97" t="s">
        <v>960</v>
      </c>
      <c r="F199" s="84"/>
      <c r="G199" s="97" t="s">
        <v>972</v>
      </c>
      <c r="H199" s="97" t="s">
        <v>182</v>
      </c>
      <c r="I199" s="94">
        <v>67444.308606999999</v>
      </c>
      <c r="J199" s="96">
        <v>10327</v>
      </c>
      <c r="K199" s="84"/>
      <c r="L199" s="94">
        <v>24837.096390919</v>
      </c>
      <c r="M199" s="95">
        <v>9.6690615682649202E-5</v>
      </c>
      <c r="N199" s="95">
        <f t="shared" si="4"/>
        <v>2.8621096776157524E-3</v>
      </c>
      <c r="O199" s="95">
        <f>L199/'סכום נכסי הקרן'!$C$42</f>
        <v>3.4381721562341919E-4</v>
      </c>
    </row>
    <row r="200" spans="2:15" s="142" customFormat="1">
      <c r="B200" s="87" t="s">
        <v>1645</v>
      </c>
      <c r="C200" s="84" t="s">
        <v>1646</v>
      </c>
      <c r="D200" s="97" t="s">
        <v>1488</v>
      </c>
      <c r="E200" s="97" t="s">
        <v>960</v>
      </c>
      <c r="F200" s="84"/>
      <c r="G200" s="97" t="s">
        <v>1166</v>
      </c>
      <c r="H200" s="97" t="s">
        <v>182</v>
      </c>
      <c r="I200" s="94">
        <v>46182.383712999996</v>
      </c>
      <c r="J200" s="96">
        <v>24401</v>
      </c>
      <c r="K200" s="84"/>
      <c r="L200" s="94">
        <v>40185.123660748992</v>
      </c>
      <c r="M200" s="95">
        <v>4.8595484179617553E-5</v>
      </c>
      <c r="N200" s="95">
        <f t="shared" si="4"/>
        <v>4.6307438484503053E-3</v>
      </c>
      <c r="O200" s="95">
        <f>L200/'סכום נכסי הקרן'!$C$42</f>
        <v>5.5627828265678687E-4</v>
      </c>
    </row>
    <row r="201" spans="2:15" s="142" customFormat="1">
      <c r="B201" s="87" t="s">
        <v>1647</v>
      </c>
      <c r="C201" s="84" t="s">
        <v>1648</v>
      </c>
      <c r="D201" s="97" t="s">
        <v>1488</v>
      </c>
      <c r="E201" s="97" t="s">
        <v>960</v>
      </c>
      <c r="F201" s="84"/>
      <c r="G201" s="97" t="s">
        <v>1001</v>
      </c>
      <c r="H201" s="97" t="s">
        <v>182</v>
      </c>
      <c r="I201" s="94">
        <v>46106.313065000002</v>
      </c>
      <c r="J201" s="96">
        <v>5240</v>
      </c>
      <c r="K201" s="94">
        <v>60.833590660999995</v>
      </c>
      <c r="L201" s="94">
        <v>8676.1854792049999</v>
      </c>
      <c r="M201" s="95">
        <v>2.8960118405842901E-5</v>
      </c>
      <c r="N201" s="95">
        <f t="shared" si="4"/>
        <v>9.9980263529923352E-4</v>
      </c>
      <c r="O201" s="95">
        <f>L201/'סכום נכסי הקרן'!$C$42</f>
        <v>1.201034890206918E-4</v>
      </c>
    </row>
    <row r="202" spans="2:15" s="142" customFormat="1">
      <c r="B202" s="87" t="s">
        <v>1649</v>
      </c>
      <c r="C202" s="84" t="s">
        <v>1650</v>
      </c>
      <c r="D202" s="97" t="s">
        <v>1479</v>
      </c>
      <c r="E202" s="97" t="s">
        <v>960</v>
      </c>
      <c r="F202" s="84"/>
      <c r="G202" s="97" t="s">
        <v>976</v>
      </c>
      <c r="H202" s="97" t="s">
        <v>182</v>
      </c>
      <c r="I202" s="94">
        <v>61551.035096000007</v>
      </c>
      <c r="J202" s="96">
        <v>6194</v>
      </c>
      <c r="K202" s="84"/>
      <c r="L202" s="94">
        <v>13595.271991977002</v>
      </c>
      <c r="M202" s="95">
        <v>2.0342806078810774E-3</v>
      </c>
      <c r="N202" s="95">
        <f t="shared" si="4"/>
        <v>1.5666549312214515E-3</v>
      </c>
      <c r="O202" s="95">
        <f>L202/'סכום נכסי הקרן'!$C$42</f>
        <v>1.8819786694686315E-4</v>
      </c>
    </row>
    <row r="203" spans="2:15" s="142" customFormat="1">
      <c r="B203" s="87" t="s">
        <v>1651</v>
      </c>
      <c r="C203" s="84" t="s">
        <v>1652</v>
      </c>
      <c r="D203" s="97" t="s">
        <v>30</v>
      </c>
      <c r="E203" s="97" t="s">
        <v>960</v>
      </c>
      <c r="F203" s="84"/>
      <c r="G203" s="97" t="s">
        <v>1004</v>
      </c>
      <c r="H203" s="97" t="s">
        <v>184</v>
      </c>
      <c r="I203" s="94">
        <v>114917.393375</v>
      </c>
      <c r="J203" s="96">
        <v>9006</v>
      </c>
      <c r="K203" s="84"/>
      <c r="L203" s="94">
        <v>42035.368554042987</v>
      </c>
      <c r="M203" s="95">
        <v>1.9141988696052815E-4</v>
      </c>
      <c r="N203" s="95">
        <f t="shared" si="4"/>
        <v>4.8439573308842691E-3</v>
      </c>
      <c r="O203" s="95">
        <f>L203/'סכום נכסי הקרן'!$C$42</f>
        <v>5.81891020853768E-4</v>
      </c>
    </row>
    <row r="204" spans="2:15" s="142" customFormat="1">
      <c r="B204" s="87" t="s">
        <v>1653</v>
      </c>
      <c r="C204" s="84" t="s">
        <v>1654</v>
      </c>
      <c r="D204" s="97" t="s">
        <v>1488</v>
      </c>
      <c r="E204" s="97" t="s">
        <v>960</v>
      </c>
      <c r="F204" s="84"/>
      <c r="G204" s="97" t="s">
        <v>976</v>
      </c>
      <c r="H204" s="97" t="s">
        <v>182</v>
      </c>
      <c r="I204" s="94">
        <v>51993.038431999994</v>
      </c>
      <c r="J204" s="96">
        <v>17355</v>
      </c>
      <c r="K204" s="84"/>
      <c r="L204" s="94">
        <v>32177.415228784001</v>
      </c>
      <c r="M204" s="95">
        <v>2.989844597023263E-5</v>
      </c>
      <c r="N204" s="95">
        <f t="shared" si="4"/>
        <v>3.7079733507269104E-3</v>
      </c>
      <c r="O204" s="95">
        <f>L204/'סכום נכסי הקרן'!$C$42</f>
        <v>4.4542844847049261E-4</v>
      </c>
    </row>
    <row r="205" spans="2:15" s="142" customFormat="1">
      <c r="B205" s="87" t="s">
        <v>1655</v>
      </c>
      <c r="C205" s="84" t="s">
        <v>1656</v>
      </c>
      <c r="D205" s="97" t="s">
        <v>30</v>
      </c>
      <c r="E205" s="97" t="s">
        <v>960</v>
      </c>
      <c r="F205" s="84"/>
      <c r="G205" s="97" t="s">
        <v>1148</v>
      </c>
      <c r="H205" s="97" t="s">
        <v>184</v>
      </c>
      <c r="I205" s="94">
        <v>91493.347788999992</v>
      </c>
      <c r="J205" s="96">
        <v>4207</v>
      </c>
      <c r="K205" s="84"/>
      <c r="L205" s="94">
        <v>15633.606674414999</v>
      </c>
      <c r="M205" s="95">
        <v>1.687217410787854E-4</v>
      </c>
      <c r="N205" s="95">
        <f t="shared" si="4"/>
        <v>1.8015429925714345E-3</v>
      </c>
      <c r="O205" s="95">
        <f>L205/'סכום נכסי הקרן'!$C$42</f>
        <v>2.1641431157445304E-4</v>
      </c>
    </row>
    <row r="206" spans="2:15" s="142" customFormat="1">
      <c r="B206" s="87" t="s">
        <v>1657</v>
      </c>
      <c r="C206" s="84" t="s">
        <v>1658</v>
      </c>
      <c r="D206" s="97" t="s">
        <v>1488</v>
      </c>
      <c r="E206" s="97" t="s">
        <v>960</v>
      </c>
      <c r="F206" s="84"/>
      <c r="G206" s="97" t="s">
        <v>1659</v>
      </c>
      <c r="H206" s="97" t="s">
        <v>182</v>
      </c>
      <c r="I206" s="94">
        <v>161166.562118</v>
      </c>
      <c r="J206" s="96">
        <v>11049</v>
      </c>
      <c r="K206" s="84"/>
      <c r="L206" s="94">
        <v>63500.808437412001</v>
      </c>
      <c r="M206" s="95">
        <v>5.645612931259516E-5</v>
      </c>
      <c r="N206" s="95">
        <f t="shared" si="4"/>
        <v>7.3175332375644137E-3</v>
      </c>
      <c r="O206" s="95">
        <f>L206/'סכום נכסי הקרן'!$C$42</f>
        <v>8.7903476328938493E-4</v>
      </c>
    </row>
    <row r="207" spans="2:15" s="142" customFormat="1">
      <c r="B207" s="87" t="s">
        <v>1660</v>
      </c>
      <c r="C207" s="84" t="s">
        <v>1661</v>
      </c>
      <c r="D207" s="97" t="s">
        <v>1488</v>
      </c>
      <c r="E207" s="97" t="s">
        <v>960</v>
      </c>
      <c r="F207" s="84"/>
      <c r="G207" s="97" t="s">
        <v>1055</v>
      </c>
      <c r="H207" s="97" t="s">
        <v>182</v>
      </c>
      <c r="I207" s="94">
        <v>48642.358496999994</v>
      </c>
      <c r="J207" s="96">
        <v>13964</v>
      </c>
      <c r="K207" s="84"/>
      <c r="L207" s="94">
        <v>24221.765941715003</v>
      </c>
      <c r="M207" s="95">
        <v>2.7028053360694291E-5</v>
      </c>
      <c r="N207" s="95">
        <f t="shared" si="4"/>
        <v>2.7912019029757863E-3</v>
      </c>
      <c r="O207" s="95">
        <f>L207/'סכום נכסי הקרן'!$C$42</f>
        <v>3.3529926334736421E-4</v>
      </c>
    </row>
    <row r="208" spans="2:15" s="142" customFormat="1">
      <c r="B208" s="87" t="s">
        <v>1662</v>
      </c>
      <c r="C208" s="84" t="s">
        <v>1663</v>
      </c>
      <c r="D208" s="97" t="s">
        <v>1488</v>
      </c>
      <c r="E208" s="97" t="s">
        <v>960</v>
      </c>
      <c r="F208" s="84"/>
      <c r="G208" s="97" t="s">
        <v>1001</v>
      </c>
      <c r="H208" s="97" t="s">
        <v>182</v>
      </c>
      <c r="I208" s="94">
        <v>55326.932824999996</v>
      </c>
      <c r="J208" s="96">
        <v>4732</v>
      </c>
      <c r="K208" s="84"/>
      <c r="L208" s="94">
        <v>9336.0392648439993</v>
      </c>
      <c r="M208" s="95">
        <v>1.2310349761382535E-5</v>
      </c>
      <c r="N208" s="95">
        <f t="shared" ref="N208:N209" si="5">L208/$L$11</f>
        <v>1.075841068937526E-3</v>
      </c>
      <c r="O208" s="95">
        <f>L208/'סכום נכסי הקרן'!$C$42</f>
        <v>1.2923777298554052E-4</v>
      </c>
    </row>
    <row r="209" spans="2:15" s="142" customFormat="1">
      <c r="B209" s="87" t="s">
        <v>1664</v>
      </c>
      <c r="C209" s="84" t="s">
        <v>1665</v>
      </c>
      <c r="D209" s="97" t="s">
        <v>154</v>
      </c>
      <c r="E209" s="97" t="s">
        <v>960</v>
      </c>
      <c r="F209" s="84"/>
      <c r="G209" s="97" t="s">
        <v>962</v>
      </c>
      <c r="H209" s="97" t="s">
        <v>186</v>
      </c>
      <c r="I209" s="94">
        <v>186033.09291800001</v>
      </c>
      <c r="J209" s="96">
        <v>3636</v>
      </c>
      <c r="K209" s="84"/>
      <c r="L209" s="94">
        <v>16913.113811368999</v>
      </c>
      <c r="M209" s="95">
        <v>1.9872112919828113E-4</v>
      </c>
      <c r="N209" s="95">
        <f t="shared" si="5"/>
        <v>1.9489873516710518E-3</v>
      </c>
      <c r="O209" s="95">
        <f>L209/'סכום נכסי הקרן'!$C$42</f>
        <v>2.341263892776527E-4</v>
      </c>
    </row>
    <row r="210" spans="2:15" s="142" customFormat="1">
      <c r="B210" s="144"/>
      <c r="C210" s="144"/>
      <c r="D210" s="144"/>
    </row>
    <row r="211" spans="2:15" s="142" customFormat="1">
      <c r="B211" s="144"/>
      <c r="C211" s="144"/>
      <c r="D211" s="144"/>
    </row>
    <row r="212" spans="2:15" s="142" customFormat="1">
      <c r="B212" s="144"/>
      <c r="C212" s="144"/>
      <c r="D212" s="144"/>
    </row>
    <row r="213" spans="2:15" s="142" customFormat="1">
      <c r="B213" s="145" t="s">
        <v>278</v>
      </c>
      <c r="C213" s="144"/>
      <c r="D213" s="144"/>
    </row>
    <row r="214" spans="2:15" s="142" customFormat="1">
      <c r="B214" s="145" t="s">
        <v>131</v>
      </c>
      <c r="C214" s="144"/>
      <c r="D214" s="144"/>
    </row>
    <row r="215" spans="2:15" s="142" customFormat="1">
      <c r="B215" s="145" t="s">
        <v>260</v>
      </c>
      <c r="C215" s="144"/>
      <c r="D215" s="144"/>
    </row>
    <row r="216" spans="2:15" s="142" customFormat="1">
      <c r="B216" s="145" t="s">
        <v>268</v>
      </c>
      <c r="C216" s="144"/>
      <c r="D216" s="144"/>
    </row>
    <row r="217" spans="2:15">
      <c r="B217" s="99" t="s">
        <v>275</v>
      </c>
      <c r="E217" s="1"/>
      <c r="F217" s="1"/>
      <c r="G217" s="1"/>
    </row>
    <row r="218" spans="2:15">
      <c r="E218" s="1"/>
      <c r="F218" s="1"/>
      <c r="G218" s="1"/>
    </row>
    <row r="219" spans="2:15"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5 B217" xr:uid="{00000000-0002-0000-0600-000000000000}"/>
    <dataValidation type="list" allowBlank="1" showInputMessage="1" showErrorMessage="1" sqref="E12:E35 E37:E357" xr:uid="{00000000-0002-0000-0600-000001000000}">
      <formula1>$AW$6:$AW$23</formula1>
    </dataValidation>
    <dataValidation type="list" allowBlank="1" showInputMessage="1" showErrorMessage="1" sqref="H12:H35 H37:H357" xr:uid="{00000000-0002-0000-0600-000002000000}">
      <formula1>$BA$6:$BA$19</formula1>
    </dataValidation>
    <dataValidation type="list" allowBlank="1" showInputMessage="1" showErrorMessage="1" sqref="G12:G35 G37:G363" xr:uid="{00000000-0002-0000-0600-000003000000}">
      <formula1>$AY$6:$AY$29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7">
    <tabColor indexed="44"/>
    <pageSetUpPr fitToPage="1"/>
  </sheetPr>
  <dimension ref="B1:BE255"/>
  <sheetViews>
    <sheetView rightToLeft="1" zoomScale="90" zoomScaleNormal="90" workbookViewId="0">
      <selection activeCell="G63" sqref="G63"/>
    </sheetView>
  </sheetViews>
  <sheetFormatPr baseColWidth="10" defaultColWidth="9.1640625" defaultRowHeight="18"/>
  <cols>
    <col min="1" max="1" width="6.33203125" style="1" customWidth="1"/>
    <col min="2" max="2" width="52" style="2" bestFit="1" customWidth="1"/>
    <col min="3" max="3" width="41.6640625" style="2" bestFit="1" customWidth="1"/>
    <col min="4" max="4" width="9.6640625" style="2" bestFit="1" customWidth="1"/>
    <col min="5" max="5" width="11.33203125" style="2" bestFit="1" customWidth="1"/>
    <col min="6" max="6" width="5.33203125" style="2" bestFit="1" customWidth="1"/>
    <col min="7" max="7" width="12.33203125" style="2" bestFit="1" customWidth="1"/>
    <col min="8" max="8" width="14.33203125" style="1" bestFit="1" customWidth="1"/>
    <col min="9" max="9" width="11.83203125" style="1" bestFit="1" customWidth="1"/>
    <col min="10" max="10" width="8.33203125" style="1" bestFit="1" customWidth="1"/>
    <col min="11" max="11" width="13.1640625" style="1" bestFit="1" customWidth="1"/>
    <col min="12" max="12" width="11.33203125" style="1" bestFit="1" customWidth="1"/>
    <col min="13" max="13" width="11.83203125" style="1" bestFit="1" customWidth="1"/>
    <col min="14" max="14" width="11.5" style="1" customWidth="1"/>
    <col min="15" max="15" width="7.5" style="1" customWidth="1"/>
    <col min="16" max="16" width="18.83203125" style="1" bestFit="1" customWidth="1"/>
    <col min="17" max="17" width="9" style="1" bestFit="1" customWidth="1"/>
    <col min="18" max="18" width="8.6640625" style="1" customWidth="1"/>
    <col min="19" max="19" width="10" style="1" customWidth="1"/>
    <col min="20" max="20" width="9.5" style="1" customWidth="1"/>
    <col min="21" max="21" width="6.1640625" style="1" customWidth="1"/>
    <col min="22" max="23" width="5.6640625" style="1" customWidth="1"/>
    <col min="24" max="24" width="6.83203125" style="1" customWidth="1"/>
    <col min="25" max="25" width="6.5" style="1" customWidth="1"/>
    <col min="26" max="26" width="6.6640625" style="1" customWidth="1"/>
    <col min="27" max="27" width="7.33203125" style="1" customWidth="1"/>
    <col min="28" max="39" width="5.6640625" style="1" customWidth="1"/>
    <col min="40" max="16384" width="9.1640625" style="1"/>
  </cols>
  <sheetData>
    <row r="1" spans="2:57">
      <c r="B1" s="57" t="s">
        <v>198</v>
      </c>
      <c r="C1" s="78" t="s" vm="1">
        <v>279</v>
      </c>
    </row>
    <row r="2" spans="2:57">
      <c r="B2" s="57" t="s">
        <v>197</v>
      </c>
      <c r="C2" s="78" t="s">
        <v>280</v>
      </c>
    </row>
    <row r="3" spans="2:57">
      <c r="B3" s="57" t="s">
        <v>199</v>
      </c>
      <c r="C3" s="78" t="s">
        <v>281</v>
      </c>
    </row>
    <row r="4" spans="2:57">
      <c r="B4" s="57" t="s">
        <v>200</v>
      </c>
      <c r="C4" s="78" t="s">
        <v>282</v>
      </c>
    </row>
    <row r="6" spans="2:57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2"/>
      <c r="BE6" s="3"/>
    </row>
    <row r="7" spans="2:57" ht="26.25" customHeight="1">
      <c r="B7" s="190" t="s">
        <v>109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2"/>
      <c r="BB7" s="3"/>
      <c r="BE7" s="3"/>
    </row>
    <row r="8" spans="2:57" s="3" customFormat="1" ht="74.25" customHeight="1">
      <c r="B8" s="23" t="s">
        <v>134</v>
      </c>
      <c r="C8" s="31" t="s">
        <v>51</v>
      </c>
      <c r="D8" s="31" t="s">
        <v>138</v>
      </c>
      <c r="E8" s="31" t="s">
        <v>136</v>
      </c>
      <c r="F8" s="31" t="s">
        <v>75</v>
      </c>
      <c r="G8" s="31" t="s">
        <v>120</v>
      </c>
      <c r="H8" s="31" t="s">
        <v>262</v>
      </c>
      <c r="I8" s="31" t="s">
        <v>261</v>
      </c>
      <c r="J8" s="31" t="s">
        <v>277</v>
      </c>
      <c r="K8" s="31" t="s">
        <v>72</v>
      </c>
      <c r="L8" s="31" t="s">
        <v>67</v>
      </c>
      <c r="M8" s="31" t="s">
        <v>201</v>
      </c>
      <c r="N8" s="15" t="s">
        <v>203</v>
      </c>
      <c r="O8" s="1"/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269</v>
      </c>
      <c r="I9" s="33"/>
      <c r="J9" s="17" t="s">
        <v>265</v>
      </c>
      <c r="K9" s="33" t="s">
        <v>265</v>
      </c>
      <c r="L9" s="33" t="s">
        <v>20</v>
      </c>
      <c r="M9" s="18" t="s">
        <v>20</v>
      </c>
      <c r="N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B10" s="1"/>
      <c r="BC10" s="3"/>
      <c r="BE10" s="1"/>
    </row>
    <row r="11" spans="2:57" s="141" customFormat="1" ht="18" customHeight="1">
      <c r="B11" s="79" t="s">
        <v>34</v>
      </c>
      <c r="C11" s="80"/>
      <c r="D11" s="80"/>
      <c r="E11" s="80"/>
      <c r="F11" s="80"/>
      <c r="G11" s="80"/>
      <c r="H11" s="88"/>
      <c r="I11" s="90"/>
      <c r="J11" s="88">
        <v>123.66074</v>
      </c>
      <c r="K11" s="88">
        <v>6547820.9542274754</v>
      </c>
      <c r="L11" s="80"/>
      <c r="M11" s="89">
        <v>1</v>
      </c>
      <c r="N11" s="89">
        <f>K11/'סכום נכסי הקרן'!$C$42</f>
        <v>9.0640771105042664E-2</v>
      </c>
      <c r="O11" s="147"/>
      <c r="BB11" s="142"/>
      <c r="BC11" s="148"/>
      <c r="BE11" s="142"/>
    </row>
    <row r="12" spans="2:57" s="142" customFormat="1" ht="20">
      <c r="B12" s="81" t="s">
        <v>256</v>
      </c>
      <c r="C12" s="82"/>
      <c r="D12" s="82"/>
      <c r="E12" s="82"/>
      <c r="F12" s="82"/>
      <c r="G12" s="82"/>
      <c r="H12" s="91"/>
      <c r="I12" s="93"/>
      <c r="J12" s="82"/>
      <c r="K12" s="91">
        <v>630365.75575421599</v>
      </c>
      <c r="L12" s="82"/>
      <c r="M12" s="92">
        <v>9.627107402001156E-2</v>
      </c>
      <c r="N12" s="92">
        <f>K12/'סכום נכסי הקרן'!$C$42</f>
        <v>8.7260843842844882E-3</v>
      </c>
      <c r="BC12" s="141"/>
    </row>
    <row r="13" spans="2:57" s="142" customFormat="1">
      <c r="B13" s="102" t="s">
        <v>77</v>
      </c>
      <c r="C13" s="82"/>
      <c r="D13" s="82"/>
      <c r="E13" s="82"/>
      <c r="F13" s="82"/>
      <c r="G13" s="82"/>
      <c r="H13" s="91"/>
      <c r="I13" s="93"/>
      <c r="J13" s="82"/>
      <c r="K13" s="91">
        <v>365754.17302551004</v>
      </c>
      <c r="L13" s="82"/>
      <c r="M13" s="92">
        <v>5.585891483324202E-2</v>
      </c>
      <c r="N13" s="92">
        <f>K13/'סכום נכסי הקרן'!$C$42</f>
        <v>5.063095113575963E-3</v>
      </c>
    </row>
    <row r="14" spans="2:57" s="142" customFormat="1">
      <c r="B14" s="87" t="s">
        <v>1666</v>
      </c>
      <c r="C14" s="84" t="s">
        <v>1667</v>
      </c>
      <c r="D14" s="97" t="s">
        <v>139</v>
      </c>
      <c r="E14" s="84" t="s">
        <v>1668</v>
      </c>
      <c r="F14" s="97" t="s">
        <v>1669</v>
      </c>
      <c r="G14" s="97" t="s">
        <v>183</v>
      </c>
      <c r="H14" s="94">
        <v>1323934</v>
      </c>
      <c r="I14" s="96">
        <v>1471</v>
      </c>
      <c r="J14" s="84"/>
      <c r="K14" s="94">
        <v>19475.06914</v>
      </c>
      <c r="L14" s="95">
        <v>0.16298473911600991</v>
      </c>
      <c r="M14" s="95">
        <v>2.9742824790324014E-3</v>
      </c>
      <c r="N14" s="95">
        <f>K14/'סכום נכסי הקרן'!$C$42</f>
        <v>2.6959125738371478E-4</v>
      </c>
    </row>
    <row r="15" spans="2:57" s="142" customFormat="1">
      <c r="B15" s="87" t="s">
        <v>1670</v>
      </c>
      <c r="C15" s="84" t="s">
        <v>1671</v>
      </c>
      <c r="D15" s="97" t="s">
        <v>139</v>
      </c>
      <c r="E15" s="84" t="s">
        <v>1668</v>
      </c>
      <c r="F15" s="97" t="s">
        <v>1669</v>
      </c>
      <c r="G15" s="97" t="s">
        <v>183</v>
      </c>
      <c r="H15" s="94">
        <v>4422665.9450800009</v>
      </c>
      <c r="I15" s="96">
        <v>2290</v>
      </c>
      <c r="J15" s="84"/>
      <c r="K15" s="94">
        <v>101279.05014230398</v>
      </c>
      <c r="L15" s="95">
        <v>0.11698416600574307</v>
      </c>
      <c r="M15" s="95">
        <v>1.5467596143861432E-2</v>
      </c>
      <c r="N15" s="95">
        <f>K15/'סכום נכסי הקרן'!$C$42</f>
        <v>1.4019948416209846E-3</v>
      </c>
    </row>
    <row r="16" spans="2:57" s="142" customFormat="1" ht="20">
      <c r="B16" s="87" t="s">
        <v>1672</v>
      </c>
      <c r="C16" s="84" t="s">
        <v>1673</v>
      </c>
      <c r="D16" s="97" t="s">
        <v>139</v>
      </c>
      <c r="E16" s="84" t="s">
        <v>1674</v>
      </c>
      <c r="F16" s="97" t="s">
        <v>1669</v>
      </c>
      <c r="G16" s="97" t="s">
        <v>183</v>
      </c>
      <c r="H16" s="94">
        <v>1416262</v>
      </c>
      <c r="I16" s="96">
        <v>1456</v>
      </c>
      <c r="J16" s="84"/>
      <c r="K16" s="94">
        <v>20620.774719999998</v>
      </c>
      <c r="L16" s="95">
        <v>0.19757667374797785</v>
      </c>
      <c r="M16" s="95">
        <v>3.1492575719692805E-3</v>
      </c>
      <c r="N16" s="95">
        <f>K16/'סכום נכסי הקרן'!$C$42</f>
        <v>2.8545113473168999E-4</v>
      </c>
      <c r="BB16" s="141"/>
    </row>
    <row r="17" spans="2:14" s="142" customFormat="1">
      <c r="B17" s="87" t="s">
        <v>1675</v>
      </c>
      <c r="C17" s="84" t="s">
        <v>1676</v>
      </c>
      <c r="D17" s="97" t="s">
        <v>139</v>
      </c>
      <c r="E17" s="84" t="s">
        <v>1674</v>
      </c>
      <c r="F17" s="97" t="s">
        <v>1669</v>
      </c>
      <c r="G17" s="97" t="s">
        <v>183</v>
      </c>
      <c r="H17" s="94">
        <v>2766.3386560000004</v>
      </c>
      <c r="I17" s="96">
        <v>1144</v>
      </c>
      <c r="J17" s="84"/>
      <c r="K17" s="94">
        <v>31.646914227</v>
      </c>
      <c r="L17" s="95">
        <v>4.2589524136497654E-3</v>
      </c>
      <c r="M17" s="95">
        <v>4.8331978605138517E-6</v>
      </c>
      <c r="N17" s="95">
        <f>K17/'סכום נכסי הקרן'!$C$42</f>
        <v>4.3808478098021796E-7</v>
      </c>
    </row>
    <row r="18" spans="2:14" s="142" customFormat="1">
      <c r="B18" s="87" t="s">
        <v>1677</v>
      </c>
      <c r="C18" s="84" t="s">
        <v>1678</v>
      </c>
      <c r="D18" s="97" t="s">
        <v>139</v>
      </c>
      <c r="E18" s="84" t="s">
        <v>1674</v>
      </c>
      <c r="F18" s="97" t="s">
        <v>1669</v>
      </c>
      <c r="G18" s="97" t="s">
        <v>183</v>
      </c>
      <c r="H18" s="94">
        <v>1210273.162</v>
      </c>
      <c r="I18" s="96">
        <v>1473</v>
      </c>
      <c r="J18" s="84"/>
      <c r="K18" s="94">
        <v>17827.323676260003</v>
      </c>
      <c r="L18" s="95">
        <v>9.1393351806683051E-3</v>
      </c>
      <c r="M18" s="95">
        <v>2.722634568184112E-3</v>
      </c>
      <c r="N18" s="95">
        <f>K18/'סכום נכסי הקרן'!$C$42</f>
        <v>2.4678169669745277E-4</v>
      </c>
    </row>
    <row r="19" spans="2:14" s="142" customFormat="1">
      <c r="B19" s="87" t="s">
        <v>1679</v>
      </c>
      <c r="C19" s="84" t="s">
        <v>1680</v>
      </c>
      <c r="D19" s="97" t="s">
        <v>139</v>
      </c>
      <c r="E19" s="84" t="s">
        <v>1674</v>
      </c>
      <c r="F19" s="97" t="s">
        <v>1669</v>
      </c>
      <c r="G19" s="97" t="s">
        <v>183</v>
      </c>
      <c r="H19" s="94">
        <v>1590644.7272000001</v>
      </c>
      <c r="I19" s="96">
        <v>2267</v>
      </c>
      <c r="J19" s="84"/>
      <c r="K19" s="94">
        <v>36059.915965624008</v>
      </c>
      <c r="L19" s="95">
        <v>2.2798578008424344E-2</v>
      </c>
      <c r="M19" s="95">
        <v>5.5071627977766576E-3</v>
      </c>
      <c r="N19" s="95">
        <f>K19/'סכום נכסי הקרן'!$C$42</f>
        <v>4.9917348259148045E-4</v>
      </c>
    </row>
    <row r="20" spans="2:14" s="142" customFormat="1">
      <c r="B20" s="87" t="s">
        <v>1681</v>
      </c>
      <c r="C20" s="84" t="s">
        <v>1682</v>
      </c>
      <c r="D20" s="97" t="s">
        <v>139</v>
      </c>
      <c r="E20" s="84" t="s">
        <v>1683</v>
      </c>
      <c r="F20" s="97" t="s">
        <v>1669</v>
      </c>
      <c r="G20" s="97" t="s">
        <v>183</v>
      </c>
      <c r="H20" s="94">
        <v>124432</v>
      </c>
      <c r="I20" s="96">
        <v>14600</v>
      </c>
      <c r="J20" s="84"/>
      <c r="K20" s="94">
        <v>18167.072</v>
      </c>
      <c r="L20" s="95">
        <v>0.10286603326083309</v>
      </c>
      <c r="M20" s="95">
        <v>2.7745218030543087E-3</v>
      </c>
      <c r="N20" s="95">
        <f>K20/'סכום נכסי הקרן'!$C$42</f>
        <v>2.5148479567659591E-4</v>
      </c>
    </row>
    <row r="21" spans="2:14" s="142" customFormat="1">
      <c r="B21" s="87" t="s">
        <v>1684</v>
      </c>
      <c r="C21" s="84" t="s">
        <v>1685</v>
      </c>
      <c r="D21" s="97" t="s">
        <v>139</v>
      </c>
      <c r="E21" s="84" t="s">
        <v>1683</v>
      </c>
      <c r="F21" s="97" t="s">
        <v>1669</v>
      </c>
      <c r="G21" s="97" t="s">
        <v>183</v>
      </c>
      <c r="H21" s="94">
        <v>0.428782</v>
      </c>
      <c r="I21" s="96">
        <v>15840</v>
      </c>
      <c r="J21" s="84"/>
      <c r="K21" s="94">
        <v>6.7920530999999978E-2</v>
      </c>
      <c r="L21" s="95">
        <v>4.909532231779495E-8</v>
      </c>
      <c r="M21" s="95">
        <v>1.0372997593367056E-8</v>
      </c>
      <c r="N21" s="95">
        <f>K21/'סכום נכסי הקרן'!$C$42</f>
        <v>9.4021650053354184E-10</v>
      </c>
    </row>
    <row r="22" spans="2:14" s="142" customFormat="1">
      <c r="B22" s="87" t="s">
        <v>1686</v>
      </c>
      <c r="C22" s="84" t="s">
        <v>1687</v>
      </c>
      <c r="D22" s="97" t="s">
        <v>139</v>
      </c>
      <c r="E22" s="84" t="s">
        <v>1683</v>
      </c>
      <c r="F22" s="97" t="s">
        <v>1669</v>
      </c>
      <c r="G22" s="97" t="s">
        <v>183</v>
      </c>
      <c r="H22" s="94">
        <v>76938.793873000002</v>
      </c>
      <c r="I22" s="96">
        <v>22250</v>
      </c>
      <c r="J22" s="84"/>
      <c r="K22" s="94">
        <v>17118.881636077003</v>
      </c>
      <c r="L22" s="95">
        <v>1.0740568333923837E-2</v>
      </c>
      <c r="M22" s="95">
        <v>2.6144394838750937E-3</v>
      </c>
      <c r="N22" s="95">
        <f>K22/'סכום נכסי הקרן'!$C$42</f>
        <v>2.3697481082590824E-4</v>
      </c>
    </row>
    <row r="23" spans="2:14" s="142" customFormat="1">
      <c r="B23" s="87" t="s">
        <v>1688</v>
      </c>
      <c r="C23" s="84" t="s">
        <v>1689</v>
      </c>
      <c r="D23" s="97" t="s">
        <v>139</v>
      </c>
      <c r="E23" s="84" t="s">
        <v>1683</v>
      </c>
      <c r="F23" s="97" t="s">
        <v>1669</v>
      </c>
      <c r="G23" s="97" t="s">
        <v>183</v>
      </c>
      <c r="H23" s="94">
        <v>122756.27786000002</v>
      </c>
      <c r="I23" s="96">
        <v>14660</v>
      </c>
      <c r="J23" s="84"/>
      <c r="K23" s="94">
        <v>17996.070334276006</v>
      </c>
      <c r="L23" s="95">
        <v>8.5044265690886467E-3</v>
      </c>
      <c r="M23" s="95">
        <v>2.7484059903405251E-3</v>
      </c>
      <c r="N23" s="95">
        <f>K23/'סכום נכסי הקרן'!$C$42</f>
        <v>2.4911763827418365E-4</v>
      </c>
    </row>
    <row r="24" spans="2:14" s="142" customFormat="1">
      <c r="B24" s="87" t="s">
        <v>1690</v>
      </c>
      <c r="C24" s="84" t="s">
        <v>1691</v>
      </c>
      <c r="D24" s="97" t="s">
        <v>139</v>
      </c>
      <c r="E24" s="84" t="s">
        <v>1692</v>
      </c>
      <c r="F24" s="97" t="s">
        <v>1669</v>
      </c>
      <c r="G24" s="97" t="s">
        <v>183</v>
      </c>
      <c r="H24" s="94">
        <v>1292652</v>
      </c>
      <c r="I24" s="96">
        <v>1473</v>
      </c>
      <c r="J24" s="84"/>
      <c r="K24" s="94">
        <v>19040.76396</v>
      </c>
      <c r="L24" s="95">
        <v>9.5620659711627212E-2</v>
      </c>
      <c r="M24" s="95">
        <v>2.9079542786988846E-3</v>
      </c>
      <c r="N24" s="95">
        <f>K24/'סכום נכסי הקרן'!$C$42</f>
        <v>2.6357921815947503E-4</v>
      </c>
    </row>
    <row r="25" spans="2:14" s="142" customFormat="1">
      <c r="B25" s="87" t="s">
        <v>1693</v>
      </c>
      <c r="C25" s="84" t="s">
        <v>1694</v>
      </c>
      <c r="D25" s="97" t="s">
        <v>139</v>
      </c>
      <c r="E25" s="84" t="s">
        <v>1692</v>
      </c>
      <c r="F25" s="97" t="s">
        <v>1669</v>
      </c>
      <c r="G25" s="97" t="s">
        <v>183</v>
      </c>
      <c r="H25" s="94">
        <v>0.81606900000000016</v>
      </c>
      <c r="I25" s="96">
        <v>1592</v>
      </c>
      <c r="J25" s="84"/>
      <c r="K25" s="94">
        <v>1.2991417999999999E-2</v>
      </c>
      <c r="L25" s="95">
        <v>1.0285446541015103E-8</v>
      </c>
      <c r="M25" s="95">
        <v>1.9840826575461471E-9</v>
      </c>
      <c r="N25" s="95">
        <f>K25/'סכום נכסי הקרן'!$C$42</f>
        <v>1.7983878201612509E-10</v>
      </c>
    </row>
    <row r="26" spans="2:14" s="142" customFormat="1">
      <c r="B26" s="87" t="s">
        <v>1695</v>
      </c>
      <c r="C26" s="84" t="s">
        <v>1696</v>
      </c>
      <c r="D26" s="97" t="s">
        <v>139</v>
      </c>
      <c r="E26" s="84" t="s">
        <v>1692</v>
      </c>
      <c r="F26" s="97" t="s">
        <v>1669</v>
      </c>
      <c r="G26" s="97" t="s">
        <v>183</v>
      </c>
      <c r="H26" s="94">
        <v>4350067.536559999</v>
      </c>
      <c r="I26" s="96">
        <v>2256</v>
      </c>
      <c r="J26" s="84"/>
      <c r="K26" s="94">
        <v>98137.523624792986</v>
      </c>
      <c r="L26" s="95">
        <v>6.5300923850517417E-2</v>
      </c>
      <c r="M26" s="95">
        <v>1.498781416150855E-2</v>
      </c>
      <c r="N26" s="95">
        <f>K26/'סכום נכסי הקרן'!$C$42</f>
        <v>1.3585070327782136E-3</v>
      </c>
    </row>
    <row r="27" spans="2:14" s="142" customFormat="1">
      <c r="B27" s="83"/>
      <c r="C27" s="84"/>
      <c r="D27" s="84"/>
      <c r="E27" s="84"/>
      <c r="F27" s="84"/>
      <c r="G27" s="84"/>
      <c r="H27" s="94"/>
      <c r="I27" s="96"/>
      <c r="J27" s="84"/>
      <c r="K27" s="84"/>
      <c r="L27" s="84"/>
      <c r="M27" s="95"/>
      <c r="N27" s="84"/>
    </row>
    <row r="28" spans="2:14" s="142" customFormat="1">
      <c r="B28" s="102" t="s">
        <v>78</v>
      </c>
      <c r="C28" s="82"/>
      <c r="D28" s="82"/>
      <c r="E28" s="82"/>
      <c r="F28" s="82"/>
      <c r="G28" s="82"/>
      <c r="H28" s="91"/>
      <c r="I28" s="93"/>
      <c r="J28" s="82"/>
      <c r="K28" s="91">
        <v>264611.58272870601</v>
      </c>
      <c r="L28" s="82"/>
      <c r="M28" s="92">
        <v>4.0412159186769547E-2</v>
      </c>
      <c r="N28" s="92">
        <f>K28/'סכום נכסי הקרן'!$C$42</f>
        <v>3.6629892707085256E-3</v>
      </c>
    </row>
    <row r="29" spans="2:14" s="142" customFormat="1">
      <c r="B29" s="87" t="s">
        <v>1697</v>
      </c>
      <c r="C29" s="84" t="s">
        <v>1698</v>
      </c>
      <c r="D29" s="97" t="s">
        <v>139</v>
      </c>
      <c r="E29" s="84" t="s">
        <v>1668</v>
      </c>
      <c r="F29" s="97" t="s">
        <v>1699</v>
      </c>
      <c r="G29" s="97" t="s">
        <v>183</v>
      </c>
      <c r="H29" s="94">
        <v>11021445</v>
      </c>
      <c r="I29" s="96">
        <v>350.72</v>
      </c>
      <c r="J29" s="84"/>
      <c r="K29" s="94">
        <v>38654.411909999988</v>
      </c>
      <c r="L29" s="95">
        <v>0.1355747944835034</v>
      </c>
      <c r="M29" s="95">
        <v>5.9034008688101814E-3</v>
      </c>
      <c r="N29" s="95">
        <f>K29/'סכום נכסי הקרן'!$C$42</f>
        <v>5.3508880689113363E-4</v>
      </c>
    </row>
    <row r="30" spans="2:14" s="142" customFormat="1">
      <c r="B30" s="87" t="s">
        <v>1700</v>
      </c>
      <c r="C30" s="84" t="s">
        <v>1701</v>
      </c>
      <c r="D30" s="97" t="s">
        <v>139</v>
      </c>
      <c r="E30" s="84" t="s">
        <v>1668</v>
      </c>
      <c r="F30" s="97" t="s">
        <v>1699</v>
      </c>
      <c r="G30" s="97" t="s">
        <v>183</v>
      </c>
      <c r="H30" s="94">
        <v>1337650</v>
      </c>
      <c r="I30" s="96">
        <v>370.77</v>
      </c>
      <c r="J30" s="84"/>
      <c r="K30" s="94">
        <v>4959.60491</v>
      </c>
      <c r="L30" s="95">
        <v>0.10843587582286507</v>
      </c>
      <c r="M30" s="95">
        <v>7.5744357468997769E-4</v>
      </c>
      <c r="N30" s="95">
        <f>K30/'סכום נכסי הקרן'!$C$42</f>
        <v>6.8655269678459562E-5</v>
      </c>
    </row>
    <row r="31" spans="2:14" s="142" customFormat="1">
      <c r="B31" s="87" t="s">
        <v>1702</v>
      </c>
      <c r="C31" s="84" t="s">
        <v>1703</v>
      </c>
      <c r="D31" s="97" t="s">
        <v>139</v>
      </c>
      <c r="E31" s="84" t="s">
        <v>1668</v>
      </c>
      <c r="F31" s="97" t="s">
        <v>1699</v>
      </c>
      <c r="G31" s="97" t="s">
        <v>183</v>
      </c>
      <c r="H31" s="94">
        <v>330962.74116799998</v>
      </c>
      <c r="I31" s="96">
        <v>353.19</v>
      </c>
      <c r="J31" s="84"/>
      <c r="K31" s="94">
        <v>1168.9273055189999</v>
      </c>
      <c r="L31" s="95">
        <v>2.1304284070783682E-3</v>
      </c>
      <c r="M31" s="95">
        <v>1.7852157438182613E-4</v>
      </c>
      <c r="N31" s="95">
        <f>K31/'סכום נכסי הקרן'!$C$42</f>
        <v>1.6181333160854949E-5</v>
      </c>
    </row>
    <row r="32" spans="2:14" s="142" customFormat="1">
      <c r="B32" s="87" t="s">
        <v>1704</v>
      </c>
      <c r="C32" s="84" t="s">
        <v>1705</v>
      </c>
      <c r="D32" s="97" t="s">
        <v>139</v>
      </c>
      <c r="E32" s="84" t="s">
        <v>1668</v>
      </c>
      <c r="F32" s="97" t="s">
        <v>1699</v>
      </c>
      <c r="G32" s="97" t="s">
        <v>183</v>
      </c>
      <c r="H32" s="94">
        <v>1314811.591276</v>
      </c>
      <c r="I32" s="96">
        <v>327.56</v>
      </c>
      <c r="J32" s="84"/>
      <c r="K32" s="94">
        <v>4306.7968480420004</v>
      </c>
      <c r="L32" s="95">
        <v>5.9524673831657486E-2</v>
      </c>
      <c r="M32" s="95">
        <v>6.5774505414070608E-4</v>
      </c>
      <c r="N32" s="95">
        <f>K32/'סכום נכסי הקרן'!$C$42</f>
        <v>5.9618518897841637E-5</v>
      </c>
    </row>
    <row r="33" spans="2:14" s="142" customFormat="1">
      <c r="B33" s="87" t="s">
        <v>1706</v>
      </c>
      <c r="C33" s="84" t="s">
        <v>1707</v>
      </c>
      <c r="D33" s="97" t="s">
        <v>139</v>
      </c>
      <c r="E33" s="84" t="s">
        <v>1668</v>
      </c>
      <c r="F33" s="97" t="s">
        <v>1699</v>
      </c>
      <c r="G33" s="97" t="s">
        <v>183</v>
      </c>
      <c r="H33" s="94">
        <v>6723600.7773489999</v>
      </c>
      <c r="I33" s="96">
        <v>340.72</v>
      </c>
      <c r="J33" s="84"/>
      <c r="K33" s="94">
        <v>22908.652568164005</v>
      </c>
      <c r="L33" s="95">
        <v>3.0017516543714182E-2</v>
      </c>
      <c r="M33" s="95">
        <v>3.4986681414025944E-3</v>
      </c>
      <c r="N33" s="95">
        <f>K33/'סכום נכסי הקרן'!$C$42</f>
        <v>3.1712197817737765E-4</v>
      </c>
    </row>
    <row r="34" spans="2:14" s="142" customFormat="1">
      <c r="B34" s="87" t="s">
        <v>1708</v>
      </c>
      <c r="C34" s="84" t="s">
        <v>1709</v>
      </c>
      <c r="D34" s="97" t="s">
        <v>139</v>
      </c>
      <c r="E34" s="84" t="s">
        <v>1668</v>
      </c>
      <c r="F34" s="97" t="s">
        <v>1699</v>
      </c>
      <c r="G34" s="97" t="s">
        <v>183</v>
      </c>
      <c r="H34" s="94">
        <v>132340.47227499998</v>
      </c>
      <c r="I34" s="96">
        <v>370.4</v>
      </c>
      <c r="J34" s="84"/>
      <c r="K34" s="94">
        <v>490.18910930999999</v>
      </c>
      <c r="L34" s="95">
        <v>9.5643561376694878E-4</v>
      </c>
      <c r="M34" s="95">
        <v>7.4862937263658492E-5</v>
      </c>
      <c r="N34" s="95">
        <f>K34/'סכום נכסי הקרן'!$C$42</f>
        <v>6.7856343607664386E-6</v>
      </c>
    </row>
    <row r="35" spans="2:14" s="142" customFormat="1">
      <c r="B35" s="87" t="s">
        <v>1710</v>
      </c>
      <c r="C35" s="84" t="s">
        <v>1711</v>
      </c>
      <c r="D35" s="97" t="s">
        <v>139</v>
      </c>
      <c r="E35" s="84" t="s">
        <v>1674</v>
      </c>
      <c r="F35" s="97" t="s">
        <v>1699</v>
      </c>
      <c r="G35" s="97" t="s">
        <v>183</v>
      </c>
      <c r="H35" s="94">
        <v>10614138</v>
      </c>
      <c r="I35" s="96">
        <v>341.16</v>
      </c>
      <c r="J35" s="84"/>
      <c r="K35" s="94">
        <v>36211.193190000005</v>
      </c>
      <c r="L35" s="95">
        <v>0.16157375479615424</v>
      </c>
      <c r="M35" s="95">
        <v>5.5302662432485938E-3</v>
      </c>
      <c r="N35" s="95">
        <f>K35/'סכום נכסי הקרן'!$C$42</f>
        <v>5.0126759670424007E-4</v>
      </c>
    </row>
    <row r="36" spans="2:14" s="142" customFormat="1">
      <c r="B36" s="87" t="s">
        <v>1712</v>
      </c>
      <c r="C36" s="84" t="s">
        <v>1713</v>
      </c>
      <c r="D36" s="97" t="s">
        <v>139</v>
      </c>
      <c r="E36" s="84" t="s">
        <v>1674</v>
      </c>
      <c r="F36" s="97" t="s">
        <v>1699</v>
      </c>
      <c r="G36" s="97" t="s">
        <v>183</v>
      </c>
      <c r="H36" s="94">
        <v>3031741.5258569997</v>
      </c>
      <c r="I36" s="96">
        <v>341.36</v>
      </c>
      <c r="J36" s="84"/>
      <c r="K36" s="94">
        <v>10349.152873832003</v>
      </c>
      <c r="L36" s="95">
        <v>7.3409864957384658E-3</v>
      </c>
      <c r="M36" s="95">
        <v>1.5805491546237638E-3</v>
      </c>
      <c r="N36" s="95">
        <f>K36/'סכום נכסי הקרן'!$C$42</f>
        <v>1.4326219414452127E-4</v>
      </c>
    </row>
    <row r="37" spans="2:14" s="142" customFormat="1">
      <c r="B37" s="87" t="s">
        <v>1714</v>
      </c>
      <c r="C37" s="84" t="s">
        <v>1715</v>
      </c>
      <c r="D37" s="97" t="s">
        <v>139</v>
      </c>
      <c r="E37" s="84" t="s">
        <v>1674</v>
      </c>
      <c r="F37" s="97" t="s">
        <v>1699</v>
      </c>
      <c r="G37" s="97" t="s">
        <v>183</v>
      </c>
      <c r="H37" s="94">
        <v>1611046</v>
      </c>
      <c r="I37" s="96">
        <v>367.49</v>
      </c>
      <c r="J37" s="84"/>
      <c r="K37" s="94">
        <v>5920.4329500000003</v>
      </c>
      <c r="L37" s="95">
        <v>0.13382561367384596</v>
      </c>
      <c r="M37" s="95">
        <v>9.0418369582595049E-4</v>
      </c>
      <c r="N37" s="95">
        <f>K37/'סכום נכסי הקרן'!$C$42</f>
        <v>8.1955907410271499E-5</v>
      </c>
    </row>
    <row r="38" spans="2:14" s="142" customFormat="1">
      <c r="B38" s="87" t="s">
        <v>1716</v>
      </c>
      <c r="C38" s="84" t="s">
        <v>1717</v>
      </c>
      <c r="D38" s="97" t="s">
        <v>139</v>
      </c>
      <c r="E38" s="84" t="s">
        <v>1674</v>
      </c>
      <c r="F38" s="97" t="s">
        <v>1699</v>
      </c>
      <c r="G38" s="97" t="s">
        <v>183</v>
      </c>
      <c r="H38" s="94">
        <v>717300.35559000005</v>
      </c>
      <c r="I38" s="96">
        <v>349.32</v>
      </c>
      <c r="J38" s="84"/>
      <c r="K38" s="94">
        <v>2505.673602806</v>
      </c>
      <c r="L38" s="95">
        <v>2.4897529624808854E-3</v>
      </c>
      <c r="M38" s="95">
        <v>3.8267289535280581E-4</v>
      </c>
      <c r="N38" s="95">
        <f>K38/'סכום נכסי הקרן'!$C$42</f>
        <v>3.4685766315777623E-5</v>
      </c>
    </row>
    <row r="39" spans="2:14" s="142" customFormat="1">
      <c r="B39" s="87" t="s">
        <v>1718</v>
      </c>
      <c r="C39" s="84" t="s">
        <v>1719</v>
      </c>
      <c r="D39" s="97" t="s">
        <v>139</v>
      </c>
      <c r="E39" s="84" t="s">
        <v>1674</v>
      </c>
      <c r="F39" s="97" t="s">
        <v>1699</v>
      </c>
      <c r="G39" s="97" t="s">
        <v>183</v>
      </c>
      <c r="H39" s="94">
        <v>672755.4757040001</v>
      </c>
      <c r="I39" s="96">
        <v>328.36</v>
      </c>
      <c r="J39" s="84"/>
      <c r="K39" s="94">
        <v>2209.0598812659996</v>
      </c>
      <c r="L39" s="95">
        <v>1.0568315070113977E-2</v>
      </c>
      <c r="M39" s="95">
        <v>3.3737328749647045E-4</v>
      </c>
      <c r="N39" s="95">
        <f>K39/'סכום נכסי הקרן'!$C$42</f>
        <v>3.0579774928923331E-5</v>
      </c>
    </row>
    <row r="40" spans="2:14" s="142" customFormat="1">
      <c r="B40" s="87" t="s">
        <v>1720</v>
      </c>
      <c r="C40" s="84" t="s">
        <v>1721</v>
      </c>
      <c r="D40" s="97" t="s">
        <v>139</v>
      </c>
      <c r="E40" s="84" t="s">
        <v>1674</v>
      </c>
      <c r="F40" s="97" t="s">
        <v>1699</v>
      </c>
      <c r="G40" s="97" t="s">
        <v>183</v>
      </c>
      <c r="H40" s="94">
        <v>3151365.7929900005</v>
      </c>
      <c r="I40" s="96">
        <v>367.79</v>
      </c>
      <c r="J40" s="84"/>
      <c r="K40" s="94">
        <v>11590.408249784001</v>
      </c>
      <c r="L40" s="95">
        <v>1.2154284042630645E-2</v>
      </c>
      <c r="M40" s="95">
        <v>1.7701168573189031E-3</v>
      </c>
      <c r="N40" s="95">
        <f>K40/'סכום נכסי הקרן'!$C$42</f>
        <v>1.6044475689342018E-4</v>
      </c>
    </row>
    <row r="41" spans="2:14" s="142" customFormat="1">
      <c r="B41" s="87" t="s">
        <v>1722</v>
      </c>
      <c r="C41" s="84" t="s">
        <v>1723</v>
      </c>
      <c r="D41" s="97" t="s">
        <v>139</v>
      </c>
      <c r="E41" s="84" t="s">
        <v>1683</v>
      </c>
      <c r="F41" s="97" t="s">
        <v>1699</v>
      </c>
      <c r="G41" s="97" t="s">
        <v>183</v>
      </c>
      <c r="H41" s="94">
        <v>292920</v>
      </c>
      <c r="I41" s="96">
        <v>3697.71</v>
      </c>
      <c r="J41" s="84"/>
      <c r="K41" s="94">
        <v>10831.332130000001</v>
      </c>
      <c r="L41" s="95">
        <v>0.18368437290711936</v>
      </c>
      <c r="M41" s="95">
        <v>1.6541888065841137E-3</v>
      </c>
      <c r="N41" s="95">
        <f>K41/'סכום נכסי הקרן'!$C$42</f>
        <v>1.4993694898211436E-4</v>
      </c>
    </row>
    <row r="42" spans="2:14" s="142" customFormat="1">
      <c r="B42" s="87" t="s">
        <v>1724</v>
      </c>
      <c r="C42" s="84" t="s">
        <v>1725</v>
      </c>
      <c r="D42" s="97" t="s">
        <v>139</v>
      </c>
      <c r="E42" s="84" t="s">
        <v>1683</v>
      </c>
      <c r="F42" s="97" t="s">
        <v>1699</v>
      </c>
      <c r="G42" s="97" t="s">
        <v>183</v>
      </c>
      <c r="H42" s="94">
        <v>33000230</v>
      </c>
      <c r="I42" s="96">
        <v>103.98</v>
      </c>
      <c r="J42" s="84"/>
      <c r="K42" s="94">
        <v>34313.639160000006</v>
      </c>
      <c r="L42" s="95">
        <v>0.19182519717080501</v>
      </c>
      <c r="M42" s="95">
        <v>5.2404669278328479E-3</v>
      </c>
      <c r="N42" s="95">
        <f>K42/'סכום נכסי הקרן'!$C$42</f>
        <v>4.7499996328924333E-4</v>
      </c>
    </row>
    <row r="43" spans="2:14" s="142" customFormat="1">
      <c r="B43" s="87" t="s">
        <v>1726</v>
      </c>
      <c r="C43" s="84" t="s">
        <v>1727</v>
      </c>
      <c r="D43" s="97" t="s">
        <v>139</v>
      </c>
      <c r="E43" s="84" t="s">
        <v>1683</v>
      </c>
      <c r="F43" s="97" t="s">
        <v>1699</v>
      </c>
      <c r="G43" s="97" t="s">
        <v>183</v>
      </c>
      <c r="H43" s="94">
        <v>6618.4048400000001</v>
      </c>
      <c r="I43" s="96">
        <v>3501.18</v>
      </c>
      <c r="J43" s="84"/>
      <c r="K43" s="94">
        <v>231.722265937</v>
      </c>
      <c r="L43" s="95">
        <v>2.8116108431648732E-4</v>
      </c>
      <c r="M43" s="95">
        <v>3.538921842195348E-5</v>
      </c>
      <c r="N43" s="95">
        <f>K43/'סכום נכסי הקרן'!$C$42</f>
        <v>3.2077060465706447E-6</v>
      </c>
    </row>
    <row r="44" spans="2:14" s="142" customFormat="1">
      <c r="B44" s="87" t="s">
        <v>1728</v>
      </c>
      <c r="C44" s="84" t="s">
        <v>1729</v>
      </c>
      <c r="D44" s="97" t="s">
        <v>139</v>
      </c>
      <c r="E44" s="84" t="s">
        <v>1683</v>
      </c>
      <c r="F44" s="97" t="s">
        <v>1699</v>
      </c>
      <c r="G44" s="97" t="s">
        <v>183</v>
      </c>
      <c r="H44" s="94">
        <v>29324.467596000006</v>
      </c>
      <c r="I44" s="96">
        <v>3265.59</v>
      </c>
      <c r="J44" s="84"/>
      <c r="K44" s="94">
        <v>957.61688137000021</v>
      </c>
      <c r="L44" s="95">
        <v>4.9862571659725179E-3</v>
      </c>
      <c r="M44" s="95">
        <v>1.4624970475891422E-4</v>
      </c>
      <c r="N44" s="95">
        <f>K44/'סכום נכסי הקרן'!$C$42</f>
        <v>1.3256186013232813E-5</v>
      </c>
    </row>
    <row r="45" spans="2:14" s="142" customFormat="1">
      <c r="B45" s="87" t="s">
        <v>1730</v>
      </c>
      <c r="C45" s="84" t="s">
        <v>1731</v>
      </c>
      <c r="D45" s="97" t="s">
        <v>139</v>
      </c>
      <c r="E45" s="84" t="s">
        <v>1683</v>
      </c>
      <c r="F45" s="97" t="s">
        <v>1699</v>
      </c>
      <c r="G45" s="97" t="s">
        <v>183</v>
      </c>
      <c r="H45" s="94">
        <v>488391.59472500003</v>
      </c>
      <c r="I45" s="96">
        <v>3396.02</v>
      </c>
      <c r="J45" s="84"/>
      <c r="K45" s="94">
        <v>16585.876235582</v>
      </c>
      <c r="L45" s="95">
        <v>1.2547191050096962E-2</v>
      </c>
      <c r="M45" s="95">
        <v>2.5330375328717022E-3</v>
      </c>
      <c r="N45" s="95">
        <f>K45/'סכום נכסי הקרן'!$C$42</f>
        <v>2.2959647521750596E-4</v>
      </c>
    </row>
    <row r="46" spans="2:14" s="142" customFormat="1">
      <c r="B46" s="87" t="s">
        <v>1732</v>
      </c>
      <c r="C46" s="84" t="s">
        <v>1733</v>
      </c>
      <c r="D46" s="97" t="s">
        <v>139</v>
      </c>
      <c r="E46" s="84" t="s">
        <v>1683</v>
      </c>
      <c r="F46" s="97" t="s">
        <v>1699</v>
      </c>
      <c r="G46" s="97" t="s">
        <v>183</v>
      </c>
      <c r="H46" s="94">
        <v>383355.142375</v>
      </c>
      <c r="I46" s="96">
        <v>3693.63</v>
      </c>
      <c r="J46" s="84"/>
      <c r="K46" s="94">
        <v>14159.720544909005</v>
      </c>
      <c r="L46" s="95">
        <v>2.2967544414806682E-2</v>
      </c>
      <c r="M46" s="95">
        <v>2.1625088168861816E-3</v>
      </c>
      <c r="N46" s="95">
        <f>K46/'סכום נכסי הקרן'!$C$42</f>
        <v>1.9601146668401701E-4</v>
      </c>
    </row>
    <row r="47" spans="2:14" s="142" customFormat="1">
      <c r="B47" s="87" t="s">
        <v>1734</v>
      </c>
      <c r="C47" s="84" t="s">
        <v>1735</v>
      </c>
      <c r="D47" s="97" t="s">
        <v>139</v>
      </c>
      <c r="E47" s="84" t="s">
        <v>1692</v>
      </c>
      <c r="F47" s="97" t="s">
        <v>1699</v>
      </c>
      <c r="G47" s="97" t="s">
        <v>183</v>
      </c>
      <c r="H47" s="94">
        <v>1549279</v>
      </c>
      <c r="I47" s="96">
        <v>370.94</v>
      </c>
      <c r="J47" s="84"/>
      <c r="K47" s="94">
        <v>5746.8955300000007</v>
      </c>
      <c r="L47" s="95">
        <v>8.8707242606804126E-2</v>
      </c>
      <c r="M47" s="95">
        <v>8.7768061621929774E-4</v>
      </c>
      <c r="N47" s="95">
        <f>K47/'סכום נכסי הקרן'!$C$42</f>
        <v>7.9553647838066167E-5</v>
      </c>
    </row>
    <row r="48" spans="2:14" s="142" customFormat="1">
      <c r="B48" s="87" t="s">
        <v>1736</v>
      </c>
      <c r="C48" s="84" t="s">
        <v>1737</v>
      </c>
      <c r="D48" s="97" t="s">
        <v>139</v>
      </c>
      <c r="E48" s="84" t="s">
        <v>1692</v>
      </c>
      <c r="F48" s="97" t="s">
        <v>1699</v>
      </c>
      <c r="G48" s="97" t="s">
        <v>183</v>
      </c>
      <c r="H48" s="94">
        <v>925239.51782599988</v>
      </c>
      <c r="I48" s="96">
        <v>350.38</v>
      </c>
      <c r="J48" s="84"/>
      <c r="K48" s="94">
        <v>3241.8542236150001</v>
      </c>
      <c r="L48" s="95">
        <v>2.7210463967708614E-3</v>
      </c>
      <c r="M48" s="95">
        <v>4.9510428679665696E-4</v>
      </c>
      <c r="N48" s="95">
        <f>K48/'סכום נכסי הקרן'!$C$42</f>
        <v>4.4876634332661182E-5</v>
      </c>
    </row>
    <row r="49" spans="2:14" s="142" customFormat="1">
      <c r="B49" s="87" t="s">
        <v>1738</v>
      </c>
      <c r="C49" s="84" t="s">
        <v>1739</v>
      </c>
      <c r="D49" s="97" t="s">
        <v>139</v>
      </c>
      <c r="E49" s="84" t="s">
        <v>1692</v>
      </c>
      <c r="F49" s="97" t="s">
        <v>1699</v>
      </c>
      <c r="G49" s="97" t="s">
        <v>183</v>
      </c>
      <c r="H49" s="94">
        <v>594106.69899900001</v>
      </c>
      <c r="I49" s="96">
        <v>327.57</v>
      </c>
      <c r="J49" s="84"/>
      <c r="K49" s="94">
        <v>1946.1153106870001</v>
      </c>
      <c r="L49" s="95">
        <v>1.515489008170692E-2</v>
      </c>
      <c r="M49" s="95">
        <v>2.9721571867821582E-4</v>
      </c>
      <c r="N49" s="95">
        <f>K49/'סכום נכסי הקרן'!$C$42</f>
        <v>2.6939861925532918E-5</v>
      </c>
    </row>
    <row r="50" spans="2:14" s="142" customFormat="1">
      <c r="B50" s="87" t="s">
        <v>1740</v>
      </c>
      <c r="C50" s="84" t="s">
        <v>1741</v>
      </c>
      <c r="D50" s="97" t="s">
        <v>139</v>
      </c>
      <c r="E50" s="84" t="s">
        <v>1692</v>
      </c>
      <c r="F50" s="97" t="s">
        <v>1699</v>
      </c>
      <c r="G50" s="97" t="s">
        <v>183</v>
      </c>
      <c r="H50" s="94">
        <v>8642502.4707539994</v>
      </c>
      <c r="I50" s="96">
        <v>340.67</v>
      </c>
      <c r="J50" s="84"/>
      <c r="K50" s="94">
        <v>29442.413158275005</v>
      </c>
      <c r="L50" s="95">
        <v>2.1339983017684642E-2</v>
      </c>
      <c r="M50" s="95">
        <v>4.4965208065541364E-3</v>
      </c>
      <c r="N50" s="95">
        <f>K50/'סכום נכסי הקרן'!$C$42</f>
        <v>4.0756811319593534E-4</v>
      </c>
    </row>
    <row r="51" spans="2:14" s="142" customFormat="1">
      <c r="B51" s="87" t="s">
        <v>1742</v>
      </c>
      <c r="C51" s="84" t="s">
        <v>1743</v>
      </c>
      <c r="D51" s="97" t="s">
        <v>139</v>
      </c>
      <c r="E51" s="84" t="s">
        <v>1692</v>
      </c>
      <c r="F51" s="97" t="s">
        <v>1699</v>
      </c>
      <c r="G51" s="97" t="s">
        <v>183</v>
      </c>
      <c r="H51" s="94">
        <v>1584151.1673710002</v>
      </c>
      <c r="I51" s="96">
        <v>371.17</v>
      </c>
      <c r="J51" s="84"/>
      <c r="K51" s="94">
        <v>5879.8938896080008</v>
      </c>
      <c r="L51" s="95">
        <v>7.9680053115519737E-3</v>
      </c>
      <c r="M51" s="95">
        <v>8.9799246661009563E-4</v>
      </c>
      <c r="N51" s="95">
        <f>K51/'סכום נכסי הקרן'!$C$42</f>
        <v>8.1394729620058354E-5</v>
      </c>
    </row>
    <row r="52" spans="2:14" s="142" customFormat="1">
      <c r="B52" s="83"/>
      <c r="C52" s="84"/>
      <c r="D52" s="84"/>
      <c r="E52" s="84"/>
      <c r="F52" s="84"/>
      <c r="G52" s="84"/>
      <c r="H52" s="94"/>
      <c r="I52" s="96"/>
      <c r="J52" s="84"/>
      <c r="K52" s="84"/>
      <c r="L52" s="84"/>
      <c r="M52" s="95"/>
      <c r="N52" s="84"/>
    </row>
    <row r="53" spans="2:14" s="142" customFormat="1">
      <c r="B53" s="81" t="s">
        <v>255</v>
      </c>
      <c r="C53" s="82"/>
      <c r="D53" s="82"/>
      <c r="E53" s="82"/>
      <c r="F53" s="82"/>
      <c r="G53" s="82"/>
      <c r="H53" s="91"/>
      <c r="I53" s="93"/>
      <c r="J53" s="91">
        <v>123.66074</v>
      </c>
      <c r="K53" s="91">
        <v>5917455.1984732589</v>
      </c>
      <c r="L53" s="82"/>
      <c r="M53" s="92">
        <v>0.90372892597998833</v>
      </c>
      <c r="N53" s="92">
        <f>K53/'סכום נכסי הקרן'!$C$42</f>
        <v>8.1914686720758176E-2</v>
      </c>
    </row>
    <row r="54" spans="2:14" s="142" customFormat="1">
      <c r="B54" s="102" t="s">
        <v>79</v>
      </c>
      <c r="C54" s="82"/>
      <c r="D54" s="82"/>
      <c r="E54" s="82"/>
      <c r="F54" s="82"/>
      <c r="G54" s="82"/>
      <c r="H54" s="91"/>
      <c r="I54" s="93"/>
      <c r="J54" s="91">
        <v>123.66074</v>
      </c>
      <c r="K54" s="91">
        <v>5747684.4777973499</v>
      </c>
      <c r="L54" s="82"/>
      <c r="M54" s="92">
        <v>0.87780110634919961</v>
      </c>
      <c r="N54" s="92">
        <f>K54/'סכום נכסי הקרן'!$C$42</f>
        <v>7.9564569156351017E-2</v>
      </c>
    </row>
    <row r="55" spans="2:14" s="142" customFormat="1">
      <c r="B55" s="87" t="s">
        <v>1744</v>
      </c>
      <c r="C55" s="84" t="s">
        <v>1745</v>
      </c>
      <c r="D55" s="97" t="s">
        <v>30</v>
      </c>
      <c r="E55" s="84"/>
      <c r="F55" s="97" t="s">
        <v>1669</v>
      </c>
      <c r="G55" s="97" t="s">
        <v>182</v>
      </c>
      <c r="H55" s="94">
        <v>28554.707278999987</v>
      </c>
      <c r="I55" s="96">
        <v>468.61</v>
      </c>
      <c r="J55" s="84"/>
      <c r="K55" s="94">
        <v>477.16722270299971</v>
      </c>
      <c r="L55" s="95">
        <v>4.2718212546165875E-5</v>
      </c>
      <c r="M55" s="95">
        <v>7.2874201362351822E-5</v>
      </c>
      <c r="N55" s="95">
        <f>K55/'סכום נכסי הקרן'!$C$42</f>
        <v>6.6053738051477201E-6</v>
      </c>
    </row>
    <row r="56" spans="2:14" s="142" customFormat="1">
      <c r="B56" s="87" t="s">
        <v>1746</v>
      </c>
      <c r="C56" s="84" t="s">
        <v>1747</v>
      </c>
      <c r="D56" s="97" t="s">
        <v>30</v>
      </c>
      <c r="E56" s="84"/>
      <c r="F56" s="97" t="s">
        <v>1669</v>
      </c>
      <c r="G56" s="97" t="s">
        <v>182</v>
      </c>
      <c r="H56" s="94">
        <v>786323.36774100026</v>
      </c>
      <c r="I56" s="96">
        <v>6201.6</v>
      </c>
      <c r="J56" s="84"/>
      <c r="K56" s="94">
        <v>173894.67048838973</v>
      </c>
      <c r="L56" s="95">
        <v>2.0735819604759023E-2</v>
      </c>
      <c r="M56" s="95">
        <v>2.6557639816971165E-2</v>
      </c>
      <c r="N56" s="95">
        <f>K56/'סכום נכסי הקרן'!$C$42</f>
        <v>2.4072049517402509E-3</v>
      </c>
    </row>
    <row r="57" spans="2:14" s="142" customFormat="1">
      <c r="B57" s="87" t="s">
        <v>1748</v>
      </c>
      <c r="C57" s="84" t="s">
        <v>1749</v>
      </c>
      <c r="D57" s="97" t="s">
        <v>1488</v>
      </c>
      <c r="E57" s="84"/>
      <c r="F57" s="97" t="s">
        <v>1669</v>
      </c>
      <c r="G57" s="97" t="s">
        <v>182</v>
      </c>
      <c r="H57" s="94">
        <v>103031.44379200002</v>
      </c>
      <c r="I57" s="96">
        <v>11920</v>
      </c>
      <c r="J57" s="84"/>
      <c r="K57" s="94">
        <v>43795.287326862002</v>
      </c>
      <c r="L57" s="95">
        <v>8.9202201676538099E-4</v>
      </c>
      <c r="M57" s="95">
        <v>6.6885285399544119E-3</v>
      </c>
      <c r="N57" s="95">
        <f>K57/'סכום נכסי הקרן'!$C$42</f>
        <v>6.0625338441955311E-4</v>
      </c>
    </row>
    <row r="58" spans="2:14" s="142" customFormat="1">
      <c r="B58" s="87" t="s">
        <v>1750</v>
      </c>
      <c r="C58" s="84" t="s">
        <v>1751</v>
      </c>
      <c r="D58" s="97" t="s">
        <v>143</v>
      </c>
      <c r="E58" s="84"/>
      <c r="F58" s="97" t="s">
        <v>1669</v>
      </c>
      <c r="G58" s="97" t="s">
        <v>192</v>
      </c>
      <c r="H58" s="94">
        <v>12532363.545721</v>
      </c>
      <c r="I58" s="96">
        <v>1646</v>
      </c>
      <c r="J58" s="84"/>
      <c r="K58" s="94">
        <v>683311.45687484369</v>
      </c>
      <c r="L58" s="95">
        <v>4.7305481182025547E-3</v>
      </c>
      <c r="M58" s="95">
        <v>0.10435707720958325</v>
      </c>
      <c r="N58" s="95">
        <f>K58/'סכום נכסי הקרן'!$C$42</f>
        <v>9.4590059485450996E-3</v>
      </c>
    </row>
    <row r="59" spans="2:14" s="142" customFormat="1">
      <c r="B59" s="87" t="s">
        <v>1752</v>
      </c>
      <c r="C59" s="84" t="s">
        <v>1753</v>
      </c>
      <c r="D59" s="97" t="s">
        <v>30</v>
      </c>
      <c r="E59" s="84"/>
      <c r="F59" s="97" t="s">
        <v>1669</v>
      </c>
      <c r="G59" s="97" t="s">
        <v>184</v>
      </c>
      <c r="H59" s="94">
        <v>822647.28107700008</v>
      </c>
      <c r="I59" s="96">
        <v>961.5</v>
      </c>
      <c r="J59" s="84"/>
      <c r="K59" s="94">
        <v>32126.255253240997</v>
      </c>
      <c r="L59" s="95">
        <v>1.499422003081312E-2</v>
      </c>
      <c r="M59" s="95">
        <v>4.9064040507245839E-3</v>
      </c>
      <c r="N59" s="95">
        <f>K59/'סכום נכסי הקרן'!$C$42</f>
        <v>4.4472024651058122E-4</v>
      </c>
    </row>
    <row r="60" spans="2:14" s="142" customFormat="1">
      <c r="B60" s="87" t="s">
        <v>1754</v>
      </c>
      <c r="C60" s="84" t="s">
        <v>1755</v>
      </c>
      <c r="D60" s="97" t="s">
        <v>30</v>
      </c>
      <c r="E60" s="84"/>
      <c r="F60" s="97" t="s">
        <v>1669</v>
      </c>
      <c r="G60" s="97" t="s">
        <v>184</v>
      </c>
      <c r="H60" s="94">
        <v>90105.000000000015</v>
      </c>
      <c r="I60" s="96">
        <v>8303</v>
      </c>
      <c r="J60" s="84"/>
      <c r="K60" s="94">
        <v>30386.527959999999</v>
      </c>
      <c r="L60" s="95">
        <v>5.6446977115748352E-3</v>
      </c>
      <c r="M60" s="95">
        <v>4.6407084391001125E-3</v>
      </c>
      <c r="N60" s="95">
        <f>K60/'סכום נכסי הקרן'!$C$42</f>
        <v>4.2063739139371319E-4</v>
      </c>
    </row>
    <row r="61" spans="2:14" s="142" customFormat="1">
      <c r="B61" s="87" t="s">
        <v>1756</v>
      </c>
      <c r="C61" s="84" t="s">
        <v>1757</v>
      </c>
      <c r="D61" s="97" t="s">
        <v>1488</v>
      </c>
      <c r="E61" s="84"/>
      <c r="F61" s="97" t="s">
        <v>1669</v>
      </c>
      <c r="G61" s="97" t="s">
        <v>182</v>
      </c>
      <c r="H61" s="94">
        <v>2750238.5921800002</v>
      </c>
      <c r="I61" s="96">
        <v>2760</v>
      </c>
      <c r="J61" s="84"/>
      <c r="K61" s="94">
        <v>270682.88262576004</v>
      </c>
      <c r="L61" s="95">
        <v>3.1256425568171524E-3</v>
      </c>
      <c r="M61" s="95">
        <v>4.1339383669463173E-2</v>
      </c>
      <c r="N61" s="95">
        <f>K61/'סכום נכסי הקרן'!$C$42</f>
        <v>3.7470336128073499E-3</v>
      </c>
    </row>
    <row r="62" spans="2:14" s="142" customFormat="1">
      <c r="B62" s="87" t="s">
        <v>1758</v>
      </c>
      <c r="C62" s="84" t="s">
        <v>1759</v>
      </c>
      <c r="D62" s="97" t="s">
        <v>1488</v>
      </c>
      <c r="E62" s="84"/>
      <c r="F62" s="97" t="s">
        <v>1669</v>
      </c>
      <c r="G62" s="97" t="s">
        <v>182</v>
      </c>
      <c r="H62" s="94">
        <v>98777.915968999994</v>
      </c>
      <c r="I62" s="96">
        <v>9264</v>
      </c>
      <c r="J62" s="84"/>
      <c r="K62" s="94">
        <v>32631.703357453</v>
      </c>
      <c r="L62" s="95">
        <v>4.9795959282177764E-4</v>
      </c>
      <c r="M62" s="95">
        <v>4.9835973808026873E-3</v>
      </c>
      <c r="N62" s="95">
        <f>K62/'סכום נכסי הקרן'!$C$42</f>
        <v>4.5171710947302654E-4</v>
      </c>
    </row>
    <row r="63" spans="2:14" s="142" customFormat="1">
      <c r="B63" s="87" t="s">
        <v>1760</v>
      </c>
      <c r="C63" s="84" t="s">
        <v>1761</v>
      </c>
      <c r="D63" s="97" t="s">
        <v>30</v>
      </c>
      <c r="E63" s="84"/>
      <c r="F63" s="97" t="s">
        <v>1669</v>
      </c>
      <c r="G63" s="97" t="s">
        <v>191</v>
      </c>
      <c r="H63" s="94">
        <v>1545563.5431929999</v>
      </c>
      <c r="I63" s="96">
        <v>3578</v>
      </c>
      <c r="J63" s="84"/>
      <c r="K63" s="94">
        <v>150554.96757874</v>
      </c>
      <c r="L63" s="95">
        <v>2.7294545917304687E-2</v>
      </c>
      <c r="M63" s="95">
        <v>2.2993140562516001E-2</v>
      </c>
      <c r="N63" s="95">
        <f>K63/'סכום נכסי הקרן'!$C$42</f>
        <v>2.084115990713085E-3</v>
      </c>
    </row>
    <row r="64" spans="2:14" s="142" customFormat="1">
      <c r="B64" s="87" t="s">
        <v>1762</v>
      </c>
      <c r="C64" s="84" t="s">
        <v>1763</v>
      </c>
      <c r="D64" s="97" t="s">
        <v>1488</v>
      </c>
      <c r="E64" s="84"/>
      <c r="F64" s="97" t="s">
        <v>1669</v>
      </c>
      <c r="G64" s="97" t="s">
        <v>182</v>
      </c>
      <c r="H64" s="94">
        <v>281096.04696999997</v>
      </c>
      <c r="I64" s="96">
        <v>7742</v>
      </c>
      <c r="J64" s="84"/>
      <c r="K64" s="94">
        <v>77604.917941169988</v>
      </c>
      <c r="L64" s="95">
        <v>2.0764097548309889E-3</v>
      </c>
      <c r="M64" s="95">
        <v>1.1852021990776314E-2</v>
      </c>
      <c r="N64" s="95">
        <f>K64/'סכום נכסי הקרן'!$C$42</f>
        <v>1.0742764123978881E-3</v>
      </c>
    </row>
    <row r="65" spans="2:14" s="142" customFormat="1">
      <c r="B65" s="87" t="s">
        <v>1764</v>
      </c>
      <c r="C65" s="84" t="s">
        <v>1765</v>
      </c>
      <c r="D65" s="97" t="s">
        <v>30</v>
      </c>
      <c r="E65" s="84"/>
      <c r="F65" s="97" t="s">
        <v>1669</v>
      </c>
      <c r="G65" s="97" t="s">
        <v>184</v>
      </c>
      <c r="H65" s="94">
        <v>319775.29331400042</v>
      </c>
      <c r="I65" s="96">
        <v>4757.5</v>
      </c>
      <c r="J65" s="84"/>
      <c r="K65" s="94">
        <v>61790.378189404953</v>
      </c>
      <c r="L65" s="95">
        <v>5.5324445210034677E-2</v>
      </c>
      <c r="M65" s="95">
        <v>9.4367849428612094E-3</v>
      </c>
      <c r="N65" s="95">
        <f>K65/'סכום נכסי הקרן'!$C$42</f>
        <v>8.55357463973396E-4</v>
      </c>
    </row>
    <row r="66" spans="2:14" s="142" customFormat="1">
      <c r="B66" s="87" t="s">
        <v>1766</v>
      </c>
      <c r="C66" s="84" t="s">
        <v>1767</v>
      </c>
      <c r="D66" s="97" t="s">
        <v>158</v>
      </c>
      <c r="E66" s="84"/>
      <c r="F66" s="97" t="s">
        <v>1669</v>
      </c>
      <c r="G66" s="97" t="s">
        <v>182</v>
      </c>
      <c r="H66" s="94">
        <v>134860.760358</v>
      </c>
      <c r="I66" s="96">
        <v>12248</v>
      </c>
      <c r="J66" s="84"/>
      <c r="K66" s="94">
        <v>58902.281981880013</v>
      </c>
      <c r="L66" s="95">
        <v>2.4745093643669724E-2</v>
      </c>
      <c r="M66" s="95">
        <v>8.9957074870611539E-3</v>
      </c>
      <c r="N66" s="95">
        <f>K66/'סכום נכסי הקרן'!$C$42</f>
        <v>8.1537786326262864E-4</v>
      </c>
    </row>
    <row r="67" spans="2:14" s="142" customFormat="1">
      <c r="B67" s="87" t="s">
        <v>1768</v>
      </c>
      <c r="C67" s="84" t="s">
        <v>1769</v>
      </c>
      <c r="D67" s="97" t="s">
        <v>142</v>
      </c>
      <c r="E67" s="84"/>
      <c r="F67" s="97" t="s">
        <v>1669</v>
      </c>
      <c r="G67" s="97" t="s">
        <v>182</v>
      </c>
      <c r="H67" s="94">
        <v>8041694.7049819995</v>
      </c>
      <c r="I67" s="96">
        <v>2830</v>
      </c>
      <c r="J67" s="84"/>
      <c r="K67" s="94">
        <v>811550.13789836806</v>
      </c>
      <c r="L67" s="95">
        <v>1.7350769459529052E-2</v>
      </c>
      <c r="M67" s="95">
        <v>0.12394201728659154</v>
      </c>
      <c r="N67" s="95">
        <f>K67/'סכום נכסי הקרן'!$C$42</f>
        <v>1.1234200019171185E-2</v>
      </c>
    </row>
    <row r="68" spans="2:14" s="142" customFormat="1">
      <c r="B68" s="87" t="s">
        <v>1770</v>
      </c>
      <c r="C68" s="84" t="s">
        <v>1771</v>
      </c>
      <c r="D68" s="97" t="s">
        <v>1772</v>
      </c>
      <c r="E68" s="84"/>
      <c r="F68" s="97" t="s">
        <v>1669</v>
      </c>
      <c r="G68" s="97" t="s">
        <v>187</v>
      </c>
      <c r="H68" s="94">
        <v>4543633.0646889992</v>
      </c>
      <c r="I68" s="96">
        <v>2520</v>
      </c>
      <c r="J68" s="84"/>
      <c r="K68" s="94">
        <v>52275.916021491008</v>
      </c>
      <c r="L68" s="95">
        <v>4.0714032559546226E-2</v>
      </c>
      <c r="M68" s="95">
        <v>7.9837118923876595E-3</v>
      </c>
      <c r="N68" s="95">
        <f>K68/'סכום נכסי הקרן'!$C$42</f>
        <v>7.2364980220651685E-4</v>
      </c>
    </row>
    <row r="69" spans="2:14" s="142" customFormat="1">
      <c r="B69" s="87" t="s">
        <v>1773</v>
      </c>
      <c r="C69" s="84" t="s">
        <v>1774</v>
      </c>
      <c r="D69" s="97" t="s">
        <v>1488</v>
      </c>
      <c r="E69" s="84"/>
      <c r="F69" s="97" t="s">
        <v>1669</v>
      </c>
      <c r="G69" s="97" t="s">
        <v>182</v>
      </c>
      <c r="H69" s="94">
        <v>880192.04831500025</v>
      </c>
      <c r="I69" s="96">
        <v>5144</v>
      </c>
      <c r="J69" s="84"/>
      <c r="K69" s="94">
        <v>161458.06359056389</v>
      </c>
      <c r="L69" s="95">
        <v>7.6485231866093174E-4</v>
      </c>
      <c r="M69" s="95">
        <v>2.4658289333082874E-2</v>
      </c>
      <c r="N69" s="95">
        <f>K69/'סכום נכסי הקרן'!$C$42</f>
        <v>2.2350463592818804E-3</v>
      </c>
    </row>
    <row r="70" spans="2:14" s="142" customFormat="1">
      <c r="B70" s="87" t="s">
        <v>1775</v>
      </c>
      <c r="C70" s="84" t="s">
        <v>1776</v>
      </c>
      <c r="D70" s="97" t="s">
        <v>30</v>
      </c>
      <c r="E70" s="84"/>
      <c r="F70" s="97" t="s">
        <v>1669</v>
      </c>
      <c r="G70" s="97" t="s">
        <v>184</v>
      </c>
      <c r="H70" s="94">
        <v>4864580.4888389977</v>
      </c>
      <c r="I70" s="96">
        <v>2426.5</v>
      </c>
      <c r="J70" s="84"/>
      <c r="K70" s="94">
        <v>479427.38746144192</v>
      </c>
      <c r="L70" s="95">
        <v>2.104057304861158E-2</v>
      </c>
      <c r="M70" s="95">
        <v>7.3219379517686534E-2</v>
      </c>
      <c r="N70" s="95">
        <f>K70/'סכום נכסי הקרן'!$C$42</f>
        <v>6.6366610193158747E-3</v>
      </c>
    </row>
    <row r="71" spans="2:14" s="142" customFormat="1">
      <c r="B71" s="87" t="s">
        <v>1777</v>
      </c>
      <c r="C71" s="84" t="s">
        <v>1778</v>
      </c>
      <c r="D71" s="97" t="s">
        <v>142</v>
      </c>
      <c r="E71" s="84"/>
      <c r="F71" s="97" t="s">
        <v>1669</v>
      </c>
      <c r="G71" s="97" t="s">
        <v>182</v>
      </c>
      <c r="H71" s="94">
        <v>18770.236807000001</v>
      </c>
      <c r="I71" s="96">
        <v>28924</v>
      </c>
      <c r="J71" s="84"/>
      <c r="K71" s="94">
        <v>19360.182348142</v>
      </c>
      <c r="L71" s="95">
        <v>1.6515009967962957E-4</v>
      </c>
      <c r="M71" s="95">
        <v>2.9567366736933253E-3</v>
      </c>
      <c r="N71" s="95">
        <f>K71/'סכום נכסי הקרן'!$C$42</f>
        <v>2.6800089205812193E-4</v>
      </c>
    </row>
    <row r="72" spans="2:14" s="142" customFormat="1">
      <c r="B72" s="87" t="s">
        <v>1779</v>
      </c>
      <c r="C72" s="84" t="s">
        <v>1780</v>
      </c>
      <c r="D72" s="97" t="s">
        <v>1488</v>
      </c>
      <c r="E72" s="84"/>
      <c r="F72" s="97" t="s">
        <v>1669</v>
      </c>
      <c r="G72" s="97" t="s">
        <v>182</v>
      </c>
      <c r="H72" s="94">
        <v>543135.50357899989</v>
      </c>
      <c r="I72" s="96">
        <v>19426</v>
      </c>
      <c r="J72" s="84"/>
      <c r="K72" s="94">
        <v>376246.88743193797</v>
      </c>
      <c r="L72" s="95">
        <v>2.0954301835609565E-3</v>
      </c>
      <c r="M72" s="95">
        <v>5.7461389073111623E-2</v>
      </c>
      <c r="N72" s="95">
        <f>K72/'סכום נכסי הקרן'!$C$42</f>
        <v>5.2083446143537104E-3</v>
      </c>
    </row>
    <row r="73" spans="2:14" s="142" customFormat="1">
      <c r="B73" s="87" t="s">
        <v>1781</v>
      </c>
      <c r="C73" s="84" t="s">
        <v>1782</v>
      </c>
      <c r="D73" s="97" t="s">
        <v>1488</v>
      </c>
      <c r="E73" s="84"/>
      <c r="F73" s="97" t="s">
        <v>1669</v>
      </c>
      <c r="G73" s="97" t="s">
        <v>182</v>
      </c>
      <c r="H73" s="94">
        <v>47502</v>
      </c>
      <c r="I73" s="96">
        <v>2548</v>
      </c>
      <c r="J73" s="84"/>
      <c r="K73" s="94">
        <v>4316.1115300000001</v>
      </c>
      <c r="L73" s="95">
        <v>6.2916556291390726E-3</v>
      </c>
      <c r="M73" s="95">
        <v>6.5916761624542979E-4</v>
      </c>
      <c r="N73" s="95">
        <f>K73/'סכום נכסי הקרן'!$C$42</f>
        <v>5.9747461023958601E-5</v>
      </c>
    </row>
    <row r="74" spans="2:14" s="142" customFormat="1">
      <c r="B74" s="87" t="s">
        <v>1783</v>
      </c>
      <c r="C74" s="84" t="s">
        <v>1784</v>
      </c>
      <c r="D74" s="97" t="s">
        <v>1488</v>
      </c>
      <c r="E74" s="84"/>
      <c r="F74" s="97" t="s">
        <v>1669</v>
      </c>
      <c r="G74" s="97" t="s">
        <v>182</v>
      </c>
      <c r="H74" s="94">
        <v>8460</v>
      </c>
      <c r="I74" s="96">
        <v>3034</v>
      </c>
      <c r="J74" s="84"/>
      <c r="K74" s="94">
        <v>915.30804000000001</v>
      </c>
      <c r="L74" s="95">
        <v>6.3134328358208959E-4</v>
      </c>
      <c r="M74" s="95">
        <v>1.3978819005566254E-4</v>
      </c>
      <c r="N74" s="95">
        <f>K74/'סכום נכסי הקרן'!$C$42</f>
        <v>1.267050933802351E-5</v>
      </c>
    </row>
    <row r="75" spans="2:14" s="142" customFormat="1">
      <c r="B75" s="87" t="s">
        <v>1785</v>
      </c>
      <c r="C75" s="84" t="s">
        <v>1786</v>
      </c>
      <c r="D75" s="97" t="s">
        <v>1488</v>
      </c>
      <c r="E75" s="84"/>
      <c r="F75" s="97" t="s">
        <v>1669</v>
      </c>
      <c r="G75" s="97" t="s">
        <v>182</v>
      </c>
      <c r="H75" s="94">
        <v>204270.40596200002</v>
      </c>
      <c r="I75" s="96">
        <v>24072</v>
      </c>
      <c r="J75" s="84"/>
      <c r="K75" s="94">
        <v>175347.25259038998</v>
      </c>
      <c r="L75" s="95">
        <v>1.2928506706455697E-2</v>
      </c>
      <c r="M75" s="95">
        <v>2.6779481878957057E-2</v>
      </c>
      <c r="N75" s="95">
        <f>K75/'סכום נכסי הקרן'!$C$42</f>
        <v>2.4273128873021845E-3</v>
      </c>
    </row>
    <row r="76" spans="2:14" s="142" customFormat="1">
      <c r="B76" s="87" t="s">
        <v>1787</v>
      </c>
      <c r="C76" s="84" t="s">
        <v>1788</v>
      </c>
      <c r="D76" s="97" t="s">
        <v>1488</v>
      </c>
      <c r="E76" s="84"/>
      <c r="F76" s="97" t="s">
        <v>1669</v>
      </c>
      <c r="G76" s="97" t="s">
        <v>182</v>
      </c>
      <c r="H76" s="94">
        <v>337232.61435599998</v>
      </c>
      <c r="I76" s="96">
        <v>4277</v>
      </c>
      <c r="J76" s="84"/>
      <c r="K76" s="94">
        <v>51433.983173833003</v>
      </c>
      <c r="L76" s="95">
        <v>2.6051186895017378E-3</v>
      </c>
      <c r="M76" s="95">
        <v>7.8551297497873145E-3</v>
      </c>
      <c r="N76" s="95">
        <f>K76/'סכום נכסי הקרן'!$C$42</f>
        <v>7.1199501765088302E-4</v>
      </c>
    </row>
    <row r="77" spans="2:14" s="142" customFormat="1">
      <c r="B77" s="87" t="s">
        <v>1789</v>
      </c>
      <c r="C77" s="84" t="s">
        <v>1790</v>
      </c>
      <c r="D77" s="97" t="s">
        <v>1479</v>
      </c>
      <c r="E77" s="84"/>
      <c r="F77" s="97" t="s">
        <v>1669</v>
      </c>
      <c r="G77" s="97" t="s">
        <v>182</v>
      </c>
      <c r="H77" s="94">
        <v>12375.587421000004</v>
      </c>
      <c r="I77" s="96">
        <v>10910</v>
      </c>
      <c r="J77" s="84"/>
      <c r="K77" s="94">
        <v>4814.7297105919997</v>
      </c>
      <c r="L77" s="95">
        <v>1.7909677888567298E-4</v>
      </c>
      <c r="M77" s="95">
        <v>7.3531786288130881E-4</v>
      </c>
      <c r="N77" s="95">
        <f>K77/'סכום נכסי הקרן'!$C$42</f>
        <v>6.6649778098873871E-5</v>
      </c>
    </row>
    <row r="78" spans="2:14" s="142" customFormat="1">
      <c r="B78" s="87" t="s">
        <v>1791</v>
      </c>
      <c r="C78" s="84" t="s">
        <v>1792</v>
      </c>
      <c r="D78" s="97" t="s">
        <v>1488</v>
      </c>
      <c r="E78" s="84"/>
      <c r="F78" s="97" t="s">
        <v>1669</v>
      </c>
      <c r="G78" s="97" t="s">
        <v>182</v>
      </c>
      <c r="H78" s="94">
        <v>303239.39139999996</v>
      </c>
      <c r="I78" s="96">
        <v>15550</v>
      </c>
      <c r="J78" s="84"/>
      <c r="K78" s="94">
        <v>168150.18464472698</v>
      </c>
      <c r="L78" s="95">
        <v>1.1175212507831213E-3</v>
      </c>
      <c r="M78" s="95">
        <v>2.5680327214225983E-2</v>
      </c>
      <c r="N78" s="95">
        <f>K78/'סכום נכסי הקרן'!$C$42</f>
        <v>2.3276846609272552E-3</v>
      </c>
    </row>
    <row r="79" spans="2:14" s="142" customFormat="1">
      <c r="B79" s="87" t="s">
        <v>1793</v>
      </c>
      <c r="C79" s="84" t="s">
        <v>1794</v>
      </c>
      <c r="D79" s="97" t="s">
        <v>142</v>
      </c>
      <c r="E79" s="84"/>
      <c r="F79" s="97" t="s">
        <v>1669</v>
      </c>
      <c r="G79" s="97" t="s">
        <v>182</v>
      </c>
      <c r="H79" s="94">
        <v>2828854.5719769998</v>
      </c>
      <c r="I79" s="96">
        <v>672.5</v>
      </c>
      <c r="J79" s="84"/>
      <c r="K79" s="94">
        <v>67839.751589722015</v>
      </c>
      <c r="L79" s="95">
        <v>1.6640321011629409E-2</v>
      </c>
      <c r="M79" s="95">
        <v>1.0360660754769505E-2</v>
      </c>
      <c r="N79" s="95">
        <f>K79/'סכום נכסי הקרן'!$C$42</f>
        <v>9.3909827997006132E-4</v>
      </c>
    </row>
    <row r="80" spans="2:14" s="142" customFormat="1">
      <c r="B80" s="87" t="s">
        <v>1795</v>
      </c>
      <c r="C80" s="84" t="s">
        <v>1796</v>
      </c>
      <c r="D80" s="97" t="s">
        <v>1488</v>
      </c>
      <c r="E80" s="84"/>
      <c r="F80" s="97" t="s">
        <v>1669</v>
      </c>
      <c r="G80" s="97" t="s">
        <v>182</v>
      </c>
      <c r="H80" s="94">
        <v>51107.690365000002</v>
      </c>
      <c r="I80" s="96">
        <v>21846</v>
      </c>
      <c r="J80" s="84"/>
      <c r="K80" s="94">
        <v>39814.340208194</v>
      </c>
      <c r="L80" s="95">
        <v>4.2063942687242803E-3</v>
      </c>
      <c r="M80" s="95">
        <v>6.080548091726398E-3</v>
      </c>
      <c r="N80" s="95">
        <f>K80/'סכום נכסי הקרן'!$C$42</f>
        <v>5.5114556777537647E-4</v>
      </c>
    </row>
    <row r="81" spans="2:17" s="142" customFormat="1">
      <c r="B81" s="87" t="s">
        <v>1797</v>
      </c>
      <c r="C81" s="84" t="s">
        <v>1798</v>
      </c>
      <c r="D81" s="97" t="s">
        <v>30</v>
      </c>
      <c r="E81" s="84"/>
      <c r="F81" s="97" t="s">
        <v>1669</v>
      </c>
      <c r="G81" s="97" t="s">
        <v>184</v>
      </c>
      <c r="H81" s="94">
        <v>829855.77860599954</v>
      </c>
      <c r="I81" s="96">
        <v>2825</v>
      </c>
      <c r="J81" s="84"/>
      <c r="K81" s="94">
        <v>95217.818007382913</v>
      </c>
      <c r="L81" s="95">
        <v>5.2857055962165576E-2</v>
      </c>
      <c r="M81" s="95">
        <v>1.4541909235607206E-2</v>
      </c>
      <c r="N81" s="95">
        <f>K81/'סכום נכסי הקרן'!$C$42</f>
        <v>1.3180898664549787E-3</v>
      </c>
    </row>
    <row r="82" spans="2:17" s="142" customFormat="1">
      <c r="B82" s="87" t="s">
        <v>1799</v>
      </c>
      <c r="C82" s="84" t="s">
        <v>1800</v>
      </c>
      <c r="D82" s="97" t="s">
        <v>1488</v>
      </c>
      <c r="E82" s="84"/>
      <c r="F82" s="97" t="s">
        <v>1669</v>
      </c>
      <c r="G82" s="97" t="s">
        <v>182</v>
      </c>
      <c r="H82" s="94">
        <v>55278.719037999996</v>
      </c>
      <c r="I82" s="96">
        <v>21421</v>
      </c>
      <c r="J82" s="84"/>
      <c r="K82" s="94">
        <v>42225.913207852005</v>
      </c>
      <c r="L82" s="95">
        <v>2.3373665555179702E-3</v>
      </c>
      <c r="M82" s="95">
        <v>6.4488497017606526E-3</v>
      </c>
      <c r="N82" s="95">
        <f>K82/'סכום נכסי הקרן'!$C$42</f>
        <v>5.8452870970810995E-4</v>
      </c>
    </row>
    <row r="83" spans="2:17" s="142" customFormat="1">
      <c r="B83" s="87" t="s">
        <v>1801</v>
      </c>
      <c r="C83" s="84" t="s">
        <v>1802</v>
      </c>
      <c r="D83" s="97" t="s">
        <v>30</v>
      </c>
      <c r="E83" s="84"/>
      <c r="F83" s="97" t="s">
        <v>1669</v>
      </c>
      <c r="G83" s="97" t="s">
        <v>184</v>
      </c>
      <c r="H83" s="94">
        <v>245286.05692700006</v>
      </c>
      <c r="I83" s="96">
        <v>5553</v>
      </c>
      <c r="J83" s="84"/>
      <c r="K83" s="94">
        <v>55321.976223966012</v>
      </c>
      <c r="L83" s="95">
        <v>8.7602163188214302E-2</v>
      </c>
      <c r="M83" s="95">
        <v>8.4489140144017576E-3</v>
      </c>
      <c r="N83" s="95">
        <f>K83/'סכום נכסי הקרן'!$C$42</f>
        <v>7.6581608126557695E-4</v>
      </c>
    </row>
    <row r="84" spans="2:17" s="142" customFormat="1">
      <c r="B84" s="87" t="s">
        <v>1803</v>
      </c>
      <c r="C84" s="84" t="s">
        <v>1804</v>
      </c>
      <c r="D84" s="97" t="s">
        <v>1479</v>
      </c>
      <c r="E84" s="84"/>
      <c r="F84" s="97" t="s">
        <v>1669</v>
      </c>
      <c r="G84" s="97" t="s">
        <v>182</v>
      </c>
      <c r="H84" s="94">
        <v>214057.448492</v>
      </c>
      <c r="I84" s="96">
        <v>4395</v>
      </c>
      <c r="J84" s="84"/>
      <c r="K84" s="94">
        <v>33548.303453966</v>
      </c>
      <c r="L84" s="95">
        <v>6.1777041411832613E-3</v>
      </c>
      <c r="M84" s="95">
        <v>5.1235828970409127E-3</v>
      </c>
      <c r="N84" s="95">
        <f>K84/'סכום נכסי הקרן'!$C$42</f>
        <v>4.6440550460839677E-4</v>
      </c>
    </row>
    <row r="85" spans="2:17" s="142" customFormat="1">
      <c r="B85" s="87" t="s">
        <v>1805</v>
      </c>
      <c r="C85" s="84" t="s">
        <v>1806</v>
      </c>
      <c r="D85" s="97" t="s">
        <v>142</v>
      </c>
      <c r="E85" s="84"/>
      <c r="F85" s="97" t="s">
        <v>1669</v>
      </c>
      <c r="G85" s="97" t="s">
        <v>182</v>
      </c>
      <c r="H85" s="94">
        <v>268015.67362500005</v>
      </c>
      <c r="I85" s="96">
        <v>3012.5</v>
      </c>
      <c r="J85" s="84"/>
      <c r="K85" s="94">
        <v>28791.784776505003</v>
      </c>
      <c r="L85" s="95">
        <v>3.0707297992682795E-3</v>
      </c>
      <c r="M85" s="95">
        <v>4.397155172350297E-3</v>
      </c>
      <c r="N85" s="95">
        <f>K85/'סכום נכסי הקרן'!$C$42</f>
        <v>3.9856153549035775E-4</v>
      </c>
    </row>
    <row r="86" spans="2:17" s="142" customFormat="1">
      <c r="B86" s="87" t="s">
        <v>1807</v>
      </c>
      <c r="C86" s="84" t="s">
        <v>1808</v>
      </c>
      <c r="D86" s="97" t="s">
        <v>30</v>
      </c>
      <c r="E86" s="84"/>
      <c r="F86" s="97" t="s">
        <v>1669</v>
      </c>
      <c r="G86" s="97" t="s">
        <v>184</v>
      </c>
      <c r="H86" s="94">
        <v>487505.00243899977</v>
      </c>
      <c r="I86" s="96">
        <v>4522.7</v>
      </c>
      <c r="J86" s="84"/>
      <c r="K86" s="94">
        <v>89551.735734979069</v>
      </c>
      <c r="L86" s="95">
        <v>4.6908298771236472E-2</v>
      </c>
      <c r="M86" s="95">
        <v>1.3676570627234654E-2</v>
      </c>
      <c r="N86" s="95">
        <f>K86/'סכום נכסי הקרן'!$C$42</f>
        <v>1.2396549077251262E-3</v>
      </c>
    </row>
    <row r="87" spans="2:17" s="142" customFormat="1">
      <c r="B87" s="87" t="s">
        <v>1809</v>
      </c>
      <c r="C87" s="84" t="s">
        <v>1810</v>
      </c>
      <c r="D87" s="97" t="s">
        <v>30</v>
      </c>
      <c r="E87" s="84"/>
      <c r="F87" s="97" t="s">
        <v>1669</v>
      </c>
      <c r="G87" s="97" t="s">
        <v>184</v>
      </c>
      <c r="H87" s="94">
        <v>150853.45355399998</v>
      </c>
      <c r="I87" s="96">
        <v>9581</v>
      </c>
      <c r="J87" s="84"/>
      <c r="K87" s="94">
        <v>58703.398934985991</v>
      </c>
      <c r="L87" s="95">
        <v>4.5593863800026287E-2</v>
      </c>
      <c r="M87" s="95">
        <v>8.9653335583474176E-3</v>
      </c>
      <c r="N87" s="95">
        <f>K87/'סכום נכסי הקרן'!$C$42</f>
        <v>8.1262474694252592E-4</v>
      </c>
    </row>
    <row r="88" spans="2:17" s="142" customFormat="1">
      <c r="B88" s="87" t="s">
        <v>1811</v>
      </c>
      <c r="C88" s="84" t="s">
        <v>1812</v>
      </c>
      <c r="D88" s="97" t="s">
        <v>30</v>
      </c>
      <c r="E88" s="84"/>
      <c r="F88" s="97" t="s">
        <v>1669</v>
      </c>
      <c r="G88" s="97" t="s">
        <v>184</v>
      </c>
      <c r="H88" s="94">
        <v>502303.42217099969</v>
      </c>
      <c r="I88" s="96">
        <v>5842.5</v>
      </c>
      <c r="J88" s="84"/>
      <c r="K88" s="94">
        <v>119196.08973094802</v>
      </c>
      <c r="L88" s="95">
        <v>0.1191135296612721</v>
      </c>
      <c r="M88" s="95">
        <v>1.8203932356151451E-2</v>
      </c>
      <c r="N88" s="95">
        <f>K88/'סכום נכסי הקרן'!$C$42</f>
        <v>1.6500184659056039E-3</v>
      </c>
    </row>
    <row r="89" spans="2:17" s="142" customFormat="1">
      <c r="B89" s="87" t="s">
        <v>1813</v>
      </c>
      <c r="C89" s="84" t="s">
        <v>1814</v>
      </c>
      <c r="D89" s="97" t="s">
        <v>30</v>
      </c>
      <c r="E89" s="84"/>
      <c r="F89" s="97" t="s">
        <v>1669</v>
      </c>
      <c r="G89" s="97" t="s">
        <v>184</v>
      </c>
      <c r="H89" s="94">
        <v>1325855.3368240001</v>
      </c>
      <c r="I89" s="96">
        <v>1755.9</v>
      </c>
      <c r="J89" s="84"/>
      <c r="K89" s="94">
        <v>94556.866183005986</v>
      </c>
      <c r="L89" s="95">
        <v>5.2069079755481119E-2</v>
      </c>
      <c r="M89" s="95">
        <v>1.4440966978786607E-2</v>
      </c>
      <c r="N89" s="95">
        <f>K89/'סכום נכסי הקרן'!$C$42</f>
        <v>1.3089403824596765E-3</v>
      </c>
    </row>
    <row r="90" spans="2:17" s="142" customFormat="1">
      <c r="B90" s="87" t="s">
        <v>1815</v>
      </c>
      <c r="C90" s="84" t="s">
        <v>1816</v>
      </c>
      <c r="D90" s="97" t="s">
        <v>1488</v>
      </c>
      <c r="E90" s="84"/>
      <c r="F90" s="97" t="s">
        <v>1669</v>
      </c>
      <c r="G90" s="97" t="s">
        <v>182</v>
      </c>
      <c r="H90" s="94">
        <v>129874.38290500001</v>
      </c>
      <c r="I90" s="96">
        <v>11018</v>
      </c>
      <c r="J90" s="84"/>
      <c r="K90" s="94">
        <v>51027.889208253997</v>
      </c>
      <c r="L90" s="95">
        <v>1.2522916965458377E-2</v>
      </c>
      <c r="M90" s="95">
        <v>7.7931100384332919E-3</v>
      </c>
      <c r="N90" s="95">
        <f>K90/'סכום נכסי הקרן'!$C$42</f>
        <v>7.0637350319004231E-4</v>
      </c>
    </row>
    <row r="91" spans="2:17" s="142" customFormat="1">
      <c r="B91" s="87" t="s">
        <v>1817</v>
      </c>
      <c r="C91" s="84" t="s">
        <v>1818</v>
      </c>
      <c r="D91" s="97" t="s">
        <v>143</v>
      </c>
      <c r="E91" s="84"/>
      <c r="F91" s="97" t="s">
        <v>1669</v>
      </c>
      <c r="G91" s="97" t="s">
        <v>192</v>
      </c>
      <c r="H91" s="94">
        <v>42076.354377999989</v>
      </c>
      <c r="I91" s="96">
        <v>18100</v>
      </c>
      <c r="J91" s="84"/>
      <c r="K91" s="94">
        <v>25227.404221897996</v>
      </c>
      <c r="L91" s="95">
        <v>0.15601227434287851</v>
      </c>
      <c r="M91" s="95">
        <v>3.8527938375606322E-3</v>
      </c>
      <c r="N91" s="95">
        <f>K91/'סכום נכסי הקרן'!$C$42</f>
        <v>3.4922020434525222E-4</v>
      </c>
      <c r="P91" s="154"/>
      <c r="Q91" s="155"/>
    </row>
    <row r="92" spans="2:17" s="142" customFormat="1">
      <c r="B92" s="87" t="s">
        <v>1819</v>
      </c>
      <c r="C92" s="84" t="s">
        <v>1820</v>
      </c>
      <c r="D92" s="97" t="s">
        <v>143</v>
      </c>
      <c r="E92" s="84"/>
      <c r="F92" s="97" t="s">
        <v>1669</v>
      </c>
      <c r="G92" s="97" t="s">
        <v>192</v>
      </c>
      <c r="H92" s="94">
        <v>24449.035077999997</v>
      </c>
      <c r="I92" s="96">
        <v>32000</v>
      </c>
      <c r="J92" s="84"/>
      <c r="K92" s="94">
        <v>25915.977184553005</v>
      </c>
      <c r="L92" s="95">
        <v>0.11785791452192146</v>
      </c>
      <c r="M92" s="95">
        <v>3.9579544654196521E-3</v>
      </c>
      <c r="N92" s="95">
        <f>K92/'סכום נכסי הקרן'!$C$42</f>
        <v>3.5875204474428423E-4</v>
      </c>
    </row>
    <row r="93" spans="2:17" s="142" customFormat="1">
      <c r="B93" s="87" t="s">
        <v>1821</v>
      </c>
      <c r="C93" s="84" t="s">
        <v>1822</v>
      </c>
      <c r="D93" s="97" t="s">
        <v>142</v>
      </c>
      <c r="E93" s="84"/>
      <c r="F93" s="97" t="s">
        <v>1669</v>
      </c>
      <c r="G93" s="97" t="s">
        <v>182</v>
      </c>
      <c r="H93" s="94">
        <v>34883.213831000001</v>
      </c>
      <c r="I93" s="96">
        <v>33875</v>
      </c>
      <c r="J93" s="84"/>
      <c r="K93" s="94">
        <v>42138.311852309002</v>
      </c>
      <c r="L93" s="95">
        <v>0.1054826378843729</v>
      </c>
      <c r="M93" s="95">
        <v>6.4354709981956984E-3</v>
      </c>
      <c r="N93" s="95">
        <f>K93/'סכום נכסי הקרן'!$C$42</f>
        <v>5.8331605370059677E-4</v>
      </c>
    </row>
    <row r="94" spans="2:17" s="142" customFormat="1">
      <c r="B94" s="87" t="s">
        <v>1823</v>
      </c>
      <c r="C94" s="84" t="s">
        <v>1824</v>
      </c>
      <c r="D94" s="97" t="s">
        <v>142</v>
      </c>
      <c r="E94" s="84"/>
      <c r="F94" s="97" t="s">
        <v>1669</v>
      </c>
      <c r="G94" s="97" t="s">
        <v>182</v>
      </c>
      <c r="H94" s="94">
        <v>44488.052677</v>
      </c>
      <c r="I94" s="96">
        <v>53144</v>
      </c>
      <c r="J94" s="84"/>
      <c r="K94" s="94">
        <v>84309.977729408987</v>
      </c>
      <c r="L94" s="95">
        <v>4.3987305588906447E-3</v>
      </c>
      <c r="M94" s="95">
        <v>1.2876035908553038E-2</v>
      </c>
      <c r="N94" s="95">
        <f>K94/'סכום נכסי הקרן'!$C$42</f>
        <v>1.167093823527466E-3</v>
      </c>
    </row>
    <row r="95" spans="2:17" s="142" customFormat="1">
      <c r="B95" s="87" t="s">
        <v>1825</v>
      </c>
      <c r="C95" s="84" t="s">
        <v>1826</v>
      </c>
      <c r="D95" s="97" t="s">
        <v>30</v>
      </c>
      <c r="E95" s="84"/>
      <c r="F95" s="97" t="s">
        <v>1669</v>
      </c>
      <c r="G95" s="97" t="s">
        <v>184</v>
      </c>
      <c r="H95" s="94">
        <v>467</v>
      </c>
      <c r="I95" s="96">
        <v>8218</v>
      </c>
      <c r="J95" s="84"/>
      <c r="K95" s="94">
        <v>155.87632999979999</v>
      </c>
      <c r="L95" s="95">
        <v>1.5934542129291578E-4</v>
      </c>
      <c r="M95" s="95">
        <v>2.3805832671579301E-5</v>
      </c>
      <c r="N95" s="95">
        <f>K95/'סכום נכסי הקרן'!$C$42</f>
        <v>2.157779030149566E-6</v>
      </c>
    </row>
    <row r="96" spans="2:17" s="142" customFormat="1">
      <c r="B96" s="87" t="s">
        <v>1827</v>
      </c>
      <c r="C96" s="84" t="s">
        <v>1828</v>
      </c>
      <c r="D96" s="97" t="s">
        <v>30</v>
      </c>
      <c r="E96" s="84"/>
      <c r="F96" s="97" t="s">
        <v>1669</v>
      </c>
      <c r="G96" s="97" t="s">
        <v>184</v>
      </c>
      <c r="H96" s="94">
        <v>175177.48991599982</v>
      </c>
      <c r="I96" s="96">
        <v>12084</v>
      </c>
      <c r="J96" s="84"/>
      <c r="K96" s="94">
        <v>85977.767915673991</v>
      </c>
      <c r="L96" s="95">
        <v>0.19197533141479431</v>
      </c>
      <c r="M96" s="95">
        <v>1.3130745100805495E-2</v>
      </c>
      <c r="N96" s="95">
        <f>K96/'סכום נכסי הקרן'!$C$42</f>
        <v>1.1901808611207714E-3</v>
      </c>
    </row>
    <row r="97" spans="2:14" s="142" customFormat="1">
      <c r="B97" s="87" t="s">
        <v>1829</v>
      </c>
      <c r="C97" s="84" t="s">
        <v>1830</v>
      </c>
      <c r="D97" s="97" t="s">
        <v>30</v>
      </c>
      <c r="E97" s="84"/>
      <c r="F97" s="97" t="s">
        <v>1669</v>
      </c>
      <c r="G97" s="97" t="s">
        <v>184</v>
      </c>
      <c r="H97" s="94">
        <v>104567.49947400001</v>
      </c>
      <c r="I97" s="96">
        <v>22565</v>
      </c>
      <c r="J97" s="84"/>
      <c r="K97" s="94">
        <v>95836.117451149024</v>
      </c>
      <c r="L97" s="95">
        <v>0.16087282861718677</v>
      </c>
      <c r="M97" s="95">
        <v>1.463633751153111E-2</v>
      </c>
      <c r="N97" s="95">
        <f>K97/'סכום נכסי הקרן'!$C$42</f>
        <v>1.3266489181988411E-3</v>
      </c>
    </row>
    <row r="98" spans="2:14" s="142" customFormat="1">
      <c r="B98" s="87" t="s">
        <v>1831</v>
      </c>
      <c r="C98" s="84" t="s">
        <v>1832</v>
      </c>
      <c r="D98" s="97" t="s">
        <v>30</v>
      </c>
      <c r="E98" s="84"/>
      <c r="F98" s="97" t="s">
        <v>1669</v>
      </c>
      <c r="G98" s="97" t="s">
        <v>184</v>
      </c>
      <c r="H98" s="94">
        <v>31167.537633000014</v>
      </c>
      <c r="I98" s="96">
        <v>19318</v>
      </c>
      <c r="J98" s="84"/>
      <c r="K98" s="94">
        <v>24454.669889858971</v>
      </c>
      <c r="L98" s="95">
        <v>1.4329902360000007E-2</v>
      </c>
      <c r="M98" s="95">
        <v>3.7347798696404917E-3</v>
      </c>
      <c r="N98" s="95">
        <f>K98/'סכום נכסי הקרן'!$C$42</f>
        <v>3.385233272918049E-4</v>
      </c>
    </row>
    <row r="99" spans="2:14" s="142" customFormat="1">
      <c r="B99" s="87" t="s">
        <v>1833</v>
      </c>
      <c r="C99" s="84" t="s">
        <v>1834</v>
      </c>
      <c r="D99" s="97" t="s">
        <v>1488</v>
      </c>
      <c r="E99" s="84"/>
      <c r="F99" s="97" t="s">
        <v>1669</v>
      </c>
      <c r="G99" s="97" t="s">
        <v>182</v>
      </c>
      <c r="H99" s="94">
        <v>33069.303854999998</v>
      </c>
      <c r="I99" s="96">
        <v>8771</v>
      </c>
      <c r="J99" s="84"/>
      <c r="K99" s="94">
        <v>10343.213814988003</v>
      </c>
      <c r="L99" s="95">
        <v>6.5483770009900982E-4</v>
      </c>
      <c r="M99" s="95">
        <v>1.579642126333663E-3</v>
      </c>
      <c r="N99" s="95">
        <f>K99/'סכום נכסי הקרן'!$C$42</f>
        <v>1.4317998040089245E-4</v>
      </c>
    </row>
    <row r="100" spans="2:14" s="142" customFormat="1">
      <c r="B100" s="87" t="s">
        <v>1835</v>
      </c>
      <c r="C100" s="84" t="s">
        <v>1836</v>
      </c>
      <c r="D100" s="97" t="s">
        <v>1488</v>
      </c>
      <c r="E100" s="84"/>
      <c r="F100" s="97" t="s">
        <v>1669</v>
      </c>
      <c r="G100" s="97" t="s">
        <v>182</v>
      </c>
      <c r="H100" s="94">
        <v>747927.33276599983</v>
      </c>
      <c r="I100" s="96">
        <v>2725</v>
      </c>
      <c r="J100" s="84"/>
      <c r="K100" s="94">
        <v>72678.716669731002</v>
      </c>
      <c r="L100" s="95">
        <v>1.0330488021629832E-2</v>
      </c>
      <c r="M100" s="95">
        <v>1.109967990539011E-2</v>
      </c>
      <c r="N100" s="95">
        <f>K100/'סכום נכסי הקרן'!$C$42</f>
        <v>1.0060835456437065E-3</v>
      </c>
    </row>
    <row r="101" spans="2:14" s="142" customFormat="1">
      <c r="B101" s="87" t="s">
        <v>1837</v>
      </c>
      <c r="C101" s="84" t="s">
        <v>1838</v>
      </c>
      <c r="D101" s="97" t="s">
        <v>154</v>
      </c>
      <c r="E101" s="84"/>
      <c r="F101" s="97" t="s">
        <v>1669</v>
      </c>
      <c r="G101" s="97" t="s">
        <v>186</v>
      </c>
      <c r="H101" s="94">
        <v>669857.92142500007</v>
      </c>
      <c r="I101" s="96">
        <v>8460</v>
      </c>
      <c r="J101" s="84"/>
      <c r="K101" s="94">
        <v>141697.61837185596</v>
      </c>
      <c r="L101" s="95">
        <v>1.4866305290555545E-2</v>
      </c>
      <c r="M101" s="95">
        <v>2.1640423487812629E-2</v>
      </c>
      <c r="N101" s="95">
        <f>K101/'סכום נכסי הקרן'!$C$42</f>
        <v>1.9615046719750136E-3</v>
      </c>
    </row>
    <row r="102" spans="2:14" s="142" customFormat="1">
      <c r="B102" s="87" t="s">
        <v>1839</v>
      </c>
      <c r="C102" s="84" t="s">
        <v>1840</v>
      </c>
      <c r="D102" s="97" t="s">
        <v>1488</v>
      </c>
      <c r="E102" s="84"/>
      <c r="F102" s="97" t="s">
        <v>1669</v>
      </c>
      <c r="G102" s="97" t="s">
        <v>182</v>
      </c>
      <c r="H102" s="94">
        <v>487196.43417200004</v>
      </c>
      <c r="I102" s="96">
        <v>21089</v>
      </c>
      <c r="J102" s="84"/>
      <c r="K102" s="94">
        <v>366388.15650394093</v>
      </c>
      <c r="L102" s="95">
        <v>5.0352034211439828E-3</v>
      </c>
      <c r="M102" s="95">
        <v>5.5955738415142432E-2</v>
      </c>
      <c r="N102" s="95">
        <f>K102/'סכום נכסי הקרן'!$C$42</f>
        <v>5.0718712777005686E-3</v>
      </c>
    </row>
    <row r="103" spans="2:14" s="142" customFormat="1">
      <c r="B103" s="87" t="s">
        <v>1841</v>
      </c>
      <c r="C103" s="84" t="s">
        <v>1842</v>
      </c>
      <c r="D103" s="97" t="s">
        <v>1488</v>
      </c>
      <c r="E103" s="84"/>
      <c r="F103" s="97" t="s">
        <v>1669</v>
      </c>
      <c r="G103" s="97" t="s">
        <v>182</v>
      </c>
      <c r="H103" s="94">
        <v>236185.44124900005</v>
      </c>
      <c r="I103" s="96">
        <v>4253</v>
      </c>
      <c r="J103" s="84"/>
      <c r="K103" s="94">
        <v>35820.351660353997</v>
      </c>
      <c r="L103" s="95">
        <v>1.5718484117814037E-4</v>
      </c>
      <c r="M103" s="95">
        <v>5.4705759230064578E-3</v>
      </c>
      <c r="N103" s="95">
        <f>K103/'סכום נכסי הקרן'!$C$42</f>
        <v>4.9585722004998588E-4</v>
      </c>
    </row>
    <row r="104" spans="2:14" s="142" customFormat="1">
      <c r="B104" s="87" t="s">
        <v>1843</v>
      </c>
      <c r="C104" s="84" t="s">
        <v>1844</v>
      </c>
      <c r="D104" s="97" t="s">
        <v>1488</v>
      </c>
      <c r="E104" s="84"/>
      <c r="F104" s="97" t="s">
        <v>1669</v>
      </c>
      <c r="G104" s="97" t="s">
        <v>182</v>
      </c>
      <c r="H104" s="94">
        <v>10350</v>
      </c>
      <c r="I104" s="96">
        <v>26915</v>
      </c>
      <c r="J104" s="94">
        <v>51.150949999999995</v>
      </c>
      <c r="K104" s="94">
        <v>9984.9660600000007</v>
      </c>
      <c r="L104" s="95">
        <v>2.4088542219726116E-5</v>
      </c>
      <c r="M104" s="95">
        <v>1.524929610904128E-3</v>
      </c>
      <c r="N104" s="95">
        <f>K104/'סכום נכסי הקרן'!$C$42</f>
        <v>1.3822079581326285E-4</v>
      </c>
    </row>
    <row r="105" spans="2:14" s="142" customFormat="1">
      <c r="B105" s="87" t="s">
        <v>1845</v>
      </c>
      <c r="C105" s="84" t="s">
        <v>1846</v>
      </c>
      <c r="D105" s="97" t="s">
        <v>142</v>
      </c>
      <c r="E105" s="84"/>
      <c r="F105" s="97" t="s">
        <v>1669</v>
      </c>
      <c r="G105" s="97" t="s">
        <v>182</v>
      </c>
      <c r="H105" s="94">
        <v>510</v>
      </c>
      <c r="I105" s="96">
        <v>5564.5</v>
      </c>
      <c r="J105" s="94">
        <v>0.40642</v>
      </c>
      <c r="K105" s="94">
        <v>101.60575999999999</v>
      </c>
      <c r="L105" s="95">
        <v>1.2428459048147018E-6</v>
      </c>
      <c r="M105" s="95">
        <v>1.5517492110776209E-5</v>
      </c>
      <c r="N105" s="95">
        <f>K105/'סכום נכסי הקרן'!$C$42</f>
        <v>1.4065174505371718E-6</v>
      </c>
    </row>
    <row r="106" spans="2:14" s="142" customFormat="1">
      <c r="B106" s="87" t="s">
        <v>1847</v>
      </c>
      <c r="C106" s="84" t="s">
        <v>1848</v>
      </c>
      <c r="D106" s="97" t="s">
        <v>142</v>
      </c>
      <c r="E106" s="84"/>
      <c r="F106" s="97" t="s">
        <v>1669</v>
      </c>
      <c r="G106" s="97" t="s">
        <v>182</v>
      </c>
      <c r="H106" s="94">
        <v>417979.64373499999</v>
      </c>
      <c r="I106" s="96">
        <v>1741</v>
      </c>
      <c r="J106" s="84"/>
      <c r="K106" s="94">
        <v>25949.873279932999</v>
      </c>
      <c r="L106" s="95">
        <v>6.9117247699011144E-3</v>
      </c>
      <c r="M106" s="95">
        <v>3.9631311639911227E-3</v>
      </c>
      <c r="N106" s="95">
        <f>K106/'סכום נכסי הקרן'!$C$42</f>
        <v>3.5922126469458066E-4</v>
      </c>
    </row>
    <row r="107" spans="2:14" s="142" customFormat="1">
      <c r="B107" s="87" t="s">
        <v>1849</v>
      </c>
      <c r="C107" s="84" t="s">
        <v>1850</v>
      </c>
      <c r="D107" s="97" t="s">
        <v>1488</v>
      </c>
      <c r="E107" s="84"/>
      <c r="F107" s="97" t="s">
        <v>1669</v>
      </c>
      <c r="G107" s="97" t="s">
        <v>182</v>
      </c>
      <c r="H107" s="94">
        <v>32584</v>
      </c>
      <c r="I107" s="96">
        <v>2910</v>
      </c>
      <c r="J107" s="94">
        <v>72.103370000000012</v>
      </c>
      <c r="K107" s="94">
        <v>3453.3645999999999</v>
      </c>
      <c r="L107" s="95">
        <v>1.08613329712889E-3</v>
      </c>
      <c r="M107" s="95">
        <v>5.2740669363758347E-4</v>
      </c>
      <c r="N107" s="95">
        <f>K107/'סכום נכסי הקרן'!$C$42</f>
        <v>4.7804549397271571E-5</v>
      </c>
    </row>
    <row r="108" spans="2:14" s="142" customFormat="1">
      <c r="B108" s="83"/>
      <c r="C108" s="84"/>
      <c r="D108" s="84"/>
      <c r="E108" s="84"/>
      <c r="F108" s="84"/>
      <c r="G108" s="84"/>
      <c r="H108" s="94"/>
      <c r="I108" s="96"/>
      <c r="J108" s="84"/>
      <c r="K108" s="84"/>
      <c r="L108" s="84"/>
      <c r="M108" s="95"/>
      <c r="N108" s="84"/>
    </row>
    <row r="109" spans="2:14" s="142" customFormat="1">
      <c r="B109" s="102" t="s">
        <v>80</v>
      </c>
      <c r="C109" s="82"/>
      <c r="D109" s="82"/>
      <c r="E109" s="82"/>
      <c r="F109" s="82"/>
      <c r="G109" s="82"/>
      <c r="H109" s="91"/>
      <c r="I109" s="93"/>
      <c r="J109" s="82"/>
      <c r="K109" s="91">
        <v>169770.72067590899</v>
      </c>
      <c r="L109" s="82"/>
      <c r="M109" s="92">
        <v>2.5927819630788738E-2</v>
      </c>
      <c r="N109" s="92">
        <f>K109/'סכום נכסי הקרן'!$C$42</f>
        <v>2.3501175644071539E-3</v>
      </c>
    </row>
    <row r="110" spans="2:14" s="142" customFormat="1">
      <c r="B110" s="87" t="s">
        <v>1851</v>
      </c>
      <c r="C110" s="84" t="s">
        <v>1852</v>
      </c>
      <c r="D110" s="97" t="s">
        <v>30</v>
      </c>
      <c r="E110" s="84"/>
      <c r="F110" s="97" t="s">
        <v>1699</v>
      </c>
      <c r="G110" s="97" t="s">
        <v>184</v>
      </c>
      <c r="H110" s="94">
        <v>7691</v>
      </c>
      <c r="I110" s="96">
        <v>19696</v>
      </c>
      <c r="J110" s="84"/>
      <c r="K110" s="94">
        <v>6152.5903099999996</v>
      </c>
      <c r="L110" s="95">
        <v>8.6943840903284438E-3</v>
      </c>
      <c r="M110" s="95">
        <v>9.3963936292847127E-4</v>
      </c>
      <c r="N110" s="95">
        <f>K110/'סכום נכסי הקרן'!$C$42</f>
        <v>8.5169636416487676E-5</v>
      </c>
    </row>
    <row r="111" spans="2:14" s="142" customFormat="1">
      <c r="B111" s="87" t="s">
        <v>1853</v>
      </c>
      <c r="C111" s="84" t="s">
        <v>1854</v>
      </c>
      <c r="D111" s="97" t="s">
        <v>142</v>
      </c>
      <c r="E111" s="84"/>
      <c r="F111" s="97" t="s">
        <v>1699</v>
      </c>
      <c r="G111" s="97" t="s">
        <v>182</v>
      </c>
      <c r="H111" s="94">
        <v>87693.37073699999</v>
      </c>
      <c r="I111" s="96">
        <v>10110</v>
      </c>
      <c r="J111" s="84"/>
      <c r="K111" s="94">
        <v>31615.442021439001</v>
      </c>
      <c r="L111" s="95">
        <v>1.5721622475229399E-2</v>
      </c>
      <c r="M111" s="95">
        <v>4.8283913446086355E-3</v>
      </c>
      <c r="N111" s="95">
        <f>K111/'סכום נכסי הקרן'!$C$42</f>
        <v>4.3764911467224059E-4</v>
      </c>
    </row>
    <row r="112" spans="2:14" s="142" customFormat="1">
      <c r="B112" s="87" t="s">
        <v>1855</v>
      </c>
      <c r="C112" s="84" t="s">
        <v>1856</v>
      </c>
      <c r="D112" s="97" t="s">
        <v>142</v>
      </c>
      <c r="E112" s="84"/>
      <c r="F112" s="97" t="s">
        <v>1699</v>
      </c>
      <c r="G112" s="97" t="s">
        <v>182</v>
      </c>
      <c r="H112" s="94">
        <v>25178</v>
      </c>
      <c r="I112" s="96">
        <v>10289</v>
      </c>
      <c r="J112" s="84"/>
      <c r="K112" s="94">
        <v>9237.9527199999993</v>
      </c>
      <c r="L112" s="95">
        <v>8.3255141793644701E-4</v>
      </c>
      <c r="M112" s="95">
        <v>1.4108438188181814E-3</v>
      </c>
      <c r="N112" s="95">
        <f>K112/'סכום נכסי הקרן'!$C$42</f>
        <v>1.2787997164646306E-4</v>
      </c>
    </row>
    <row r="113" spans="2:14" s="142" customFormat="1">
      <c r="B113" s="87" t="s">
        <v>1857</v>
      </c>
      <c r="C113" s="84" t="s">
        <v>1858</v>
      </c>
      <c r="D113" s="97" t="s">
        <v>142</v>
      </c>
      <c r="E113" s="84"/>
      <c r="F113" s="97" t="s">
        <v>1699</v>
      </c>
      <c r="G113" s="97" t="s">
        <v>184</v>
      </c>
      <c r="H113" s="94">
        <v>2470</v>
      </c>
      <c r="I113" s="96">
        <v>10509</v>
      </c>
      <c r="J113" s="84"/>
      <c r="K113" s="94">
        <v>1054.2788500000001</v>
      </c>
      <c r="L113" s="95">
        <v>3.5113117761819929E-5</v>
      </c>
      <c r="M113" s="95">
        <v>1.6101216837936368E-4</v>
      </c>
      <c r="N113" s="95">
        <f>K113/'סכום נכסי הקרן'!$C$42</f>
        <v>1.4594267099200494E-5</v>
      </c>
    </row>
    <row r="114" spans="2:14" s="142" customFormat="1">
      <c r="B114" s="87" t="s">
        <v>1859</v>
      </c>
      <c r="C114" s="84" t="s">
        <v>1860</v>
      </c>
      <c r="D114" s="97" t="s">
        <v>142</v>
      </c>
      <c r="E114" s="84"/>
      <c r="F114" s="97" t="s">
        <v>1699</v>
      </c>
      <c r="G114" s="97" t="s">
        <v>182</v>
      </c>
      <c r="H114" s="94">
        <v>9731</v>
      </c>
      <c r="I114" s="96">
        <v>11900</v>
      </c>
      <c r="J114" s="84"/>
      <c r="K114" s="94">
        <v>4129.3887699999996</v>
      </c>
      <c r="L114" s="95">
        <v>2.3839249522492311E-4</v>
      </c>
      <c r="M114" s="95">
        <v>6.3065083771631522E-4</v>
      </c>
      <c r="N114" s="95">
        <f>K114/'סכום נכסי הקרן'!$C$42</f>
        <v>5.7162678228647932E-5</v>
      </c>
    </row>
    <row r="115" spans="2:14" s="142" customFormat="1">
      <c r="B115" s="87" t="s">
        <v>1861</v>
      </c>
      <c r="C115" s="84" t="s">
        <v>1862</v>
      </c>
      <c r="D115" s="97" t="s">
        <v>142</v>
      </c>
      <c r="E115" s="84"/>
      <c r="F115" s="97" t="s">
        <v>1699</v>
      </c>
      <c r="G115" s="97" t="s">
        <v>185</v>
      </c>
      <c r="H115" s="94">
        <v>5556842.8571580006</v>
      </c>
      <c r="I115" s="96">
        <v>170.5</v>
      </c>
      <c r="J115" s="84"/>
      <c r="K115" s="94">
        <v>42839.524238448997</v>
      </c>
      <c r="L115" s="95">
        <v>2.7895288442693331E-2</v>
      </c>
      <c r="M115" s="95">
        <v>6.5425619512076731E-3</v>
      </c>
      <c r="N115" s="95">
        <f>K115/'סכום נכסי הקרן'!$C$42</f>
        <v>5.9302286025997601E-4</v>
      </c>
    </row>
    <row r="116" spans="2:14" s="142" customFormat="1">
      <c r="B116" s="87" t="s">
        <v>1863</v>
      </c>
      <c r="C116" s="84" t="s">
        <v>1864</v>
      </c>
      <c r="D116" s="97" t="s">
        <v>1488</v>
      </c>
      <c r="E116" s="84"/>
      <c r="F116" s="97" t="s">
        <v>1699</v>
      </c>
      <c r="G116" s="97" t="s">
        <v>182</v>
      </c>
      <c r="H116" s="94">
        <v>21956</v>
      </c>
      <c r="I116" s="96">
        <v>10894</v>
      </c>
      <c r="J116" s="84"/>
      <c r="K116" s="94">
        <v>8529.4677599999995</v>
      </c>
      <c r="L116" s="95">
        <v>2.5215159175458321E-4</v>
      </c>
      <c r="M116" s="95">
        <v>1.3026421796846952E-3</v>
      </c>
      <c r="N116" s="95">
        <f>K116/'סכום נכסי הקרן'!$C$42</f>
        <v>1.1807249164057432E-4</v>
      </c>
    </row>
    <row r="117" spans="2:14" s="142" customFormat="1">
      <c r="B117" s="87" t="s">
        <v>1865</v>
      </c>
      <c r="C117" s="84" t="s">
        <v>1866</v>
      </c>
      <c r="D117" s="97" t="s">
        <v>142</v>
      </c>
      <c r="E117" s="84"/>
      <c r="F117" s="97" t="s">
        <v>1699</v>
      </c>
      <c r="G117" s="97" t="s">
        <v>182</v>
      </c>
      <c r="H117" s="94">
        <v>204328.89815699999</v>
      </c>
      <c r="I117" s="96">
        <v>7234</v>
      </c>
      <c r="J117" s="84"/>
      <c r="K117" s="94">
        <v>52709.589796021006</v>
      </c>
      <c r="L117" s="95">
        <v>4.5455250853249909E-3</v>
      </c>
      <c r="M117" s="95">
        <v>8.049943662859332E-3</v>
      </c>
      <c r="N117" s="95">
        <f>K117/'סכום נכסי הקרן'!$C$42</f>
        <v>7.2965310095372143E-4</v>
      </c>
    </row>
    <row r="118" spans="2:14" s="142" customFormat="1">
      <c r="B118" s="87" t="s">
        <v>1867</v>
      </c>
      <c r="C118" s="84" t="s">
        <v>1868</v>
      </c>
      <c r="D118" s="97" t="s">
        <v>1488</v>
      </c>
      <c r="E118" s="84"/>
      <c r="F118" s="97" t="s">
        <v>1699</v>
      </c>
      <c r="G118" s="97" t="s">
        <v>182</v>
      </c>
      <c r="H118" s="94">
        <v>49031</v>
      </c>
      <c r="I118" s="96">
        <v>3493</v>
      </c>
      <c r="J118" s="84"/>
      <c r="K118" s="94">
        <v>6107.3199800000002</v>
      </c>
      <c r="L118" s="95">
        <v>3.5972834996007928E-4</v>
      </c>
      <c r="M118" s="95">
        <v>9.3272556209053419E-4</v>
      </c>
      <c r="N118" s="95">
        <f>K118/'סכום נכסי הקרן'!$C$42</f>
        <v>8.4542964177270377E-5</v>
      </c>
    </row>
    <row r="119" spans="2:14" s="142" customFormat="1">
      <c r="B119" s="87" t="s">
        <v>1869</v>
      </c>
      <c r="C119" s="84" t="s">
        <v>1870</v>
      </c>
      <c r="D119" s="97" t="s">
        <v>1488</v>
      </c>
      <c r="E119" s="84"/>
      <c r="F119" s="97" t="s">
        <v>1699</v>
      </c>
      <c r="G119" s="97" t="s">
        <v>182</v>
      </c>
      <c r="H119" s="94">
        <v>25704</v>
      </c>
      <c r="I119" s="96">
        <v>8068</v>
      </c>
      <c r="J119" s="84"/>
      <c r="K119" s="94">
        <v>7395.1662300000007</v>
      </c>
      <c r="L119" s="95">
        <v>8.6169413834674382E-5</v>
      </c>
      <c r="M119" s="95">
        <v>1.1294087424955402E-3</v>
      </c>
      <c r="N119" s="95">
        <f>K119/'סכום נכסי הקרן'!$C$42</f>
        <v>1.0237047931257234E-4</v>
      </c>
    </row>
    <row r="120" spans="2:14" s="142" customFormat="1">
      <c r="B120" s="144"/>
      <c r="C120" s="144"/>
    </row>
    <row r="121" spans="2:14" s="142" customFormat="1">
      <c r="B121" s="144"/>
      <c r="C121" s="144"/>
    </row>
    <row r="122" spans="2:14" s="142" customFormat="1">
      <c r="B122" s="144"/>
      <c r="C122" s="144"/>
    </row>
    <row r="123" spans="2:14" s="142" customFormat="1">
      <c r="B123" s="145" t="s">
        <v>278</v>
      </c>
      <c r="C123" s="144"/>
    </row>
    <row r="124" spans="2:14" s="142" customFormat="1">
      <c r="B124" s="145" t="s">
        <v>131</v>
      </c>
      <c r="C124" s="144"/>
    </row>
    <row r="125" spans="2:14" s="142" customFormat="1">
      <c r="B125" s="145" t="s">
        <v>260</v>
      </c>
      <c r="C125" s="144"/>
    </row>
    <row r="126" spans="2:14" s="142" customFormat="1">
      <c r="B126" s="145" t="s">
        <v>268</v>
      </c>
      <c r="C126" s="144"/>
    </row>
    <row r="127" spans="2:14" s="142" customFormat="1">
      <c r="B127" s="145" t="s">
        <v>276</v>
      </c>
      <c r="C127" s="144"/>
    </row>
    <row r="128" spans="2:14" s="142" customFormat="1">
      <c r="B128" s="144"/>
      <c r="C128" s="144"/>
    </row>
    <row r="129" spans="2:7" s="142" customFormat="1">
      <c r="B129" s="144"/>
      <c r="C129" s="144"/>
    </row>
    <row r="130" spans="2:7" s="142" customFormat="1">
      <c r="B130" s="144"/>
      <c r="C130" s="144"/>
    </row>
    <row r="131" spans="2:7" s="142" customFormat="1">
      <c r="B131" s="144"/>
      <c r="C131" s="144"/>
    </row>
    <row r="132" spans="2:7" s="142" customFormat="1">
      <c r="B132" s="144"/>
      <c r="C132" s="144"/>
    </row>
    <row r="133" spans="2:7" s="142" customFormat="1">
      <c r="B133" s="144"/>
      <c r="C133" s="144"/>
    </row>
    <row r="134" spans="2:7" s="142" customFormat="1">
      <c r="B134" s="144"/>
      <c r="C134" s="144"/>
    </row>
    <row r="135" spans="2:7" s="142" customFormat="1">
      <c r="B135" s="144"/>
      <c r="C135" s="144"/>
    </row>
    <row r="136" spans="2:7" s="142" customFormat="1">
      <c r="B136" s="144"/>
      <c r="C136" s="144"/>
    </row>
    <row r="137" spans="2:7">
      <c r="D137" s="1"/>
      <c r="E137" s="1"/>
      <c r="F137" s="1"/>
      <c r="G137" s="1"/>
    </row>
    <row r="138" spans="2:7">
      <c r="D138" s="1"/>
      <c r="E138" s="1"/>
      <c r="F138" s="1"/>
      <c r="G138" s="1"/>
    </row>
    <row r="139" spans="2:7">
      <c r="D139" s="1"/>
      <c r="E139" s="1"/>
      <c r="F139" s="1"/>
      <c r="G139" s="1"/>
    </row>
    <row r="140" spans="2:7">
      <c r="D140" s="1"/>
      <c r="E140" s="1"/>
      <c r="F140" s="1"/>
      <c r="G140" s="1"/>
    </row>
    <row r="141" spans="2:7">
      <c r="D141" s="1"/>
      <c r="E141" s="1"/>
      <c r="F141" s="1"/>
      <c r="G141" s="1"/>
    </row>
    <row r="142" spans="2:7">
      <c r="D142" s="1"/>
      <c r="E142" s="1"/>
      <c r="F142" s="1"/>
      <c r="G142" s="1"/>
    </row>
    <row r="143" spans="2:7">
      <c r="D143" s="1"/>
      <c r="E143" s="1"/>
      <c r="F143" s="1"/>
      <c r="G143" s="1"/>
    </row>
    <row r="144" spans="2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AA49:AA1048576 AB1:XFD1048576 AA1:AA43 B45:B122 B124:B1048576 K1:Z1048576" xr:uid="{00000000-0002-0000-07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גיליון8">
    <tabColor indexed="44"/>
    <pageSetUpPr fitToPage="1"/>
  </sheetPr>
  <dimension ref="B1:BD327"/>
  <sheetViews>
    <sheetView rightToLeft="1" zoomScale="90" zoomScaleNormal="90" workbookViewId="0">
      <selection activeCell="O41" sqref="O41"/>
    </sheetView>
  </sheetViews>
  <sheetFormatPr baseColWidth="10" defaultColWidth="9.1640625" defaultRowHeight="18"/>
  <cols>
    <col min="1" max="1" width="6.33203125" style="1" customWidth="1"/>
    <col min="2" max="2" width="45" style="2" bestFit="1" customWidth="1"/>
    <col min="3" max="3" width="41.6640625" style="2" bestFit="1" customWidth="1"/>
    <col min="4" max="4" width="5.5" style="2" bestFit="1" customWidth="1"/>
    <col min="5" max="5" width="6.5" style="2" bestFit="1" customWidth="1"/>
    <col min="6" max="6" width="8.5" style="1" customWidth="1"/>
    <col min="7" max="7" width="6.5" style="1" bestFit="1" customWidth="1"/>
    <col min="8" max="8" width="8.1640625" style="1" bestFit="1" customWidth="1"/>
    <col min="9" max="9" width="12.33203125" style="1" bestFit="1" customWidth="1"/>
    <col min="10" max="10" width="13.1640625" style="1" bestFit="1" customWidth="1"/>
    <col min="11" max="11" width="11.83203125" style="1" bestFit="1" customWidth="1"/>
    <col min="12" max="12" width="13.16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" style="1" customWidth="1"/>
    <col min="17" max="17" width="10" style="1" customWidth="1"/>
    <col min="18" max="18" width="9.5" style="1" customWidth="1"/>
    <col min="19" max="19" width="6.1640625" style="1" customWidth="1"/>
    <col min="20" max="21" width="5.6640625" style="1" customWidth="1"/>
    <col min="22" max="22" width="6.83203125" style="1" customWidth="1"/>
    <col min="23" max="23" width="6.5" style="1" customWidth="1"/>
    <col min="24" max="24" width="6.6640625" style="1" customWidth="1"/>
    <col min="25" max="25" width="7.33203125" style="1" customWidth="1"/>
    <col min="26" max="37" width="5.6640625" style="1" customWidth="1"/>
    <col min="38" max="16384" width="9.1640625" style="1"/>
  </cols>
  <sheetData>
    <row r="1" spans="2:56">
      <c r="B1" s="57" t="s">
        <v>198</v>
      </c>
      <c r="C1" s="78" t="s" vm="1">
        <v>279</v>
      </c>
    </row>
    <row r="2" spans="2:56">
      <c r="B2" s="57" t="s">
        <v>197</v>
      </c>
      <c r="C2" s="78" t="s">
        <v>280</v>
      </c>
    </row>
    <row r="3" spans="2:56">
      <c r="B3" s="57" t="s">
        <v>199</v>
      </c>
      <c r="C3" s="78" t="s">
        <v>281</v>
      </c>
    </row>
    <row r="4" spans="2:56">
      <c r="B4" s="57" t="s">
        <v>200</v>
      </c>
      <c r="C4" s="78" t="s">
        <v>282</v>
      </c>
    </row>
    <row r="6" spans="2:56" ht="26.25" customHeight="1">
      <c r="B6" s="190" t="s">
        <v>228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2"/>
    </row>
    <row r="7" spans="2:56" ht="26.25" customHeight="1">
      <c r="B7" s="190" t="s">
        <v>110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2"/>
      <c r="BD7" s="3"/>
    </row>
    <row r="8" spans="2:56" s="3" customFormat="1" ht="68">
      <c r="B8" s="23" t="s">
        <v>134</v>
      </c>
      <c r="C8" s="31" t="s">
        <v>51</v>
      </c>
      <c r="D8" s="31" t="s">
        <v>138</v>
      </c>
      <c r="E8" s="31" t="s">
        <v>136</v>
      </c>
      <c r="F8" s="31" t="s">
        <v>75</v>
      </c>
      <c r="G8" s="31" t="s">
        <v>15</v>
      </c>
      <c r="H8" s="31" t="s">
        <v>76</v>
      </c>
      <c r="I8" s="31" t="s">
        <v>120</v>
      </c>
      <c r="J8" s="31" t="s">
        <v>262</v>
      </c>
      <c r="K8" s="31" t="s">
        <v>261</v>
      </c>
      <c r="L8" s="31" t="s">
        <v>72</v>
      </c>
      <c r="M8" s="31" t="s">
        <v>67</v>
      </c>
      <c r="N8" s="31" t="s">
        <v>201</v>
      </c>
      <c r="O8" s="21" t="s">
        <v>203</v>
      </c>
      <c r="P8" s="1"/>
      <c r="AY8" s="1"/>
      <c r="AZ8" s="1"/>
    </row>
    <row r="9" spans="2:56" s="3" customFormat="1" ht="20">
      <c r="B9" s="16"/>
      <c r="C9" s="17"/>
      <c r="D9" s="17"/>
      <c r="E9" s="17"/>
      <c r="F9" s="17"/>
      <c r="G9" s="17"/>
      <c r="H9" s="17"/>
      <c r="I9" s="17"/>
      <c r="J9" s="33" t="s">
        <v>269</v>
      </c>
      <c r="K9" s="33"/>
      <c r="L9" s="33" t="s">
        <v>265</v>
      </c>
      <c r="M9" s="33" t="s">
        <v>20</v>
      </c>
      <c r="N9" s="33" t="s">
        <v>20</v>
      </c>
      <c r="O9" s="34" t="s">
        <v>20</v>
      </c>
      <c r="AX9" s="1"/>
      <c r="AY9" s="1"/>
      <c r="AZ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X10" s="1"/>
      <c r="AY10" s="3"/>
      <c r="AZ10" s="1"/>
    </row>
    <row r="11" spans="2:56" s="141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2874434.1675346959</v>
      </c>
      <c r="M11" s="80"/>
      <c r="N11" s="89">
        <v>1</v>
      </c>
      <c r="O11" s="89">
        <f>L11/'סכום נכסי הקרן'!$C$42</f>
        <v>3.97904785817048E-2</v>
      </c>
      <c r="P11" s="147"/>
      <c r="AX11" s="142"/>
      <c r="AY11" s="148"/>
      <c r="AZ11" s="142"/>
      <c r="BD11" s="142"/>
    </row>
    <row r="12" spans="2:56" s="141" customFormat="1" ht="18" customHeight="1">
      <c r="B12" s="81" t="s">
        <v>255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2874434.1675346969</v>
      </c>
      <c r="M12" s="82"/>
      <c r="N12" s="92">
        <v>1.0000000000000002</v>
      </c>
      <c r="O12" s="92">
        <f>L12/'סכום נכסי הקרן'!$C$42</f>
        <v>3.9790478581704813E-2</v>
      </c>
      <c r="P12" s="147"/>
      <c r="AX12" s="142"/>
      <c r="AY12" s="148"/>
      <c r="AZ12" s="142"/>
      <c r="BD12" s="142"/>
    </row>
    <row r="13" spans="2:56" s="142" customFormat="1">
      <c r="B13" s="102" t="s">
        <v>59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1831951.6088560058</v>
      </c>
      <c r="M13" s="82"/>
      <c r="N13" s="92">
        <v>0.63732599255428701</v>
      </c>
      <c r="O13" s="92">
        <f>L13/'סכום נכסי הקרן'!$C$42</f>
        <v>2.5359506256295111E-2</v>
      </c>
      <c r="AY13" s="148"/>
    </row>
    <row r="14" spans="2:56" s="142" customFormat="1" ht="20">
      <c r="B14" s="87" t="s">
        <v>1871</v>
      </c>
      <c r="C14" s="84" t="s">
        <v>1872</v>
      </c>
      <c r="D14" s="97" t="s">
        <v>30</v>
      </c>
      <c r="E14" s="84"/>
      <c r="F14" s="97" t="s">
        <v>1699</v>
      </c>
      <c r="G14" s="84" t="s">
        <v>3570</v>
      </c>
      <c r="H14" s="84" t="s">
        <v>964</v>
      </c>
      <c r="I14" s="97" t="s">
        <v>185</v>
      </c>
      <c r="J14" s="94">
        <v>28487.902217000003</v>
      </c>
      <c r="K14" s="96">
        <v>113364</v>
      </c>
      <c r="L14" s="94">
        <v>146025.18715624002</v>
      </c>
      <c r="M14" s="95">
        <v>6.7882885865550122E-2</v>
      </c>
      <c r="N14" s="95">
        <v>5.0801367728480921E-2</v>
      </c>
      <c r="O14" s="95">
        <f>L14/'סכום נכסי הקרן'!$C$42</f>
        <v>2.0214107345214293E-3</v>
      </c>
      <c r="AY14" s="141"/>
    </row>
    <row r="15" spans="2:56" s="142" customFormat="1">
      <c r="B15" s="87" t="s">
        <v>1874</v>
      </c>
      <c r="C15" s="84" t="s">
        <v>1875</v>
      </c>
      <c r="D15" s="97" t="s">
        <v>30</v>
      </c>
      <c r="E15" s="84"/>
      <c r="F15" s="97" t="s">
        <v>1699</v>
      </c>
      <c r="G15" s="84" t="s">
        <v>988</v>
      </c>
      <c r="H15" s="84" t="s">
        <v>964</v>
      </c>
      <c r="I15" s="97" t="s">
        <v>182</v>
      </c>
      <c r="J15" s="94">
        <v>186792.33231600001</v>
      </c>
      <c r="K15" s="96">
        <v>12020</v>
      </c>
      <c r="L15" s="94">
        <v>80065.395313690984</v>
      </c>
      <c r="M15" s="95">
        <v>4.1655629391232733E-2</v>
      </c>
      <c r="N15" s="95">
        <v>2.7854315196357528E-2</v>
      </c>
      <c r="O15" s="95">
        <f>L15/'סכום נכסי הקרן'!$C$42</f>
        <v>1.1083365322287187E-3</v>
      </c>
    </row>
    <row r="16" spans="2:56" s="142" customFormat="1">
      <c r="B16" s="87" t="s">
        <v>1903</v>
      </c>
      <c r="C16" s="84" t="s">
        <v>1904</v>
      </c>
      <c r="D16" s="97" t="s">
        <v>30</v>
      </c>
      <c r="E16" s="84"/>
      <c r="F16" s="97" t="s">
        <v>1699</v>
      </c>
      <c r="G16" s="84" t="s">
        <v>963</v>
      </c>
      <c r="H16" s="84" t="s">
        <v>964</v>
      </c>
      <c r="I16" s="97" t="s">
        <v>182</v>
      </c>
      <c r="J16" s="94">
        <v>35507.146925000008</v>
      </c>
      <c r="K16" s="96">
        <v>106570</v>
      </c>
      <c r="L16" s="94">
        <v>134937.31581880501</v>
      </c>
      <c r="M16" s="95">
        <v>5.8682552495396306E-2</v>
      </c>
      <c r="N16" s="95">
        <v>4.6943957646640465E-2</v>
      </c>
      <c r="O16" s="95">
        <f>L16/'סכום נכסי הקרן'!$C$42</f>
        <v>1.8679225412791048E-3</v>
      </c>
    </row>
    <row r="17" spans="2:15" s="142" customFormat="1">
      <c r="B17" s="87" t="s">
        <v>1878</v>
      </c>
      <c r="C17" s="84" t="s">
        <v>1879</v>
      </c>
      <c r="D17" s="97" t="s">
        <v>30</v>
      </c>
      <c r="E17" s="84"/>
      <c r="F17" s="97" t="s">
        <v>1699</v>
      </c>
      <c r="G17" s="84" t="s">
        <v>1100</v>
      </c>
      <c r="H17" s="84" t="s">
        <v>964</v>
      </c>
      <c r="I17" s="97" t="s">
        <v>182</v>
      </c>
      <c r="J17" s="94">
        <v>1526.5406799999996</v>
      </c>
      <c r="K17" s="96">
        <v>1038309</v>
      </c>
      <c r="L17" s="94">
        <v>56521.846253613017</v>
      </c>
      <c r="M17" s="95">
        <v>1.1069331699913107E-2</v>
      </c>
      <c r="N17" s="95">
        <v>1.9663642636870642E-2</v>
      </c>
      <c r="O17" s="95">
        <f>L17/'סכום נכסי הקרן'!$C$42</f>
        <v>7.8242575118069859E-4</v>
      </c>
    </row>
    <row r="18" spans="2:15" s="142" customFormat="1">
      <c r="B18" s="87" t="s">
        <v>1876</v>
      </c>
      <c r="C18" s="84" t="s">
        <v>1877</v>
      </c>
      <c r="D18" s="97" t="s">
        <v>30</v>
      </c>
      <c r="E18" s="84"/>
      <c r="F18" s="97" t="s">
        <v>1699</v>
      </c>
      <c r="G18" s="84" t="s">
        <v>1100</v>
      </c>
      <c r="H18" s="84" t="s">
        <v>964</v>
      </c>
      <c r="I18" s="97" t="s">
        <v>184</v>
      </c>
      <c r="J18" s="94">
        <v>20650.743115999994</v>
      </c>
      <c r="K18" s="96">
        <v>98691</v>
      </c>
      <c r="L18" s="94">
        <v>82777.133735870972</v>
      </c>
      <c r="M18" s="95">
        <v>7.7210291625308833E-2</v>
      </c>
      <c r="N18" s="95">
        <v>2.8797714232177422E-2</v>
      </c>
      <c r="O18" s="95">
        <f>L18/'סכום נכסי הקרן'!$C$42</f>
        <v>1.1458748313575111E-3</v>
      </c>
    </row>
    <row r="19" spans="2:15" s="142" customFormat="1">
      <c r="B19" s="87" t="s">
        <v>1880</v>
      </c>
      <c r="C19" s="84" t="s">
        <v>1881</v>
      </c>
      <c r="D19" s="97" t="s">
        <v>30</v>
      </c>
      <c r="E19" s="84"/>
      <c r="F19" s="97" t="s">
        <v>1699</v>
      </c>
      <c r="G19" s="84" t="s">
        <v>1100</v>
      </c>
      <c r="H19" s="84" t="s">
        <v>964</v>
      </c>
      <c r="I19" s="97" t="s">
        <v>182</v>
      </c>
      <c r="J19" s="94">
        <v>11450.459517000001</v>
      </c>
      <c r="K19" s="96">
        <v>195505.59</v>
      </c>
      <c r="L19" s="94">
        <v>79829.504569549012</v>
      </c>
      <c r="M19" s="95">
        <v>4.0405581980886437E-2</v>
      </c>
      <c r="N19" s="95">
        <v>2.7772250090533836E-2</v>
      </c>
      <c r="O19" s="95">
        <f>L19/'סכום נכסי הקרן'!$C$42</f>
        <v>1.1050711223931358E-3</v>
      </c>
    </row>
    <row r="20" spans="2:15" s="142" customFormat="1">
      <c r="B20" s="87" t="s">
        <v>1882</v>
      </c>
      <c r="C20" s="84" t="s">
        <v>1883</v>
      </c>
      <c r="D20" s="97" t="s">
        <v>30</v>
      </c>
      <c r="E20" s="84"/>
      <c r="F20" s="97" t="s">
        <v>1699</v>
      </c>
      <c r="G20" s="84" t="s">
        <v>1137</v>
      </c>
      <c r="H20" s="84" t="s">
        <v>964</v>
      </c>
      <c r="I20" s="97" t="s">
        <v>184</v>
      </c>
      <c r="J20" s="94">
        <v>35845.174934000002</v>
      </c>
      <c r="K20" s="96">
        <v>25854</v>
      </c>
      <c r="L20" s="94">
        <v>37640.519940621009</v>
      </c>
      <c r="M20" s="95">
        <v>3.0581107090417964E-3</v>
      </c>
      <c r="N20" s="95">
        <v>1.309493199244288E-2</v>
      </c>
      <c r="O20" s="95">
        <f>L20/'סכום נכסי הקרן'!$C$42</f>
        <v>5.210536109741794E-4</v>
      </c>
    </row>
    <row r="21" spans="2:15" s="142" customFormat="1">
      <c r="B21" s="87" t="s">
        <v>1884</v>
      </c>
      <c r="C21" s="84" t="s">
        <v>1885</v>
      </c>
      <c r="D21" s="97" t="s">
        <v>30</v>
      </c>
      <c r="E21" s="84"/>
      <c r="F21" s="97" t="s">
        <v>1699</v>
      </c>
      <c r="G21" s="84" t="s">
        <v>1137</v>
      </c>
      <c r="H21" s="84" t="s">
        <v>964</v>
      </c>
      <c r="I21" s="97" t="s">
        <v>184</v>
      </c>
      <c r="J21" s="94">
        <v>1610.6194870000004</v>
      </c>
      <c r="K21" s="96">
        <v>204420</v>
      </c>
      <c r="L21" s="94">
        <v>13372.53208701</v>
      </c>
      <c r="M21" s="95">
        <v>3.7062097657398281E-3</v>
      </c>
      <c r="N21" s="95">
        <v>4.652231120143957E-3</v>
      </c>
      <c r="O21" s="95">
        <f>L21/'סכום נכסי הקרן'!$C$42</f>
        <v>1.8511450274322864E-4</v>
      </c>
    </row>
    <row r="22" spans="2:15" s="142" customFormat="1">
      <c r="B22" s="87" t="s">
        <v>1886</v>
      </c>
      <c r="C22" s="84" t="s">
        <v>1887</v>
      </c>
      <c r="D22" s="97" t="s">
        <v>30</v>
      </c>
      <c r="E22" s="84"/>
      <c r="F22" s="97" t="s">
        <v>1699</v>
      </c>
      <c r="G22" s="84" t="s">
        <v>1159</v>
      </c>
      <c r="H22" s="84" t="s">
        <v>964</v>
      </c>
      <c r="I22" s="97" t="s">
        <v>182</v>
      </c>
      <c r="J22" s="94">
        <v>1372089.733178</v>
      </c>
      <c r="K22" s="96">
        <v>1698</v>
      </c>
      <c r="L22" s="94">
        <v>83080.966421455989</v>
      </c>
      <c r="M22" s="95">
        <v>1.3369526040130926E-2</v>
      </c>
      <c r="N22" s="95">
        <v>2.8903415969589487E-2</v>
      </c>
      <c r="O22" s="95">
        <f>L22/'סכום נכסי הקרן'!$C$42</f>
        <v>1.1500807540760548E-3</v>
      </c>
    </row>
    <row r="23" spans="2:15" s="142" customFormat="1">
      <c r="B23" s="87" t="s">
        <v>1888</v>
      </c>
      <c r="C23" s="84" t="s">
        <v>1889</v>
      </c>
      <c r="D23" s="97" t="s">
        <v>30</v>
      </c>
      <c r="E23" s="84"/>
      <c r="F23" s="97" t="s">
        <v>1699</v>
      </c>
      <c r="G23" s="84" t="s">
        <v>1189</v>
      </c>
      <c r="H23" s="84" t="s">
        <v>978</v>
      </c>
      <c r="I23" s="97" t="s">
        <v>184</v>
      </c>
      <c r="J23" s="94">
        <v>52.042825000000001</v>
      </c>
      <c r="K23" s="96">
        <v>19039.82</v>
      </c>
      <c r="L23" s="94">
        <v>40.246066540999998</v>
      </c>
      <c r="M23" s="95">
        <v>6.0255895222136245E-6</v>
      </c>
      <c r="N23" s="95">
        <v>1.4001387471509801E-5</v>
      </c>
      <c r="O23" s="95">
        <f>L23/'סכום נכסי הקרן'!$C$42</f>
        <v>5.5712190829926065E-7</v>
      </c>
    </row>
    <row r="24" spans="2:15" s="142" customFormat="1">
      <c r="B24" s="87" t="s">
        <v>1890</v>
      </c>
      <c r="C24" s="84" t="s">
        <v>1891</v>
      </c>
      <c r="D24" s="97" t="s">
        <v>30</v>
      </c>
      <c r="E24" s="84"/>
      <c r="F24" s="97" t="s">
        <v>1699</v>
      </c>
      <c r="G24" s="84" t="s">
        <v>1189</v>
      </c>
      <c r="H24" s="84" t="s">
        <v>969</v>
      </c>
      <c r="I24" s="97" t="s">
        <v>182</v>
      </c>
      <c r="J24" s="94">
        <v>24654.621179999995</v>
      </c>
      <c r="K24" s="96">
        <v>131606</v>
      </c>
      <c r="L24" s="94">
        <v>115705.85486911402</v>
      </c>
      <c r="M24" s="95">
        <v>5.3349290964442844E-3</v>
      </c>
      <c r="N24" s="95">
        <v>4.02534370680512E-2</v>
      </c>
      <c r="O24" s="95">
        <f>L24/'סכום נכסי הקרן'!$C$42</f>
        <v>1.6017035254962933E-3</v>
      </c>
    </row>
    <row r="25" spans="2:15" s="142" customFormat="1">
      <c r="B25" s="87" t="s">
        <v>1896</v>
      </c>
      <c r="C25" s="84" t="s">
        <v>1897</v>
      </c>
      <c r="D25" s="97" t="s">
        <v>30</v>
      </c>
      <c r="E25" s="84"/>
      <c r="F25" s="97" t="s">
        <v>1699</v>
      </c>
      <c r="G25" s="84" t="s">
        <v>1189</v>
      </c>
      <c r="H25" s="84" t="s">
        <v>964</v>
      </c>
      <c r="I25" s="97" t="s">
        <v>182</v>
      </c>
      <c r="J25" s="94">
        <v>1820.9798470000001</v>
      </c>
      <c r="K25" s="96">
        <v>1176297</v>
      </c>
      <c r="L25" s="94">
        <v>76384.188229560998</v>
      </c>
      <c r="M25" s="95">
        <v>6.9251046773457503E-3</v>
      </c>
      <c r="N25" s="95">
        <v>2.6573643290315155E-2</v>
      </c>
      <c r="O25" s="95">
        <f>L25/'סכום נכסי הקרן'!$C$42</f>
        <v>1.0573779841811487E-3</v>
      </c>
    </row>
    <row r="26" spans="2:15" s="142" customFormat="1">
      <c r="B26" s="87" t="s">
        <v>1898</v>
      </c>
      <c r="C26" s="84" t="s">
        <v>1899</v>
      </c>
      <c r="D26" s="97" t="s">
        <v>30</v>
      </c>
      <c r="E26" s="84"/>
      <c r="F26" s="97" t="s">
        <v>1699</v>
      </c>
      <c r="G26" s="84" t="s">
        <v>1900</v>
      </c>
      <c r="H26" s="84" t="s">
        <v>964</v>
      </c>
      <c r="I26" s="97" t="s">
        <v>184</v>
      </c>
      <c r="J26" s="94">
        <v>146413.16974499993</v>
      </c>
      <c r="K26" s="96">
        <v>15046</v>
      </c>
      <c r="L26" s="94">
        <v>89474.308721487003</v>
      </c>
      <c r="M26" s="95">
        <v>4.0396565153779209E-3</v>
      </c>
      <c r="N26" s="95">
        <v>3.1127624953827371E-2</v>
      </c>
      <c r="O26" s="95">
        <f>L26/'סכום נכסי הקרן'!$C$42</f>
        <v>1.2385830940246079E-3</v>
      </c>
    </row>
    <row r="27" spans="2:15" s="142" customFormat="1">
      <c r="B27" s="87" t="s">
        <v>1892</v>
      </c>
      <c r="C27" s="84" t="s">
        <v>1893</v>
      </c>
      <c r="D27" s="97" t="s">
        <v>30</v>
      </c>
      <c r="E27" s="84"/>
      <c r="F27" s="97" t="s">
        <v>1699</v>
      </c>
      <c r="G27" s="84" t="s">
        <v>1900</v>
      </c>
      <c r="H27" s="84" t="s">
        <v>964</v>
      </c>
      <c r="I27" s="97" t="s">
        <v>182</v>
      </c>
      <c r="J27" s="94">
        <v>1541348.124599</v>
      </c>
      <c r="K27" s="96">
        <v>1394</v>
      </c>
      <c r="L27" s="94">
        <v>76620.476927591983</v>
      </c>
      <c r="M27" s="95">
        <v>6.8140035128194517E-3</v>
      </c>
      <c r="N27" s="95">
        <v>2.6655846842130584E-2</v>
      </c>
      <c r="O27" s="95">
        <f>L27/'סכום נכסי הקרן'!$C$42</f>
        <v>1.0606489028490006E-3</v>
      </c>
    </row>
    <row r="28" spans="2:15" s="142" customFormat="1">
      <c r="B28" s="87" t="s">
        <v>1894</v>
      </c>
      <c r="C28" s="84" t="s">
        <v>1895</v>
      </c>
      <c r="D28" s="97" t="s">
        <v>30</v>
      </c>
      <c r="E28" s="84"/>
      <c r="F28" s="97" t="s">
        <v>1699</v>
      </c>
      <c r="G28" s="84" t="s">
        <v>1900</v>
      </c>
      <c r="H28" s="84" t="s">
        <v>964</v>
      </c>
      <c r="I28" s="97" t="s">
        <v>182</v>
      </c>
      <c r="J28" s="94">
        <v>235956.57162800001</v>
      </c>
      <c r="K28" s="96">
        <v>12810.09</v>
      </c>
      <c r="L28" s="94">
        <v>107786.80502002899</v>
      </c>
      <c r="M28" s="95">
        <v>3.0606619185806483E-2</v>
      </c>
      <c r="N28" s="95">
        <v>3.7498442732634939E-2</v>
      </c>
      <c r="O28" s="95">
        <f>L28/'סכום נכסי הקרן'!$C$42</f>
        <v>1.4920809824001946E-3</v>
      </c>
    </row>
    <row r="29" spans="2:15" s="142" customFormat="1">
      <c r="B29" s="87" t="s">
        <v>1901</v>
      </c>
      <c r="C29" s="84" t="s">
        <v>1902</v>
      </c>
      <c r="D29" s="97" t="s">
        <v>30</v>
      </c>
      <c r="E29" s="84"/>
      <c r="F29" s="97" t="s">
        <v>1699</v>
      </c>
      <c r="G29" s="84" t="s">
        <v>1900</v>
      </c>
      <c r="H29" s="84" t="s">
        <v>964</v>
      </c>
      <c r="I29" s="97" t="s">
        <v>184</v>
      </c>
      <c r="J29" s="94">
        <v>17939.005410999998</v>
      </c>
      <c r="K29" s="96">
        <v>192219</v>
      </c>
      <c r="L29" s="94">
        <v>140052.80934705999</v>
      </c>
      <c r="M29" s="95">
        <v>5.758457901746545E-2</v>
      </c>
      <c r="N29" s="95">
        <v>4.8723609999104099E-2</v>
      </c>
      <c r="O29" s="95">
        <f>L29/'סכום נכסי הקרן'!$C$42</f>
        <v>1.9387357600926896E-3</v>
      </c>
    </row>
    <row r="30" spans="2:15" s="142" customFormat="1">
      <c r="B30" s="87" t="s">
        <v>1905</v>
      </c>
      <c r="C30" s="84" t="s">
        <v>1906</v>
      </c>
      <c r="D30" s="97" t="s">
        <v>30</v>
      </c>
      <c r="E30" s="84"/>
      <c r="F30" s="97" t="s">
        <v>1699</v>
      </c>
      <c r="G30" s="84" t="s">
        <v>1900</v>
      </c>
      <c r="H30" s="84" t="s">
        <v>964</v>
      </c>
      <c r="I30" s="97" t="s">
        <v>182</v>
      </c>
      <c r="J30" s="94">
        <v>91846.457167</v>
      </c>
      <c r="K30" s="96">
        <v>30720.59</v>
      </c>
      <c r="L30" s="94">
        <v>100617.44843371202</v>
      </c>
      <c r="M30" s="95">
        <v>6.0863308912926621E-3</v>
      </c>
      <c r="N30" s="95">
        <v>3.5004262602405738E-2</v>
      </c>
      <c r="O30" s="95">
        <f>L30/'סכום נכסי הקרן'!$C$42</f>
        <v>1.3928363613493959E-3</v>
      </c>
    </row>
    <row r="31" spans="2:15" s="142" customFormat="1">
      <c r="B31" s="87" t="s">
        <v>1907</v>
      </c>
      <c r="C31" s="84" t="s">
        <v>1908</v>
      </c>
      <c r="D31" s="97" t="s">
        <v>30</v>
      </c>
      <c r="E31" s="84"/>
      <c r="F31" s="97" t="s">
        <v>1699</v>
      </c>
      <c r="G31" s="84" t="s">
        <v>1900</v>
      </c>
      <c r="H31" s="84" t="s">
        <v>964</v>
      </c>
      <c r="I31" s="97" t="s">
        <v>184</v>
      </c>
      <c r="J31" s="94">
        <v>288127.17100099998</v>
      </c>
      <c r="K31" s="96">
        <v>9786</v>
      </c>
      <c r="L31" s="94">
        <v>114521.380994201</v>
      </c>
      <c r="M31" s="95">
        <v>7.6538229244796979E-3</v>
      </c>
      <c r="N31" s="95">
        <v>3.9841365054612499E-2</v>
      </c>
      <c r="O31" s="95">
        <f>L31/'סכום נכסי הקרן'!$C$42</f>
        <v>1.5853069828714406E-3</v>
      </c>
    </row>
    <row r="32" spans="2:15" s="142" customFormat="1">
      <c r="B32" s="87" t="s">
        <v>1909</v>
      </c>
      <c r="C32" s="84" t="s">
        <v>1910</v>
      </c>
      <c r="D32" s="97" t="s">
        <v>30</v>
      </c>
      <c r="E32" s="84"/>
      <c r="F32" s="97" t="s">
        <v>1699</v>
      </c>
      <c r="G32" s="84" t="s">
        <v>1200</v>
      </c>
      <c r="H32" s="84"/>
      <c r="I32" s="97" t="s">
        <v>185</v>
      </c>
      <c r="J32" s="94">
        <v>410790.48190899997</v>
      </c>
      <c r="K32" s="96">
        <v>15962.79</v>
      </c>
      <c r="L32" s="94">
        <v>296497.68894985301</v>
      </c>
      <c r="M32" s="95">
        <v>0.23906133460645049</v>
      </c>
      <c r="N32" s="95">
        <v>0.10314993201049685</v>
      </c>
      <c r="O32" s="95">
        <f>L32/'סכום נכסי הקרן'!$C$42</f>
        <v>4.1043851603679814E-3</v>
      </c>
    </row>
    <row r="33" spans="2:50" s="142" customFormat="1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0" s="142" customFormat="1">
      <c r="B34" s="102" t="s">
        <v>273</v>
      </c>
      <c r="C34" s="82"/>
      <c r="D34" s="82"/>
      <c r="E34" s="82"/>
      <c r="F34" s="82"/>
      <c r="G34" s="82"/>
      <c r="H34" s="82"/>
      <c r="I34" s="82"/>
      <c r="J34" s="91"/>
      <c r="K34" s="93"/>
      <c r="L34" s="91">
        <v>45055.036737507966</v>
      </c>
      <c r="M34" s="82"/>
      <c r="N34" s="92">
        <v>1.5674402025408058E-2</v>
      </c>
      <c r="O34" s="92">
        <f>L34/'סכום נכסי הקרן'!$C$42</f>
        <v>6.2369195807302966E-4</v>
      </c>
    </row>
    <row r="35" spans="2:50" s="142" customFormat="1">
      <c r="B35" s="87" t="s">
        <v>1911</v>
      </c>
      <c r="C35" s="84" t="s">
        <v>1912</v>
      </c>
      <c r="D35" s="97" t="s">
        <v>30</v>
      </c>
      <c r="E35" s="84"/>
      <c r="F35" s="97" t="s">
        <v>1699</v>
      </c>
      <c r="G35" s="149" t="s">
        <v>988</v>
      </c>
      <c r="H35" s="84" t="s">
        <v>964</v>
      </c>
      <c r="I35" s="97" t="s">
        <v>182</v>
      </c>
      <c r="J35" s="94">
        <v>1312005.7026329997</v>
      </c>
      <c r="K35" s="96">
        <v>963</v>
      </c>
      <c r="L35" s="94">
        <v>45055.036737507966</v>
      </c>
      <c r="M35" s="95">
        <v>4.0489136823330853E-3</v>
      </c>
      <c r="N35" s="95">
        <v>1.5674402025408058E-2</v>
      </c>
      <c r="O35" s="95">
        <f>L35/'סכום נכסי הקרן'!$C$42</f>
        <v>6.2369195807302966E-4</v>
      </c>
    </row>
    <row r="36" spans="2:50" s="142" customFormat="1">
      <c r="B36" s="83"/>
      <c r="C36" s="84"/>
      <c r="D36" s="84"/>
      <c r="E36" s="84"/>
      <c r="F36" s="84"/>
      <c r="G36" s="84"/>
      <c r="H36" s="84"/>
      <c r="I36" s="84"/>
      <c r="J36" s="94"/>
      <c r="K36" s="96"/>
      <c r="L36" s="84"/>
      <c r="M36" s="84"/>
      <c r="N36" s="95"/>
      <c r="O36" s="84"/>
    </row>
    <row r="37" spans="2:50" s="142" customFormat="1" ht="20">
      <c r="B37" s="102" t="s">
        <v>32</v>
      </c>
      <c r="C37" s="82"/>
      <c r="D37" s="82"/>
      <c r="E37" s="82"/>
      <c r="F37" s="82"/>
      <c r="G37" s="82"/>
      <c r="H37" s="82"/>
      <c r="I37" s="82"/>
      <c r="J37" s="91"/>
      <c r="K37" s="93"/>
      <c r="L37" s="91">
        <v>997427.52194118383</v>
      </c>
      <c r="M37" s="82"/>
      <c r="N37" s="92">
        <v>0.3469996054203055</v>
      </c>
      <c r="O37" s="92">
        <f>L37/'סכום נכסי הקרן'!$C$42</f>
        <v>1.3807280367336684E-2</v>
      </c>
      <c r="AX37" s="141"/>
    </row>
    <row r="38" spans="2:50" s="142" customFormat="1">
      <c r="B38" s="87" t="s">
        <v>1913</v>
      </c>
      <c r="C38" s="84" t="s">
        <v>1914</v>
      </c>
      <c r="D38" s="97" t="s">
        <v>156</v>
      </c>
      <c r="E38" s="84"/>
      <c r="F38" s="97" t="s">
        <v>1669</v>
      </c>
      <c r="G38" s="84" t="s">
        <v>1200</v>
      </c>
      <c r="H38" s="84"/>
      <c r="I38" s="97" t="s">
        <v>184</v>
      </c>
      <c r="J38" s="94">
        <v>304950.80242600007</v>
      </c>
      <c r="K38" s="96">
        <v>2769</v>
      </c>
      <c r="L38" s="94">
        <v>34296.506680339997</v>
      </c>
      <c r="M38" s="95">
        <v>2.6035995281284427E-3</v>
      </c>
      <c r="N38" s="95">
        <v>1.1931567982214371E-2</v>
      </c>
      <c r="O38" s="95">
        <f>L38/'סכום נכסי הקרן'!$C$42</f>
        <v>4.7476280024245568E-4</v>
      </c>
      <c r="AX38" s="148"/>
    </row>
    <row r="39" spans="2:50" s="142" customFormat="1">
      <c r="B39" s="87" t="s">
        <v>1915</v>
      </c>
      <c r="C39" s="84" t="s">
        <v>1916</v>
      </c>
      <c r="D39" s="97" t="s">
        <v>156</v>
      </c>
      <c r="E39" s="84"/>
      <c r="F39" s="97" t="s">
        <v>1669</v>
      </c>
      <c r="G39" s="84" t="s">
        <v>1200</v>
      </c>
      <c r="H39" s="84"/>
      <c r="I39" s="97" t="s">
        <v>192</v>
      </c>
      <c r="J39" s="94">
        <v>1178559.3468000002</v>
      </c>
      <c r="K39" s="96">
        <v>1290</v>
      </c>
      <c r="L39" s="94">
        <v>50361.314087947998</v>
      </c>
      <c r="M39" s="95">
        <v>8.8588597093549222E-3</v>
      </c>
      <c r="N39" s="95">
        <v>1.7520427031084584E-2</v>
      </c>
      <c r="O39" s="95">
        <f>L39/'סכום נכסי הקרן'!$C$42</f>
        <v>6.9714617652269289E-4</v>
      </c>
    </row>
    <row r="40" spans="2:50" s="142" customFormat="1">
      <c r="B40" s="87" t="s">
        <v>1917</v>
      </c>
      <c r="C40" s="84" t="s">
        <v>1918</v>
      </c>
      <c r="D40" s="97" t="s">
        <v>30</v>
      </c>
      <c r="E40" s="84"/>
      <c r="F40" s="97" t="s">
        <v>1669</v>
      </c>
      <c r="G40" s="84" t="s">
        <v>1200</v>
      </c>
      <c r="H40" s="84"/>
      <c r="I40" s="97" t="s">
        <v>184</v>
      </c>
      <c r="J40" s="94">
        <v>26288.659079000005</v>
      </c>
      <c r="K40" s="96">
        <v>29154</v>
      </c>
      <c r="L40" s="94">
        <v>31128.897123892999</v>
      </c>
      <c r="M40" s="95">
        <v>4.3473032646998864E-3</v>
      </c>
      <c r="N40" s="95">
        <v>1.0829573860302109E-2</v>
      </c>
      <c r="O40" s="95">
        <f>L40/'סכום נכסי הקרן'!$C$42</f>
        <v>4.3091392673734127E-4</v>
      </c>
    </row>
    <row r="41" spans="2:50" s="142" customFormat="1">
      <c r="B41" s="87" t="s">
        <v>1919</v>
      </c>
      <c r="C41" s="84" t="s">
        <v>1920</v>
      </c>
      <c r="D41" s="97" t="s">
        <v>156</v>
      </c>
      <c r="E41" s="84"/>
      <c r="F41" s="97" t="s">
        <v>1669</v>
      </c>
      <c r="G41" s="84" t="s">
        <v>1200</v>
      </c>
      <c r="H41" s="84"/>
      <c r="I41" s="97" t="s">
        <v>182</v>
      </c>
      <c r="J41" s="94">
        <v>5923409.3023220003</v>
      </c>
      <c r="K41" s="96">
        <v>1457.2</v>
      </c>
      <c r="L41" s="94">
        <v>307802.57197550894</v>
      </c>
      <c r="M41" s="95">
        <v>7.7084923658989951E-3</v>
      </c>
      <c r="N41" s="95">
        <v>0.10708283927737357</v>
      </c>
      <c r="O41" s="95">
        <f>L41/'סכום נכסי הקרן'!$C$42</f>
        <v>4.2608774227344704E-3</v>
      </c>
    </row>
    <row r="42" spans="2:50" s="142" customFormat="1">
      <c r="B42" s="87" t="s">
        <v>1921</v>
      </c>
      <c r="C42" s="84" t="s">
        <v>1922</v>
      </c>
      <c r="D42" s="97" t="s">
        <v>30</v>
      </c>
      <c r="E42" s="84"/>
      <c r="F42" s="97" t="s">
        <v>1669</v>
      </c>
      <c r="G42" s="84" t="s">
        <v>1200</v>
      </c>
      <c r="H42" s="84"/>
      <c r="I42" s="97" t="s">
        <v>182</v>
      </c>
      <c r="J42" s="94">
        <v>601945.10785299959</v>
      </c>
      <c r="K42" s="96">
        <v>1853</v>
      </c>
      <c r="L42" s="94">
        <v>39775.316801095003</v>
      </c>
      <c r="M42" s="95">
        <v>8.5207742533944669E-3</v>
      </c>
      <c r="N42" s="95">
        <v>1.3837616199507166E-2</v>
      </c>
      <c r="O42" s="95">
        <f>L42/'סכום נכסי הקרן'!$C$42</f>
        <v>5.5060537100834125E-4</v>
      </c>
    </row>
    <row r="43" spans="2:50" s="142" customFormat="1">
      <c r="B43" s="87" t="s">
        <v>1923</v>
      </c>
      <c r="C43" s="84" t="s">
        <v>1924</v>
      </c>
      <c r="D43" s="97" t="s">
        <v>30</v>
      </c>
      <c r="E43" s="84"/>
      <c r="F43" s="97" t="s">
        <v>1669</v>
      </c>
      <c r="G43" s="84" t="s">
        <v>1200</v>
      </c>
      <c r="H43" s="84"/>
      <c r="I43" s="97" t="s">
        <v>182</v>
      </c>
      <c r="J43" s="94">
        <v>487788.96381099994</v>
      </c>
      <c r="K43" s="96">
        <v>2460.56</v>
      </c>
      <c r="L43" s="94">
        <v>42800.344897748997</v>
      </c>
      <c r="M43" s="95">
        <v>1.9640331490935518E-3</v>
      </c>
      <c r="N43" s="95">
        <v>1.4890007007694802E-2</v>
      </c>
      <c r="O43" s="95">
        <f>L43/'סכום נכסי הקרן'!$C$42</f>
        <v>5.9248050492111441E-4</v>
      </c>
    </row>
    <row r="44" spans="2:50" s="142" customFormat="1">
      <c r="B44" s="87" t="s">
        <v>1925</v>
      </c>
      <c r="C44" s="84" t="s">
        <v>1926</v>
      </c>
      <c r="D44" s="97" t="s">
        <v>30</v>
      </c>
      <c r="E44" s="84"/>
      <c r="F44" s="97" t="s">
        <v>1669</v>
      </c>
      <c r="G44" s="84" t="s">
        <v>1200</v>
      </c>
      <c r="H44" s="84"/>
      <c r="I44" s="97" t="s">
        <v>192</v>
      </c>
      <c r="J44" s="94">
        <v>221024.719924</v>
      </c>
      <c r="K44" s="96">
        <v>9557.1350000000002</v>
      </c>
      <c r="L44" s="94">
        <v>69972.027691825002</v>
      </c>
      <c r="M44" s="95">
        <v>3.7110207332232387E-2</v>
      </c>
      <c r="N44" s="95">
        <v>2.4342887543616149E-2</v>
      </c>
      <c r="O44" s="95">
        <f>L44/'סכום נכסי הקרן'!$C$42</f>
        <v>9.6861514542110694E-4</v>
      </c>
    </row>
    <row r="45" spans="2:50" s="142" customFormat="1">
      <c r="B45" s="87" t="s">
        <v>1927</v>
      </c>
      <c r="C45" s="84" t="s">
        <v>1928</v>
      </c>
      <c r="D45" s="97" t="s">
        <v>156</v>
      </c>
      <c r="E45" s="84"/>
      <c r="F45" s="97" t="s">
        <v>1669</v>
      </c>
      <c r="G45" s="84" t="s">
        <v>1200</v>
      </c>
      <c r="H45" s="84"/>
      <c r="I45" s="97" t="s">
        <v>182</v>
      </c>
      <c r="J45" s="94">
        <v>620766.48990699975</v>
      </c>
      <c r="K45" s="96">
        <v>19031.46</v>
      </c>
      <c r="L45" s="94">
        <v>421290.54268282489</v>
      </c>
      <c r="M45" s="95">
        <v>1.235826793537396E-2</v>
      </c>
      <c r="N45" s="95">
        <v>0.14656468651851276</v>
      </c>
      <c r="O45" s="95">
        <f>L45/'סכום נכסי הקרן'!$C$42</f>
        <v>5.8318790197491605E-3</v>
      </c>
    </row>
    <row r="46" spans="2:50" s="142" customFormat="1">
      <c r="B46" s="144"/>
    </row>
    <row r="47" spans="2:50" s="142" customFormat="1">
      <c r="B47" s="144"/>
    </row>
    <row r="48" spans="2:50" s="142" customFormat="1">
      <c r="B48" s="144"/>
    </row>
    <row r="49" spans="2:2" s="142" customFormat="1">
      <c r="B49" s="145" t="s">
        <v>278</v>
      </c>
    </row>
    <row r="50" spans="2:2" s="142" customFormat="1">
      <c r="B50" s="145" t="s">
        <v>131</v>
      </c>
    </row>
    <row r="51" spans="2:2" s="142" customFormat="1">
      <c r="B51" s="145" t="s">
        <v>260</v>
      </c>
    </row>
    <row r="52" spans="2:2" s="142" customFormat="1">
      <c r="B52" s="145" t="s">
        <v>268</v>
      </c>
    </row>
    <row r="53" spans="2:2" s="142" customFormat="1">
      <c r="B53" s="144"/>
    </row>
    <row r="54" spans="2:2" s="142" customFormat="1">
      <c r="B54" s="144"/>
    </row>
    <row r="55" spans="2:2" s="142" customFormat="1">
      <c r="B55" s="144"/>
    </row>
    <row r="56" spans="2:2" s="142" customFormat="1">
      <c r="B56" s="144"/>
    </row>
    <row r="57" spans="2:2" s="142" customFormat="1">
      <c r="B57" s="144"/>
    </row>
    <row r="58" spans="2:2" s="142" customFormat="1">
      <c r="B58" s="144"/>
    </row>
    <row r="59" spans="2:2" s="142" customFormat="1">
      <c r="B59" s="144"/>
    </row>
    <row r="60" spans="2:2" s="142" customFormat="1">
      <c r="B60" s="144"/>
    </row>
    <row r="61" spans="2:2" s="142" customFormat="1">
      <c r="B61" s="144"/>
    </row>
    <row r="62" spans="2:2" s="142" customFormat="1">
      <c r="B62" s="144"/>
    </row>
    <row r="63" spans="2:2" s="142" customFormat="1">
      <c r="B63" s="144"/>
    </row>
    <row r="64" spans="2:2" s="142" customFormat="1">
      <c r="B64" s="144"/>
    </row>
    <row r="65" spans="2:2" s="142" customFormat="1">
      <c r="B65" s="144"/>
    </row>
    <row r="66" spans="2:2" s="142" customFormat="1">
      <c r="B66" s="144"/>
    </row>
    <row r="67" spans="2:2" s="142" customFormat="1">
      <c r="B67" s="144"/>
    </row>
    <row r="68" spans="2:2" s="142" customFormat="1">
      <c r="B68" s="144"/>
    </row>
    <row r="69" spans="2:2" s="142" customFormat="1">
      <c r="B69" s="144"/>
    </row>
    <row r="70" spans="2:2" s="142" customFormat="1">
      <c r="B70" s="144"/>
    </row>
    <row r="71" spans="2:2" s="142" customFormat="1">
      <c r="B71" s="144"/>
    </row>
    <row r="72" spans="2:2" s="142" customFormat="1">
      <c r="B72" s="144"/>
    </row>
    <row r="73" spans="2:2" s="142" customFormat="1">
      <c r="B73" s="144"/>
    </row>
    <row r="74" spans="2:2" s="142" customFormat="1">
      <c r="B74" s="144"/>
    </row>
    <row r="75" spans="2:2" s="142" customFormat="1">
      <c r="B75" s="144"/>
    </row>
    <row r="76" spans="2:2" s="142" customFormat="1">
      <c r="B76" s="144"/>
    </row>
    <row r="77" spans="2:2" s="142" customFormat="1">
      <c r="B77" s="144"/>
    </row>
    <row r="78" spans="2:2" s="142" customFormat="1">
      <c r="B78" s="144"/>
    </row>
    <row r="79" spans="2:2" s="142" customFormat="1">
      <c r="B79" s="144"/>
    </row>
    <row r="80" spans="2:2" s="142" customFormat="1">
      <c r="B80" s="144"/>
    </row>
    <row r="81" spans="2:2" s="142" customFormat="1">
      <c r="B81" s="144"/>
    </row>
    <row r="82" spans="2:2" s="142" customFormat="1">
      <c r="B82" s="144"/>
    </row>
    <row r="83" spans="2:2" s="142" customFormat="1">
      <c r="B83" s="144"/>
    </row>
    <row r="84" spans="2:2" s="142" customFormat="1">
      <c r="B84" s="144"/>
    </row>
    <row r="85" spans="2:2" s="142" customFormat="1">
      <c r="B85" s="144"/>
    </row>
    <row r="86" spans="2:2" s="142" customFormat="1">
      <c r="B86" s="144"/>
    </row>
    <row r="87" spans="2:2" s="142" customFormat="1">
      <c r="B87" s="144"/>
    </row>
    <row r="88" spans="2:2" s="142" customFormat="1">
      <c r="B88" s="144"/>
    </row>
    <row r="89" spans="2:2" s="142" customFormat="1">
      <c r="B89" s="144"/>
    </row>
    <row r="90" spans="2:2" s="142" customFormat="1">
      <c r="B90" s="144"/>
    </row>
    <row r="91" spans="2:2" s="142" customFormat="1">
      <c r="B91" s="144"/>
    </row>
    <row r="92" spans="2:2" s="142" customFormat="1">
      <c r="B92" s="144"/>
    </row>
    <row r="93" spans="2:2" s="142" customFormat="1">
      <c r="B93" s="144"/>
    </row>
    <row r="94" spans="2:2" s="142" customFormat="1">
      <c r="B94" s="144"/>
    </row>
    <row r="95" spans="2:2" s="142" customFormat="1">
      <c r="B95" s="144"/>
    </row>
    <row r="96" spans="2:2" s="142" customFormat="1">
      <c r="B96" s="144"/>
    </row>
    <row r="97" spans="2:5" s="142" customFormat="1">
      <c r="B97" s="144"/>
    </row>
    <row r="98" spans="2:5" s="142" customFormat="1">
      <c r="B98" s="144"/>
    </row>
    <row r="99" spans="2:5" s="142" customFormat="1">
      <c r="B99" s="144"/>
    </row>
    <row r="100" spans="2:5" s="142" customFormat="1">
      <c r="B100" s="144"/>
    </row>
    <row r="101" spans="2:5" s="142" customFormat="1">
      <c r="B101" s="144"/>
    </row>
    <row r="102" spans="2:5" s="142" customFormat="1">
      <c r="B102" s="144"/>
    </row>
    <row r="103" spans="2:5" s="142" customFormat="1">
      <c r="B103" s="144"/>
    </row>
    <row r="104" spans="2:5" s="142" customFormat="1">
      <c r="B104" s="144"/>
    </row>
    <row r="105" spans="2:5" s="142" customFormat="1">
      <c r="B105" s="144"/>
    </row>
    <row r="106" spans="2:5" s="142" customFormat="1">
      <c r="B106" s="144"/>
    </row>
    <row r="107" spans="2:5">
      <c r="C107" s="1"/>
      <c r="D107" s="1"/>
      <c r="E107" s="1"/>
    </row>
    <row r="108" spans="2:5">
      <c r="C108" s="1"/>
      <c r="D108" s="1"/>
      <c r="E108" s="1"/>
    </row>
    <row r="109" spans="2:5">
      <c r="C109" s="1"/>
      <c r="D109" s="1"/>
      <c r="E109" s="1"/>
    </row>
    <row r="110" spans="2:5">
      <c r="C110" s="1"/>
      <c r="D110" s="1"/>
      <c r="E110" s="1"/>
    </row>
    <row r="111" spans="2:5">
      <c r="C111" s="1"/>
      <c r="D111" s="1"/>
      <c r="E111" s="1"/>
    </row>
    <row r="112" spans="2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X42:X1048576 B39:B48 B50:B1048576 G36:G1048576 A1:B15 C5:C15 A30:A1048576 G30:G34 X30:X37 Y30:XFD1048576 C30:F1048576 B30:B37 D1:P15 A16:P29 H30:W1048576 Q1:XFD29" xr:uid="{00000000-0002-0000-08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2019-09-01T12:25:44+00:00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bfcfe556-96ce-4d01-8fd6-8e85e8b36402"/>
    <ds:schemaRef ds:uri="556d651a-f128-4b84-9e10-e5d878421e87"/>
    <ds:schemaRef ds:uri="bded8783-a812-46f4-ab1f-f1c65b719ad8"/>
  </ds:schemaRefs>
</ds:datastoreItem>
</file>

<file path=customXml/itemProps3.xml><?xml version="1.0" encoding="utf-8"?>
<ds:datastoreItem xmlns:ds="http://schemas.openxmlformats.org/officeDocument/2006/customXml" ds:itemID="{A221095E-612E-405A-BC66-F16C495971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fcfe556-96ce-4d01-8fd6-8e85e8b36402"/>
    <ds:schemaRef ds:uri="bded8783-a812-46f4-ab1f-f1c65b719ad8"/>
    <ds:schemaRef ds:uri="556d651a-f128-4b84-9e10-e5d878421e8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Microsoft Office User</cp:lastModifiedBy>
  <cp:lastPrinted>2017-05-01T10:11:51Z</cp:lastPrinted>
  <dcterms:created xsi:type="dcterms:W3CDTF">2005-07-19T07:39:38Z</dcterms:created>
  <dcterms:modified xsi:type="dcterms:W3CDTF">2020-05-13T19:57:45Z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3" name="aa1c885e8039426686f6c49672b09953">
    <vt:lpwstr/>
  </property>
  <property fmtid="{D5CDD505-2E9C-101B-9397-08002B2CF9AE}" pid="24" name="e09eddfac2354f9ab04a226e27f86f1f">
    <vt:lpwstr/>
  </property>
  <property fmtid="{D5CDD505-2E9C-101B-9397-08002B2CF9AE}" pid="25" name="kb4cc1381c4248d7a2dfa3f1be0c86c0">
    <vt:lpwstr/>
  </property>
  <property fmtid="{D5CDD505-2E9C-101B-9397-08002B2CF9AE}" pid="26" name="xd_Signature">
    <vt:bool>false</vt:bool>
  </property>
  <property fmtid="{D5CDD505-2E9C-101B-9397-08002B2CF9AE}" pid="27" name="xd_ProgID">
    <vt:lpwstr/>
  </property>
  <property fmtid="{D5CDD505-2E9C-101B-9397-08002B2CF9AE}" pid="28" name="_SourceUrl">
    <vt:lpwstr/>
  </property>
  <property fmtid="{D5CDD505-2E9C-101B-9397-08002B2CF9AE}" pid="29" name="_SharedFileIndex">
    <vt:lpwstr/>
  </property>
  <property fmtid="{D5CDD505-2E9C-101B-9397-08002B2CF9AE}" pid="30" name="TemplateUrl">
    <vt:lpwstr/>
  </property>
</Properties>
</file>