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960" activeTab="1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C11" i="88" l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D42" i="88" l="1"/>
  <c r="D44" i="88"/>
  <c r="C42" i="88"/>
  <c r="C44" i="88" s="1"/>
</calcChain>
</file>

<file path=xl/sharedStrings.xml><?xml version="1.0" encoding="utf-8"?>
<sst xmlns="http://schemas.openxmlformats.org/spreadsheetml/2006/main" count="1693" uniqueCount="289">
  <si>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</si>
  <si>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</si>
  <si>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</si>
  <si>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</si>
  <si>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</si>
  <si>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</si>
  <si>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</si>
  <si>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</si>
  <si>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</si>
  <si>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</si>
  <si>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</si>
  <si>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</si>
  <si>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</si>
  <si>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</si>
  <si>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</si>
  <si>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</si>
  <si>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</si>
  <si>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</si>
  <si>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</si>
  <si>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</si>
  <si>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</si>
  <si>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</si>
  <si>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</si>
  <si>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</si>
  <si>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</si>
  <si>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</si>
  <si>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</si>
  <si>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</si>
  <si>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</si>
  <si>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</si>
  <si>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</si>
  <si>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</si>
  <si>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</si>
  <si>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</si>
  <si>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</si>
  <si>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</si>
  <si>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</si>
  <si>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</si>
  <si>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</si>
  <si>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</si>
  <si>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</si>
  <si>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</si>
  <si>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</si>
  <si>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</si>
  <si>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</si>
  <si>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</si>
  <si>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</si>
  <si>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</si>
  <si>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</si>
  <si>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</si>
  <si>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</si>
  <si>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</si>
  <si>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</si>
  <si>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</si>
  <si>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</si>
  <si>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</si>
  <si>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</si>
  <si>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</si>
  <si>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</si>
  <si>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</si>
  <si>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</si>
  <si>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</si>
  <si>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</si>
  <si>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</si>
  <si>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</si>
  <si>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</si>
  <si>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</si>
  <si>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</si>
  <si>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</si>
  <si>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</si>
  <si>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</si>
  <si>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</si>
  <si>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</si>
  <si>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</si>
  <si>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</si>
  <si>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</si>
  <si>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</si>
  <si>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</si>
  <si>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</si>
  <si>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</si>
  <si>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</si>
  <si>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</si>
  <si>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</si>
  <si>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</si>
  <si>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</si>
  <si>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</si>
  <si>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</si>
  <si>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</si>
  <si>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</si>
  <si>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</si>
  <si>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</si>
  <si>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</si>
  <si>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</si>
  <si>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</si>
  <si>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</si>
  <si>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</si>
  <si>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</si>
  <si>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</si>
  <si>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</si>
  <si>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</si>
  <si>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</si>
  <si>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</si>
  <si>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</si>
  <si>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</si>
  <si>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</si>
  <si>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</si>
  <si>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</si>
  <si>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</si>
  <si>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</si>
  <si>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</si>
  <si>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</si>
  <si>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</si>
  <si>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</si>
  <si>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</si>
  <si>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</si>
  <si>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</si>
  <si>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</si>
  <si>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</si>
  <si>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</si>
  <si>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</si>
  <si>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</si>
  <si>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</si>
  <si>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</si>
  <si>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</si>
  <si>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</si>
  <si>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</si>
  <si>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</si>
  <si>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</si>
  <si>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</si>
  <si>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</si>
  <si>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</si>
  <si>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</si>
  <si>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</si>
  <si>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</si>
  <si>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</si>
  <si>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</si>
  <si>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</si>
  <si>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</si>
  <si>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</si>
  <si>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</si>
  <si>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</si>
  <si>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</si>
  <si>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</si>
  <si>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</si>
  <si>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</si>
  <si>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</si>
  <si>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</si>
  <si>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</si>
  <si>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</si>
  <si>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</si>
  <si>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</si>
  <si>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</si>
  <si>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</si>
  <si>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</si>
  <si>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</si>
  <si>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</si>
  <si>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</si>
  <si>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</si>
  <si>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</si>
  <si>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</si>
  <si>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</si>
  <si>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</si>
  <si>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</si>
  <si>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</si>
  <si>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</si>
  <si>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</si>
  <si>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</si>
  <si>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</si>
  <si>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</si>
  <si>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</si>
  <si>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</si>
  <si>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</si>
  <si>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</si>
  <si>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</si>
  <si>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</si>
  <si>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</si>
  <si>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</si>
  <si>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</si>
  <si>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</si>
  <si>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</si>
  <si>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</si>
  <si>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</si>
  <si>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</si>
  <si>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</si>
  <si>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</si>
  <si>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</si>
  <si>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</si>
  <si>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</si>
  <si>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</si>
  <si>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</si>
  <si>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</si>
  <si>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</si>
  <si>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</si>
  <si>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</si>
  <si>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</si>
  <si>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</si>
  <si>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</si>
  <si>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</si>
  <si>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</si>
  <si>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</si>
  <si>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</si>
  <si>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</si>
  <si>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</si>
  <si>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</si>
  <si>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</si>
  <si>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</si>
  <si>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</si>
  <si>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</si>
  <si>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</si>
  <si>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</si>
  <si>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</si>
  <si>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</si>
  <si>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</si>
  <si>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</si>
  <si>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</si>
  <si>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</si>
  <si>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</si>
  <si>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</si>
  <si>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</si>
  <si>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</si>
  <si>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</si>
  <si>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</si>
  <si>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</si>
  <si>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</si>
  <si>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</si>
  <si>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</si>
  <si>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</si>
  <si>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</si>
  <si>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</si>
  <si>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</si>
  <si>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</si>
  <si>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</si>
  <si>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</si>
  <si>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</si>
  <si>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</si>
  <si>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</si>
  <si>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</si>
  <si>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</si>
  <si>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</si>
  <si>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</si>
  <si>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</si>
  <si>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</si>
  <si>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</si>
  <si>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</si>
  <si>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</si>
  <si>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</si>
  <si>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</si>
  <si>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</si>
  <si>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</si>
  <si>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</si>
  <si>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</si>
  <si>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</si>
  <si>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להשקעה-מסלול עוקב מדד שקליות ריבית קבועה ממשלתיות</t>
  </si>
  <si>
    <t>514956465-00000000007956-7962-000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</si>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</sst>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4" fontId="28" fillId="0" borderId="0" xfId="7" applyNumberFormat="1" applyFont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C12" sqref="C12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11" width="6.7109375" style="8" customWidth="1"/>
    <col min="12" max="12" width="8.42578125" style="8" bestFit="1" customWidth="1"/>
    <col min="13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09">
        <f>מזומנים!J10</f>
        <v>37.29</v>
      </c>
      <c r="D11" s="111">
        <f>מזומנים!L10</f>
        <v>0.17</v>
      </c>
    </row>
    <row r="12" spans="1:36">
      <c r="B12" s="72" t="s">
        <v>192</v>
      </c>
      <c r="C12" s="107"/>
      <c r="D12" s="106"/>
    </row>
    <row r="13" spans="1:36">
      <c r="A13" s="34" t="s">
        <v>157</v>
      </c>
      <c r="B13" s="73" t="s">
        <v>88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09">
        <f>'תעודות חוב מסחריות '!Q11</f>
        <v>0</v>
      </c>
      <c r="D14" s="111">
        <f>'תעודות חוב מסחריות '!T11</f>
        <v>0</v>
      </c>
    </row>
    <row r="15" spans="1:36">
      <c r="A15" s="34" t="s">
        <v>157</v>
      </c>
      <c r="B15" s="73" t="s">
        <v>90</v>
      </c>
      <c r="C15" s="109">
        <f>'אג״ח קונצרני'!Q11</f>
        <v>0</v>
      </c>
      <c r="D15" s="111">
        <f>'אג״ח קונצרני'!T11</f>
        <v>0</v>
      </c>
    </row>
    <row r="16" spans="1:36">
      <c r="A16" s="34" t="s">
        <v>157</v>
      </c>
      <c r="B16" s="73" t="s">
        <v>91</v>
      </c>
      <c r="C16" s="109">
        <f>מניות!K11</f>
        <v>0</v>
      </c>
      <c r="D16" s="111">
        <f>מניות!N11</f>
        <v>0</v>
      </c>
    </row>
    <row r="17" spans="1:4">
      <c r="A17" s="34" t="s">
        <v>157</v>
      </c>
      <c r="B17" s="73" t="s">
        <v>92</v>
      </c>
      <c r="C17" s="109">
        <f>'תעודות סל'!J11</f>
        <v>217.57</v>
      </c>
      <c r="D17" s="111">
        <f>'תעודות סל'!M11</f>
        <v>0</v>
      </c>
    </row>
    <row r="18" spans="1:4">
      <c r="A18" s="34" t="s">
        <v>157</v>
      </c>
      <c r="B18" s="73" t="s">
        <v>93</v>
      </c>
      <c r="C18" s="109">
        <f>'קרנות נאמנות'!L11</f>
        <v>1.06</v>
      </c>
      <c r="D18" s="111">
        <f>'קרנות נאמנות'!O11</f>
        <v>0</v>
      </c>
    </row>
    <row r="19" spans="1:4">
      <c r="A19" s="34" t="s">
        <v>157</v>
      </c>
      <c r="B19" s="73" t="s">
        <v>94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157</v>
      </c>
      <c r="B20" s="73" t="s">
        <v>95</v>
      </c>
      <c r="C20" s="109">
        <f>אופציות!I11</f>
        <v>0</v>
      </c>
      <c r="D20" s="111">
        <f>אופציות!L11</f>
        <v>0</v>
      </c>
    </row>
    <row r="21" spans="1:4">
      <c r="A21" s="34" t="s">
        <v>157</v>
      </c>
      <c r="B21" s="73" t="s">
        <v>96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157</v>
      </c>
      <c r="B22" s="73" t="s">
        <v>97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2" t="s">
        <v>193</v>
      </c>
      <c r="C23" s="107"/>
      <c r="D23" s="106"/>
    </row>
    <row r="24" spans="1:4">
      <c r="A24" s="34" t="s">
        <v>157</v>
      </c>
      <c r="B24" s="73" t="s">
        <v>98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09">
        <f>'לא סחיר - אג״ח קונצרני'!P11</f>
        <v>0</v>
      </c>
      <c r="D26" s="111">
        <f>'לא סחיר - אג״ח קונצרני'!S11</f>
        <v>0</v>
      </c>
    </row>
    <row r="27" spans="1:4">
      <c r="A27" s="34" t="s">
        <v>157</v>
      </c>
      <c r="B27" s="73" t="s">
        <v>100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157</v>
      </c>
      <c r="B28" s="73" t="s">
        <v>101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157</v>
      </c>
      <c r="B29" s="73" t="s">
        <v>102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157</v>
      </c>
      <c r="B30" s="73" t="s">
        <v>218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157</v>
      </c>
      <c r="B31" s="73" t="s">
        <v>127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157</v>
      </c>
      <c r="B32" s="73" t="s">
        <v>103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157</v>
      </c>
      <c r="B33" s="72" t="s">
        <v>194</v>
      </c>
      <c r="C33" s="109">
        <f>הלוואות!M10</f>
        <v>0</v>
      </c>
      <c r="D33" s="111">
        <f>הלוואות!O10</f>
        <v>0</v>
      </c>
    </row>
    <row r="34" spans="1:7">
      <c r="A34" s="34" t="s">
        <v>157</v>
      </c>
      <c r="B34" s="72" t="s">
        <v>195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157</v>
      </c>
      <c r="B35" s="72" t="s">
        <v>196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157</v>
      </c>
      <c r="B36" s="74" t="s">
        <v>197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157</v>
      </c>
      <c r="B37" s="72" t="s">
        <v>198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5" t="s">
        <v>200</v>
      </c>
      <c r="C38" s="107"/>
      <c r="D38" s="106"/>
    </row>
    <row r="39" spans="1:7">
      <c r="A39" s="34" t="s">
        <v>157</v>
      </c>
      <c r="B39" s="76" t="s">
        <v>202</v>
      </c>
      <c r="C39" s="109">
        <f>'עלות מתואמת אג״ח קונצרני סחיר'!M10</f>
        <v>0</v>
      </c>
      <c r="D39" s="111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09">
        <f>'עלות מתואמת אג״ח קונצרני ל.סחיר'!M10</f>
        <v>0</v>
      </c>
      <c r="D40" s="111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6" t="s">
        <v>104</v>
      </c>
      <c r="C42" s="110">
        <f>SUM(C11,C13,C14,C15,C16,C17,C18,C19,C20,C21,C22,C24,C25,C26,C27,C28,C29,C30,C31,C32,C33,C34,C35,C36,C37,C39,C40,C41)</f>
        <v>255.92</v>
      </c>
      <c r="D42" s="112">
        <f>SUM(D11,D13,D14,D15,D16,D17,D18,D19,D20,D21,D22,D24,D25,D26,D27,D28,D29,D30,D31,D32,D33,D34,D35,D36,D37,D39,D40,D41)</f>
        <v>0.17</v>
      </c>
    </row>
    <row r="43" spans="1:7">
      <c r="A43" s="34" t="s">
        <v>157</v>
      </c>
      <c r="B43" s="51" t="s">
        <v>199</v>
      </c>
      <c r="C43" s="109">
        <f>'יתרת התחייבות להשקעה'!C10</f>
        <v>0</v>
      </c>
      <c r="D43" s="111"/>
    </row>
    <row r="44" spans="1:7">
      <c r="B44" s="6" t="s">
        <v>133</v>
      </c>
      <c r="C44" s="121">
        <f>C42</f>
        <v>255.92</v>
      </c>
      <c r="D44" s="108">
        <f>IF(SUM(D11,D13,D14,D15,D16,D17,D18,D19,D20,D21,D22,D24,D25,D26,D27,D28,D29,D30,D31,D32,D33,D34,D35,D36,D37,D39,D40,D41)=100," ",SUM(D11,D13,D14,D15,D16,D17,D18,D19,D20,D21,D22,D24,D25,D26,D27,D28,D29,D30,D31,D32,D33,D34,D35,D36,D37,D39,D40,D41))</f>
        <v>0.17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243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243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topLeftCell="A25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243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243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243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243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243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topLeftCell="A22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243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tabSelected="1" workbookViewId="0">
      <selection activeCell="B29" sqref="B29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37.29</v>
      </c>
      <c r="K10" s="85"/>
      <c r="L10" s="92">
        <v>0.17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85">
        <v>37.29</v>
      </c>
      <c r="K11" s="92"/>
      <c r="L11" s="92">
        <v>0.17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85">
        <v>37.29</v>
      </c>
      <c r="K12" s="92"/>
      <c r="L12" s="92">
        <v>0.17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37.29</v>
      </c>
      <c r="K13" s="93">
        <v>100</v>
      </c>
      <c r="L13" s="93">
        <v>0.17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topLeftCell="A19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243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10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243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topLeftCell="A16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243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243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0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1"/>
      <c r="D12" s="91"/>
      <c r="E12" s="91"/>
      <c r="F12" s="91"/>
      <c r="G12" s="91"/>
      <c r="H12" s="115"/>
      <c r="I12" s="115"/>
      <c r="J12" s="115"/>
      <c r="K12" s="115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243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243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243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243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243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M21" sqref="M21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15840</v>
      </c>
      <c r="I11" s="85"/>
      <c r="J11" s="85">
        <v>217.57</v>
      </c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15840</v>
      </c>
      <c r="I12" s="92"/>
      <c r="J12" s="92">
        <v>217.57</v>
      </c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15840</v>
      </c>
      <c r="I17" s="92"/>
      <c r="J17" s="92">
        <v>217.57</v>
      </c>
      <c r="K17" s="92"/>
      <c r="L17" s="92"/>
      <c r="M17" s="92">
        <v>-586.79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15">
        <v>12192</v>
      </c>
      <c r="I18" s="115">
        <v>446.18</v>
      </c>
      <c r="J18" s="115">
        <v>54.4</v>
      </c>
      <c r="K18" s="115">
        <v>0.03</v>
      </c>
      <c r="L18" s="115">
        <v>25</v>
      </c>
      <c r="M18" s="115">
        <v>-146.69999999999999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15">
        <v>1199</v>
      </c>
      <c r="I19" s="115">
        <v>4522.29</v>
      </c>
      <c r="J19" s="115">
        <v>54.22</v>
      </c>
      <c r="K19" s="115">
        <v>0.01</v>
      </c>
      <c r="L19" s="115">
        <v>24.92</v>
      </c>
      <c r="M19" s="115">
        <v>-146.19999999999999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15">
        <v>1225</v>
      </c>
      <c r="I20" s="115">
        <v>4451.82</v>
      </c>
      <c r="J20" s="115">
        <v>54.54</v>
      </c>
      <c r="K20" s="115">
        <v>0.01</v>
      </c>
      <c r="L20" s="115">
        <v>25.07</v>
      </c>
      <c r="M20" s="115">
        <v>-147.1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15">
        <v>1224</v>
      </c>
      <c r="I21" s="115">
        <v>4445.75</v>
      </c>
      <c r="J21" s="115">
        <v>54.42</v>
      </c>
      <c r="K21" s="115">
        <v>0.01</v>
      </c>
      <c r="L21" s="115">
        <v>25.01</v>
      </c>
      <c r="M21" s="115">
        <v>-146.80000000000001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243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0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892</v>
      </c>
      <c r="K11" s="85"/>
      <c r="L11" s="85">
        <v>1.06</v>
      </c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892</v>
      </c>
      <c r="K12" s="92"/>
      <c r="L12" s="92">
        <v>1.06</v>
      </c>
      <c r="M12" s="92"/>
      <c r="N12" s="92"/>
      <c r="O12" s="92">
        <v>-2.85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5">
        <v>892</v>
      </c>
      <c r="K13" s="115">
        <v>118.63</v>
      </c>
      <c r="L13" s="115">
        <v>1.06</v>
      </c>
      <c r="M13" s="115">
        <v>0</v>
      </c>
      <c r="N13" s="115">
        <v>100</v>
      </c>
      <c r="O13" s="115">
        <v>-2.85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243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243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terms/"/>
    <ds:schemaRef ds:uri="a46656d4-8850-49b3-aebd-68bd05f7f43d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2017-03-26T11:13:04Z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