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765" windowWidth="17400" windowHeight="1125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xlnm._FilterDatabase" localSheetId="5" hidden="1">'אג"ח קונצרני'!$B$13:$AQ$13</definedName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ממשלתיות'!$B$6:$Q$27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מניות'!$B$6:$M$21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מזומנים!$B$6:$K$37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ממשלתיות'!$B$8:$Q$12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 concurrentCalc="0"/>
</workbook>
</file>

<file path=xl/calcChain.xml><?xml version="1.0" encoding="utf-8"?>
<calcChain xmlns="http://schemas.openxmlformats.org/spreadsheetml/2006/main">
  <c r="R11" i="61" l="1"/>
  <c r="R12" i="61"/>
  <c r="R13" i="61"/>
  <c r="J10" i="58"/>
  <c r="J11" i="58"/>
  <c r="J12" i="58"/>
  <c r="O12" i="78"/>
  <c r="O15" i="78"/>
  <c r="O25" i="78"/>
  <c r="O171" i="78"/>
  <c r="O177" i="78"/>
  <c r="O176" i="78"/>
  <c r="H16" i="74"/>
  <c r="O11" i="78"/>
  <c r="C11" i="84"/>
  <c r="C50" i="84"/>
  <c r="O10" i="78"/>
  <c r="P11" i="78"/>
  <c r="C10" i="84"/>
  <c r="C43" i="88"/>
  <c r="P217" i="78"/>
  <c r="P213" i="78"/>
  <c r="P209" i="78"/>
  <c r="P201" i="78"/>
  <c r="P197" i="78"/>
  <c r="P193" i="78"/>
  <c r="P189" i="78"/>
  <c r="P185" i="78"/>
  <c r="P181" i="78"/>
  <c r="P207" i="78"/>
  <c r="P172" i="78"/>
  <c r="P167" i="78"/>
  <c r="P162" i="78"/>
  <c r="P158" i="78"/>
  <c r="P154" i="78"/>
  <c r="P150" i="78"/>
  <c r="P146" i="78"/>
  <c r="P142" i="78"/>
  <c r="P138" i="78"/>
  <c r="P134" i="78"/>
  <c r="P130" i="78"/>
  <c r="P126" i="78"/>
  <c r="P122" i="78"/>
  <c r="P118" i="78"/>
  <c r="P114" i="78"/>
  <c r="P110" i="78"/>
  <c r="P106" i="78"/>
  <c r="P102" i="78"/>
  <c r="P98" i="78"/>
  <c r="P94" i="78"/>
  <c r="P90" i="78"/>
  <c r="P86" i="78"/>
  <c r="P82" i="78"/>
  <c r="P78" i="78"/>
  <c r="P74" i="78"/>
  <c r="P70" i="78"/>
  <c r="P66" i="78"/>
  <c r="P62" i="78"/>
  <c r="P58" i="78"/>
  <c r="P54" i="78"/>
  <c r="P51" i="78"/>
  <c r="P47" i="78"/>
  <c r="P43" i="78"/>
  <c r="P39" i="78"/>
  <c r="P35" i="78"/>
  <c r="P31" i="78"/>
  <c r="P27" i="78"/>
  <c r="P22" i="78"/>
  <c r="P18" i="78"/>
  <c r="P13" i="78"/>
  <c r="P187" i="78"/>
  <c r="P156" i="78"/>
  <c r="P136" i="78"/>
  <c r="P128" i="78"/>
  <c r="P116" i="78"/>
  <c r="P100" i="78"/>
  <c r="P88" i="78"/>
  <c r="P72" i="78"/>
  <c r="P64" i="78"/>
  <c r="P53" i="78"/>
  <c r="P41" i="78"/>
  <c r="P29" i="78"/>
  <c r="P20" i="78"/>
  <c r="P216" i="78"/>
  <c r="P212" i="78"/>
  <c r="P208" i="78"/>
  <c r="P200" i="78"/>
  <c r="P196" i="78"/>
  <c r="P192" i="78"/>
  <c r="P188" i="78"/>
  <c r="P184" i="78"/>
  <c r="P180" i="78"/>
  <c r="P206" i="78"/>
  <c r="P165" i="78"/>
  <c r="P161" i="78"/>
  <c r="P157" i="78"/>
  <c r="P153" i="78"/>
  <c r="P149" i="78"/>
  <c r="P145" i="78"/>
  <c r="P141" i="78"/>
  <c r="P137" i="78"/>
  <c r="P133" i="78"/>
  <c r="P129" i="78"/>
  <c r="P125" i="78"/>
  <c r="P121" i="78"/>
  <c r="P117" i="78"/>
  <c r="P113" i="78"/>
  <c r="P109" i="78"/>
  <c r="P105" i="78"/>
  <c r="P101" i="78"/>
  <c r="P97" i="78"/>
  <c r="P93" i="78"/>
  <c r="P89" i="78"/>
  <c r="P85" i="78"/>
  <c r="P81" i="78"/>
  <c r="P77" i="78"/>
  <c r="P73" i="78"/>
  <c r="P69" i="78"/>
  <c r="P65" i="78"/>
  <c r="P61" i="78"/>
  <c r="P57" i="78"/>
  <c r="P166" i="78"/>
  <c r="P50" i="78"/>
  <c r="P46" i="78"/>
  <c r="P42" i="78"/>
  <c r="P38" i="78"/>
  <c r="P34" i="78"/>
  <c r="P30" i="78"/>
  <c r="P26" i="78"/>
  <c r="P21" i="78"/>
  <c r="P17" i="78"/>
  <c r="P215" i="78"/>
  <c r="P203" i="78"/>
  <c r="P199" i="78"/>
  <c r="P191" i="78"/>
  <c r="P179" i="78"/>
  <c r="P174" i="78"/>
  <c r="P164" i="78"/>
  <c r="P152" i="78"/>
  <c r="P144" i="78"/>
  <c r="P132" i="78"/>
  <c r="P120" i="78"/>
  <c r="P108" i="78"/>
  <c r="P96" i="78"/>
  <c r="P80" i="78"/>
  <c r="P68" i="78"/>
  <c r="P60" i="78"/>
  <c r="P49" i="78"/>
  <c r="P37" i="78"/>
  <c r="P16" i="78"/>
  <c r="P214" i="78"/>
  <c r="P210" i="78"/>
  <c r="P202" i="78"/>
  <c r="P198" i="78"/>
  <c r="P194" i="78"/>
  <c r="P190" i="78"/>
  <c r="P186" i="78"/>
  <c r="P182" i="78"/>
  <c r="P178" i="78"/>
  <c r="P204" i="78"/>
  <c r="P173" i="78"/>
  <c r="P168" i="78"/>
  <c r="P163" i="78"/>
  <c r="P159" i="78"/>
  <c r="P155" i="78"/>
  <c r="P151" i="78"/>
  <c r="P147" i="78"/>
  <c r="P143" i="78"/>
  <c r="P139" i="78"/>
  <c r="P135" i="78"/>
  <c r="P131" i="78"/>
  <c r="P127" i="78"/>
  <c r="P123" i="78"/>
  <c r="P119" i="78"/>
  <c r="P115" i="78"/>
  <c r="P111" i="78"/>
  <c r="P107" i="78"/>
  <c r="P103" i="78"/>
  <c r="P99" i="78"/>
  <c r="P95" i="78"/>
  <c r="P91" i="78"/>
  <c r="P87" i="78"/>
  <c r="P83" i="78"/>
  <c r="P79" i="78"/>
  <c r="P75" i="78"/>
  <c r="P71" i="78"/>
  <c r="P67" i="78"/>
  <c r="P63" i="78"/>
  <c r="P59" i="78"/>
  <c r="P55" i="78"/>
  <c r="P52" i="78"/>
  <c r="P48" i="78"/>
  <c r="P44" i="78"/>
  <c r="P40" i="78"/>
  <c r="P36" i="78"/>
  <c r="P32" i="78"/>
  <c r="P28" i="78"/>
  <c r="P23" i="78"/>
  <c r="P19" i="78"/>
  <c r="P10" i="78"/>
  <c r="P211" i="78"/>
  <c r="P195" i="78"/>
  <c r="P183" i="78"/>
  <c r="P205" i="78"/>
  <c r="P169" i="78"/>
  <c r="P160" i="78"/>
  <c r="P148" i="78"/>
  <c r="P140" i="78"/>
  <c r="P124" i="78"/>
  <c r="P112" i="78"/>
  <c r="P104" i="78"/>
  <c r="P92" i="78"/>
  <c r="P84" i="78"/>
  <c r="P76" i="78"/>
  <c r="P56" i="78"/>
  <c r="P45" i="78"/>
  <c r="P33" i="78"/>
  <c r="P25" i="78"/>
  <c r="P177" i="78"/>
  <c r="P12" i="78"/>
  <c r="P15" i="78"/>
  <c r="P171" i="78"/>
  <c r="P176" i="78"/>
  <c r="J11" i="81"/>
  <c r="J10" i="81"/>
  <c r="J12" i="81"/>
  <c r="H11" i="81"/>
  <c r="H10" i="81"/>
  <c r="C32" i="88"/>
  <c r="J11" i="72"/>
  <c r="J12" i="72"/>
  <c r="J13" i="72"/>
  <c r="P11" i="71"/>
  <c r="P12" i="71"/>
  <c r="R12" i="71"/>
  <c r="P13" i="71"/>
  <c r="R52" i="71"/>
  <c r="R51" i="71"/>
  <c r="R50" i="71"/>
  <c r="R49" i="71"/>
  <c r="R48" i="71"/>
  <c r="R46" i="71"/>
  <c r="R45" i="71"/>
  <c r="R44" i="71"/>
  <c r="R43" i="71"/>
  <c r="R42" i="71"/>
  <c r="R40" i="71"/>
  <c r="R39" i="71"/>
  <c r="R38" i="71"/>
  <c r="R37" i="71"/>
  <c r="R36" i="71"/>
  <c r="R35" i="71"/>
  <c r="R33" i="71"/>
  <c r="R32" i="71"/>
  <c r="R31" i="71"/>
  <c r="R30" i="71"/>
  <c r="R29" i="71"/>
  <c r="R28" i="71"/>
  <c r="R27" i="71"/>
  <c r="R26" i="71"/>
  <c r="R25" i="71"/>
  <c r="R24" i="71"/>
  <c r="R23" i="71"/>
  <c r="R22" i="71"/>
  <c r="R21" i="71"/>
  <c r="R20" i="71"/>
  <c r="R19" i="71"/>
  <c r="R18" i="71"/>
  <c r="R17" i="71"/>
  <c r="R16" i="71"/>
  <c r="R15" i="71"/>
  <c r="R14" i="71"/>
  <c r="R13" i="71"/>
  <c r="R11" i="71"/>
  <c r="J11" i="63"/>
  <c r="J26" i="63"/>
  <c r="J27" i="63"/>
  <c r="J66" i="63"/>
  <c r="M242" i="62"/>
  <c r="M241" i="62"/>
  <c r="M240" i="62"/>
  <c r="M239" i="62"/>
  <c r="M238" i="62"/>
  <c r="M237" i="62"/>
  <c r="M236" i="62"/>
  <c r="M235" i="62"/>
  <c r="M234" i="62"/>
  <c r="M233" i="62"/>
  <c r="M232" i="62"/>
  <c r="M231" i="62"/>
  <c r="M230" i="62"/>
  <c r="M229" i="62"/>
  <c r="M228" i="62"/>
  <c r="M227" i="62"/>
  <c r="M226" i="62"/>
  <c r="M225" i="62"/>
  <c r="M224" i="62"/>
  <c r="M223" i="62"/>
  <c r="M222" i="62"/>
  <c r="M221" i="62"/>
  <c r="M220" i="62"/>
  <c r="M219" i="62"/>
  <c r="M218" i="62"/>
  <c r="M217" i="62"/>
  <c r="M216" i="62"/>
  <c r="M215" i="62"/>
  <c r="M214" i="62"/>
  <c r="M213" i="62"/>
  <c r="M212" i="62"/>
  <c r="M211" i="62"/>
  <c r="M210" i="62"/>
  <c r="M209" i="62"/>
  <c r="M208" i="62"/>
  <c r="M207" i="62"/>
  <c r="M206" i="62"/>
  <c r="M205" i="62"/>
  <c r="M204" i="62"/>
  <c r="M203" i="62"/>
  <c r="M202" i="62"/>
  <c r="M201" i="62"/>
  <c r="M200" i="62"/>
  <c r="M199" i="62"/>
  <c r="M198" i="62"/>
  <c r="M197" i="62"/>
  <c r="M196" i="62"/>
  <c r="M195" i="62"/>
  <c r="M194" i="62"/>
  <c r="M193" i="62"/>
  <c r="M192" i="62"/>
  <c r="M191" i="62"/>
  <c r="M190" i="62"/>
  <c r="M189" i="62"/>
  <c r="M188" i="62"/>
  <c r="M187" i="62"/>
  <c r="M186" i="62"/>
  <c r="M185" i="62"/>
  <c r="M184" i="62"/>
  <c r="M183" i="62"/>
  <c r="M182" i="62"/>
  <c r="M181" i="62"/>
  <c r="M180" i="62"/>
  <c r="M179" i="62"/>
  <c r="M178" i="62"/>
  <c r="M177" i="62"/>
  <c r="M176" i="62"/>
  <c r="M175" i="62"/>
  <c r="M174" i="62"/>
  <c r="M173" i="62"/>
  <c r="M172" i="62"/>
  <c r="M171" i="62"/>
  <c r="M170" i="62"/>
  <c r="M169" i="62"/>
  <c r="M168" i="62"/>
  <c r="M167" i="62"/>
  <c r="M165" i="62"/>
  <c r="M164" i="62"/>
  <c r="M163" i="62"/>
  <c r="M162" i="62"/>
  <c r="M161" i="62"/>
  <c r="M160" i="62"/>
  <c r="M159" i="62"/>
  <c r="M158" i="62"/>
  <c r="M157" i="62"/>
  <c r="M156" i="62"/>
  <c r="M155" i="62"/>
  <c r="M154" i="62"/>
  <c r="M153" i="62"/>
  <c r="M152" i="62"/>
  <c r="M151" i="62"/>
  <c r="M150" i="62"/>
  <c r="M149" i="62"/>
  <c r="M148" i="62"/>
  <c r="M147" i="62"/>
  <c r="M146" i="62"/>
  <c r="M145" i="62"/>
  <c r="M144" i="62"/>
  <c r="M143" i="62"/>
  <c r="M142" i="62"/>
  <c r="M141" i="62"/>
  <c r="M140" i="62"/>
  <c r="M139" i="62"/>
  <c r="M138" i="62"/>
  <c r="M137" i="62"/>
  <c r="M136" i="62"/>
  <c r="M135" i="62"/>
  <c r="M134" i="62"/>
  <c r="M132" i="62"/>
  <c r="M131" i="62"/>
  <c r="M130" i="62"/>
  <c r="M129" i="62"/>
  <c r="M128" i="62"/>
  <c r="M127" i="62"/>
  <c r="M126" i="62"/>
  <c r="M125" i="62"/>
  <c r="M124" i="62"/>
  <c r="M123" i="62"/>
  <c r="M122" i="62"/>
  <c r="M121" i="62"/>
  <c r="M120" i="62"/>
  <c r="M119" i="62"/>
  <c r="M118" i="62"/>
  <c r="M117" i="62"/>
  <c r="M116" i="62"/>
  <c r="M115" i="62"/>
  <c r="M114" i="62"/>
  <c r="M113" i="62"/>
  <c r="M112" i="62"/>
  <c r="M111" i="62"/>
  <c r="M110" i="62"/>
  <c r="M109" i="62"/>
  <c r="M108" i="62"/>
  <c r="M107" i="62"/>
  <c r="M106" i="62"/>
  <c r="M105" i="62"/>
  <c r="M104" i="62"/>
  <c r="M103" i="62"/>
  <c r="M102" i="62"/>
  <c r="M101" i="62"/>
  <c r="M100" i="62"/>
  <c r="M99" i="62"/>
  <c r="M98" i="62"/>
  <c r="M97" i="62"/>
  <c r="M96" i="62"/>
  <c r="M95" i="62"/>
  <c r="M94" i="62"/>
  <c r="M92" i="62"/>
  <c r="M91" i="62"/>
  <c r="M90" i="62"/>
  <c r="M89" i="62"/>
  <c r="M88" i="62"/>
  <c r="M87" i="62"/>
  <c r="M86" i="62"/>
  <c r="M85" i="62"/>
  <c r="M84" i="62"/>
  <c r="M83" i="62"/>
  <c r="M82" i="62"/>
  <c r="M81" i="62"/>
  <c r="M80" i="62"/>
  <c r="M79" i="62"/>
  <c r="M78" i="62"/>
  <c r="M77" i="62"/>
  <c r="M76" i="62"/>
  <c r="M75" i="62"/>
  <c r="M74" i="62"/>
  <c r="M73" i="62"/>
  <c r="M72" i="62"/>
  <c r="M71" i="62"/>
  <c r="M70" i="62"/>
  <c r="M69" i="62"/>
  <c r="M68" i="62"/>
  <c r="M67" i="62"/>
  <c r="M66" i="62"/>
  <c r="M65" i="62"/>
  <c r="M64" i="62"/>
  <c r="M63" i="62"/>
  <c r="M62" i="62"/>
  <c r="M61" i="62"/>
  <c r="M60" i="62"/>
  <c r="M59" i="62"/>
  <c r="M58" i="62"/>
  <c r="M57" i="62"/>
  <c r="M56" i="62"/>
  <c r="M55" i="62"/>
  <c r="M54" i="62"/>
  <c r="M53" i="62"/>
  <c r="M52" i="62"/>
  <c r="M51" i="62"/>
  <c r="M50" i="62"/>
  <c r="M49" i="62"/>
  <c r="M48" i="62"/>
  <c r="M47" i="62"/>
  <c r="M46" i="62"/>
  <c r="M45" i="62"/>
  <c r="M44" i="62"/>
  <c r="M43" i="62"/>
  <c r="M41" i="62"/>
  <c r="M40" i="62"/>
  <c r="M39" i="62"/>
  <c r="M38" i="62"/>
  <c r="M37" i="62"/>
  <c r="M36" i="62"/>
  <c r="M35" i="62"/>
  <c r="M34" i="62"/>
  <c r="M33" i="62"/>
  <c r="M32" i="62"/>
  <c r="M31" i="62"/>
  <c r="M30" i="62"/>
  <c r="M29" i="62"/>
  <c r="M28" i="62"/>
  <c r="M27" i="62"/>
  <c r="M26" i="62"/>
  <c r="M25" i="62"/>
  <c r="M24" i="62"/>
  <c r="M23" i="62"/>
  <c r="M22" i="62"/>
  <c r="M21" i="62"/>
  <c r="M20" i="62"/>
  <c r="M19" i="62"/>
  <c r="M18" i="62"/>
  <c r="M17" i="62"/>
  <c r="M16" i="62"/>
  <c r="M15" i="62"/>
  <c r="M14" i="62"/>
  <c r="M13" i="62"/>
  <c r="M12" i="62"/>
  <c r="M11" i="62"/>
  <c r="K167" i="62"/>
  <c r="K135" i="62"/>
  <c r="R251" i="61"/>
  <c r="R246" i="61"/>
  <c r="R245" i="61"/>
  <c r="R242" i="61"/>
  <c r="R167" i="61"/>
  <c r="Q167" i="61"/>
  <c r="Q13" i="61"/>
  <c r="Q12" i="61"/>
  <c r="Q11" i="61"/>
  <c r="S208" i="61"/>
  <c r="O208" i="61"/>
  <c r="S187" i="61"/>
  <c r="P187" i="61"/>
  <c r="O187" i="61"/>
  <c r="S109" i="61"/>
  <c r="P109" i="61"/>
  <c r="O109" i="61"/>
  <c r="T298" i="61"/>
  <c r="T297" i="61"/>
  <c r="T296" i="61"/>
  <c r="T295" i="61"/>
  <c r="T294" i="61"/>
  <c r="T293" i="61"/>
  <c r="T292" i="61"/>
  <c r="T291" i="61"/>
  <c r="T290" i="61"/>
  <c r="T289" i="61"/>
  <c r="T288" i="61"/>
  <c r="T287" i="61"/>
  <c r="T286" i="61"/>
  <c r="T285" i="61"/>
  <c r="T284" i="61"/>
  <c r="T283" i="61"/>
  <c r="T282" i="61"/>
  <c r="T281" i="61"/>
  <c r="T280" i="61"/>
  <c r="T279" i="61"/>
  <c r="T278" i="61"/>
  <c r="T277" i="61"/>
  <c r="T276" i="61"/>
  <c r="T275" i="61"/>
  <c r="T274" i="61"/>
  <c r="T273" i="61"/>
  <c r="T272" i="61"/>
  <c r="T271" i="61"/>
  <c r="T270" i="61"/>
  <c r="T269" i="61"/>
  <c r="T268" i="61"/>
  <c r="T267" i="61"/>
  <c r="T266" i="61"/>
  <c r="T265" i="61"/>
  <c r="T264" i="61"/>
  <c r="T263" i="61"/>
  <c r="T262" i="61"/>
  <c r="T261" i="61"/>
  <c r="T260" i="61"/>
  <c r="T259" i="61"/>
  <c r="T258" i="61"/>
  <c r="T257" i="61"/>
  <c r="T256" i="61"/>
  <c r="T255" i="61"/>
  <c r="T254" i="61"/>
  <c r="T253" i="61"/>
  <c r="T252" i="61"/>
  <c r="T251" i="61"/>
  <c r="T249" i="61"/>
  <c r="T248" i="61"/>
  <c r="T247" i="61"/>
  <c r="T246" i="61"/>
  <c r="T245" i="61"/>
  <c r="T243" i="61"/>
  <c r="T242" i="61"/>
  <c r="T240" i="61"/>
  <c r="T239" i="61"/>
  <c r="T238" i="61"/>
  <c r="T237" i="61"/>
  <c r="T236" i="61"/>
  <c r="T235" i="61"/>
  <c r="T234" i="61"/>
  <c r="T233" i="61"/>
  <c r="T232" i="61"/>
  <c r="T231" i="61"/>
  <c r="T230" i="61"/>
  <c r="T229" i="61"/>
  <c r="T228" i="61"/>
  <c r="T227" i="61"/>
  <c r="T226" i="61"/>
  <c r="T225" i="61"/>
  <c r="T224" i="61"/>
  <c r="T223" i="61"/>
  <c r="T222" i="61"/>
  <c r="T221" i="61"/>
  <c r="T220" i="61"/>
  <c r="T219" i="61"/>
  <c r="T218" i="61"/>
  <c r="T217" i="61"/>
  <c r="T216" i="61"/>
  <c r="T215" i="61"/>
  <c r="T214" i="61"/>
  <c r="T213" i="61"/>
  <c r="T212" i="61"/>
  <c r="T211" i="61"/>
  <c r="T210" i="61"/>
  <c r="T209" i="61"/>
  <c r="T208" i="61"/>
  <c r="T207" i="61"/>
  <c r="T206" i="61"/>
  <c r="T205" i="61"/>
  <c r="T204" i="61"/>
  <c r="T203" i="61"/>
  <c r="T202" i="61"/>
  <c r="T201" i="61"/>
  <c r="T200" i="61"/>
  <c r="T199" i="61"/>
  <c r="T198" i="61"/>
  <c r="T197" i="61"/>
  <c r="T196" i="61"/>
  <c r="T195" i="61"/>
  <c r="T194" i="61"/>
  <c r="T193" i="61"/>
  <c r="T192" i="61"/>
  <c r="T191" i="61"/>
  <c r="T190" i="61"/>
  <c r="T189" i="61"/>
  <c r="T188" i="61"/>
  <c r="T187" i="61"/>
  <c r="T186" i="61"/>
  <c r="T185" i="61"/>
  <c r="T184" i="61"/>
  <c r="T183" i="61"/>
  <c r="T182" i="61"/>
  <c r="T181" i="61"/>
  <c r="T180" i="61"/>
  <c r="T179" i="61"/>
  <c r="T178" i="61"/>
  <c r="T177" i="61"/>
  <c r="T176" i="61"/>
  <c r="T175" i="61"/>
  <c r="T174" i="61"/>
  <c r="T173" i="61"/>
  <c r="T172" i="61"/>
  <c r="T171" i="61"/>
  <c r="T170" i="61"/>
  <c r="T169" i="61"/>
  <c r="T168" i="61"/>
  <c r="T167" i="61"/>
  <c r="T165" i="61"/>
  <c r="T164" i="61"/>
  <c r="T163" i="61"/>
  <c r="T162" i="61"/>
  <c r="T161" i="61"/>
  <c r="T160" i="61"/>
  <c r="T159" i="61"/>
  <c r="T158" i="61"/>
  <c r="T157" i="61"/>
  <c r="T156" i="61"/>
  <c r="T155" i="61"/>
  <c r="T154" i="61"/>
  <c r="T153" i="61"/>
  <c r="T152" i="61"/>
  <c r="T151" i="61"/>
  <c r="T150" i="61"/>
  <c r="T149" i="61"/>
  <c r="T148" i="61"/>
  <c r="T147" i="61"/>
  <c r="T146" i="61"/>
  <c r="T145" i="61"/>
  <c r="T144" i="61"/>
  <c r="T143" i="61"/>
  <c r="T142" i="61"/>
  <c r="T141" i="61"/>
  <c r="T140" i="61"/>
  <c r="T139" i="61"/>
  <c r="T138" i="61"/>
  <c r="T137" i="61"/>
  <c r="T136" i="61"/>
  <c r="T135" i="61"/>
  <c r="T134" i="61"/>
  <c r="T133" i="61"/>
  <c r="T132" i="61"/>
  <c r="T131" i="61"/>
  <c r="T130" i="61"/>
  <c r="T129" i="61"/>
  <c r="T128" i="61"/>
  <c r="T127" i="61"/>
  <c r="T126" i="61"/>
  <c r="T125" i="61"/>
  <c r="T124" i="61"/>
  <c r="T123" i="61"/>
  <c r="T122" i="61"/>
  <c r="T121" i="61"/>
  <c r="T120" i="61"/>
  <c r="T119" i="61"/>
  <c r="T118" i="61"/>
  <c r="T117" i="61"/>
  <c r="T116" i="61"/>
  <c r="T115" i="61"/>
  <c r="T114" i="61"/>
  <c r="T113" i="61"/>
  <c r="T112" i="61"/>
  <c r="T111" i="61"/>
  <c r="T110" i="61"/>
  <c r="T109" i="61"/>
  <c r="T108" i="61"/>
  <c r="T107" i="61"/>
  <c r="T106" i="61"/>
  <c r="T105" i="61"/>
  <c r="T104" i="61"/>
  <c r="T103" i="61"/>
  <c r="T102" i="61"/>
  <c r="T101" i="61"/>
  <c r="T100" i="61"/>
  <c r="T99" i="61"/>
  <c r="T98" i="61"/>
  <c r="T97" i="61"/>
  <c r="T96" i="61"/>
  <c r="T95" i="61"/>
  <c r="T94" i="61"/>
  <c r="T93" i="61"/>
  <c r="T92" i="61"/>
  <c r="T91" i="61"/>
  <c r="T90" i="61"/>
  <c r="T89" i="61"/>
  <c r="T88" i="61"/>
  <c r="T87" i="61"/>
  <c r="T86" i="61"/>
  <c r="T85" i="61"/>
  <c r="T84" i="61"/>
  <c r="T83" i="61"/>
  <c r="T82" i="61"/>
  <c r="T81" i="61"/>
  <c r="T80" i="61"/>
  <c r="T79" i="61"/>
  <c r="T78" i="61"/>
  <c r="T77" i="61"/>
  <c r="T76" i="61"/>
  <c r="T75" i="61"/>
  <c r="T74" i="61"/>
  <c r="T73" i="61"/>
  <c r="T72" i="61"/>
  <c r="T71" i="61"/>
  <c r="T70" i="61"/>
  <c r="T69" i="61"/>
  <c r="T68" i="61"/>
  <c r="T67" i="61"/>
  <c r="T66" i="61"/>
  <c r="T65" i="61"/>
  <c r="T64" i="61"/>
  <c r="T63" i="61"/>
  <c r="T62" i="61"/>
  <c r="T61" i="61"/>
  <c r="T60" i="61"/>
  <c r="T59" i="61"/>
  <c r="T58" i="61"/>
  <c r="T57" i="61"/>
  <c r="T56" i="61"/>
  <c r="T55" i="61"/>
  <c r="T54" i="61"/>
  <c r="T53" i="61"/>
  <c r="T52" i="61"/>
  <c r="T51" i="61"/>
  <c r="T50" i="61"/>
  <c r="T49" i="61"/>
  <c r="T48" i="61"/>
  <c r="T47" i="61"/>
  <c r="T46" i="61"/>
  <c r="T45" i="61"/>
  <c r="T44" i="61"/>
  <c r="T43" i="61"/>
  <c r="T42" i="61"/>
  <c r="T41" i="61"/>
  <c r="T40" i="61"/>
  <c r="T39" i="61"/>
  <c r="T38" i="61"/>
  <c r="T37" i="61"/>
  <c r="T36" i="61"/>
  <c r="T35" i="61"/>
  <c r="T34" i="61"/>
  <c r="T33" i="61"/>
  <c r="T32" i="61"/>
  <c r="T31" i="61"/>
  <c r="T30" i="61"/>
  <c r="T29" i="61"/>
  <c r="T28" i="61"/>
  <c r="T27" i="61"/>
  <c r="T26" i="61"/>
  <c r="T25" i="61"/>
  <c r="T24" i="61"/>
  <c r="T23" i="61"/>
  <c r="T22" i="61"/>
  <c r="T21" i="61"/>
  <c r="T20" i="61"/>
  <c r="T19" i="61"/>
  <c r="T18" i="61"/>
  <c r="T17" i="61"/>
  <c r="T16" i="61"/>
  <c r="T15" i="61"/>
  <c r="T14" i="61"/>
  <c r="T13" i="61"/>
  <c r="T12" i="61"/>
  <c r="T11" i="61"/>
  <c r="I91" i="76"/>
  <c r="I92" i="76"/>
  <c r="N38" i="59"/>
  <c r="N33" i="59"/>
  <c r="N28" i="59"/>
  <c r="N27" i="59"/>
  <c r="N12" i="59"/>
  <c r="N11" i="59"/>
  <c r="N13" i="59"/>
  <c r="N14" i="59"/>
  <c r="C41" i="88"/>
  <c r="C40" i="88"/>
  <c r="C37" i="88"/>
  <c r="C35" i="88"/>
  <c r="C34" i="88"/>
  <c r="C33" i="88"/>
  <c r="C29" i="88"/>
  <c r="C28" i="88"/>
  <c r="C27" i="88"/>
  <c r="C26" i="88"/>
  <c r="C21" i="88"/>
  <c r="C20" i="88"/>
  <c r="C19" i="88"/>
  <c r="C17" i="88"/>
  <c r="C16" i="88"/>
  <c r="C15" i="88"/>
  <c r="I11" i="76"/>
  <c r="P48" i="59"/>
  <c r="P44" i="59"/>
  <c r="P40" i="59"/>
  <c r="P35" i="59"/>
  <c r="P30" i="59"/>
  <c r="P25" i="59"/>
  <c r="P21" i="59"/>
  <c r="P17" i="59"/>
  <c r="P13" i="59"/>
  <c r="P12" i="59"/>
  <c r="P51" i="59"/>
  <c r="P47" i="59"/>
  <c r="P43" i="59"/>
  <c r="P39" i="59"/>
  <c r="P34" i="59"/>
  <c r="P29" i="59"/>
  <c r="P24" i="59"/>
  <c r="P20" i="59"/>
  <c r="P16" i="59"/>
  <c r="P50" i="59"/>
  <c r="P46" i="59"/>
  <c r="P42" i="59"/>
  <c r="P38" i="59"/>
  <c r="P33" i="59"/>
  <c r="P28" i="59"/>
  <c r="P23" i="59"/>
  <c r="P19" i="59"/>
  <c r="P15" i="59"/>
  <c r="P11" i="59"/>
  <c r="P49" i="59"/>
  <c r="P45" i="59"/>
  <c r="P41" i="59"/>
  <c r="P36" i="59"/>
  <c r="P31" i="59"/>
  <c r="P27" i="59"/>
  <c r="P22" i="59"/>
  <c r="P18" i="59"/>
  <c r="P14" i="59"/>
  <c r="C13" i="88"/>
  <c r="C12" i="88"/>
  <c r="C38" i="88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/>
  <c r="F5" i="89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J87" i="76"/>
  <c r="J83" i="76"/>
  <c r="J79" i="76"/>
  <c r="J75" i="76"/>
  <c r="J71" i="76"/>
  <c r="J67" i="76"/>
  <c r="J63" i="76"/>
  <c r="J59" i="76"/>
  <c r="J54" i="76"/>
  <c r="J50" i="76"/>
  <c r="J46" i="76"/>
  <c r="J42" i="76"/>
  <c r="J38" i="76"/>
  <c r="J34" i="76"/>
  <c r="J30" i="76"/>
  <c r="J26" i="76"/>
  <c r="J22" i="76"/>
  <c r="J18" i="76"/>
  <c r="J13" i="76"/>
  <c r="J93" i="76"/>
  <c r="J80" i="76"/>
  <c r="J60" i="76"/>
  <c r="J51" i="76"/>
  <c r="J39" i="76"/>
  <c r="J27" i="76"/>
  <c r="J86" i="76"/>
  <c r="J82" i="76"/>
  <c r="J78" i="76"/>
  <c r="J74" i="76"/>
  <c r="J70" i="76"/>
  <c r="J66" i="76"/>
  <c r="J62" i="76"/>
  <c r="J58" i="76"/>
  <c r="J53" i="76"/>
  <c r="J49" i="76"/>
  <c r="J45" i="76"/>
  <c r="J41" i="76"/>
  <c r="J37" i="76"/>
  <c r="J33" i="76"/>
  <c r="J29" i="76"/>
  <c r="J25" i="76"/>
  <c r="J21" i="76"/>
  <c r="J17" i="76"/>
  <c r="J12" i="76"/>
  <c r="C31" i="88"/>
  <c r="C23" i="88"/>
  <c r="J88" i="76"/>
  <c r="J76" i="76"/>
  <c r="J68" i="76"/>
  <c r="J55" i="76"/>
  <c r="J47" i="76"/>
  <c r="J35" i="76"/>
  <c r="J19" i="76"/>
  <c r="J14" i="76"/>
  <c r="J89" i="76"/>
  <c r="J85" i="76"/>
  <c r="J81" i="76"/>
  <c r="J77" i="76"/>
  <c r="J73" i="76"/>
  <c r="J69" i="76"/>
  <c r="J65" i="76"/>
  <c r="J61" i="76"/>
  <c r="J57" i="76"/>
  <c r="J52" i="76"/>
  <c r="J48" i="76"/>
  <c r="J44" i="76"/>
  <c r="J40" i="76"/>
  <c r="J36" i="76"/>
  <c r="J32" i="76"/>
  <c r="J28" i="76"/>
  <c r="J24" i="76"/>
  <c r="J20" i="76"/>
  <c r="J16" i="76"/>
  <c r="J11" i="76"/>
  <c r="J84" i="76"/>
  <c r="J72" i="76"/>
  <c r="J64" i="76"/>
  <c r="J43" i="76"/>
  <c r="J31" i="76"/>
  <c r="J23" i="76"/>
  <c r="J92" i="76"/>
  <c r="J91" i="76"/>
  <c r="C11" i="88"/>
  <c r="C10" i="88"/>
  <c r="C42" i="88"/>
  <c r="N63" i="63"/>
  <c r="N59" i="63"/>
  <c r="N55" i="63"/>
  <c r="N51" i="63"/>
  <c r="N47" i="63"/>
  <c r="N43" i="63"/>
  <c r="N39" i="63"/>
  <c r="N35" i="63"/>
  <c r="N31" i="63"/>
  <c r="N27" i="63"/>
  <c r="N22" i="63"/>
  <c r="N17" i="63"/>
  <c r="N13" i="63"/>
  <c r="N67" i="63"/>
  <c r="N62" i="63"/>
  <c r="N58" i="63"/>
  <c r="N54" i="63"/>
  <c r="N50" i="63"/>
  <c r="N46" i="63"/>
  <c r="N42" i="63"/>
  <c r="N38" i="63"/>
  <c r="N34" i="63"/>
  <c r="N30" i="63"/>
  <c r="N26" i="63"/>
  <c r="N20" i="63"/>
  <c r="N16" i="63"/>
  <c r="N12" i="63"/>
  <c r="N66" i="63"/>
  <c r="N61" i="63"/>
  <c r="N57" i="63"/>
  <c r="N53" i="63"/>
  <c r="N49" i="63"/>
  <c r="N45" i="63"/>
  <c r="N41" i="63"/>
  <c r="N37" i="63"/>
  <c r="N33" i="63"/>
  <c r="N29" i="63"/>
  <c r="N24" i="63"/>
  <c r="N19" i="63"/>
  <c r="N15" i="63"/>
  <c r="N11" i="63"/>
  <c r="N64" i="63"/>
  <c r="N60" i="63"/>
  <c r="N56" i="63"/>
  <c r="N52" i="63"/>
  <c r="N48" i="63"/>
  <c r="N44" i="63"/>
  <c r="N40" i="63"/>
  <c r="N36" i="63"/>
  <c r="N32" i="63"/>
  <c r="N28" i="63"/>
  <c r="N23" i="63"/>
  <c r="N18" i="63"/>
  <c r="N14" i="63"/>
  <c r="P13" i="93"/>
  <c r="P16" i="92"/>
  <c r="P12" i="92"/>
  <c r="K11" i="81"/>
  <c r="I42" i="80"/>
  <c r="I37" i="80"/>
  <c r="I33" i="80"/>
  <c r="I29" i="80"/>
  <c r="I25" i="80"/>
  <c r="I21" i="80"/>
  <c r="I17" i="80"/>
  <c r="I13" i="80"/>
  <c r="O74" i="79"/>
  <c r="O70" i="79"/>
  <c r="O66" i="79"/>
  <c r="O62" i="79"/>
  <c r="O58" i="79"/>
  <c r="O54" i="79"/>
  <c r="O50" i="79"/>
  <c r="O45" i="79"/>
  <c r="O41" i="79"/>
  <c r="O37" i="79"/>
  <c r="O33" i="79"/>
  <c r="O29" i="79"/>
  <c r="O25" i="79"/>
  <c r="O21" i="79"/>
  <c r="O17" i="79"/>
  <c r="O13" i="79"/>
  <c r="Q217" i="78"/>
  <c r="Q213" i="78"/>
  <c r="Q209" i="78"/>
  <c r="Q201" i="78"/>
  <c r="Q197" i="78"/>
  <c r="Q193" i="78"/>
  <c r="Q189" i="78"/>
  <c r="Q185" i="78"/>
  <c r="Q181" i="78"/>
  <c r="Q207" i="78"/>
  <c r="Q177" i="78"/>
  <c r="Q172" i="78"/>
  <c r="Q167" i="78"/>
  <c r="Q162" i="78"/>
  <c r="Q158" i="78"/>
  <c r="Q154" i="78"/>
  <c r="Q150" i="78"/>
  <c r="Q146" i="78"/>
  <c r="Q142" i="78"/>
  <c r="Q138" i="78"/>
  <c r="Q134" i="78"/>
  <c r="Q130" i="78"/>
  <c r="Q126" i="78"/>
  <c r="Q122" i="78"/>
  <c r="Q118" i="78"/>
  <c r="Q114" i="78"/>
  <c r="Q110" i="78"/>
  <c r="Q106" i="78"/>
  <c r="Q102" i="78"/>
  <c r="Q98" i="78"/>
  <c r="Q94" i="78"/>
  <c r="Q90" i="78"/>
  <c r="Q86" i="78"/>
  <c r="Q82" i="78"/>
  <c r="Q78" i="78"/>
  <c r="Q74" i="78"/>
  <c r="Q70" i="78"/>
  <c r="Q66" i="78"/>
  <c r="Q62" i="78"/>
  <c r="Q58" i="78"/>
  <c r="Q54" i="78"/>
  <c r="Q51" i="78"/>
  <c r="Q47" i="78"/>
  <c r="Q43" i="78"/>
  <c r="Q39" i="78"/>
  <c r="Q35" i="78"/>
  <c r="Q31" i="78"/>
  <c r="Q27" i="78"/>
  <c r="Q22" i="78"/>
  <c r="Q18" i="78"/>
  <c r="Q13" i="78"/>
  <c r="P12" i="93"/>
  <c r="P15" i="92"/>
  <c r="P11" i="92"/>
  <c r="K10" i="81"/>
  <c r="I41" i="80"/>
  <c r="I36" i="80"/>
  <c r="P11" i="93"/>
  <c r="P10" i="92"/>
  <c r="I40" i="80"/>
  <c r="I32" i="80"/>
  <c r="I27" i="80"/>
  <c r="I22" i="80"/>
  <c r="I16" i="80"/>
  <c r="I11" i="80"/>
  <c r="O71" i="79"/>
  <c r="O65" i="79"/>
  <c r="O60" i="79"/>
  <c r="O55" i="79"/>
  <c r="O48" i="79"/>
  <c r="O43" i="79"/>
  <c r="O38" i="79"/>
  <c r="O32" i="79"/>
  <c r="O27" i="79"/>
  <c r="O22" i="79"/>
  <c r="O16" i="79"/>
  <c r="O11" i="79"/>
  <c r="Q214" i="78"/>
  <c r="Q208" i="78"/>
  <c r="Q199" i="78"/>
  <c r="Q194" i="78"/>
  <c r="Q188" i="78"/>
  <c r="Q183" i="78"/>
  <c r="Q178" i="78"/>
  <c r="Q176" i="78"/>
  <c r="Q169" i="78"/>
  <c r="Q163" i="78"/>
  <c r="Q157" i="78"/>
  <c r="Q152" i="78"/>
  <c r="Q147" i="78"/>
  <c r="Q141" i="78"/>
  <c r="Q136" i="78"/>
  <c r="Q131" i="78"/>
  <c r="Q125" i="78"/>
  <c r="Q120" i="78"/>
  <c r="Q115" i="78"/>
  <c r="Q109" i="78"/>
  <c r="Q104" i="78"/>
  <c r="Q99" i="78"/>
  <c r="Q93" i="78"/>
  <c r="Q88" i="78"/>
  <c r="Q83" i="78"/>
  <c r="Q77" i="78"/>
  <c r="Q72" i="78"/>
  <c r="Q67" i="78"/>
  <c r="Q61" i="78"/>
  <c r="Q56" i="78"/>
  <c r="Q52" i="78"/>
  <c r="Q46" i="78"/>
  <c r="Q41" i="78"/>
  <c r="Q36" i="78"/>
  <c r="Q30" i="78"/>
  <c r="Q25" i="78"/>
  <c r="Q19" i="78"/>
  <c r="Q12" i="78"/>
  <c r="P10" i="93"/>
  <c r="K12" i="81"/>
  <c r="I39" i="80"/>
  <c r="I31" i="80"/>
  <c r="I26" i="80"/>
  <c r="I20" i="80"/>
  <c r="I15" i="80"/>
  <c r="I10" i="80"/>
  <c r="O69" i="79"/>
  <c r="O64" i="79"/>
  <c r="O59" i="79"/>
  <c r="O53" i="79"/>
  <c r="O47" i="79"/>
  <c r="O42" i="79"/>
  <c r="O36" i="79"/>
  <c r="O31" i="79"/>
  <c r="O26" i="79"/>
  <c r="O20" i="79"/>
  <c r="O15" i="79"/>
  <c r="O10" i="79"/>
  <c r="Q212" i="78"/>
  <c r="Q203" i="78"/>
  <c r="Q198" i="78"/>
  <c r="Q192" i="78"/>
  <c r="Q187" i="78"/>
  <c r="Q182" i="78"/>
  <c r="Q206" i="78"/>
  <c r="Q174" i="78"/>
  <c r="Q168" i="78"/>
  <c r="Q161" i="78"/>
  <c r="Q156" i="78"/>
  <c r="Q151" i="78"/>
  <c r="Q145" i="78"/>
  <c r="Q140" i="78"/>
  <c r="Q135" i="78"/>
  <c r="Q129" i="78"/>
  <c r="Q124" i="78"/>
  <c r="Q119" i="78"/>
  <c r="Q113" i="78"/>
  <c r="Q108" i="78"/>
  <c r="Q103" i="78"/>
  <c r="Q97" i="78"/>
  <c r="Q92" i="78"/>
  <c r="Q87" i="78"/>
  <c r="Q81" i="78"/>
  <c r="Q76" i="78"/>
  <c r="Q71" i="78"/>
  <c r="Q65" i="78"/>
  <c r="Q60" i="78"/>
  <c r="Q55" i="78"/>
  <c r="Q50" i="78"/>
  <c r="Q45" i="78"/>
  <c r="Q40" i="78"/>
  <c r="Q34" i="78"/>
  <c r="Q29" i="78"/>
  <c r="Q23" i="78"/>
  <c r="Q17" i="78"/>
  <c r="Q11" i="78"/>
  <c r="P14" i="92"/>
  <c r="I44" i="80"/>
  <c r="I35" i="80"/>
  <c r="I30" i="80"/>
  <c r="I24" i="80"/>
  <c r="I19" i="80"/>
  <c r="I14" i="80"/>
  <c r="O73" i="79"/>
  <c r="O68" i="79"/>
  <c r="O63" i="79"/>
  <c r="O57" i="79"/>
  <c r="O52" i="79"/>
  <c r="O46" i="79"/>
  <c r="O40" i="79"/>
  <c r="O35" i="79"/>
  <c r="O30" i="79"/>
  <c r="O24" i="79"/>
  <c r="O19" i="79"/>
  <c r="O14" i="79"/>
  <c r="Q216" i="78"/>
  <c r="Q211" i="78"/>
  <c r="Q202" i="78"/>
  <c r="Q196" i="78"/>
  <c r="Q191" i="78"/>
  <c r="Q186" i="78"/>
  <c r="Q180" i="78"/>
  <c r="Q205" i="78"/>
  <c r="Q173" i="78"/>
  <c r="Q165" i="78"/>
  <c r="Q160" i="78"/>
  <c r="Q155" i="78"/>
  <c r="Q149" i="78"/>
  <c r="Q144" i="78"/>
  <c r="Q139" i="78"/>
  <c r="Q133" i="78"/>
  <c r="Q128" i="78"/>
  <c r="Q123" i="78"/>
  <c r="Q117" i="78"/>
  <c r="Q112" i="78"/>
  <c r="Q107" i="78"/>
  <c r="Q101" i="78"/>
  <c r="Q96" i="78"/>
  <c r="Q91" i="78"/>
  <c r="Q85" i="78"/>
  <c r="Q80" i="78"/>
  <c r="Q75" i="78"/>
  <c r="Q69" i="78"/>
  <c r="Q64" i="78"/>
  <c r="Q59" i="78"/>
  <c r="Q166" i="78"/>
  <c r="Q49" i="78"/>
  <c r="Q44" i="78"/>
  <c r="Q38" i="78"/>
  <c r="Q33" i="78"/>
  <c r="P13" i="92"/>
  <c r="I23" i="80"/>
  <c r="O67" i="79"/>
  <c r="O44" i="79"/>
  <c r="O23" i="79"/>
  <c r="Q210" i="78"/>
  <c r="Q184" i="78"/>
  <c r="Q164" i="78"/>
  <c r="Q143" i="78"/>
  <c r="Q121" i="78"/>
  <c r="Q100" i="78"/>
  <c r="Q79" i="78"/>
  <c r="Q57" i="78"/>
  <c r="Q37" i="78"/>
  <c r="Q21" i="78"/>
  <c r="Q10" i="78"/>
  <c r="I43" i="80"/>
  <c r="I18" i="80"/>
  <c r="O61" i="79"/>
  <c r="O39" i="79"/>
  <c r="O18" i="79"/>
  <c r="Q200" i="78"/>
  <c r="Q179" i="78"/>
  <c r="Q159" i="78"/>
  <c r="Q137" i="78"/>
  <c r="Q116" i="78"/>
  <c r="Q95" i="78"/>
  <c r="Q73" i="78"/>
  <c r="Q53" i="78"/>
  <c r="Q32" i="78"/>
  <c r="Q20" i="78"/>
  <c r="I34" i="80"/>
  <c r="I12" i="80"/>
  <c r="O56" i="79"/>
  <c r="O34" i="79"/>
  <c r="O12" i="79"/>
  <c r="Q195" i="78"/>
  <c r="Q204" i="78"/>
  <c r="Q153" i="78"/>
  <c r="Q132" i="78"/>
  <c r="Q111" i="78"/>
  <c r="Q89" i="78"/>
  <c r="Q68" i="78"/>
  <c r="Q48" i="78"/>
  <c r="Q28" i="78"/>
  <c r="Q16" i="78"/>
  <c r="I28" i="80"/>
  <c r="O72" i="79"/>
  <c r="O51" i="79"/>
  <c r="O28" i="79"/>
  <c r="Q215" i="78"/>
  <c r="Q190" i="78"/>
  <c r="Q171" i="78"/>
  <c r="Q148" i="78"/>
  <c r="Q127" i="78"/>
  <c r="Q105" i="78"/>
  <c r="Q84" i="78"/>
  <c r="Q63" i="78"/>
  <c r="Q42" i="78"/>
  <c r="Q26" i="78"/>
  <c r="Q15" i="78"/>
  <c r="Q14" i="77"/>
  <c r="L14" i="74"/>
  <c r="L12" i="74"/>
  <c r="K112" i="73"/>
  <c r="K108" i="73"/>
  <c r="K104" i="73"/>
  <c r="K100" i="73"/>
  <c r="K96" i="73"/>
  <c r="K92" i="73"/>
  <c r="K88" i="73"/>
  <c r="K84" i="73"/>
  <c r="K80" i="73"/>
  <c r="K76" i="73"/>
  <c r="K72" i="73"/>
  <c r="K67" i="73"/>
  <c r="K63" i="73"/>
  <c r="K58" i="73"/>
  <c r="K53" i="73"/>
  <c r="K49" i="73"/>
  <c r="K44" i="73"/>
  <c r="K40" i="73"/>
  <c r="K36" i="73"/>
  <c r="K32" i="73"/>
  <c r="K28" i="73"/>
  <c r="K22" i="73"/>
  <c r="K18" i="73"/>
  <c r="K14" i="73"/>
  <c r="Q15" i="77"/>
  <c r="K113" i="73"/>
  <c r="K97" i="73"/>
  <c r="K85" i="73"/>
  <c r="K73" i="73"/>
  <c r="K64" i="73"/>
  <c r="K41" i="73"/>
  <c r="K19" i="73"/>
  <c r="Q17" i="77"/>
  <c r="Q13" i="77"/>
  <c r="L16" i="74"/>
  <c r="L11" i="74"/>
  <c r="K111" i="73"/>
  <c r="K107" i="73"/>
  <c r="K103" i="73"/>
  <c r="K99" i="73"/>
  <c r="K95" i="73"/>
  <c r="K91" i="73"/>
  <c r="K87" i="73"/>
  <c r="K83" i="73"/>
  <c r="K79" i="73"/>
  <c r="K75" i="73"/>
  <c r="K71" i="73"/>
  <c r="K66" i="73"/>
  <c r="K61" i="73"/>
  <c r="K57" i="73"/>
  <c r="K52" i="73"/>
  <c r="K48" i="73"/>
  <c r="K43" i="73"/>
  <c r="K39" i="73"/>
  <c r="K35" i="73"/>
  <c r="K31" i="73"/>
  <c r="K26" i="73"/>
  <c r="K21" i="73"/>
  <c r="K17" i="73"/>
  <c r="K13" i="73"/>
  <c r="Q11" i="77"/>
  <c r="K105" i="73"/>
  <c r="K93" i="73"/>
  <c r="K81" i="73"/>
  <c r="K69" i="73"/>
  <c r="K50" i="73"/>
  <c r="K37" i="73"/>
  <c r="K29" i="73"/>
  <c r="K15" i="73"/>
  <c r="Q16" i="77"/>
  <c r="Q12" i="77"/>
  <c r="L15" i="74"/>
  <c r="K114" i="73"/>
  <c r="K110" i="73"/>
  <c r="K106" i="73"/>
  <c r="K102" i="73"/>
  <c r="K98" i="73"/>
  <c r="K94" i="73"/>
  <c r="K90" i="73"/>
  <c r="K86" i="73"/>
  <c r="K82" i="73"/>
  <c r="K78" i="73"/>
  <c r="K74" i="73"/>
  <c r="K70" i="73"/>
  <c r="K65" i="73"/>
  <c r="K60" i="73"/>
  <c r="K56" i="73"/>
  <c r="K51" i="73"/>
  <c r="K47" i="73"/>
  <c r="K42" i="73"/>
  <c r="K38" i="73"/>
  <c r="K34" i="73"/>
  <c r="K30" i="73"/>
  <c r="K25" i="73"/>
  <c r="K20" i="73"/>
  <c r="K16" i="73"/>
  <c r="K12" i="73"/>
  <c r="L13" i="74"/>
  <c r="K109" i="73"/>
  <c r="K101" i="73"/>
  <c r="K89" i="73"/>
  <c r="K77" i="73"/>
  <c r="K59" i="73"/>
  <c r="K54" i="73"/>
  <c r="K45" i="73"/>
  <c r="K33" i="73"/>
  <c r="K23" i="73"/>
  <c r="K11" i="73"/>
  <c r="M45" i="72"/>
  <c r="M41" i="72"/>
  <c r="M37" i="72"/>
  <c r="M33" i="72"/>
  <c r="M29" i="72"/>
  <c r="M25" i="72"/>
  <c r="M21" i="72"/>
  <c r="M16" i="72"/>
  <c r="M11" i="72"/>
  <c r="M44" i="72"/>
  <c r="M40" i="72"/>
  <c r="M36" i="72"/>
  <c r="M32" i="72"/>
  <c r="M28" i="72"/>
  <c r="M24" i="72"/>
  <c r="M20" i="72"/>
  <c r="M15" i="72"/>
  <c r="M43" i="72"/>
  <c r="M39" i="72"/>
  <c r="M35" i="72"/>
  <c r="M31" i="72"/>
  <c r="M27" i="72"/>
  <c r="M23" i="72"/>
  <c r="M18" i="72"/>
  <c r="M14" i="72"/>
  <c r="M46" i="72"/>
  <c r="M42" i="72"/>
  <c r="M38" i="72"/>
  <c r="M34" i="72"/>
  <c r="M30" i="72"/>
  <c r="M26" i="72"/>
  <c r="M22" i="72"/>
  <c r="M17" i="72"/>
  <c r="M12" i="72"/>
  <c r="M13" i="72"/>
  <c r="S52" i="71"/>
  <c r="S48" i="71"/>
  <c r="S43" i="71"/>
  <c r="S38" i="71"/>
  <c r="S30" i="71"/>
  <c r="S26" i="71"/>
  <c r="S22" i="71"/>
  <c r="S18" i="71"/>
  <c r="S14" i="71"/>
  <c r="P139" i="69"/>
  <c r="P135" i="69"/>
  <c r="P131" i="69"/>
  <c r="P127" i="69"/>
  <c r="P123" i="69"/>
  <c r="P119" i="69"/>
  <c r="P115" i="69"/>
  <c r="P111" i="69"/>
  <c r="P107" i="69"/>
  <c r="P103" i="69"/>
  <c r="P99" i="69"/>
  <c r="P95" i="69"/>
  <c r="P91" i="69"/>
  <c r="P87" i="69"/>
  <c r="P83" i="69"/>
  <c r="P79" i="69"/>
  <c r="P75" i="69"/>
  <c r="P71" i="69"/>
  <c r="P67" i="69"/>
  <c r="P63" i="69"/>
  <c r="P59" i="69"/>
  <c r="P55" i="69"/>
  <c r="P51" i="69"/>
  <c r="P47" i="69"/>
  <c r="P43" i="69"/>
  <c r="P39" i="69"/>
  <c r="P35" i="69"/>
  <c r="P31" i="69"/>
  <c r="P27" i="69"/>
  <c r="P23" i="69"/>
  <c r="P19" i="69"/>
  <c r="P15" i="69"/>
  <c r="P11" i="69"/>
  <c r="K15" i="67"/>
  <c r="K11" i="67"/>
  <c r="L14" i="66"/>
  <c r="L20" i="65"/>
  <c r="L15" i="65"/>
  <c r="L11" i="65"/>
  <c r="O45" i="64"/>
  <c r="O41" i="64"/>
  <c r="O37" i="64"/>
  <c r="O33" i="64"/>
  <c r="O29" i="64"/>
  <c r="O25" i="64"/>
  <c r="O21" i="64"/>
  <c r="O17" i="64"/>
  <c r="O13" i="64"/>
  <c r="S51" i="71"/>
  <c r="S46" i="71"/>
  <c r="S42" i="71"/>
  <c r="S37" i="71"/>
  <c r="S33" i="71"/>
  <c r="S29" i="71"/>
  <c r="S25" i="71"/>
  <c r="S21" i="71"/>
  <c r="S17" i="71"/>
  <c r="S13" i="71"/>
  <c r="P138" i="69"/>
  <c r="P134" i="69"/>
  <c r="P130" i="69"/>
  <c r="P126" i="69"/>
  <c r="P122" i="69"/>
  <c r="P118" i="69"/>
  <c r="P114" i="69"/>
  <c r="P110" i="69"/>
  <c r="P106" i="69"/>
  <c r="P102" i="69"/>
  <c r="P98" i="69"/>
  <c r="P94" i="69"/>
  <c r="P90" i="69"/>
  <c r="P86" i="69"/>
  <c r="P82" i="69"/>
  <c r="P78" i="69"/>
  <c r="P74" i="69"/>
  <c r="P70" i="69"/>
  <c r="P66" i="69"/>
  <c r="P62" i="69"/>
  <c r="P58" i="69"/>
  <c r="P54" i="69"/>
  <c r="P50" i="69"/>
  <c r="P46" i="69"/>
  <c r="P42" i="69"/>
  <c r="P38" i="69"/>
  <c r="P34" i="69"/>
  <c r="P30" i="69"/>
  <c r="P26" i="69"/>
  <c r="P22" i="69"/>
  <c r="P18" i="69"/>
  <c r="P14" i="69"/>
  <c r="K18" i="67"/>
  <c r="K14" i="67"/>
  <c r="L17" i="66"/>
  <c r="L13" i="66"/>
  <c r="L19" i="65"/>
  <c r="L14" i="65"/>
  <c r="O44" i="64"/>
  <c r="O40" i="64"/>
  <c r="O36" i="64"/>
  <c r="O32" i="64"/>
  <c r="O28" i="64"/>
  <c r="O24" i="64"/>
  <c r="O20" i="64"/>
  <c r="O16" i="64"/>
  <c r="O12" i="64"/>
  <c r="S50" i="71"/>
  <c r="S45" i="71"/>
  <c r="S40" i="71"/>
  <c r="S36" i="71"/>
  <c r="S32" i="71"/>
  <c r="S28" i="71"/>
  <c r="S24" i="71"/>
  <c r="S20" i="71"/>
  <c r="S16" i="71"/>
  <c r="S12" i="71"/>
  <c r="P137" i="69"/>
  <c r="P133" i="69"/>
  <c r="P129" i="69"/>
  <c r="P125" i="69"/>
  <c r="P121" i="69"/>
  <c r="P117" i="69"/>
  <c r="P113" i="69"/>
  <c r="P109" i="69"/>
  <c r="P105" i="69"/>
  <c r="P101" i="69"/>
  <c r="P97" i="69"/>
  <c r="P93" i="69"/>
  <c r="P89" i="69"/>
  <c r="P85" i="69"/>
  <c r="P81" i="69"/>
  <c r="P77" i="69"/>
  <c r="P73" i="69"/>
  <c r="P69" i="69"/>
  <c r="P65" i="69"/>
  <c r="P61" i="69"/>
  <c r="P57" i="69"/>
  <c r="P53" i="69"/>
  <c r="P49" i="69"/>
  <c r="P45" i="69"/>
  <c r="P41" i="69"/>
  <c r="P37" i="69"/>
  <c r="P33" i="69"/>
  <c r="P29" i="69"/>
  <c r="P25" i="69"/>
  <c r="P21" i="69"/>
  <c r="P17" i="69"/>
  <c r="P13" i="69"/>
  <c r="K17" i="67"/>
  <c r="K13" i="67"/>
  <c r="L16" i="66"/>
  <c r="L12" i="66"/>
  <c r="L18" i="65"/>
  <c r="L13" i="65"/>
  <c r="O47" i="64"/>
  <c r="O43" i="64"/>
  <c r="O39" i="64"/>
  <c r="O35" i="64"/>
  <c r="O31" i="64"/>
  <c r="O27" i="64"/>
  <c r="O23" i="64"/>
  <c r="O19" i="64"/>
  <c r="O15" i="64"/>
  <c r="O11" i="64"/>
  <c r="S49" i="71"/>
  <c r="S44" i="71"/>
  <c r="S39" i="71"/>
  <c r="S35" i="71"/>
  <c r="S31" i="71"/>
  <c r="S27" i="71"/>
  <c r="S23" i="71"/>
  <c r="S19" i="71"/>
  <c r="S15" i="71"/>
  <c r="S11" i="71"/>
  <c r="P136" i="69"/>
  <c r="P132" i="69"/>
  <c r="P128" i="69"/>
  <c r="P124" i="69"/>
  <c r="P120" i="69"/>
  <c r="P116" i="69"/>
  <c r="P112" i="69"/>
  <c r="P108" i="69"/>
  <c r="P104" i="69"/>
  <c r="P100" i="69"/>
  <c r="P96" i="69"/>
  <c r="P92" i="69"/>
  <c r="P88" i="69"/>
  <c r="P84" i="69"/>
  <c r="P80" i="69"/>
  <c r="P76" i="69"/>
  <c r="P72" i="69"/>
  <c r="P68" i="69"/>
  <c r="P64" i="69"/>
  <c r="P60" i="69"/>
  <c r="P56" i="69"/>
  <c r="P52" i="69"/>
  <c r="P48" i="69"/>
  <c r="P44" i="69"/>
  <c r="P40" i="69"/>
  <c r="P36" i="69"/>
  <c r="P32" i="69"/>
  <c r="P28" i="69"/>
  <c r="P24" i="69"/>
  <c r="P20" i="69"/>
  <c r="P16" i="69"/>
  <c r="P12" i="69"/>
  <c r="K16" i="67"/>
  <c r="K12" i="67"/>
  <c r="L15" i="66"/>
  <c r="L11" i="66"/>
  <c r="L16" i="65"/>
  <c r="L12" i="65"/>
  <c r="O46" i="64"/>
  <c r="O42" i="64"/>
  <c r="O38" i="64"/>
  <c r="O34" i="64"/>
  <c r="O30" i="64"/>
  <c r="O26" i="64"/>
  <c r="O22" i="64"/>
  <c r="O18" i="64"/>
  <c r="O14" i="64"/>
  <c r="N242" i="62"/>
  <c r="N238" i="62"/>
  <c r="N234" i="62"/>
  <c r="N230" i="62"/>
  <c r="N226" i="62"/>
  <c r="N222" i="62"/>
  <c r="N218" i="62"/>
  <c r="N213" i="62"/>
  <c r="N209" i="62"/>
  <c r="N205" i="62"/>
  <c r="N201" i="62"/>
  <c r="N197" i="62"/>
  <c r="N193" i="62"/>
  <c r="N189" i="62"/>
  <c r="N185" i="62"/>
  <c r="N181" i="62"/>
  <c r="N177" i="62"/>
  <c r="N173" i="62"/>
  <c r="N169" i="62"/>
  <c r="N164" i="62"/>
  <c r="N160" i="62"/>
  <c r="N156" i="62"/>
  <c r="N152" i="62"/>
  <c r="N149" i="62"/>
  <c r="N145" i="62"/>
  <c r="N141" i="62"/>
  <c r="N137" i="62"/>
  <c r="N132" i="62"/>
  <c r="N128" i="62"/>
  <c r="N124" i="62"/>
  <c r="N120" i="62"/>
  <c r="N116" i="62"/>
  <c r="N112" i="62"/>
  <c r="N108" i="62"/>
  <c r="N104" i="62"/>
  <c r="N100" i="62"/>
  <c r="N96" i="62"/>
  <c r="N91" i="62"/>
  <c r="N87" i="62"/>
  <c r="N83" i="62"/>
  <c r="N79" i="62"/>
  <c r="N75" i="62"/>
  <c r="N71" i="62"/>
  <c r="N67" i="62"/>
  <c r="N63" i="62"/>
  <c r="N59" i="62"/>
  <c r="N55" i="62"/>
  <c r="N51" i="62"/>
  <c r="N47" i="62"/>
  <c r="N43" i="62"/>
  <c r="N38" i="62"/>
  <c r="N34" i="62"/>
  <c r="N30" i="62"/>
  <c r="N26" i="62"/>
  <c r="N22" i="62"/>
  <c r="N14" i="62"/>
  <c r="N241" i="62"/>
  <c r="N237" i="62"/>
  <c r="N233" i="62"/>
  <c r="N229" i="62"/>
  <c r="N225" i="62"/>
  <c r="N221" i="62"/>
  <c r="N216" i="62"/>
  <c r="N212" i="62"/>
  <c r="N208" i="62"/>
  <c r="N204" i="62"/>
  <c r="N200" i="62"/>
  <c r="N196" i="62"/>
  <c r="N192" i="62"/>
  <c r="N188" i="62"/>
  <c r="N184" i="62"/>
  <c r="N180" i="62"/>
  <c r="N176" i="62"/>
  <c r="N172" i="62"/>
  <c r="N168" i="62"/>
  <c r="N163" i="62"/>
  <c r="N159" i="62"/>
  <c r="N155" i="62"/>
  <c r="N151" i="62"/>
  <c r="N148" i="62"/>
  <c r="N144" i="62"/>
  <c r="N140" i="62"/>
  <c r="N136" i="62"/>
  <c r="N131" i="62"/>
  <c r="N127" i="62"/>
  <c r="N123" i="62"/>
  <c r="N119" i="62"/>
  <c r="N115" i="62"/>
  <c r="N111" i="62"/>
  <c r="N107" i="62"/>
  <c r="N103" i="62"/>
  <c r="N99" i="62"/>
  <c r="N95" i="62"/>
  <c r="N90" i="62"/>
  <c r="N86" i="62"/>
  <c r="N82" i="62"/>
  <c r="N78" i="62"/>
  <c r="N74" i="62"/>
  <c r="N70" i="62"/>
  <c r="N66" i="62"/>
  <c r="N62" i="62"/>
  <c r="N58" i="62"/>
  <c r="N54" i="62"/>
  <c r="N50" i="62"/>
  <c r="N46" i="62"/>
  <c r="N41" i="62"/>
  <c r="N37" i="62"/>
  <c r="N33" i="62"/>
  <c r="N29" i="62"/>
  <c r="N25" i="62"/>
  <c r="N21" i="62"/>
  <c r="N17" i="62"/>
  <c r="N240" i="62"/>
  <c r="N236" i="62"/>
  <c r="N232" i="62"/>
  <c r="N228" i="62"/>
  <c r="N224" i="62"/>
  <c r="N220" i="62"/>
  <c r="N215" i="62"/>
  <c r="N211" i="62"/>
  <c r="N207" i="62"/>
  <c r="N203" i="62"/>
  <c r="N199" i="62"/>
  <c r="N195" i="62"/>
  <c r="N191" i="62"/>
  <c r="N187" i="62"/>
  <c r="N183" i="62"/>
  <c r="N179" i="62"/>
  <c r="N175" i="62"/>
  <c r="N171" i="62"/>
  <c r="N167" i="62"/>
  <c r="N162" i="62"/>
  <c r="N158" i="62"/>
  <c r="N154" i="62"/>
  <c r="N217" i="62"/>
  <c r="N147" i="62"/>
  <c r="N143" i="62"/>
  <c r="N139" i="62"/>
  <c r="N135" i="62"/>
  <c r="N130" i="62"/>
  <c r="N126" i="62"/>
  <c r="N122" i="62"/>
  <c r="N118" i="62"/>
  <c r="N114" i="62"/>
  <c r="N110" i="62"/>
  <c r="N106" i="62"/>
  <c r="N102" i="62"/>
  <c r="N98" i="62"/>
  <c r="N94" i="62"/>
  <c r="N89" i="62"/>
  <c r="N85" i="62"/>
  <c r="N81" i="62"/>
  <c r="N77" i="62"/>
  <c r="N73" i="62"/>
  <c r="N69" i="62"/>
  <c r="N65" i="62"/>
  <c r="N61" i="62"/>
  <c r="N57" i="62"/>
  <c r="N53" i="62"/>
  <c r="N49" i="62"/>
  <c r="N45" i="62"/>
  <c r="N40" i="62"/>
  <c r="N36" i="62"/>
  <c r="N32" i="62"/>
  <c r="N28" i="62"/>
  <c r="N24" i="62"/>
  <c r="N20" i="62"/>
  <c r="N16" i="62"/>
  <c r="N12" i="62"/>
  <c r="N23" i="62"/>
  <c r="N15" i="62"/>
  <c r="N18" i="62"/>
  <c r="N13" i="62"/>
  <c r="N239" i="62"/>
  <c r="N235" i="62"/>
  <c r="N231" i="62"/>
  <c r="N227" i="62"/>
  <c r="N223" i="62"/>
  <c r="N219" i="62"/>
  <c r="N214" i="62"/>
  <c r="N210" i="62"/>
  <c r="N206" i="62"/>
  <c r="N202" i="62"/>
  <c r="N198" i="62"/>
  <c r="N194" i="62"/>
  <c r="N190" i="62"/>
  <c r="N186" i="62"/>
  <c r="N182" i="62"/>
  <c r="N178" i="62"/>
  <c r="N174" i="62"/>
  <c r="N170" i="62"/>
  <c r="N165" i="62"/>
  <c r="N161" i="62"/>
  <c r="N157" i="62"/>
  <c r="N153" i="62"/>
  <c r="N150" i="62"/>
  <c r="N146" i="62"/>
  <c r="N142" i="62"/>
  <c r="N138" i="62"/>
  <c r="N134" i="62"/>
  <c r="N129" i="62"/>
  <c r="N125" i="62"/>
  <c r="N121" i="62"/>
  <c r="N117" i="62"/>
  <c r="N113" i="62"/>
  <c r="N109" i="62"/>
  <c r="N105" i="62"/>
  <c r="N101" i="62"/>
  <c r="N97" i="62"/>
  <c r="N92" i="62"/>
  <c r="N88" i="62"/>
  <c r="N84" i="62"/>
  <c r="N80" i="62"/>
  <c r="N76" i="62"/>
  <c r="N72" i="62"/>
  <c r="N68" i="62"/>
  <c r="N64" i="62"/>
  <c r="N60" i="62"/>
  <c r="N56" i="62"/>
  <c r="N52" i="62"/>
  <c r="N48" i="62"/>
  <c r="N44" i="62"/>
  <c r="N39" i="62"/>
  <c r="N35" i="62"/>
  <c r="N31" i="62"/>
  <c r="N27" i="62"/>
  <c r="N19" i="62"/>
  <c r="N11" i="62"/>
  <c r="U295" i="61"/>
  <c r="U291" i="61"/>
  <c r="U287" i="61"/>
  <c r="U283" i="61"/>
  <c r="U279" i="61"/>
  <c r="U275" i="61"/>
  <c r="U271" i="61"/>
  <c r="U267" i="61"/>
  <c r="U263" i="61"/>
  <c r="U259" i="61"/>
  <c r="U255" i="61"/>
  <c r="U251" i="61"/>
  <c r="U246" i="61"/>
  <c r="U240" i="61"/>
  <c r="U236" i="61"/>
  <c r="U232" i="61"/>
  <c r="U228" i="61"/>
  <c r="U224" i="61"/>
  <c r="U220" i="61"/>
  <c r="U216" i="61"/>
  <c r="U212" i="61"/>
  <c r="U208" i="61"/>
  <c r="U204" i="61"/>
  <c r="U200" i="61"/>
  <c r="U196" i="61"/>
  <c r="U192" i="61"/>
  <c r="U188" i="61"/>
  <c r="U184" i="61"/>
  <c r="U180" i="61"/>
  <c r="U176" i="61"/>
  <c r="U172" i="61"/>
  <c r="U168" i="61"/>
  <c r="U163" i="61"/>
  <c r="U159" i="61"/>
  <c r="U155" i="61"/>
  <c r="U151" i="61"/>
  <c r="U147" i="61"/>
  <c r="U143" i="61"/>
  <c r="U139" i="61"/>
  <c r="U135" i="61"/>
  <c r="U131" i="61"/>
  <c r="U127" i="61"/>
  <c r="U123" i="61"/>
  <c r="U119" i="61"/>
  <c r="U115" i="61"/>
  <c r="U111" i="61"/>
  <c r="U107" i="61"/>
  <c r="U103" i="61"/>
  <c r="U99" i="61"/>
  <c r="U95" i="61"/>
  <c r="U91" i="61"/>
  <c r="U87" i="61"/>
  <c r="U83" i="61"/>
  <c r="U79" i="61"/>
  <c r="U75" i="61"/>
  <c r="U71" i="61"/>
  <c r="U67" i="61"/>
  <c r="U63" i="61"/>
  <c r="U59" i="61"/>
  <c r="U55" i="61"/>
  <c r="U51" i="61"/>
  <c r="U47" i="61"/>
  <c r="U43" i="61"/>
  <c r="U39" i="61"/>
  <c r="U35" i="61"/>
  <c r="U31" i="61"/>
  <c r="U27" i="61"/>
  <c r="U23" i="61"/>
  <c r="U19" i="61"/>
  <c r="U15" i="61"/>
  <c r="U11" i="61"/>
  <c r="U193" i="61"/>
  <c r="U169" i="61"/>
  <c r="U156" i="61"/>
  <c r="U148" i="61"/>
  <c r="U132" i="61"/>
  <c r="U112" i="61"/>
  <c r="U96" i="61"/>
  <c r="U84" i="61"/>
  <c r="U72" i="61"/>
  <c r="U56" i="61"/>
  <c r="U40" i="61"/>
  <c r="U28" i="61"/>
  <c r="U12" i="61"/>
  <c r="U298" i="61"/>
  <c r="U294" i="61"/>
  <c r="U290" i="61"/>
  <c r="U286" i="61"/>
  <c r="U282" i="61"/>
  <c r="U278" i="61"/>
  <c r="U274" i="61"/>
  <c r="U270" i="61"/>
  <c r="U266" i="61"/>
  <c r="U262" i="61"/>
  <c r="U258" i="61"/>
  <c r="U254" i="61"/>
  <c r="U249" i="61"/>
  <c r="U245" i="61"/>
  <c r="U239" i="61"/>
  <c r="U235" i="61"/>
  <c r="U231" i="61"/>
  <c r="U227" i="61"/>
  <c r="U223" i="61"/>
  <c r="U219" i="61"/>
  <c r="U215" i="61"/>
  <c r="U211" i="61"/>
  <c r="U207" i="61"/>
  <c r="U203" i="61"/>
  <c r="U199" i="61"/>
  <c r="U195" i="61"/>
  <c r="U191" i="61"/>
  <c r="U187" i="61"/>
  <c r="U183" i="61"/>
  <c r="U179" i="61"/>
  <c r="U175" i="61"/>
  <c r="U171" i="61"/>
  <c r="U167" i="61"/>
  <c r="U162" i="61"/>
  <c r="U158" i="61"/>
  <c r="U154" i="61"/>
  <c r="U150" i="61"/>
  <c r="U146" i="61"/>
  <c r="U142" i="61"/>
  <c r="U138" i="61"/>
  <c r="U134" i="61"/>
  <c r="U130" i="61"/>
  <c r="U126" i="61"/>
  <c r="U122" i="61"/>
  <c r="U118" i="61"/>
  <c r="U114" i="61"/>
  <c r="U110" i="61"/>
  <c r="U106" i="61"/>
  <c r="U102" i="61"/>
  <c r="U98" i="61"/>
  <c r="U94" i="61"/>
  <c r="U90" i="61"/>
  <c r="U86" i="61"/>
  <c r="U82" i="61"/>
  <c r="U78" i="61"/>
  <c r="U74" i="61"/>
  <c r="U70" i="61"/>
  <c r="U66" i="61"/>
  <c r="U62" i="61"/>
  <c r="U58" i="61"/>
  <c r="U54" i="61"/>
  <c r="U50" i="61"/>
  <c r="U46" i="61"/>
  <c r="U42" i="61"/>
  <c r="U38" i="61"/>
  <c r="U34" i="61"/>
  <c r="U30" i="61"/>
  <c r="U26" i="61"/>
  <c r="U22" i="61"/>
  <c r="U18" i="61"/>
  <c r="U14" i="61"/>
  <c r="U201" i="61"/>
  <c r="U164" i="61"/>
  <c r="U152" i="61"/>
  <c r="U136" i="61"/>
  <c r="U124" i="61"/>
  <c r="U108" i="61"/>
  <c r="U100" i="61"/>
  <c r="U80" i="61"/>
  <c r="U68" i="61"/>
  <c r="U48" i="61"/>
  <c r="U36" i="61"/>
  <c r="U20" i="61"/>
  <c r="U297" i="61"/>
  <c r="U293" i="61"/>
  <c r="U289" i="61"/>
  <c r="U285" i="61"/>
  <c r="U281" i="61"/>
  <c r="U277" i="61"/>
  <c r="U273" i="61"/>
  <c r="U269" i="61"/>
  <c r="U265" i="61"/>
  <c r="U261" i="61"/>
  <c r="U257" i="61"/>
  <c r="U253" i="61"/>
  <c r="U248" i="61"/>
  <c r="U243" i="61"/>
  <c r="U238" i="61"/>
  <c r="U234" i="61"/>
  <c r="U230" i="61"/>
  <c r="U226" i="61"/>
  <c r="U222" i="61"/>
  <c r="U218" i="61"/>
  <c r="U214" i="61"/>
  <c r="U210" i="61"/>
  <c r="U206" i="61"/>
  <c r="U202" i="61"/>
  <c r="U198" i="61"/>
  <c r="U194" i="61"/>
  <c r="U190" i="61"/>
  <c r="U186" i="61"/>
  <c r="U182" i="61"/>
  <c r="U178" i="61"/>
  <c r="U174" i="61"/>
  <c r="U170" i="61"/>
  <c r="U165" i="61"/>
  <c r="U161" i="61"/>
  <c r="U157" i="61"/>
  <c r="U153" i="61"/>
  <c r="U149" i="61"/>
  <c r="U145" i="61"/>
  <c r="U141" i="61"/>
  <c r="U137" i="61"/>
  <c r="U133" i="61"/>
  <c r="U129" i="61"/>
  <c r="U125" i="61"/>
  <c r="U121" i="61"/>
  <c r="U117" i="61"/>
  <c r="U113" i="61"/>
  <c r="U109" i="61"/>
  <c r="U105" i="61"/>
  <c r="U101" i="61"/>
  <c r="U97" i="61"/>
  <c r="U93" i="61"/>
  <c r="U89" i="61"/>
  <c r="U85" i="61"/>
  <c r="U81" i="61"/>
  <c r="U77" i="61"/>
  <c r="U73" i="61"/>
  <c r="U69" i="61"/>
  <c r="U65" i="61"/>
  <c r="U61" i="61"/>
  <c r="U57" i="61"/>
  <c r="U53" i="61"/>
  <c r="U49" i="61"/>
  <c r="U45" i="61"/>
  <c r="U41" i="61"/>
  <c r="U37" i="61"/>
  <c r="U33" i="61"/>
  <c r="U29" i="61"/>
  <c r="U25" i="61"/>
  <c r="U21" i="61"/>
  <c r="U17" i="61"/>
  <c r="U13" i="61"/>
  <c r="U185" i="61"/>
  <c r="U144" i="61"/>
  <c r="U128" i="61"/>
  <c r="U116" i="61"/>
  <c r="U104" i="61"/>
  <c r="U92" i="61"/>
  <c r="U76" i="61"/>
  <c r="U64" i="61"/>
  <c r="U52" i="61"/>
  <c r="U44" i="61"/>
  <c r="U32" i="61"/>
  <c r="U16" i="61"/>
  <c r="U296" i="61"/>
  <c r="U292" i="61"/>
  <c r="U288" i="61"/>
  <c r="U284" i="61"/>
  <c r="U280" i="61"/>
  <c r="U276" i="61"/>
  <c r="U272" i="61"/>
  <c r="U268" i="61"/>
  <c r="U264" i="61"/>
  <c r="U260" i="61"/>
  <c r="U256" i="61"/>
  <c r="U252" i="61"/>
  <c r="U247" i="61"/>
  <c r="U242" i="61"/>
  <c r="U237" i="61"/>
  <c r="U233" i="61"/>
  <c r="U229" i="61"/>
  <c r="U225" i="61"/>
  <c r="U221" i="61"/>
  <c r="U217" i="61"/>
  <c r="U213" i="61"/>
  <c r="U209" i="61"/>
  <c r="U205" i="61"/>
  <c r="U197" i="61"/>
  <c r="U189" i="61"/>
  <c r="U181" i="61"/>
  <c r="U177" i="61"/>
  <c r="U173" i="61"/>
  <c r="U160" i="61"/>
  <c r="U140" i="61"/>
  <c r="U120" i="61"/>
  <c r="U88" i="61"/>
  <c r="U60" i="61"/>
  <c r="U24" i="61"/>
  <c r="D10" i="88"/>
  <c r="K93" i="76"/>
  <c r="K89" i="76"/>
  <c r="K85" i="76"/>
  <c r="K81" i="76"/>
  <c r="K77" i="76"/>
  <c r="K73" i="76"/>
  <c r="K69" i="76"/>
  <c r="K65" i="76"/>
  <c r="K61" i="76"/>
  <c r="K57" i="76"/>
  <c r="K53" i="76"/>
  <c r="K49" i="76"/>
  <c r="K45" i="76"/>
  <c r="K41" i="76"/>
  <c r="K37" i="76"/>
  <c r="K33" i="76"/>
  <c r="K29" i="76"/>
  <c r="K25" i="76"/>
  <c r="K21" i="76"/>
  <c r="K17" i="76"/>
  <c r="K13" i="76"/>
  <c r="K87" i="76"/>
  <c r="K79" i="76"/>
  <c r="K75" i="76"/>
  <c r="K67" i="76"/>
  <c r="K59" i="76"/>
  <c r="K51" i="76"/>
  <c r="K39" i="76"/>
  <c r="K31" i="76"/>
  <c r="K23" i="76"/>
  <c r="K82" i="76"/>
  <c r="K74" i="76"/>
  <c r="K66" i="76"/>
  <c r="K58" i="76"/>
  <c r="K50" i="76"/>
  <c r="K38" i="76"/>
  <c r="K30" i="76"/>
  <c r="K22" i="76"/>
  <c r="K14" i="76"/>
  <c r="K92" i="76"/>
  <c r="K88" i="76"/>
  <c r="K84" i="76"/>
  <c r="K80" i="76"/>
  <c r="K76" i="76"/>
  <c r="K72" i="76"/>
  <c r="K68" i="76"/>
  <c r="K64" i="76"/>
  <c r="K60" i="76"/>
  <c r="K52" i="76"/>
  <c r="K48" i="76"/>
  <c r="K44" i="76"/>
  <c r="K40" i="76"/>
  <c r="K36" i="76"/>
  <c r="K32" i="76"/>
  <c r="K28" i="76"/>
  <c r="K24" i="76"/>
  <c r="K20" i="76"/>
  <c r="K16" i="76"/>
  <c r="K12" i="76"/>
  <c r="K91" i="76"/>
  <c r="K83" i="76"/>
  <c r="K71" i="76"/>
  <c r="K63" i="76"/>
  <c r="K55" i="76"/>
  <c r="K47" i="76"/>
  <c r="K43" i="76"/>
  <c r="K35" i="76"/>
  <c r="K27" i="76"/>
  <c r="K19" i="76"/>
  <c r="K11" i="76"/>
  <c r="K86" i="76"/>
  <c r="K78" i="76"/>
  <c r="K70" i="76"/>
  <c r="K62" i="76"/>
  <c r="K54" i="76"/>
  <c r="K46" i="76"/>
  <c r="K42" i="76"/>
  <c r="K34" i="76"/>
  <c r="K26" i="76"/>
  <c r="K18" i="76"/>
  <c r="Q49" i="59"/>
  <c r="Q45" i="59"/>
  <c r="Q41" i="59"/>
  <c r="Q36" i="59"/>
  <c r="Q31" i="59"/>
  <c r="Q27" i="59"/>
  <c r="Q22" i="59"/>
  <c r="Q18" i="59"/>
  <c r="Q14" i="59"/>
  <c r="Q51" i="59"/>
  <c r="Q39" i="59"/>
  <c r="Q20" i="59"/>
  <c r="Q48" i="59"/>
  <c r="Q44" i="59"/>
  <c r="Q40" i="59"/>
  <c r="Q35" i="59"/>
  <c r="Q30" i="59"/>
  <c r="Q25" i="59"/>
  <c r="Q21" i="59"/>
  <c r="Q17" i="59"/>
  <c r="Q12" i="59"/>
  <c r="Q47" i="59"/>
  <c r="Q43" i="59"/>
  <c r="Q34" i="59"/>
  <c r="Q29" i="59"/>
  <c r="Q24" i="59"/>
  <c r="Q11" i="59"/>
  <c r="Q16" i="59"/>
  <c r="Q50" i="59"/>
  <c r="Q46" i="59"/>
  <c r="Q42" i="59"/>
  <c r="Q38" i="59"/>
  <c r="Q33" i="59"/>
  <c r="Q28" i="59"/>
  <c r="Q23" i="59"/>
  <c r="Q19" i="59"/>
  <c r="Q15" i="59"/>
  <c r="Q13" i="59"/>
  <c r="D38" i="88"/>
  <c r="D33" i="88"/>
  <c r="D29" i="88"/>
  <c r="D25" i="88"/>
  <c r="D21" i="88"/>
  <c r="D17" i="88"/>
  <c r="D41" i="88"/>
  <c r="D37" i="88"/>
  <c r="D32" i="88"/>
  <c r="D28" i="88"/>
  <c r="D24" i="88"/>
  <c r="D20" i="88"/>
  <c r="D16" i="88"/>
  <c r="D39" i="88"/>
  <c r="D34" i="88"/>
  <c r="D30" i="88"/>
  <c r="D26" i="88"/>
  <c r="D18" i="88"/>
  <c r="D40" i="88"/>
  <c r="D35" i="88"/>
  <c r="D31" i="88"/>
  <c r="D27" i="88"/>
  <c r="D23" i="88"/>
  <c r="D19" i="88"/>
  <c r="D15" i="88"/>
  <c r="D11" i="88"/>
  <c r="D22" i="88"/>
  <c r="D14" i="88"/>
  <c r="D13" i="88"/>
  <c r="D12" i="88"/>
  <c r="D43" i="88"/>
  <c r="D42" i="88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5">
    <s v="Migdal Hashkaot Neches Boded"/>
    <s v="{[Time].[Hie Time].[Yom].&amp;[20170630]}"/>
    <s v="{[Medida].[Medida].&amp;[2]}"/>
    <s v="{[Keren].[Keren].[All]}"/>
    <s v="{[Cheshbon KM].[Hie Peilut].[Peilut 7].&amp;[Kod_Peilut_L7_306]&amp;[Kod_Peilut_L6_372]&amp;[Kod_Peilut_L5_305]&amp;[Kod_Peilut_L4_304]&amp;[Kod_Peilut_L3_303]&amp;[Kod_Peilut_L2_159]&amp;[Kod_Peilut_L1_182]}"/>
    <s v="{[Salim Maslulim].[Salim Maslulim].&amp;[2]}"/>
    <s v="{[Makor Mezuman].[Makor Mezuman].&amp;[45]}"/>
    <s v="[Measures].[c_Shovi_Keren]"/>
    <s v="#,0.00"/>
    <s v="[Neches].[Hie Neches Boded].[Neches Boded L3].&amp;[NechesBoded_L3_109]&amp;[NechesBoded_L2_102]&amp;[NechesBoded_L1_101]"/>
    <s v="[Neches].[Hie Neches Boded].[Neches Boded L3].&amp;[NechesBoded_L3_114]&amp;[NechesBoded_L2_103]&amp;[NechesBoded_L1_101]"/>
    <s v="[Neches].[Hie Neches Boded].[Neches Boded L2].&amp;[NechesBoded_L2_107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15">
    <mdx n="0" f="s">
      <ms ns="1" c="0"/>
    </mdx>
    <mdx n="0" f="v">
      <t c="8" si="8">
        <n x="1" s="1"/>
        <n x="2" s="1"/>
        <n x="3" s="1"/>
        <n x="4" s="1"/>
        <n x="5" s="1"/>
        <n x="6" s="1"/>
        <n x="9"/>
        <n x="7"/>
      </t>
    </mdx>
    <mdx n="0" f="v">
      <t c="8" si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4" si="14">
        <n x="1" s="1"/>
        <n x="2" s="1"/>
        <n x="12"/>
        <n x="13"/>
      </t>
    </mdx>
    <mdx n="0" f="v">
      <t c="4" si="14">
        <n x="1" s="1"/>
        <n x="2" s="1"/>
        <n x="15"/>
        <n x="13"/>
      </t>
    </mdx>
    <mdx n="0" f="v">
      <t c="4" si="14">
        <n x="1" s="1"/>
        <n x="2" s="1"/>
        <n x="16"/>
        <n x="13"/>
      </t>
    </mdx>
    <mdx n="0" f="v">
      <t c="4" si="14">
        <n x="1" s="1"/>
        <n x="2" s="1"/>
        <n x="17"/>
        <n x="13"/>
      </t>
    </mdx>
    <mdx n="0" f="v">
      <t c="4" si="14">
        <n x="1" s="1"/>
        <n x="2" s="1"/>
        <n x="18"/>
        <n x="13"/>
      </t>
    </mdx>
    <mdx n="0" f="v">
      <t c="4" si="14">
        <n x="1" s="1"/>
        <n x="2" s="1"/>
        <n x="19"/>
        <n x="13"/>
      </t>
    </mdx>
    <mdx n="0" f="v">
      <t c="4" si="14">
        <n x="1" s="1"/>
        <n x="2" s="1"/>
        <n x="20"/>
        <n x="13"/>
      </t>
    </mdx>
    <mdx n="0" f="v">
      <t c="4" si="14">
        <n x="1" s="1"/>
        <n x="2" s="1"/>
        <n x="21"/>
        <n x="13"/>
      </t>
    </mdx>
    <mdx n="0" f="v">
      <t c="4" si="14">
        <n x="1" s="1"/>
        <n x="2" s="1"/>
        <n x="22"/>
        <n x="13"/>
      </t>
    </mdx>
    <mdx n="0" f="v">
      <t c="4" si="14">
        <n x="1" s="1"/>
        <n x="2" s="1"/>
        <n x="23"/>
        <n x="13"/>
      </t>
    </mdx>
    <mdx n="0" f="v">
      <t c="4" si="14">
        <n x="1" s="1"/>
        <n x="2" s="1"/>
        <n x="24"/>
        <n x="13"/>
      </t>
    </mdx>
  </mdxMetadata>
  <valueMetadata count="15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</valueMetadata>
</metadata>
</file>

<file path=xl/sharedStrings.xml><?xml version="1.0" encoding="utf-8"?>
<sst xmlns="http://schemas.openxmlformats.org/spreadsheetml/2006/main" count="9582" uniqueCount="2883">
  <si>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</si>
  <si>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</si>
  <si>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</si>
  <si>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</si>
  <si>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</si>
  <si>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</si>
  <si>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</si>
  <si>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</si>
  <si>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</si>
  <si>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</si>
  <si>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</si>
  <si>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</si>
  <si>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</si>
  <si>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</si>
  <si>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</si>
  <si>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</si>
  <si>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</si>
  <si>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</si>
  <si>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</si>
  <si>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</si>
  <si>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</si>
  <si>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</si>
  <si>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</si>
  <si>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</si>
  <si>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</si>
  <si>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</si>
  <si>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</si>
  <si>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</si>
  <si>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</si>
  <si>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</si>
  <si>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</si>
  <si>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</si>
  <si>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</si>
  <si>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בישראל: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</si>
  <si>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</si>
  <si>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</si>
  <si>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</si>
  <si>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</si>
  <si>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</si>
  <si>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</si>
  <si>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</si>
  <si>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</si>
  <si>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בבטחונות אחרים</t>
  </si>
  <si>
    <t>סה"כ הלוואות בישראל</t>
  </si>
  <si>
    <t>סה"כ הלוואות בחו"ל</t>
  </si>
  <si>
    <t>סה"כ הלוואות</t>
  </si>
  <si>
    <t>סה"כ  פקדונות מעל 3 חודשים</t>
  </si>
  <si>
    <t>סה"כ בחו"ל</t>
  </si>
  <si>
    <t>סה"כ מקרקעין</t>
  </si>
  <si>
    <t>יתרות מזומנים ועו"ש בש"ח</t>
  </si>
  <si>
    <t>יתרות מזומנים ועו"ש נקובים במט"ח</t>
  </si>
  <si>
    <t>פח"ק/פר"י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</si>
  <si>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</si>
  <si>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</si>
  <si>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</si>
  <si>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</si>
  <si>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</si>
  <si>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</si>
  <si>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</si>
  <si>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מוצרים מובנים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</si>
  <si>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</si>
  <si>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</si>
  <si>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</si>
  <si>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</si>
  <si>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</si>
  <si>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</si>
  <si>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</si>
  <si>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</si>
  <si>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</si>
  <si>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</si>
  <si>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</si>
  <si>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שכבת הון (Equity Tranch)</t>
  </si>
  <si>
    <t>סה"כ מוצרים מאוגחים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</si>
  <si>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</si>
  <si>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</si>
  <si>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</si>
  <si>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</si>
  <si>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</si>
  <si>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</si>
  <si>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</si>
  <si>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</si>
  <si>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</si>
  <si>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ערד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</si>
  <si>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</si>
  <si>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</si>
  <si>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</si>
  <si>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</si>
  <si>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</si>
  <si>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</si>
  <si>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</si>
  <si>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</si>
  <si>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</si>
  <si>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</si>
  <si>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</si>
  <si>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</si>
  <si>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</si>
  <si>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</si>
  <si>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</si>
  <si>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</si>
  <si>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</si>
  <si>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</si>
  <si>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</si>
  <si>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</si>
  <si>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</si>
  <si>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</si>
  <si>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</si>
  <si>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</si>
  <si>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</si>
  <si>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</si>
  <si>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</si>
  <si>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</si>
  <si>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</si>
  <si>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</si>
  <si>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</si>
  <si>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</si>
  <si>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</si>
  <si>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</si>
  <si>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</si>
  <si>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</si>
  <si>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</si>
  <si>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</si>
  <si>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</si>
  <si>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</si>
  <si>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</si>
  <si>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</si>
  <si>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</si>
  <si>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</si>
  <si>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</si>
  <si>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</si>
  <si>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</si>
  <si>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</si>
  <si>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</si>
  <si>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</si>
  <si>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</si>
  <si>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</si>
  <si>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</si>
  <si>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</si>
  <si>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</si>
  <si>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</si>
  <si>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</si>
  <si>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</si>
  <si>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</si>
  <si>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</si>
  <si>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</si>
  <si>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</si>
  <si>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</si>
  <si>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</si>
  <si>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</si>
  <si>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</si>
  <si>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</si>
  <si>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</si>
  <si>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</si>
  <si>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</si>
  <si>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</si>
  <si>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</si>
  <si>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</si>
  <si>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</si>
  <si>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</si>
  <si>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</si>
  <si>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</si>
  <si>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</si>
  <si>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</si>
  <si>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</si>
  <si>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</si>
  <si>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</si>
  <si>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</si>
  <si>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</si>
  <si>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</si>
  <si>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</si>
  <si>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</si>
  <si>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</si>
  <si>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</si>
  <si>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</si>
  <si>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</si>
  <si>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</si>
  <si>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</si>
  <si>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</si>
  <si>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</si>
  <si>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</si>
  <si>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</si>
  <si>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</si>
  <si>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</si>
  <si>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</si>
  <si>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</si>
  <si>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</si>
  <si>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</si>
  <si>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</si>
  <si>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</si>
  <si>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</si>
  <si>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</si>
  <si>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</si>
  <si>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</si>
  <si>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</si>
  <si>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</si>
  <si>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</si>
  <si>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</si>
  <si>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</si>
  <si>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</si>
  <si>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</si>
  <si>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</si>
  <si>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</si>
  <si>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</si>
  <si>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</si>
  <si>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</si>
  <si>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</si>
  <si>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</si>
  <si>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</si>
  <si>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</si>
  <si>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</si>
  <si>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</si>
  <si>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</si>
  <si>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</si>
  <si>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</si>
  <si>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</si>
  <si>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</si>
  <si>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</si>
  <si>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</si>
  <si>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</si>
  <si>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</si>
  <si>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</si>
  <si>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</si>
  <si>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</si>
  <si>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</si>
  <si>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</si>
  <si>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</si>
  <si>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</si>
  <si>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</si>
  <si>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</si>
  <si>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</si>
  <si>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</si>
  <si>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</si>
  <si>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</si>
  <si>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</si>
  <si>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</si>
  <si>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</si>
  <si>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</si>
  <si>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</si>
  <si>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</si>
  <si>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</si>
  <si>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</si>
  <si>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</si>
  <si>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</si>
  <si>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לא סחיר</t>
  </si>
  <si>
    <t>סה"כ מסגרת אשראי מנוצלות ללווים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</si>
  <si>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</si>
  <si>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</si>
  <si>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</si>
  <si>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</si>
  <si>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</si>
  <si>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מדדים כולל מניות</t>
  </si>
  <si>
    <t>סה"כ קרנות הון סיכון</t>
  </si>
  <si>
    <t>סה"כ מט"ח/ מט"ח</t>
  </si>
  <si>
    <t>סה"כ צמוד למדד</t>
  </si>
  <si>
    <t>סה"כ קרנות נדל"ן</t>
  </si>
  <si>
    <t>סה"כ קרנות השקעה אחרות</t>
  </si>
  <si>
    <t>סה"כ בחו"ל:</t>
  </si>
  <si>
    <t>סה"כ בישראל:</t>
  </si>
  <si>
    <t>סה"כ כתבי אופציה בחו"ל</t>
  </si>
  <si>
    <t>סה"כ חו"ל:</t>
  </si>
  <si>
    <t>סה"כ חוזים עתידיים בחו"ל:</t>
  </si>
  <si>
    <t>סה"כ מקרקעין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</si>
  <si>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</si>
  <si>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</si>
  <si>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</si>
  <si>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</si>
  <si>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</si>
  <si>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</si>
  <si>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</si>
  <si>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</si>
  <si>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 xml:space="preserve">*****כאשר טרם חלף מועד תשלום הרבית ו/ או פדיון קרן, יוצג  סכום פדיון/ריבית שעתיד להתקבל </t>
  </si>
  <si>
    <t xml:space="preserve">פדיון/ ריבית לקבל*****  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</si>
  <si>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</si>
  <si>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</si>
  <si>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</si>
  <si>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</si>
  <si>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</si>
  <si>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 בעל ענין/צד קשור</t>
  </si>
  <si>
    <t>30/06/2017</t>
  </si>
  <si>
    <t>מגדל מקפת קרנות פנסיה וקופות גמל בע"מ</t>
  </si>
  <si>
    <t>מקפת אישית - כללי</t>
  </si>
  <si>
    <t>5903 גליל</t>
  </si>
  <si>
    <t>9590332</t>
  </si>
  <si>
    <t>RF</t>
  </si>
  <si>
    <t>5904 גליל</t>
  </si>
  <si>
    <t>9590431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</si>
  <si>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</si>
  <si>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</si>
  <si>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</si>
  <si>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</si>
  <si>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</si>
  <si>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</si>
  <si>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</si>
  <si>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</si>
  <si>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</si>
  <si>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</si>
  <si>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</si>
  <si>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</si>
  <si>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418</t>
  </si>
  <si>
    <t>1108927</t>
  </si>
  <si>
    <t>ממשלתי צמוד 545</t>
  </si>
  <si>
    <t>1134865</t>
  </si>
  <si>
    <t>ממשלתי צמוד 922</t>
  </si>
  <si>
    <t>1124056</t>
  </si>
  <si>
    <t>מקמ 1017</t>
  </si>
  <si>
    <t>8171019</t>
  </si>
  <si>
    <t>מקמ 1127</t>
  </si>
  <si>
    <t>8171126</t>
  </si>
  <si>
    <t>מקמ 118</t>
  </si>
  <si>
    <t>8180119</t>
  </si>
  <si>
    <t>ממשל משתנה 0817</t>
  </si>
  <si>
    <t>1106970</t>
  </si>
  <si>
    <t>ממשל משתנה 1121</t>
  </si>
  <si>
    <t>1127646</t>
  </si>
  <si>
    <t>ממשלתי משתנה 0520  גילון</t>
  </si>
  <si>
    <t>1116193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</si>
  <si>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</si>
  <si>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</si>
  <si>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</si>
  <si>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</si>
  <si>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</si>
  <si>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</si>
  <si>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</si>
  <si>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</si>
  <si>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</si>
  <si>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</si>
  <si>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1018</t>
  </si>
  <si>
    <t>1136548</t>
  </si>
  <si>
    <t>ממשלתי שקלי 118</t>
  </si>
  <si>
    <t>1126218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</si>
  <si>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</si>
  <si>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</si>
  <si>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</si>
  <si>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</si>
  <si>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</si>
  <si>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</si>
  <si>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421</t>
  </si>
  <si>
    <t>1138130</t>
  </si>
  <si>
    <t>ממשלתי שקלי 825</t>
  </si>
  <si>
    <t>1135557</t>
  </si>
  <si>
    <t>ממשק0120</t>
  </si>
  <si>
    <t>1115773</t>
  </si>
  <si>
    <t>לאומי אגח 177</t>
  </si>
  <si>
    <t>6040315</t>
  </si>
  <si>
    <t>מגמה</t>
  </si>
  <si>
    <t>520018078</t>
  </si>
  <si>
    <t>בנקים</t>
  </si>
  <si>
    <t>AAA</t>
  </si>
  <si>
    <t>מזרחי 43</t>
  </si>
  <si>
    <t>2310191</t>
  </si>
  <si>
    <t>520000522</t>
  </si>
  <si>
    <t>מזרחי הנפקות 44</t>
  </si>
  <si>
    <t>2310209</t>
  </si>
  <si>
    <t>מזרחי הנפקות אגח 42</t>
  </si>
  <si>
    <t>2310183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</si>
  <si>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</si>
  <si>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</si>
  <si>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</si>
  <si>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</si>
  <si>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</si>
  <si>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</si>
  <si>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31</t>
  </si>
  <si>
    <t>1940527</t>
  </si>
  <si>
    <t>520000118</t>
  </si>
  <si>
    <t>פועלים הנפקות אגח 32</t>
  </si>
  <si>
    <t>1940535</t>
  </si>
  <si>
    <t>פועלים הנפקות אגח 33</t>
  </si>
  <si>
    <t>1940568</t>
  </si>
  <si>
    <t>פועלים הנפקות אגח 34</t>
  </si>
  <si>
    <t>1940576</t>
  </si>
  <si>
    <t>בינל הנפקות שה 3</t>
  </si>
  <si>
    <t>1093681</t>
  </si>
  <si>
    <t>513141879</t>
  </si>
  <si>
    <t>AA+</t>
  </si>
  <si>
    <t>הבינלאומי סדרה ט</t>
  </si>
  <si>
    <t>1135177</t>
  </si>
  <si>
    <t>לאומי מימון הת יב</t>
  </si>
  <si>
    <t>6040273</t>
  </si>
  <si>
    <t>לאומי מימון הת יד</t>
  </si>
  <si>
    <t>6040299</t>
  </si>
  <si>
    <t>לאומי מימון התח ח</t>
  </si>
  <si>
    <t>6040232</t>
  </si>
  <si>
    <t>מזרחי טפחות הנפקות הת 31</t>
  </si>
  <si>
    <t>2310076</t>
  </si>
  <si>
    <t>עזריאלי אגח ב</t>
  </si>
  <si>
    <t>1134436</t>
  </si>
  <si>
    <t>510960719</t>
  </si>
  <si>
    <t>נדלן ובינוי</t>
  </si>
  <si>
    <t>עזריאלי אגח ג</t>
  </si>
  <si>
    <t>1136324</t>
  </si>
  <si>
    <t>עזריאלי אגח ד</t>
  </si>
  <si>
    <t>1138650</t>
  </si>
  <si>
    <t>פועלים הנפקות התח אגח ט</t>
  </si>
  <si>
    <t>1940386</t>
  </si>
  <si>
    <t>פועלים הנפקות התח אגח טו</t>
  </si>
  <si>
    <t>1940543</t>
  </si>
  <si>
    <t>פועלים הנפקות התח אגח י</t>
  </si>
  <si>
    <t>1940402</t>
  </si>
  <si>
    <t>פועלים הנפקות התח אגח יד</t>
  </si>
  <si>
    <t>1940501</t>
  </si>
  <si>
    <t>אירפורט אגח ד</t>
  </si>
  <si>
    <t>1130426</t>
  </si>
  <si>
    <t>511659401</t>
  </si>
  <si>
    <t>AA</t>
  </si>
  <si>
    <t>אירפורט אגח ה</t>
  </si>
  <si>
    <t>1133487</t>
  </si>
  <si>
    <t>אירפורט אגח ז</t>
  </si>
  <si>
    <t>1140110</t>
  </si>
  <si>
    <t>בזק סדרה ו</t>
  </si>
  <si>
    <t>2300143</t>
  </si>
  <si>
    <t>520031931</t>
  </si>
  <si>
    <t>תקשורת מדיה</t>
  </si>
  <si>
    <t>בזק סדרה י</t>
  </si>
  <si>
    <t>2300184</t>
  </si>
  <si>
    <t>בינל הנפק ב</t>
  </si>
  <si>
    <t>1091164</t>
  </si>
  <si>
    <t>בינל הנפק התח כ</t>
  </si>
  <si>
    <t>1121953</t>
  </si>
  <si>
    <t>בינלאומי הנפקות 21</t>
  </si>
  <si>
    <t>1126598</t>
  </si>
  <si>
    <t>בינלאומי הנפקות התחייבות אגח ד</t>
  </si>
  <si>
    <t>1103126</t>
  </si>
  <si>
    <t>בנק לאומי שה סדרה 200</t>
  </si>
  <si>
    <t>6040141</t>
  </si>
  <si>
    <t>דיסק התחייבות י</t>
  </si>
  <si>
    <t>6910129</t>
  </si>
  <si>
    <t>520007030</t>
  </si>
  <si>
    <t>דסקמנ.ק4</t>
  </si>
  <si>
    <t>7480049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</si>
  <si>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</si>
  <si>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</si>
  <si>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</si>
  <si>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</si>
  <si>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</si>
  <si>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</si>
  <si>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</si>
  <si>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חשמל אגח 27</t>
  </si>
  <si>
    <t>6000210</t>
  </si>
  <si>
    <t>520000472</t>
  </si>
  <si>
    <t>שרותים</t>
  </si>
  <si>
    <t>חשמל אגח 29</t>
  </si>
  <si>
    <t>6000236</t>
  </si>
  <si>
    <t>למן.ק300</t>
  </si>
  <si>
    <t>6040257</t>
  </si>
  <si>
    <t>מנפיקים התח ב</t>
  </si>
  <si>
    <t>7480023</t>
  </si>
  <si>
    <t>מנפיקים כ. התחי א 2009/2018</t>
  </si>
  <si>
    <t>7480015</t>
  </si>
  <si>
    <t>פועלים הנפקות שה 1</t>
  </si>
  <si>
    <t>1940444</t>
  </si>
  <si>
    <t>פניקס הון הת א</t>
  </si>
  <si>
    <t>1115104</t>
  </si>
  <si>
    <t>520017450</t>
  </si>
  <si>
    <t>שטראוס עלית אגח 2*</t>
  </si>
  <si>
    <t>7460140</t>
  </si>
  <si>
    <t>520003781</t>
  </si>
  <si>
    <t>מזון</t>
  </si>
  <si>
    <t>אדמה לשעבר מכתשים אגן ב</t>
  </si>
  <si>
    <t>1110915</t>
  </si>
  <si>
    <t>520043605</t>
  </si>
  <si>
    <t>כימיה גומי ופלסטיק</t>
  </si>
  <si>
    <t>AA-</t>
  </si>
  <si>
    <t>אמות אגח א*</t>
  </si>
  <si>
    <t>1097385</t>
  </si>
  <si>
    <t>520026683</t>
  </si>
  <si>
    <t>אמות אגח ב*</t>
  </si>
  <si>
    <t>1126630</t>
  </si>
  <si>
    <t>אמות אגח ד</t>
  </si>
  <si>
    <t>1133149</t>
  </si>
  <si>
    <t>אמות.ק3*</t>
  </si>
  <si>
    <t>1117357</t>
  </si>
  <si>
    <t>בראק אן וי אגח א</t>
  </si>
  <si>
    <t>1122860</t>
  </si>
  <si>
    <t>34250659</t>
  </si>
  <si>
    <t>בראק אן וי אגח ב</t>
  </si>
  <si>
    <t>1128347</t>
  </si>
  <si>
    <t>גב ים     ה*</t>
  </si>
  <si>
    <t>7590110</t>
  </si>
  <si>
    <t>520001736</t>
  </si>
  <si>
    <t>גב ים     ו*</t>
  </si>
  <si>
    <t>7590128</t>
  </si>
  <si>
    <t>גזית  גלובאגח 3 4.95%</t>
  </si>
  <si>
    <t>1260306</t>
  </si>
  <si>
    <t>520033234</t>
  </si>
  <si>
    <t>גזית גלוב אג10</t>
  </si>
  <si>
    <t>1260488</t>
  </si>
  <si>
    <t>גזית גלוב ט</t>
  </si>
  <si>
    <t>1260462</t>
  </si>
  <si>
    <t>דה זראסאי אגח 1</t>
  </si>
  <si>
    <t>1127901</t>
  </si>
  <si>
    <t>1744984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</si>
  <si>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</si>
  <si>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</si>
  <si>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</si>
  <si>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</si>
  <si>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</si>
  <si>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</si>
  <si>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</si>
  <si>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</si>
  <si>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</si>
  <si>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</si>
  <si>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</si>
  <si>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</si>
  <si>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</si>
  <si>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</si>
  <si>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</si>
  <si>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יואל אגח 3</t>
  </si>
  <si>
    <t>5830104</t>
  </si>
  <si>
    <t>520033226</t>
  </si>
  <si>
    <t>השקעה ואחזקות</t>
  </si>
  <si>
    <t>כלל ביט מימון אגח ג</t>
  </si>
  <si>
    <t>1120120</t>
  </si>
  <si>
    <t>513754069</t>
  </si>
  <si>
    <t>כללביט אגח ט</t>
  </si>
  <si>
    <t>1136050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</si>
  <si>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</si>
  <si>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</si>
  <si>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</si>
  <si>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</si>
  <si>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</si>
  <si>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</si>
  <si>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</si>
  <si>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ו*</t>
  </si>
  <si>
    <t>3230125</t>
  </si>
  <si>
    <t>מליסרון אגח טז*</t>
  </si>
  <si>
    <t>3230265</t>
  </si>
  <si>
    <t>מליסרון אגח י*</t>
  </si>
  <si>
    <t>3230190</t>
  </si>
  <si>
    <t>מליסרון אגח יא*</t>
  </si>
  <si>
    <t>3230208</t>
  </si>
  <si>
    <t>מליסרון אגח יב*</t>
  </si>
  <si>
    <t>3230216</t>
  </si>
  <si>
    <t>מליסרון אגח יג*</t>
  </si>
  <si>
    <t>3230224</t>
  </si>
  <si>
    <t>מליסרון אגח יד*</t>
  </si>
  <si>
    <t>3230232</t>
  </si>
  <si>
    <t>מנורה הון</t>
  </si>
  <si>
    <t>1103670</t>
  </si>
  <si>
    <t>520007469</t>
  </si>
  <si>
    <t>מנורה מב אג1</t>
  </si>
  <si>
    <t>5660048</t>
  </si>
  <si>
    <t>פז נפט סדרה ו*</t>
  </si>
  <si>
    <t>1139542</t>
  </si>
  <si>
    <t>510216054</t>
  </si>
  <si>
    <t>פניקס הון אגח ב</t>
  </si>
  <si>
    <t>1120799</t>
  </si>
  <si>
    <t>פניקס הון אגח ה</t>
  </si>
  <si>
    <t>1135417</t>
  </si>
  <si>
    <t>ריט 1 אגח 6*</t>
  </si>
  <si>
    <t>1138544</t>
  </si>
  <si>
    <t>513821488</t>
  </si>
  <si>
    <t>ריט1 אגח 1*</t>
  </si>
  <si>
    <t>1106657</t>
  </si>
  <si>
    <t>ריט1 אגח ג*</t>
  </si>
  <si>
    <t>1120021</t>
  </si>
  <si>
    <t>ריט1 אגח ד*</t>
  </si>
  <si>
    <t>1129899</t>
  </si>
  <si>
    <t>ריט1 אגח ה*</t>
  </si>
  <si>
    <t>1136753</t>
  </si>
  <si>
    <t>אגוד הנפקות  יט*</t>
  </si>
  <si>
    <t>1124080</t>
  </si>
  <si>
    <t>520018649</t>
  </si>
  <si>
    <t>A+</t>
  </si>
  <si>
    <t>ביג 5</t>
  </si>
  <si>
    <t>1129279</t>
  </si>
  <si>
    <t>513623314</t>
  </si>
  <si>
    <t>ביג אגח ג</t>
  </si>
  <si>
    <t>1106947</t>
  </si>
  <si>
    <t>ביג אגח ד</t>
  </si>
  <si>
    <t>1118033</t>
  </si>
  <si>
    <t>ביג אגח ז</t>
  </si>
  <si>
    <t>1136084</t>
  </si>
  <si>
    <t>ביג אגח ח</t>
  </si>
  <si>
    <t>1138924</t>
  </si>
  <si>
    <t>בינל הנפק התח כב (COCO)</t>
  </si>
  <si>
    <t>1138585</t>
  </si>
  <si>
    <t>דיסקונט מנ שה</t>
  </si>
  <si>
    <t>7480098</t>
  </si>
  <si>
    <t>ירושלים הנפקות אגח ט</t>
  </si>
  <si>
    <t>1127422</t>
  </si>
  <si>
    <t>520025636</t>
  </si>
  <si>
    <t>ישרס אגח טו</t>
  </si>
  <si>
    <t>6130207</t>
  </si>
  <si>
    <t>520017807</t>
  </si>
  <si>
    <t>מזרחי טפחות שטר הון 1</t>
  </si>
  <si>
    <t>6950083</t>
  </si>
  <si>
    <t>נכסים ובנין 6</t>
  </si>
  <si>
    <t>6990188</t>
  </si>
  <si>
    <t>520025438</t>
  </si>
  <si>
    <t>סלע קפיטל נדלן אגח ג</t>
  </si>
  <si>
    <t>1138973</t>
  </si>
  <si>
    <t>513992529</t>
  </si>
  <si>
    <t>סלע קפיטל נדלן ב</t>
  </si>
  <si>
    <t>1132927</t>
  </si>
  <si>
    <t>סלקום אגח ד</t>
  </si>
  <si>
    <t>1107333</t>
  </si>
  <si>
    <t>511930125</t>
  </si>
  <si>
    <t>סלקום אגח ו</t>
  </si>
  <si>
    <t>1125996</t>
  </si>
  <si>
    <t>סלקום אגח ח</t>
  </si>
  <si>
    <t>1132828</t>
  </si>
  <si>
    <t>פנקס.ק1</t>
  </si>
  <si>
    <t>7670102</t>
  </si>
  <si>
    <t>פרטנר     ג</t>
  </si>
  <si>
    <t>1118827</t>
  </si>
  <si>
    <t>520044314</t>
  </si>
  <si>
    <t>רבוע נדלן 4</t>
  </si>
  <si>
    <t>1119999</t>
  </si>
  <si>
    <t>513765859</t>
  </si>
  <si>
    <t>רבוע נדלן אגח ג</t>
  </si>
  <si>
    <t>1115724</t>
  </si>
  <si>
    <t>רבוע נדלן אגח ה</t>
  </si>
  <si>
    <t>1130467</t>
  </si>
  <si>
    <t>ריבוע נדלן ז</t>
  </si>
  <si>
    <t>1140615</t>
  </si>
  <si>
    <t>אגוד הנפקות שה נד 1*</t>
  </si>
  <si>
    <t>1115278</t>
  </si>
  <si>
    <t>A</t>
  </si>
  <si>
    <t>אזורים סדרה 9*</t>
  </si>
  <si>
    <t>7150337</t>
  </si>
  <si>
    <t>520025990</t>
  </si>
  <si>
    <t>אשטרום נכ אג7</t>
  </si>
  <si>
    <t>2510139</t>
  </si>
  <si>
    <t>520036617</t>
  </si>
  <si>
    <t>אשטרום נכ אג8</t>
  </si>
  <si>
    <t>2510162</t>
  </si>
  <si>
    <t>אשטרום נכסים אגח 10</t>
  </si>
  <si>
    <t>2510204</t>
  </si>
  <si>
    <t>גירון 3</t>
  </si>
  <si>
    <t>1125681</t>
  </si>
  <si>
    <t>520044520</t>
  </si>
  <si>
    <t>גירון אגח ד</t>
  </si>
  <si>
    <t>1130681</t>
  </si>
  <si>
    <t>דיסקונט שטר הון 1</t>
  </si>
  <si>
    <t>6910095</t>
  </si>
  <si>
    <t>דרבן.ק4</t>
  </si>
  <si>
    <t>4110094</t>
  </si>
  <si>
    <t>520038902</t>
  </si>
  <si>
    <t>ישפרו אגח סד ב</t>
  </si>
  <si>
    <t>7430069</t>
  </si>
  <si>
    <t>520029208</t>
  </si>
  <si>
    <t>מגה אור אגח ג</t>
  </si>
  <si>
    <t>1127323</t>
  </si>
  <si>
    <t>513257873</t>
  </si>
  <si>
    <t>נכסים ובנין בעמ(סדרה ג)</t>
  </si>
  <si>
    <t>6990139</t>
  </si>
  <si>
    <t>שיכון ובינוי 6*</t>
  </si>
  <si>
    <t>1129733</t>
  </si>
  <si>
    <t>520036104</t>
  </si>
  <si>
    <t>אדגר אגח ט</t>
  </si>
  <si>
    <t>1820190</t>
  </si>
  <si>
    <t>520035171</t>
  </si>
  <si>
    <t>A-</t>
  </si>
  <si>
    <t>אדגר.ק7</t>
  </si>
  <si>
    <t>1820158</t>
  </si>
  <si>
    <t>אזרם.ק8*</t>
  </si>
  <si>
    <t>7150246</t>
  </si>
  <si>
    <t>אלבר 13</t>
  </si>
  <si>
    <t>1127588</t>
  </si>
  <si>
    <t>512025891</t>
  </si>
  <si>
    <t>אפריקה נכסים 6</t>
  </si>
  <si>
    <t>1129550</t>
  </si>
  <si>
    <t>510560188</t>
  </si>
  <si>
    <t>בזן.ק1</t>
  </si>
  <si>
    <t>2590255</t>
  </si>
  <si>
    <t>520036658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</si>
  <si>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</si>
  <si>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</si>
  <si>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</si>
  <si>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</si>
  <si>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</si>
  <si>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</si>
  <si>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</si>
  <si>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הכשרת היישוב 17</t>
  </si>
  <si>
    <t>6120182</t>
  </si>
  <si>
    <t>514423474</t>
  </si>
  <si>
    <t>ירושלים הנפקות נדחה אגח י</t>
  </si>
  <si>
    <t>1127414</t>
  </si>
  <si>
    <t>כלכלית ירושלים אגח טו</t>
  </si>
  <si>
    <t>1980416</t>
  </si>
  <si>
    <t>520017070</t>
  </si>
  <si>
    <t>כלכלית ירושלים אגח יב</t>
  </si>
  <si>
    <t>1980358</t>
  </si>
  <si>
    <t>כלכלית לירושלים אגח סד ו</t>
  </si>
  <si>
    <t>1980192</t>
  </si>
  <si>
    <t>מבנה תעשיה אגח ח</t>
  </si>
  <si>
    <t>2260131</t>
  </si>
  <si>
    <t>520024126</t>
  </si>
  <si>
    <t>מבני תעשיה 14</t>
  </si>
  <si>
    <t>2260412</t>
  </si>
  <si>
    <t>מבני תעשיה אגח יז</t>
  </si>
  <si>
    <t>2260446</t>
  </si>
  <si>
    <t>מבני תעשיה אגח יח</t>
  </si>
  <si>
    <t>2260479</t>
  </si>
  <si>
    <t>מבני תעשייה אג  ט צמוד 5.05%</t>
  </si>
  <si>
    <t>2260180</t>
  </si>
  <si>
    <t>הכשר.ק13</t>
  </si>
  <si>
    <t>6120125</t>
  </si>
  <si>
    <t>BBB+</t>
  </si>
  <si>
    <t>הכשרת ישוב 12</t>
  </si>
  <si>
    <t>6120117</t>
  </si>
  <si>
    <t>דסקש.ק8</t>
  </si>
  <si>
    <t>6390223</t>
  </si>
  <si>
    <t>520023896</t>
  </si>
  <si>
    <t>BBB</t>
  </si>
  <si>
    <t>הכשרה ביטוח אגח 2</t>
  </si>
  <si>
    <t>1131218</t>
  </si>
  <si>
    <t>520042177</t>
  </si>
  <si>
    <t>קרדן אןוי אגח א</t>
  </si>
  <si>
    <t>1105535</t>
  </si>
  <si>
    <t>NV1239114</t>
  </si>
  <si>
    <t>B</t>
  </si>
  <si>
    <t>קרדן אןוי אגח ב</t>
  </si>
  <si>
    <t>1113034</t>
  </si>
  <si>
    <t>אדרי אל אגח ב</t>
  </si>
  <si>
    <t>1123371</t>
  </si>
  <si>
    <t>513910091</t>
  </si>
  <si>
    <t>CCC</t>
  </si>
  <si>
    <t>אפריקה אגח כו</t>
  </si>
  <si>
    <t>6110365</t>
  </si>
  <si>
    <t>520005067</t>
  </si>
  <si>
    <t>CC</t>
  </si>
  <si>
    <t>לאומי אגח 178</t>
  </si>
  <si>
    <t>6040323</t>
  </si>
  <si>
    <t>מזרחי הנפקות 40</t>
  </si>
  <si>
    <t>2310167</t>
  </si>
  <si>
    <t>מזרחי הנפקות 41</t>
  </si>
  <si>
    <t>2310175</t>
  </si>
  <si>
    <t>פועלים הנפקות אגח 29</t>
  </si>
  <si>
    <t>1940485</t>
  </si>
  <si>
    <t>פועלים הנפקות אגח 30</t>
  </si>
  <si>
    <t>1940493</t>
  </si>
  <si>
    <t>אלביט א</t>
  </si>
  <si>
    <t>1119635</t>
  </si>
  <si>
    <t>520043027</t>
  </si>
  <si>
    <t>ביטחוניות</t>
  </si>
  <si>
    <t>בינלאומי סדרה ח</t>
  </si>
  <si>
    <t>1134212</t>
  </si>
  <si>
    <t>לאומי מימון הת יג</t>
  </si>
  <si>
    <t>6040281</t>
  </si>
  <si>
    <t>מרכנתיל אגח ב</t>
  </si>
  <si>
    <t>1138205</t>
  </si>
  <si>
    <t>513686154</t>
  </si>
  <si>
    <t>פועלים הנפקות התח אגח יא</t>
  </si>
  <si>
    <t>1940410</t>
  </si>
  <si>
    <t>פועלים הנפקות התח אגח יג</t>
  </si>
  <si>
    <t>1940436</t>
  </si>
  <si>
    <t>בזק סדרה ז</t>
  </si>
  <si>
    <t>2300150</t>
  </si>
  <si>
    <t>בזק סדרה ט</t>
  </si>
  <si>
    <t>2300176</t>
  </si>
  <si>
    <t>בנק לאומי שה סדרה 201</t>
  </si>
  <si>
    <t>6040158</t>
  </si>
  <si>
    <t>דיסקונט התחייבות יא</t>
  </si>
  <si>
    <t>6910137</t>
  </si>
  <si>
    <t>דיסקונט מנפיקים הת9</t>
  </si>
  <si>
    <t>7480106</t>
  </si>
  <si>
    <t>וילאר אג 5</t>
  </si>
  <si>
    <t>4160107</t>
  </si>
  <si>
    <t>חשמל אגח 26</t>
  </si>
  <si>
    <t>6000202</t>
  </si>
  <si>
    <t>כתב התח שקלי (סדרה ה) דיסקונט</t>
  </si>
  <si>
    <t>7480031</t>
  </si>
  <si>
    <t>לאומי כ.התחייבות 400  COCO</t>
  </si>
  <si>
    <t>6040331</t>
  </si>
  <si>
    <t>לאומי מימון שטר הון סדרה 301</t>
  </si>
  <si>
    <t>6040265</t>
  </si>
  <si>
    <t>תעשיה אוירית אגח ד</t>
  </si>
  <si>
    <t>1133131</t>
  </si>
  <si>
    <t>520027194</t>
  </si>
  <si>
    <t>אמות אגח ה</t>
  </si>
  <si>
    <t>1138114</t>
  </si>
  <si>
    <t>גבים אגח ז*</t>
  </si>
  <si>
    <t>7590144</t>
  </si>
  <si>
    <t>גלוב.ק5</t>
  </si>
  <si>
    <t>1260421</t>
  </si>
  <si>
    <t>דה זראסאי אגח ב</t>
  </si>
  <si>
    <t>1131028</t>
  </si>
  <si>
    <t>דה זראסאי אגח ג</t>
  </si>
  <si>
    <t>1137975</t>
  </si>
  <si>
    <t>דקסיה ישראל הנפקות אגח יא</t>
  </si>
  <si>
    <t>1134154</t>
  </si>
  <si>
    <t>הפניקס אגח ג</t>
  </si>
  <si>
    <t>1120807</t>
  </si>
  <si>
    <t>הפניקס אגח ח</t>
  </si>
  <si>
    <t>1139815</t>
  </si>
  <si>
    <t>הראל הנפקות יב</t>
  </si>
  <si>
    <t>1138163</t>
  </si>
  <si>
    <t>הראל הנפקות יג</t>
  </si>
  <si>
    <t>1138171</t>
  </si>
  <si>
    <t>וורטון אגח א</t>
  </si>
  <si>
    <t>1140169</t>
  </si>
  <si>
    <t>כללביט אג6</t>
  </si>
  <si>
    <t>1120138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</si>
  <si>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</si>
  <si>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</si>
  <si>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</si>
  <si>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</si>
  <si>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</si>
  <si>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</si>
  <si>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</si>
  <si>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</si>
  <si>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קרסו אגח א</t>
  </si>
  <si>
    <t>1136464</t>
  </si>
  <si>
    <t>514065283</t>
  </si>
  <si>
    <t>ביג אג"ח סדרה ו</t>
  </si>
  <si>
    <t>1132521</t>
  </si>
  <si>
    <t>דיסקונט התח יב  COCO</t>
  </si>
  <si>
    <t>6910160</t>
  </si>
  <si>
    <t>טמפו משק  אגח א</t>
  </si>
  <si>
    <t>1118306</t>
  </si>
  <si>
    <t>520032848</t>
  </si>
  <si>
    <t>כתב התחייבות נדחה סד יח אגוד*</t>
  </si>
  <si>
    <t>1121854</t>
  </si>
  <si>
    <t>לייטסטון אגח א</t>
  </si>
  <si>
    <t>1133891</t>
  </si>
  <si>
    <t>1838682</t>
  </si>
  <si>
    <t>מויניאן אגח א</t>
  </si>
  <si>
    <t>1135656</t>
  </si>
  <si>
    <t>Real Estate</t>
  </si>
  <si>
    <t>ממן אגח ב</t>
  </si>
  <si>
    <t>2380046</t>
  </si>
  <si>
    <t>520036435</t>
  </si>
  <si>
    <t>נכסים ובנין 7</t>
  </si>
  <si>
    <t>6990196</t>
  </si>
  <si>
    <t>סלקום אגח ט</t>
  </si>
  <si>
    <t>1132836</t>
  </si>
  <si>
    <t>פרטנר     ד</t>
  </si>
  <si>
    <t>1118835</t>
  </si>
  <si>
    <t>פרטנר     ה</t>
  </si>
  <si>
    <t>1118843</t>
  </si>
  <si>
    <t>קרסו אגח ב</t>
  </si>
  <si>
    <t>1139591</t>
  </si>
  <si>
    <t>רילייטד אגח א</t>
  </si>
  <si>
    <t>1134923</t>
  </si>
  <si>
    <t>שפיר הנדסה אגח א</t>
  </si>
  <si>
    <t>1136134</t>
  </si>
  <si>
    <t>514892801</t>
  </si>
  <si>
    <t>אבגול אגח ב*</t>
  </si>
  <si>
    <t>1126317</t>
  </si>
  <si>
    <t>510119068</t>
  </si>
  <si>
    <t>עץ נייר ודפוס</t>
  </si>
  <si>
    <t>אגוד הנפקות שה נד 2*</t>
  </si>
  <si>
    <t>1115286</t>
  </si>
  <si>
    <t>אזורים סדרה 10*</t>
  </si>
  <si>
    <t>7150345</t>
  </si>
  <si>
    <t>אזורים סדרה 11*</t>
  </si>
  <si>
    <t>7150352</t>
  </si>
  <si>
    <t>יו טי אס אגח ח</t>
  </si>
  <si>
    <t>4590147</t>
  </si>
  <si>
    <t>520039249</t>
  </si>
  <si>
    <t>מגה אור אגח ה</t>
  </si>
  <si>
    <t>1132687</t>
  </si>
  <si>
    <t>קבוצת דלק סדרה טו (15)</t>
  </si>
  <si>
    <t>1115070</t>
  </si>
  <si>
    <t>520044322</t>
  </si>
  <si>
    <t>אלבר 14</t>
  </si>
  <si>
    <t>1132562</t>
  </si>
  <si>
    <t>בזן 4</t>
  </si>
  <si>
    <t>2590362</t>
  </si>
  <si>
    <t>בזן אגח ה</t>
  </si>
  <si>
    <t>2590388</t>
  </si>
  <si>
    <t>דה לסר אגח ה</t>
  </si>
  <si>
    <t>1135664</t>
  </si>
  <si>
    <t>דור אלון אגח ג</t>
  </si>
  <si>
    <t>1115245</t>
  </si>
  <si>
    <t>520043878</t>
  </si>
  <si>
    <t>דלשה קפיטל אגח ב</t>
  </si>
  <si>
    <t>1137314</t>
  </si>
  <si>
    <t>כלכלית ירושלים אגח יא</t>
  </si>
  <si>
    <t>1980341</t>
  </si>
  <si>
    <t>מבני תעשייה אגח טו</t>
  </si>
  <si>
    <t>2260420</t>
  </si>
  <si>
    <t>אלדן סדרה א</t>
  </si>
  <si>
    <t>1134840</t>
  </si>
  <si>
    <t>510454333</t>
  </si>
  <si>
    <t>אלדן סדרה ב</t>
  </si>
  <si>
    <t>1138254</t>
  </si>
  <si>
    <t>הכשרת ישוב אג 14</t>
  </si>
  <si>
    <t>6120141</t>
  </si>
  <si>
    <t>טן דלק ג</t>
  </si>
  <si>
    <t>1131457</t>
  </si>
  <si>
    <t>511540809</t>
  </si>
  <si>
    <t>פטרוכימיים אגח 1</t>
  </si>
  <si>
    <t>7560154</t>
  </si>
  <si>
    <t>520029315</t>
  </si>
  <si>
    <t>NR</t>
  </si>
  <si>
    <t>בזן אגח ו</t>
  </si>
  <si>
    <t>2590396</t>
  </si>
  <si>
    <t>DELEK &amp; AVNER TAMAR 5.082 2023</t>
  </si>
  <si>
    <t>IL0011321747</t>
  </si>
  <si>
    <t>בלומברג</t>
  </si>
  <si>
    <t>514914001</t>
  </si>
  <si>
    <t>ENERGY</t>
  </si>
  <si>
    <t>BBB-</t>
  </si>
  <si>
    <t>S&amp;P</t>
  </si>
  <si>
    <t>DELEK &amp; AVNER TAMAR 5.412 2025</t>
  </si>
  <si>
    <t>IL0011321820</t>
  </si>
  <si>
    <t>ICL 4.5 2024 כיל</t>
  </si>
  <si>
    <t>IL0028102734</t>
  </si>
  <si>
    <t>520027830</t>
  </si>
  <si>
    <t>FITCH</t>
  </si>
  <si>
    <t>AQUARIOS 6.375 01/24 01/19</t>
  </si>
  <si>
    <t>XS0901578681</t>
  </si>
  <si>
    <t>Insurance</t>
  </si>
  <si>
    <t>COMITION FED DE ELECTRIC 4.75 02/2027</t>
  </si>
  <si>
    <t>USP29595AB42</t>
  </si>
  <si>
    <t>UTILITIES</t>
  </si>
  <si>
    <t>MEXICO CITY AIRPORT 4.25 10/26 07/26</t>
  </si>
  <si>
    <t>USP6629MAA01</t>
  </si>
  <si>
    <t>Transportation</t>
  </si>
  <si>
    <t>UBS 4.75 05/23 05/18</t>
  </si>
  <si>
    <t>CH0214139930</t>
  </si>
  <si>
    <t>Banks</t>
  </si>
  <si>
    <t>UBS 5.125 05/15/24</t>
  </si>
  <si>
    <t>CH0244100266</t>
  </si>
  <si>
    <t>ATVI 6.125 09/23</t>
  </si>
  <si>
    <t>USU00568AC60</t>
  </si>
  <si>
    <t>Software &amp; Services</t>
  </si>
  <si>
    <t>AVLN 8.25 11/17 04/49</t>
  </si>
  <si>
    <t>XS0778476340</t>
  </si>
  <si>
    <t>CBAAU 3.375 10/26 10/21</t>
  </si>
  <si>
    <t>XS1506401568</t>
  </si>
  <si>
    <t>CREDIT SUISSE 6.5 08/23</t>
  </si>
  <si>
    <t>XS0957135212</t>
  </si>
  <si>
    <t>HEWLETT PACKARD 4.9 15/10/2025</t>
  </si>
  <si>
    <t>US42824CAW91</t>
  </si>
  <si>
    <t>Technology Hardware &amp; Equipment</t>
  </si>
  <si>
    <t>INTNED 4.125 18 23</t>
  </si>
  <si>
    <t>XS0995102778</t>
  </si>
  <si>
    <t>Moodys</t>
  </si>
  <si>
    <t>SPRNTS 3.36 21</t>
  </si>
  <si>
    <t>US85208NAA81</t>
  </si>
  <si>
    <t>TELECOMMUNICATION SERVICES</t>
  </si>
  <si>
    <t>SRENVX 5.75 08/15/50 08/25</t>
  </si>
  <si>
    <t>XS1261170515</t>
  </si>
  <si>
    <t>TRPCN 5.3 03/77</t>
  </si>
  <si>
    <t>US89356BAC28</t>
  </si>
  <si>
    <t>ABNANV 4.4 03/28 03/23</t>
  </si>
  <si>
    <t>XS1586330604</t>
  </si>
  <si>
    <t>CITIGROUP 4.3 26</t>
  </si>
  <si>
    <t>US172967JC62</t>
  </si>
  <si>
    <t>GM 5.25 03/26</t>
  </si>
  <si>
    <t>US37045XBG07</t>
  </si>
  <si>
    <t>MATERIALS</t>
  </si>
  <si>
    <t>Goldman Sachs 5.95 27</t>
  </si>
  <si>
    <t>US38141GES93</t>
  </si>
  <si>
    <t>Diversified Financial Services</t>
  </si>
  <si>
    <t>LEAR 5.25 01/25</t>
  </si>
  <si>
    <t>US521865AX34</t>
  </si>
  <si>
    <t>Automobiles &amp; Components</t>
  </si>
  <si>
    <t>MACQUARIE BANK 4.875 06/2025</t>
  </si>
  <si>
    <t>US55608YAB11</t>
  </si>
  <si>
    <t>MAPSM 4.375 03/2047 03/2027</t>
  </si>
  <si>
    <t>ES0224244089</t>
  </si>
  <si>
    <t>MOTOROLA SOLUTIONS 3.5 01/03/2023</t>
  </si>
  <si>
    <t>US620076BC25</t>
  </si>
  <si>
    <t>ORAFP 5.25 24/49</t>
  </si>
  <si>
    <t>XS1028599287</t>
  </si>
  <si>
    <t>SSE SSELN 4.75 9/77 06/22</t>
  </si>
  <si>
    <t>XS1572343744</t>
  </si>
  <si>
    <t>STANDARD CHARTERED 4.3 02/27</t>
  </si>
  <si>
    <t>XS1480699641</t>
  </si>
  <si>
    <t>VW 3.875 PERP 06/27</t>
  </si>
  <si>
    <t>XS1629774230</t>
  </si>
  <si>
    <t>XL 3.25 06/2047</t>
  </si>
  <si>
    <t>XS1633784183</t>
  </si>
  <si>
    <t>ACAFP 7.875 01/29/49</t>
  </si>
  <si>
    <t>USF22797RT78</t>
  </si>
  <si>
    <t>BB+</t>
  </si>
  <si>
    <t>BARCLAYS 5.2 05/26</t>
  </si>
  <si>
    <t>US06738EAP07</t>
  </si>
  <si>
    <t>ENBCN 6 01/27 01/77</t>
  </si>
  <si>
    <t>US29250NAN57</t>
  </si>
  <si>
    <t>LB 5.625 10/23</t>
  </si>
  <si>
    <t>US501797AJ37</t>
  </si>
  <si>
    <t>Retailing</t>
  </si>
  <si>
    <t>NATIONWIDE SOCIETY 6.875 06/19</t>
  </si>
  <si>
    <t>XS1043181269</t>
  </si>
  <si>
    <t>SES 5.625 12/49 01/24</t>
  </si>
  <si>
    <t>XS1405765659</t>
  </si>
  <si>
    <t>Media</t>
  </si>
  <si>
    <t>SYMANTEC 5 04/25 04/20</t>
  </si>
  <si>
    <t>US871503AU26</t>
  </si>
  <si>
    <t>VERISIGN 4.625 05/23 05/18</t>
  </si>
  <si>
    <t>US92343EAF97</t>
  </si>
  <si>
    <t>VIE 4.85 18 49</t>
  </si>
  <si>
    <t>FR0011391838</t>
  </si>
  <si>
    <t>EDF 5.375 01/49 01/25</t>
  </si>
  <si>
    <t>FR0011401751</t>
  </si>
  <si>
    <t>BB</t>
  </si>
  <si>
    <t>LENNAR 4.125 01/22 10/21</t>
  </si>
  <si>
    <t>US526057BY96</t>
  </si>
  <si>
    <t>Consumer Durables &amp; Apparel</t>
  </si>
  <si>
    <t>REPSM 4.5 03/75</t>
  </si>
  <si>
    <t>XS1207058733</t>
  </si>
  <si>
    <t>VALE 3.75 01/23</t>
  </si>
  <si>
    <t>XS0802953165</t>
  </si>
  <si>
    <t>ALLISON TRANSM 5 10/24 10/21</t>
  </si>
  <si>
    <t>US019736AD97</t>
  </si>
  <si>
    <t>BB-</t>
  </si>
  <si>
    <t>CONTINENTAL RES 5 09/22 03/17</t>
  </si>
  <si>
    <t>US212015AH47</t>
  </si>
  <si>
    <t>SIRIUS 6 07/24 07/19</t>
  </si>
  <si>
    <t>US82967NAS71</t>
  </si>
  <si>
    <t>Commercial &amp; Professional Sevi</t>
  </si>
  <si>
    <t>SIRIUS XM 4.625 05/23 05/18</t>
  </si>
  <si>
    <t>US82967NAL29</t>
  </si>
  <si>
    <t>TRANSOCEAN 7.75 10/24 10/20</t>
  </si>
  <si>
    <t>US893828AA14</t>
  </si>
  <si>
    <t>LATAM FINANCE 6.875 11/24 04/23</t>
  </si>
  <si>
    <t>USG53770AB22</t>
  </si>
  <si>
    <t>B+</t>
  </si>
  <si>
    <t>RBS 5.5 11/29/49</t>
  </si>
  <si>
    <t>XS0205935470</t>
  </si>
  <si>
    <t>סה"כ תל אביב 35</t>
  </si>
  <si>
    <t>אורמת טכנולוגיות*</t>
  </si>
  <si>
    <t>1134402</t>
  </si>
  <si>
    <t>520036716</t>
  </si>
  <si>
    <t>איירפורט סיטי</t>
  </si>
  <si>
    <t>1095835</t>
  </si>
  <si>
    <t>אלביט מערכות</t>
  </si>
  <si>
    <t>1081124</t>
  </si>
  <si>
    <t>אלוני חץ*</t>
  </si>
  <si>
    <t>390013</t>
  </si>
  <si>
    <t>520038506</t>
  </si>
  <si>
    <t>בזק</t>
  </si>
  <si>
    <t>230011</t>
  </si>
  <si>
    <t>בינלאומי 5</t>
  </si>
  <si>
    <t>593038</t>
  </si>
  <si>
    <t>בתי זיקוק לנפט</t>
  </si>
  <si>
    <t>2590248</t>
  </si>
  <si>
    <t>גזית גלוב</t>
  </si>
  <si>
    <t>126011</t>
  </si>
  <si>
    <t>דיסקונט</t>
  </si>
  <si>
    <t>691212</t>
  </si>
  <si>
    <t>דלק קדוחים</t>
  </si>
  <si>
    <t>475020</t>
  </si>
  <si>
    <t>550013098</t>
  </si>
  <si>
    <t>חיפוש נפט וגז</t>
  </si>
  <si>
    <t>הראל השקעות</t>
  </si>
  <si>
    <t>585018</t>
  </si>
  <si>
    <t>טאואר</t>
  </si>
  <si>
    <t>1082379</t>
  </si>
  <si>
    <t>520041997</t>
  </si>
  <si>
    <t>מוליכים למחצה</t>
  </si>
  <si>
    <t>טבע</t>
  </si>
  <si>
    <t>629014</t>
  </si>
  <si>
    <t>520013954</t>
  </si>
  <si>
    <t>ישראמקו*</t>
  </si>
  <si>
    <t>232017</t>
  </si>
  <si>
    <t>550010003</t>
  </si>
  <si>
    <t>כיל</t>
  </si>
  <si>
    <t>281014</t>
  </si>
  <si>
    <t>לאומי</t>
  </si>
  <si>
    <t>604611</t>
  </si>
  <si>
    <t>מזרחי</t>
  </si>
  <si>
    <t>695437</t>
  </si>
  <si>
    <t>מיילן</t>
  </si>
  <si>
    <t>1136704</t>
  </si>
  <si>
    <t>Pharmaceuticals&amp; Biotechnology</t>
  </si>
  <si>
    <t>מליסרון*</t>
  </si>
  <si>
    <t>323014</t>
  </si>
  <si>
    <t>נייס*</t>
  </si>
  <si>
    <t>273011</t>
  </si>
  <si>
    <t>520036872</t>
  </si>
  <si>
    <t>סלקום CEL</t>
  </si>
  <si>
    <t>1101534</t>
  </si>
  <si>
    <t>פועלים</t>
  </si>
  <si>
    <t>662577</t>
  </si>
  <si>
    <t>פז נפט*</t>
  </si>
  <si>
    <t>1100007</t>
  </si>
  <si>
    <t>פרוטרום*</t>
  </si>
  <si>
    <t>1081082</t>
  </si>
  <si>
    <t>520042805</t>
  </si>
  <si>
    <t>פרטנר</t>
  </si>
  <si>
    <t>1083484</t>
  </si>
  <si>
    <t>פריגו</t>
  </si>
  <si>
    <t>1130699</t>
  </si>
  <si>
    <t>529592</t>
  </si>
  <si>
    <t>1119478</t>
  </si>
  <si>
    <t>שטראוס עלית*</t>
  </si>
  <si>
    <t>746016</t>
  </si>
  <si>
    <t>סה"כ תל אביב 90</t>
  </si>
  <si>
    <t>אבגול*</t>
  </si>
  <si>
    <t>1100957</t>
  </si>
  <si>
    <t>אזורים*</t>
  </si>
  <si>
    <t>715011</t>
  </si>
  <si>
    <t>איי די איי חברה לביטוח בעמ</t>
  </si>
  <si>
    <t>1129501</t>
  </si>
  <si>
    <t>513910703</t>
  </si>
  <si>
    <t>אינרום תעשיות בניה*</t>
  </si>
  <si>
    <t>1132356</t>
  </si>
  <si>
    <t>515001659</t>
  </si>
  <si>
    <t>מתכת ומוצרי בניה</t>
  </si>
  <si>
    <t>אירונאוטיקס*</t>
  </si>
  <si>
    <t>1141142</t>
  </si>
  <si>
    <t>510422249</t>
  </si>
  <si>
    <t>אלון דור</t>
  </si>
  <si>
    <t>1093202</t>
  </si>
  <si>
    <t>אלקטרה מוצרי צריכה</t>
  </si>
  <si>
    <t>5010129</t>
  </si>
  <si>
    <t>520039967</t>
  </si>
  <si>
    <t>אלקטרה*</t>
  </si>
  <si>
    <t>739037</t>
  </si>
  <si>
    <t>520028911</t>
  </si>
  <si>
    <t>אפקון החזקות*</t>
  </si>
  <si>
    <t>578013</t>
  </si>
  <si>
    <t>520033473</t>
  </si>
  <si>
    <t>חשמל</t>
  </si>
  <si>
    <t>ארד*</t>
  </si>
  <si>
    <t>1091651</t>
  </si>
  <si>
    <t>510007800</t>
  </si>
  <si>
    <t>אלקטרוניקה ואופטיקה</t>
  </si>
  <si>
    <t>בי קומיוניקיישנס</t>
  </si>
  <si>
    <t>1107663</t>
  </si>
  <si>
    <t>514405414</t>
  </si>
  <si>
    <t>גב ים 1*</t>
  </si>
  <si>
    <t>759019</t>
  </si>
  <si>
    <t>דלק רכב</t>
  </si>
  <si>
    <t>829010</t>
  </si>
  <si>
    <t>520033291</t>
  </si>
  <si>
    <t>דלתא גליל</t>
  </si>
  <si>
    <t>627034</t>
  </si>
  <si>
    <t>520025602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</si>
  <si>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</si>
  <si>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</si>
  <si>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</si>
  <si>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</si>
  <si>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</si>
  <si>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</si>
  <si>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</si>
  <si>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</si>
  <si>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</si>
  <si>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הפניקס 1</t>
  </si>
  <si>
    <t>767012</t>
  </si>
  <si>
    <t>וואן תוכנה</t>
  </si>
  <si>
    <t>161018</t>
  </si>
  <si>
    <t>520034695</t>
  </si>
  <si>
    <t>שרותי מידע</t>
  </si>
  <si>
    <t>וילאר אינטרנשיונל בע"מ</t>
  </si>
  <si>
    <t>416016</t>
  </si>
  <si>
    <t>חילן טק*</t>
  </si>
  <si>
    <t>1084698</t>
  </si>
  <si>
    <t>520039942</t>
  </si>
  <si>
    <t>583013</t>
  </si>
  <si>
    <t>ישרס</t>
  </si>
  <si>
    <t>613034</t>
  </si>
  <si>
    <t>כלל ביטוח</t>
  </si>
  <si>
    <t>224014</t>
  </si>
  <si>
    <t>520036120</t>
  </si>
  <si>
    <t>לייבפרסון</t>
  </si>
  <si>
    <t>1123017</t>
  </si>
  <si>
    <t>13-3861628</t>
  </si>
  <si>
    <t>מזור*</t>
  </si>
  <si>
    <t>1106855</t>
  </si>
  <si>
    <t>513009043</t>
  </si>
  <si>
    <t>מכשור רפואי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</si>
  <si>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</si>
  <si>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</si>
  <si>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</si>
  <si>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</si>
  <si>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</si>
  <si>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</si>
  <si>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</si>
  <si>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</si>
  <si>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נובה*</t>
  </si>
  <si>
    <t>1084557</t>
  </si>
  <si>
    <t>511812463</t>
  </si>
  <si>
    <t>נפטא*</t>
  </si>
  <si>
    <t>643015</t>
  </si>
  <si>
    <t>520020942</t>
  </si>
  <si>
    <t>סאפיינס</t>
  </si>
  <si>
    <t>1087659</t>
  </si>
  <si>
    <t>53368</t>
  </si>
  <si>
    <t>ספאנטק*</t>
  </si>
  <si>
    <t>1090117</t>
  </si>
  <si>
    <t>512288713</t>
  </si>
  <si>
    <t>סקופ*</t>
  </si>
  <si>
    <t>288019</t>
  </si>
  <si>
    <t>520037425</t>
  </si>
  <si>
    <t>1085166</t>
  </si>
  <si>
    <t>512352444</t>
  </si>
  <si>
    <t>ציוד תקשורת</t>
  </si>
  <si>
    <t>פוקס ויזל*</t>
  </si>
  <si>
    <t>1087022</t>
  </si>
  <si>
    <t>512157603</t>
  </si>
  <si>
    <t>פורמולה</t>
  </si>
  <si>
    <t>256016</t>
  </si>
  <si>
    <t>520036690</t>
  </si>
  <si>
    <t>פלסאון תעשיות*</t>
  </si>
  <si>
    <t>1081603</t>
  </si>
  <si>
    <t>520042912</t>
  </si>
  <si>
    <t>פלרם*</t>
  </si>
  <si>
    <t>644013</t>
  </si>
  <si>
    <t>520039843</t>
  </si>
  <si>
    <t>קליל*</t>
  </si>
  <si>
    <t>797035</t>
  </si>
  <si>
    <t>520032442</t>
  </si>
  <si>
    <t>1094119</t>
  </si>
  <si>
    <t>511524605</t>
  </si>
  <si>
    <t>ביוטכנולוגיה</t>
  </si>
  <si>
    <t>קרור 1*</t>
  </si>
  <si>
    <t>621011</t>
  </si>
  <si>
    <t>520001546</t>
  </si>
  <si>
    <t>רדהיל</t>
  </si>
  <si>
    <t>1122381</t>
  </si>
  <si>
    <t>514304005</t>
  </si>
  <si>
    <t>ריט 1*</t>
  </si>
  <si>
    <t>1098920</t>
  </si>
  <si>
    <t>רמי לוי</t>
  </si>
  <si>
    <t>1104249</t>
  </si>
  <si>
    <t>513770669</t>
  </si>
  <si>
    <t>רציו יהש</t>
  </si>
  <si>
    <t>394015</t>
  </si>
  <si>
    <t>550012777</t>
  </si>
  <si>
    <t>שופרסל</t>
  </si>
  <si>
    <t>777037</t>
  </si>
  <si>
    <t>520022732</t>
  </si>
  <si>
    <t>שיכון ובינוי*</t>
  </si>
  <si>
    <t>1081942</t>
  </si>
  <si>
    <t>שפיר הנדסה</t>
  </si>
  <si>
    <t>1133875</t>
  </si>
  <si>
    <t>אבוגן*</t>
  </si>
  <si>
    <t>1105055</t>
  </si>
  <si>
    <t>512838723</t>
  </si>
  <si>
    <t>אוארטי*</t>
  </si>
  <si>
    <t>1086230</t>
  </si>
  <si>
    <t>513057588</t>
  </si>
  <si>
    <t>אוברסיז*</t>
  </si>
  <si>
    <t>1139617</t>
  </si>
  <si>
    <t>510490071</t>
  </si>
  <si>
    <t>אורביט*</t>
  </si>
  <si>
    <t>265017</t>
  </si>
  <si>
    <t>520036153</t>
  </si>
  <si>
    <t>אוריין*</t>
  </si>
  <si>
    <t>1103506</t>
  </si>
  <si>
    <t>511068256</t>
  </si>
  <si>
    <t>1122415</t>
  </si>
  <si>
    <t>513787804</t>
  </si>
  <si>
    <t>אילקס מדיקל</t>
  </si>
  <si>
    <t>1080753</t>
  </si>
  <si>
    <t>520042219</t>
  </si>
  <si>
    <t>איתמר מדיקל*</t>
  </si>
  <si>
    <t>1102458</t>
  </si>
  <si>
    <t>512434218</t>
  </si>
  <si>
    <t>אלספק*</t>
  </si>
  <si>
    <t>1090364</t>
  </si>
  <si>
    <t>511297541</t>
  </si>
  <si>
    <t>אלרון*</t>
  </si>
  <si>
    <t>749077</t>
  </si>
  <si>
    <t>520028036</t>
  </si>
  <si>
    <t>אמיליה פיתוח</t>
  </si>
  <si>
    <t>589010</t>
  </si>
  <si>
    <t>520014846</t>
  </si>
  <si>
    <t>אמנת*</t>
  </si>
  <si>
    <t>654012</t>
  </si>
  <si>
    <t>520040833</t>
  </si>
  <si>
    <t>אפריקה תעשיות*</t>
  </si>
  <si>
    <t>800011</t>
  </si>
  <si>
    <t>520026618</t>
  </si>
  <si>
    <t>אקסלנז*</t>
  </si>
  <si>
    <t>1104868</t>
  </si>
  <si>
    <t>513821504</t>
  </si>
  <si>
    <t>ארפורט זכויות 3</t>
  </si>
  <si>
    <t>1141043</t>
  </si>
  <si>
    <t>בריל*</t>
  </si>
  <si>
    <t>399014</t>
  </si>
  <si>
    <t>520038647</t>
  </si>
  <si>
    <t>גולן פלסטיק*</t>
  </si>
  <si>
    <t>1091933</t>
  </si>
  <si>
    <t>513029974</t>
  </si>
  <si>
    <t>גניגר*</t>
  </si>
  <si>
    <t>1095892</t>
  </si>
  <si>
    <t>512416991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</si>
  <si>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</si>
  <si>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</si>
  <si>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</si>
  <si>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</si>
  <si>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</si>
  <si>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</si>
  <si>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</si>
  <si>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</si>
  <si>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</si>
  <si>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</si>
  <si>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</si>
  <si>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</si>
  <si>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לוינשטין*</t>
  </si>
  <si>
    <t>573014</t>
  </si>
  <si>
    <t>520033424</t>
  </si>
  <si>
    <t>מדטכניקה*</t>
  </si>
  <si>
    <t>253013</t>
  </si>
  <si>
    <t>520036195</t>
  </si>
  <si>
    <t>1096171</t>
  </si>
  <si>
    <t>512866971</t>
  </si>
  <si>
    <t>מדיקל קומפרישין סיסטם*</t>
  </si>
  <si>
    <t>1096890</t>
  </si>
  <si>
    <t>512565730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</si>
  <si>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</si>
  <si>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</si>
  <si>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</si>
  <si>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</si>
  <si>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</si>
  <si>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</si>
  <si>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ניסקו חשמל ואלקטרוניקה*</t>
  </si>
  <si>
    <t>1103621</t>
  </si>
  <si>
    <t>510928237</t>
  </si>
  <si>
    <t>על בד*</t>
  </si>
  <si>
    <t>625012</t>
  </si>
  <si>
    <t>520040205</t>
  </si>
  <si>
    <t>1090943</t>
  </si>
  <si>
    <t>512776964</t>
  </si>
  <si>
    <t>פטרוכימיים</t>
  </si>
  <si>
    <t>756015</t>
  </si>
  <si>
    <t>פלאזה סנטרס</t>
  </si>
  <si>
    <t>1109917</t>
  </si>
  <si>
    <t>33248324</t>
  </si>
  <si>
    <t>פלסטופיל*</t>
  </si>
  <si>
    <t>1092840</t>
  </si>
  <si>
    <t>513681247</t>
  </si>
  <si>
    <t>קו מנחה*</t>
  </si>
  <si>
    <t>271015</t>
  </si>
  <si>
    <t>520036997</t>
  </si>
  <si>
    <t>קסטרו*</t>
  </si>
  <si>
    <t>280016</t>
  </si>
  <si>
    <t>520037649</t>
  </si>
  <si>
    <t>רבל אי.סי.אס בעמ*</t>
  </si>
  <si>
    <t>1103878</t>
  </si>
  <si>
    <t>513506329</t>
  </si>
  <si>
    <t>תדיר גן</t>
  </si>
  <si>
    <t>1090141</t>
  </si>
  <si>
    <t>511870891</t>
  </si>
  <si>
    <t>*KAMADA LTD</t>
  </si>
  <si>
    <t>IL0010941198</t>
  </si>
  <si>
    <t>NASDAQ</t>
  </si>
  <si>
    <t>*NICE SYSTEMS LTD SPONS ADR</t>
  </si>
  <si>
    <t>US6536561086</t>
  </si>
  <si>
    <t>ALLOT COMMUNICATIONS LTD*</t>
  </si>
  <si>
    <t>IL0010996549</t>
  </si>
  <si>
    <t>512394776</t>
  </si>
  <si>
    <t>AMDOCS LTD</t>
  </si>
  <si>
    <t>GB0022569080</t>
  </si>
  <si>
    <t>NYSE</t>
  </si>
  <si>
    <t>CAESAR STONE SDO</t>
  </si>
  <si>
    <t>IL0011259137</t>
  </si>
  <si>
    <t>511439507</t>
  </si>
  <si>
    <t>CERAGON NETWORKS LTD</t>
  </si>
  <si>
    <t>IL0010851660</t>
  </si>
  <si>
    <t>CHECK POINT SOFTWARE TECH</t>
  </si>
  <si>
    <t>IL0010824113</t>
  </si>
  <si>
    <t>520042821</t>
  </si>
  <si>
    <t>ELLOMAY CAPITAL LTD</t>
  </si>
  <si>
    <t>IL0010826357</t>
  </si>
  <si>
    <t>520039868</t>
  </si>
  <si>
    <t>INTEC PHARMA LTD</t>
  </si>
  <si>
    <t>IL0011177958</t>
  </si>
  <si>
    <t>513022780</t>
  </si>
  <si>
    <t>ISRAEL CHEMICALS LTD</t>
  </si>
  <si>
    <t>IL0002810146</t>
  </si>
  <si>
    <t>ITURAN LOCATION AND CONTROL</t>
  </si>
  <si>
    <t>IL0010818685</t>
  </si>
  <si>
    <t>520043811</t>
  </si>
  <si>
    <t>KORNIT DIGITAL LTD</t>
  </si>
  <si>
    <t>IL0011216723</t>
  </si>
  <si>
    <t>513195420</t>
  </si>
  <si>
    <t>LIVEPERSON INC</t>
  </si>
  <si>
    <t>US5381461012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</si>
  <si>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</si>
  <si>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</si>
  <si>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</si>
  <si>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</si>
  <si>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</si>
  <si>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</si>
  <si>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</si>
  <si>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MYLAN</t>
  </si>
  <si>
    <t>NL0011031208</t>
  </si>
  <si>
    <t>NOVA MEASURING INSTRUMENTS*</t>
  </si>
  <si>
    <t>IL0010845571</t>
  </si>
  <si>
    <t>ORBOTECH LTD</t>
  </si>
  <si>
    <t>IL0010823388</t>
  </si>
  <si>
    <t>520035213</t>
  </si>
  <si>
    <t>ORMAT TECHNOLOGIES INC*</t>
  </si>
  <si>
    <t>US6866881021</t>
  </si>
  <si>
    <t>PARTNER COMMUNICATIONS ADR</t>
  </si>
  <si>
    <t>US70211M1099</t>
  </si>
  <si>
    <t>PERION NETWORK LTD</t>
  </si>
  <si>
    <t>IL0010958192</t>
  </si>
  <si>
    <t>512849498</t>
  </si>
  <si>
    <t>PERRIGO CO</t>
  </si>
  <si>
    <t>IE00BGH1M568</t>
  </si>
  <si>
    <t>REDHILL BIOPHARMA LTD ADR</t>
  </si>
  <si>
    <t>US7574681034</t>
  </si>
  <si>
    <t>SAPIENS INTERNATIONAL CORP</t>
  </si>
  <si>
    <t>ANN7716A1513</t>
  </si>
  <si>
    <t>SOLAREDGE TECHNOLOGIES</t>
  </si>
  <si>
    <t>US83417M1045</t>
  </si>
  <si>
    <t>513865329</t>
  </si>
  <si>
    <t>Semiconductors &amp; Semiconductor</t>
  </si>
  <si>
    <t>SYNERON MEDICAL LTD</t>
  </si>
  <si>
    <t>IL0010909351</t>
  </si>
  <si>
    <t>512986514</t>
  </si>
  <si>
    <t>TEVA PHARMACEUTICAL SP ADR</t>
  </si>
  <si>
    <t>US8816242098</t>
  </si>
  <si>
    <t>TOWER SEMICONDUCTOR LTD</t>
  </si>
  <si>
    <t>IL0010823792</t>
  </si>
  <si>
    <t>VASCULAR BIOGENICS</t>
  </si>
  <si>
    <t>IL0011327454</t>
  </si>
  <si>
    <t>512899766</t>
  </si>
  <si>
    <t>VERINT SYSTEMS</t>
  </si>
  <si>
    <t>US92343X1000</t>
  </si>
  <si>
    <t>512704867</t>
  </si>
  <si>
    <t>WIX.COM LTD</t>
  </si>
  <si>
    <t>IL0011301780</t>
  </si>
  <si>
    <t>513881177</t>
  </si>
  <si>
    <t>ABB</t>
  </si>
  <si>
    <t>CH0012221716</t>
  </si>
  <si>
    <t>Capital Goods</t>
  </si>
  <si>
    <t>פרנק שווצרי</t>
  </si>
  <si>
    <t>ADIDAS AG</t>
  </si>
  <si>
    <t>DE000A1EWWW0</t>
  </si>
  <si>
    <t>ALPHABET INC CL C</t>
  </si>
  <si>
    <t>US02079K1079</t>
  </si>
  <si>
    <t>AMAZON.COM INC</t>
  </si>
  <si>
    <t>US0231351067</t>
  </si>
  <si>
    <t>AMERICAN EXPRESS</t>
  </si>
  <si>
    <t>US0258161092</t>
  </si>
  <si>
    <t>ANHEUSER BUSCH INBEV SA/NV</t>
  </si>
  <si>
    <t>BE0974293251</t>
  </si>
  <si>
    <t>Food &amp; Beverage &amp; Tobacco</t>
  </si>
  <si>
    <t>AP MOLLER MAERSK A/S B</t>
  </si>
  <si>
    <t>DK0010244508</t>
  </si>
  <si>
    <t>ASOS</t>
  </si>
  <si>
    <t>GB0030927254</t>
  </si>
  <si>
    <t>AXEL SPRINGER</t>
  </si>
  <si>
    <t>DE0005501357</t>
  </si>
  <si>
    <t>BAE SYSTEMS</t>
  </si>
  <si>
    <t>GB0002634946</t>
  </si>
  <si>
    <t>BANCO BRADESCO ADR</t>
  </si>
  <si>
    <t>US0594603039</t>
  </si>
  <si>
    <t>BANK OF AMERICA CORP</t>
  </si>
  <si>
    <t>US0605051046</t>
  </si>
  <si>
    <t>BANK OF CHINA LTD H</t>
  </si>
  <si>
    <t>CNE1000001Z5</t>
  </si>
  <si>
    <t>HKSE</t>
  </si>
  <si>
    <t>BHP BILLITON</t>
  </si>
  <si>
    <t>GB0000566504</t>
  </si>
  <si>
    <t>BLACKROCK</t>
  </si>
  <si>
    <t>US09247X1019</t>
  </si>
  <si>
    <t>BNP PARIBAS</t>
  </si>
  <si>
    <t>FR0000131104</t>
  </si>
  <si>
    <t>BOSTON PROPERTIES INC</t>
  </si>
  <si>
    <t>US1011211018</t>
  </si>
  <si>
    <t>BP PLC</t>
  </si>
  <si>
    <t>GB0007980591</t>
  </si>
  <si>
    <t>CAPGEMINI SA</t>
  </si>
  <si>
    <t>FR0000125338</t>
  </si>
  <si>
    <t>CHEVRON CORP</t>
  </si>
  <si>
    <t>US1667641005</t>
  </si>
  <si>
    <t>CISCO SYSTEMS</t>
  </si>
  <si>
    <t>US17275R1023</t>
  </si>
  <si>
    <t>CITIGROUP INC</t>
  </si>
  <si>
    <t>US1729674242</t>
  </si>
  <si>
    <t>COGNIZANT TECH SOLUTIONS A</t>
  </si>
  <si>
    <t>US1924461023</t>
  </si>
  <si>
    <t>COMPAGNIE DE SAINT GOBAIN</t>
  </si>
  <si>
    <t>FR0000125007</t>
  </si>
  <si>
    <t>DANONE</t>
  </si>
  <si>
    <t>FR0000120644</t>
  </si>
  <si>
    <t>DELPHI AUTOMOTIVE PLC</t>
  </si>
  <si>
    <t>JE00B783TY65</t>
  </si>
  <si>
    <t>DELTA AIR LINES</t>
  </si>
  <si>
    <t>US2473617023</t>
  </si>
  <si>
    <t>EASYJET</t>
  </si>
  <si>
    <t>GB00B7KR2P84</t>
  </si>
  <si>
    <t>EIFFAGE</t>
  </si>
  <si>
    <t>FR0000130452</t>
  </si>
  <si>
    <t>ENI SPA</t>
  </si>
  <si>
    <t>IT0003132476</t>
  </si>
  <si>
    <t>EXPEDIA INC</t>
  </si>
  <si>
    <t>US30212P3038</t>
  </si>
  <si>
    <t>EXXON MOBIL CORP</t>
  </si>
  <si>
    <t>US30231G1022</t>
  </si>
  <si>
    <t>FACEBOOK INC A</t>
  </si>
  <si>
    <t>US30303M1027</t>
  </si>
  <si>
    <t>GOLDMAN SACHS GROUP INC</t>
  </si>
  <si>
    <t>US38141G1040</t>
  </si>
  <si>
    <t>IND &amp; COMM BK OF CHINA H</t>
  </si>
  <si>
    <t>CNE1000003G1</t>
  </si>
  <si>
    <t>INDITEX</t>
  </si>
  <si>
    <t>ES0148396007</t>
  </si>
  <si>
    <t>BME</t>
  </si>
  <si>
    <t>INGENICO GROUP</t>
  </si>
  <si>
    <t>FR0000125346</t>
  </si>
  <si>
    <t>INPEX</t>
  </si>
  <si>
    <t>JP3294460005</t>
  </si>
  <si>
    <t>INTESA SANPAOLO</t>
  </si>
  <si>
    <t>IT0000072618</t>
  </si>
  <si>
    <t>ITAU UNIBANCO H SPON PRF ADR</t>
  </si>
  <si>
    <t>US4655621062</t>
  </si>
  <si>
    <t>JPMORGAN CHASE</t>
  </si>
  <si>
    <t>US46625H1005</t>
  </si>
  <si>
    <t>KITE PHARMA</t>
  </si>
  <si>
    <t>US49803L1098</t>
  </si>
  <si>
    <t>KONINKLIJKE PHILIPS NV</t>
  </si>
  <si>
    <t>NL0000009538</t>
  </si>
  <si>
    <t>KROGER CO</t>
  </si>
  <si>
    <t>US5010441013</t>
  </si>
  <si>
    <t>Food &amp; Staples Retailing</t>
  </si>
  <si>
    <t>LENOVO GROUP</t>
  </si>
  <si>
    <t>HK0992009065</t>
  </si>
  <si>
    <t>MASTERCARD INC CLASS A</t>
  </si>
  <si>
    <t>US57636Q1040</t>
  </si>
  <si>
    <t>MERCK &amp; CO. INC</t>
  </si>
  <si>
    <t>US58933Y1055</t>
  </si>
  <si>
    <t>MICROSOFT CORP</t>
  </si>
  <si>
    <t>US5949181045</t>
  </si>
  <si>
    <t>MOODY`S</t>
  </si>
  <si>
    <t>US6153691059</t>
  </si>
  <si>
    <t>NETEASE INC ADR</t>
  </si>
  <si>
    <t>US64110W1027</t>
  </si>
  <si>
    <t>NEXT PLC</t>
  </si>
  <si>
    <t>GB0032089863</t>
  </si>
  <si>
    <t>NIKE INC CL B</t>
  </si>
  <si>
    <t>US6541061031</t>
  </si>
  <si>
    <t>ORACLE CORP</t>
  </si>
  <si>
    <t>US68389X1054</t>
  </si>
  <si>
    <t>ORANGE</t>
  </si>
  <si>
    <t>FR0000133308</t>
  </si>
  <si>
    <t>PFIZER INC</t>
  </si>
  <si>
    <t>US7170811035</t>
  </si>
  <si>
    <t>PRICELINE GROUP INC</t>
  </si>
  <si>
    <t>US7415034039</t>
  </si>
  <si>
    <t>PROLOGIS INC</t>
  </si>
  <si>
    <t>US74340W1036</t>
  </si>
  <si>
    <t>שרותים פיננסים</t>
  </si>
  <si>
    <t>RELX PLC</t>
  </si>
  <si>
    <t>GB00B2B0DG97</t>
  </si>
  <si>
    <t>RIO TINTO PLC</t>
  </si>
  <si>
    <t>GB0007188757</t>
  </si>
  <si>
    <t>ROCHE HOLDING AG GENUSSCHEIN</t>
  </si>
  <si>
    <t>CH0012032048</t>
  </si>
  <si>
    <t>ROYAL DUTCH SHELL PLC A SHS</t>
  </si>
  <si>
    <t>GB00B03MLX29</t>
  </si>
  <si>
    <t>S&amp;P GLOBAL</t>
  </si>
  <si>
    <t>US78409V1044</t>
  </si>
  <si>
    <t>SAP AG</t>
  </si>
  <si>
    <t>DE0007164600</t>
  </si>
  <si>
    <t>SL GREEN REALTY CORP</t>
  </si>
  <si>
    <t>US78440X1019</t>
  </si>
  <si>
    <t>SOUTHWEST AIRLINES</t>
  </si>
  <si>
    <t>US8447411088</t>
  </si>
  <si>
    <t>STERICYCLE</t>
  </si>
  <si>
    <t>US8589121081</t>
  </si>
  <si>
    <t>STMICROELECTRONICS</t>
  </si>
  <si>
    <t>NL0000226223</t>
  </si>
  <si>
    <t>THALES SA</t>
  </si>
  <si>
    <t>FR0000121329</t>
  </si>
  <si>
    <t>US BANCORP</t>
  </si>
  <si>
    <t>US9029733048</t>
  </si>
  <si>
    <t>VINCI SA</t>
  </si>
  <si>
    <t>FR0000125486</t>
  </si>
  <si>
    <t>VISA</t>
  </si>
  <si>
    <t>US92826C8394</t>
  </si>
  <si>
    <t>VODAFONE GROUP</t>
  </si>
  <si>
    <t>GB00BH4HKS39</t>
  </si>
  <si>
    <t>WELLS FARGO &amp; CO</t>
  </si>
  <si>
    <t>US9497461015</t>
  </si>
  <si>
    <t>ZALANDO</t>
  </si>
  <si>
    <t>DE000ZAL1111</t>
  </si>
  <si>
    <t>הראל סל בנקים</t>
  </si>
  <si>
    <t>1113752</t>
  </si>
  <si>
    <t>514103811</t>
  </si>
  <si>
    <t>מניות</t>
  </si>
  <si>
    <t>פסגות סל תא 35 סד 2</t>
  </si>
  <si>
    <t>1125319</t>
  </si>
  <si>
    <t>513464289</t>
  </si>
  <si>
    <t>קסם תא 35</t>
  </si>
  <si>
    <t>1116979</t>
  </si>
  <si>
    <t>520041989</t>
  </si>
  <si>
    <t>קסם תא בנקים</t>
  </si>
  <si>
    <t>1117290</t>
  </si>
  <si>
    <t>תכלית תא 35</t>
  </si>
  <si>
    <t>1091826</t>
  </si>
  <si>
    <t>513540310</t>
  </si>
  <si>
    <t>תכלית תא בנקים</t>
  </si>
  <si>
    <t>1095702</t>
  </si>
  <si>
    <t>קסם ביטוח ענפי</t>
  </si>
  <si>
    <t>1107762</t>
  </si>
  <si>
    <t>תכלית תל בונד צמודות יתר</t>
  </si>
  <si>
    <t>1127802</t>
  </si>
  <si>
    <t>אג"ח</t>
  </si>
  <si>
    <t>קסם תל בונד תשואות</t>
  </si>
  <si>
    <t>1128545</t>
  </si>
  <si>
    <t>AMUNDI ETF MSCI EM ASIA UCIT</t>
  </si>
  <si>
    <t>FR0011018316</t>
  </si>
  <si>
    <t>CONSUMER DISCRETIONARY SELT</t>
  </si>
  <si>
    <t>US81369Y4070</t>
  </si>
  <si>
    <t>DAIWA ETF TOPIX</t>
  </si>
  <si>
    <t>JP3027620008</t>
  </si>
  <si>
    <t>DEUTSCHE X TRACKERS MSCI EME</t>
  </si>
  <si>
    <t>US2330511013</t>
  </si>
  <si>
    <t>ENERGY SELECT SECTOR SPDR</t>
  </si>
  <si>
    <t>US81369Y5069</t>
  </si>
  <si>
    <t>HEALTH CARE SELECT SECTOR</t>
  </si>
  <si>
    <t>US81369Y2090</t>
  </si>
  <si>
    <t>INDUSTRIAL SELECT SECT SPDR</t>
  </si>
  <si>
    <t>US81369Y7040</t>
  </si>
  <si>
    <t>ISHARE EUR 600 AUTO&amp;PARTS DE</t>
  </si>
  <si>
    <t>DE000A0Q4R28</t>
  </si>
  <si>
    <t>ISHARES CORE EURO STOXX 50</t>
  </si>
  <si>
    <t>IE00B53L3W79</t>
  </si>
  <si>
    <t>ISHARES CORE S&amp;P 500 UCITS ETF</t>
  </si>
  <si>
    <t>IE00B5BMR087</t>
  </si>
  <si>
    <t>ISHARES CRNCY HEDGD MSCI EM</t>
  </si>
  <si>
    <t>US46434G5099</t>
  </si>
  <si>
    <t>ISHARES DJ CONSRU</t>
  </si>
  <si>
    <t>US4642887529</t>
  </si>
  <si>
    <t>ISHARES DJ EURO STOXX 50 DE</t>
  </si>
  <si>
    <t>DE0005933956</t>
  </si>
  <si>
    <t>ISHARES DJ US TRANSPORT AVG</t>
  </si>
  <si>
    <t>US4642871929</t>
  </si>
  <si>
    <t>Ishares FTSE 100</t>
  </si>
  <si>
    <t>IE0005042456</t>
  </si>
  <si>
    <t>ISHARES FTSE CHINA 25 INDEX</t>
  </si>
  <si>
    <t>US4642871846</t>
  </si>
  <si>
    <t>ISHARES MSCI BRAZIL</t>
  </si>
  <si>
    <t>US4642864007</t>
  </si>
  <si>
    <t>ISHARES MSCI EMU SML C ACC</t>
  </si>
  <si>
    <t>IE00B3VWMM18</t>
  </si>
  <si>
    <t>ISHARES NASDAQ BIOTECH INDX</t>
  </si>
  <si>
    <t>US4642875565</t>
  </si>
  <si>
    <t>ISHARES RESIDENTIAL REAL EST</t>
  </si>
  <si>
    <t>US4642885622</t>
  </si>
  <si>
    <t>ISHARES S&amp;P LATIN AMERICA 40</t>
  </si>
  <si>
    <t>US4642873909</t>
  </si>
  <si>
    <t>ISHARES ST 600 UTIL DE</t>
  </si>
  <si>
    <t>DE000A0Q4R02</t>
  </si>
  <si>
    <t>KRANESHARES CSI CHINA INTERNET</t>
  </si>
  <si>
    <t>US5007673065</t>
  </si>
  <si>
    <t>LYXOR ETF STOXX OIL &amp; GAS</t>
  </si>
  <si>
    <t>FR0010344960</t>
  </si>
  <si>
    <t>LYXOR STOXX BASIC RSRCES</t>
  </si>
  <si>
    <t>FR0010345389</t>
  </si>
  <si>
    <t>MARKET VECTORS OIL SERVICE</t>
  </si>
  <si>
    <t>US92189F7188</t>
  </si>
  <si>
    <t>SOURCE S&amp;P 500 UCITS ETF</t>
  </si>
  <si>
    <t>IE00B3YCGJ38</t>
  </si>
  <si>
    <t>SPDR FT EP EU EX UK REAL EST</t>
  </si>
  <si>
    <t>IE00BSJCQV56</t>
  </si>
  <si>
    <t>SPDR S AND P HOMEBUILDERS ETF</t>
  </si>
  <si>
    <t>US78464A8889</t>
  </si>
  <si>
    <t>Vanguard info tech ETF</t>
  </si>
  <si>
    <t>US92204A7028</t>
  </si>
  <si>
    <t>Vanguard MSCI emerging markets</t>
  </si>
  <si>
    <t>US9220428588</t>
  </si>
  <si>
    <t>VANGUARD REIT ETF</t>
  </si>
  <si>
    <t>US9229085538</t>
  </si>
  <si>
    <t>VANGUARD S&amp;P 500 ETF</t>
  </si>
  <si>
    <t>US9229083632</t>
  </si>
  <si>
    <t>VANGUARD S&amp;P 500 UCITS ETF</t>
  </si>
  <si>
    <t>IE00B3XXRP09</t>
  </si>
  <si>
    <t>VANGUARD SMALL CAP VALUE ETF</t>
  </si>
  <si>
    <t>US9229086114</t>
  </si>
  <si>
    <t>WISDOMTREE INDIA EARNINGS</t>
  </si>
  <si>
    <t>US97717W4226</t>
  </si>
  <si>
    <t>WISDOMTREE JPN S/C DVD FUND</t>
  </si>
  <si>
    <t>US97717W8367</t>
  </si>
  <si>
    <t>REAL ESTATE CREDIT GBP</t>
  </si>
  <si>
    <t>GB00B0HW5366</t>
  </si>
  <si>
    <t>תעודות השתתפות בקרנות נאמנות בחו"ל</t>
  </si>
  <si>
    <t>LION 4 Series 7</t>
  </si>
  <si>
    <t>IE00BD2YCK45</t>
  </si>
  <si>
    <t>LION 7 S1</t>
  </si>
  <si>
    <t>390608</t>
  </si>
  <si>
    <t>UBS LUX BD USD</t>
  </si>
  <si>
    <t>LU0396367608</t>
  </si>
  <si>
    <t>Blackrock EM LC</t>
  </si>
  <si>
    <t>LU0383940458</t>
  </si>
  <si>
    <t>Neuberger EM LC</t>
  </si>
  <si>
    <t>IE00B9Z1CN71</t>
  </si>
  <si>
    <t>Investec Latam Corp Debt</t>
  </si>
  <si>
    <t>LU0492943013</t>
  </si>
  <si>
    <t>NEUBER BERMAN H/Y BD I2A</t>
  </si>
  <si>
    <t>IE00B8QBJF01</t>
  </si>
  <si>
    <t>Pioneer European HY Bond Fund</t>
  </si>
  <si>
    <t>LU0229386908</t>
  </si>
  <si>
    <t>Santander LatAm Corp Fund</t>
  </si>
  <si>
    <t>LU0363170191</t>
  </si>
  <si>
    <t xml:space="preserve"> BLA/GSO EUR A ACC</t>
  </si>
  <si>
    <t>IE00B3DS7666</t>
  </si>
  <si>
    <t>EURIZON EASYFND BND HI YL Z</t>
  </si>
  <si>
    <t>LU0335991534</t>
  </si>
  <si>
    <t>CS NL GL SEN LO MC</t>
  </si>
  <si>
    <t>LU0635707705</t>
  </si>
  <si>
    <t>Guggenheim High Yield NEW</t>
  </si>
  <si>
    <t>IE00BVYPNG42</t>
  </si>
  <si>
    <t>Guggenheim US Loan Fund</t>
  </si>
  <si>
    <t>IE00BCFKMH92</t>
  </si>
  <si>
    <t>ING US Senior Loans</t>
  </si>
  <si>
    <t>LU0426533492</t>
  </si>
  <si>
    <t>LION III EUR S3 ACC</t>
  </si>
  <si>
    <t>IE00B804LV55</t>
  </si>
  <si>
    <t>Pioneer Funds US HY</t>
  </si>
  <si>
    <t>LU0132199406</t>
  </si>
  <si>
    <t>Specialist M&amp;G European Class R</t>
  </si>
  <si>
    <t>IE00B95WZM02</t>
  </si>
  <si>
    <t>Babson European Bank Loan Fund</t>
  </si>
  <si>
    <t>IE00B6YX4R11</t>
  </si>
  <si>
    <t>Moneda High Yield Fund</t>
  </si>
  <si>
    <t>KYG620101223</t>
  </si>
  <si>
    <t>cheyne redf  A1</t>
  </si>
  <si>
    <t>KYG210181171</t>
  </si>
  <si>
    <t>B-</t>
  </si>
  <si>
    <t>AMUNDI IND MSCI EMU IEC</t>
  </si>
  <si>
    <t>LU0389810994</t>
  </si>
  <si>
    <t>BRANDES EURPN VALUE I EUR</t>
  </si>
  <si>
    <t>IE0031574977</t>
  </si>
  <si>
    <t>COMGEST GROWTH EUROPE EUR IA</t>
  </si>
  <si>
    <t>IE00B5WN3467</t>
  </si>
  <si>
    <t>Constellation Fund SPC</t>
  </si>
  <si>
    <t>KYG238261377</t>
  </si>
  <si>
    <t>CS INDEX LUX EQ EMU EB EUR</t>
  </si>
  <si>
    <t>LU1390074414</t>
  </si>
  <si>
    <t>KOTAK FUNDS IND MIDCP  JA USD</t>
  </si>
  <si>
    <t>LU0675383409</t>
  </si>
  <si>
    <t>MARTIN CURRIE CHINA A SHAR A</t>
  </si>
  <si>
    <t>BMG605411021</t>
  </si>
  <si>
    <t>MATTHEWS ASIA TIGER</t>
  </si>
  <si>
    <t>LU0491816475</t>
  </si>
  <si>
    <t>PineBridge India</t>
  </si>
  <si>
    <t>IE00B0JY6L58</t>
  </si>
  <si>
    <t>Schroders Asia ex Japan</t>
  </si>
  <si>
    <t>LU0106259988</t>
  </si>
  <si>
    <t>SEB Fund 1  NORDIC FD  C</t>
  </si>
  <si>
    <t>LU0030165871</t>
  </si>
  <si>
    <t>Tokio Marine Japan</t>
  </si>
  <si>
    <t>IE00BYYTL417</t>
  </si>
  <si>
    <t>VANGUARD EMR MK ST IN USD PL</t>
  </si>
  <si>
    <t>IE00BFPM9H50</t>
  </si>
  <si>
    <t>כתבי אופציה בישראל</t>
  </si>
  <si>
    <t>אלוני חץ אופציה 15*</t>
  </si>
  <si>
    <t>3900396</t>
  </si>
  <si>
    <t>איתמר אופציה 4*</t>
  </si>
  <si>
    <t>1137017</t>
  </si>
  <si>
    <t>מדיגוס אופציה 9</t>
  </si>
  <si>
    <t>1135979</t>
  </si>
  <si>
    <t>כתבי אופציה בחו"ל</t>
  </si>
  <si>
    <t>PLURISTEM THERAPEUT WARRANT</t>
  </si>
  <si>
    <t>US72940R1288</t>
  </si>
  <si>
    <t>bC 1660 JUL 2017</t>
  </si>
  <si>
    <t>81965030</t>
  </si>
  <si>
    <t>bP 1660 JUL 2017</t>
  </si>
  <si>
    <t>81965535</t>
  </si>
  <si>
    <t>C 1440 JUL 2017</t>
  </si>
  <si>
    <t>81964041</t>
  </si>
  <si>
    <t>P 1440 JUL 2017</t>
  </si>
  <si>
    <t>81964611</t>
  </si>
  <si>
    <t>EURO STOXX 50 SEP17</t>
  </si>
  <si>
    <t>VGU7</t>
  </si>
  <si>
    <t>EURO STOXX BANK SEP17</t>
  </si>
  <si>
    <t>CAU7</t>
  </si>
  <si>
    <t>FTSE 100 IDX FUT SEP17</t>
  </si>
  <si>
    <t>Z U7</t>
  </si>
  <si>
    <t>RUSSELL 2000 MINI SEP17</t>
  </si>
  <si>
    <t>RTAU7</t>
  </si>
  <si>
    <t>S&amp;P500 EMINI FUT SEP17</t>
  </si>
  <si>
    <t>ESU7</t>
  </si>
  <si>
    <t>TOPIX INDX FUTR SEP17</t>
  </si>
  <si>
    <t>TPU7</t>
  </si>
  <si>
    <t>ערד   4.8%   סדרה    8707</t>
  </si>
  <si>
    <t>98707000</t>
  </si>
  <si>
    <t>ערד   4.8%   סדרה    8710</t>
  </si>
  <si>
    <t>98710100</t>
  </si>
  <si>
    <t>ערד   4.8%   סדרה    8711</t>
  </si>
  <si>
    <t>98711100</t>
  </si>
  <si>
    <t>ערד   4.8%   סדרה   8706</t>
  </si>
  <si>
    <t>98706000</t>
  </si>
  <si>
    <t>ערד   4.8%   סדרה   8708</t>
  </si>
  <si>
    <t>98708000</t>
  </si>
  <si>
    <t>ערד   4.8%   סדרה   8712</t>
  </si>
  <si>
    <t>98712000</t>
  </si>
  <si>
    <t>ערד   4.8%   סדרה  8714</t>
  </si>
  <si>
    <t>98715000</t>
  </si>
  <si>
    <t>ערד   4.8%   סדרה  8730</t>
  </si>
  <si>
    <t>8287302</t>
  </si>
  <si>
    <t>ערד   4.8%   סדרה  8731</t>
  </si>
  <si>
    <t>8287310</t>
  </si>
  <si>
    <t>ערד   4.8%   סדרה  8732</t>
  </si>
  <si>
    <t>8287328</t>
  </si>
  <si>
    <t>ערד   4.8%   סדרה  8733</t>
  </si>
  <si>
    <t>8287336</t>
  </si>
  <si>
    <t>ערד   4.8%   סדרה  8735</t>
  </si>
  <si>
    <t>8287351</t>
  </si>
  <si>
    <t>ערד   4.8%   סדרה  8736</t>
  </si>
  <si>
    <t>8287369</t>
  </si>
  <si>
    <t>ערד   4.8%   סדרה  8751  2024</t>
  </si>
  <si>
    <t>8287518</t>
  </si>
  <si>
    <t>ערד   4.8%   סדרה  8752   2024</t>
  </si>
  <si>
    <t>8287526</t>
  </si>
  <si>
    <t>ערד   8754    4%</t>
  </si>
  <si>
    <t>98287542</t>
  </si>
  <si>
    <t>ערד  8701 % 4.8  2018</t>
  </si>
  <si>
    <t>98710000</t>
  </si>
  <si>
    <t>ערד  8702 % 4.8  2018</t>
  </si>
  <si>
    <t>98720000</t>
  </si>
  <si>
    <t>ערד  8705   4.8%</t>
  </si>
  <si>
    <t>98705000</t>
  </si>
  <si>
    <t>ערד  8738 % 4.8  2023</t>
  </si>
  <si>
    <t>98732000</t>
  </si>
  <si>
    <t>ערד 2024 סדרה 8761</t>
  </si>
  <si>
    <t>8287617</t>
  </si>
  <si>
    <t>ערד 2025 סדרה 8765</t>
  </si>
  <si>
    <t>8287658</t>
  </si>
  <si>
    <t>ערד 2025 סדרה 8769</t>
  </si>
  <si>
    <t>8287690</t>
  </si>
  <si>
    <t>ערד 2025 סדרה 8771</t>
  </si>
  <si>
    <t>8287716</t>
  </si>
  <si>
    <t>ערד 8685 %4.8 2017</t>
  </si>
  <si>
    <t>98685000</t>
  </si>
  <si>
    <t>ערד 8686 %4.8 2017</t>
  </si>
  <si>
    <t>98686000</t>
  </si>
  <si>
    <t>ערד 8687 %4.8 2017</t>
  </si>
  <si>
    <t>98687000</t>
  </si>
  <si>
    <t>ערד 8688 %4.8 2017</t>
  </si>
  <si>
    <t>98688000</t>
  </si>
  <si>
    <t>ערד 8689 %4.8 2017</t>
  </si>
  <si>
    <t>98689000</t>
  </si>
  <si>
    <t>ערד 8690 %4.8 2017</t>
  </si>
  <si>
    <t>98690000</t>
  </si>
  <si>
    <t>ערד 8691 %4.8 2018</t>
  </si>
  <si>
    <t>98691000</t>
  </si>
  <si>
    <t>ערד 8692 %4.8  2018</t>
  </si>
  <si>
    <t>98692000</t>
  </si>
  <si>
    <t>ערד 8693 %4.8  2018</t>
  </si>
  <si>
    <t>98693000</t>
  </si>
  <si>
    <t>ערד 8694 %4.8  2018</t>
  </si>
  <si>
    <t>98694000</t>
  </si>
  <si>
    <t>ערד 8695 %4.8  2018</t>
  </si>
  <si>
    <t>98695000</t>
  </si>
  <si>
    <t>ערד 8696 %4.8  2018</t>
  </si>
  <si>
    <t>98696000</t>
  </si>
  <si>
    <t>ערד 8697 %4.8  2018</t>
  </si>
  <si>
    <t>98697000</t>
  </si>
  <si>
    <t>ערד 8698%4.8  2018</t>
  </si>
  <si>
    <t>98698000</t>
  </si>
  <si>
    <t>ערד 8699 % 4.8  2018</t>
  </si>
  <si>
    <t>98699000</t>
  </si>
  <si>
    <t>ערד 8700 % 4.8  2018</t>
  </si>
  <si>
    <t>98700000</t>
  </si>
  <si>
    <t>ערד 8704 % 4.8</t>
  </si>
  <si>
    <t>98704000</t>
  </si>
  <si>
    <t>ערד 8742</t>
  </si>
  <si>
    <t>8287427</t>
  </si>
  <si>
    <t>ערד 8745</t>
  </si>
  <si>
    <t>8287450</t>
  </si>
  <si>
    <t>ערד 8746</t>
  </si>
  <si>
    <t>8287468</t>
  </si>
  <si>
    <t>ערד 8786_1/2027</t>
  </si>
  <si>
    <t>71116487</t>
  </si>
  <si>
    <t>ערד 8790 2027 4.8%</t>
  </si>
  <si>
    <t>ערד 8792</t>
  </si>
  <si>
    <t>8287928</t>
  </si>
  <si>
    <t>ערד 8793</t>
  </si>
  <si>
    <t>ערד 8794</t>
  </si>
  <si>
    <t>71120232</t>
  </si>
  <si>
    <t>ערד 8795</t>
  </si>
  <si>
    <t>71120356</t>
  </si>
  <si>
    <t>ערד 8796</t>
  </si>
  <si>
    <t>98796000</t>
  </si>
  <si>
    <t>ערד 8797</t>
  </si>
  <si>
    <t>98797000</t>
  </si>
  <si>
    <t>ערד 8798</t>
  </si>
  <si>
    <t>98798000</t>
  </si>
  <si>
    <t>ערד 8799</t>
  </si>
  <si>
    <t>98799000</t>
  </si>
  <si>
    <t>ערד 8800</t>
  </si>
  <si>
    <t>98800000</t>
  </si>
  <si>
    <t>ערד 8801</t>
  </si>
  <si>
    <t>71120935</t>
  </si>
  <si>
    <t>ערד 8802</t>
  </si>
  <si>
    <t>ערד 8803</t>
  </si>
  <si>
    <t>71121057</t>
  </si>
  <si>
    <t>ערד 8805</t>
  </si>
  <si>
    <t>ערד 8807</t>
  </si>
  <si>
    <t>3236000</t>
  </si>
  <si>
    <t>ערד 8808</t>
  </si>
  <si>
    <t>3275000</t>
  </si>
  <si>
    <t>ערד 8809</t>
  </si>
  <si>
    <t>3322000</t>
  </si>
  <si>
    <t>ערד 8811</t>
  </si>
  <si>
    <t>98811000</t>
  </si>
  <si>
    <t>ערד 8812</t>
  </si>
  <si>
    <t>98812000</t>
  </si>
  <si>
    <t>ערד 8813</t>
  </si>
  <si>
    <t>98813000</t>
  </si>
  <si>
    <t>ערד 8814</t>
  </si>
  <si>
    <t>98814000</t>
  </si>
  <si>
    <t>ערד 8815</t>
  </si>
  <si>
    <t>98815000</t>
  </si>
  <si>
    <t>ערד 8816</t>
  </si>
  <si>
    <t>98816000</t>
  </si>
  <si>
    <t>ערד 8817</t>
  </si>
  <si>
    <t>98817000</t>
  </si>
  <si>
    <t>ערד 8818</t>
  </si>
  <si>
    <t>98818000</t>
  </si>
  <si>
    <t>ערד 8819</t>
  </si>
  <si>
    <t>98819000</t>
  </si>
  <si>
    <t>ערד 8820</t>
  </si>
  <si>
    <t>98820000</t>
  </si>
  <si>
    <t>ערד 8821</t>
  </si>
  <si>
    <t>98821000</t>
  </si>
  <si>
    <t>ערד 8822</t>
  </si>
  <si>
    <t>9882200</t>
  </si>
  <si>
    <t>ערד 8823</t>
  </si>
  <si>
    <t>9882300</t>
  </si>
  <si>
    <t>ערד 8824</t>
  </si>
  <si>
    <t>9882500</t>
  </si>
  <si>
    <t>ערד 8825</t>
  </si>
  <si>
    <t>9882600</t>
  </si>
  <si>
    <t>ערד 8826</t>
  </si>
  <si>
    <t>9882700</t>
  </si>
  <si>
    <t>ערד 8827</t>
  </si>
  <si>
    <t>9882800</t>
  </si>
  <si>
    <t>ערד 8829</t>
  </si>
  <si>
    <t>9882900</t>
  </si>
  <si>
    <t>ערד 8832</t>
  </si>
  <si>
    <t>8831000</t>
  </si>
  <si>
    <t>ערד 8833</t>
  </si>
  <si>
    <t>8833000</t>
  </si>
  <si>
    <t>ערד 8834</t>
  </si>
  <si>
    <t>8834000</t>
  </si>
  <si>
    <t>ערד 8837</t>
  </si>
  <si>
    <t>8837000</t>
  </si>
  <si>
    <t>ערד 8838</t>
  </si>
  <si>
    <t>8838000</t>
  </si>
  <si>
    <t>ערד 8839</t>
  </si>
  <si>
    <t>8839000</t>
  </si>
  <si>
    <t>ערד 8840</t>
  </si>
  <si>
    <t>8840000</t>
  </si>
  <si>
    <t>ערד 8841</t>
  </si>
  <si>
    <t>8841000</t>
  </si>
  <si>
    <t>ערד 8843</t>
  </si>
  <si>
    <t>8843000</t>
  </si>
  <si>
    <t>ערד 8844</t>
  </si>
  <si>
    <t>8844000</t>
  </si>
  <si>
    <t>ערד 8845</t>
  </si>
  <si>
    <t>8845000</t>
  </si>
  <si>
    <t>ערד 8846</t>
  </si>
  <si>
    <t>8846000</t>
  </si>
  <si>
    <t>ערד 8847</t>
  </si>
  <si>
    <t>8847000</t>
  </si>
  <si>
    <t>ערד 8848</t>
  </si>
  <si>
    <t>8848000</t>
  </si>
  <si>
    <t>ערד 8849</t>
  </si>
  <si>
    <t>8849000</t>
  </si>
  <si>
    <t>ערד 8850</t>
  </si>
  <si>
    <t>8850000</t>
  </si>
  <si>
    <t>ערד 8851</t>
  </si>
  <si>
    <t>8851000</t>
  </si>
  <si>
    <t>ערד סדרה 2024  8758  4.8%</t>
  </si>
  <si>
    <t>8287583</t>
  </si>
  <si>
    <t>ערד סדרה 2024  8759  4.8%</t>
  </si>
  <si>
    <t>8287591</t>
  </si>
  <si>
    <t>ערד סדרה 2024  8760  4.8%</t>
  </si>
  <si>
    <t>8287609</t>
  </si>
  <si>
    <t>ערד סדרה 8740  4.8%  2023</t>
  </si>
  <si>
    <t>8287401</t>
  </si>
  <si>
    <t>ערד סדרה 8743  4.8%  2023</t>
  </si>
  <si>
    <t>8287435</t>
  </si>
  <si>
    <t>ערד סדרה 8744  4.8%  2023</t>
  </si>
  <si>
    <t>8287443</t>
  </si>
  <si>
    <t>ערד סדרה 8753 2024 4.8%</t>
  </si>
  <si>
    <t>8287534</t>
  </si>
  <si>
    <t>ערד סדרה 8755 2024 4.8%</t>
  </si>
  <si>
    <t>8287559</t>
  </si>
  <si>
    <t>ערד סדרה 8756 2024 4.8%</t>
  </si>
  <si>
    <t>8287567</t>
  </si>
  <si>
    <t>ערד סדרה 8757 2024 4.8%</t>
  </si>
  <si>
    <t>8287575</t>
  </si>
  <si>
    <t>ערד סדרה 8762 %4.8 2025</t>
  </si>
  <si>
    <t>8287625</t>
  </si>
  <si>
    <t>ערד סדרה 8763 %4.8 2025</t>
  </si>
  <si>
    <t>8287633</t>
  </si>
  <si>
    <t>ערד סדרה 8764 %4.8 2025</t>
  </si>
  <si>
    <t>8287641</t>
  </si>
  <si>
    <t>ערד סדרה 8766 2025 4.8%</t>
  </si>
  <si>
    <t>8287666</t>
  </si>
  <si>
    <t>ערד סדרה 8768 2025 4.8%</t>
  </si>
  <si>
    <t>8287682</t>
  </si>
  <si>
    <t>ערד סדרה 8770   2025   4.8%</t>
  </si>
  <si>
    <t>8287708</t>
  </si>
  <si>
    <t>ערד סדרה 8772 4.8% 2025</t>
  </si>
  <si>
    <t>8287724</t>
  </si>
  <si>
    <t>ערד סדרה 8773 4.8% 2025</t>
  </si>
  <si>
    <t>8287732</t>
  </si>
  <si>
    <t>ערד סדרה 8774 2026 4.8%</t>
  </si>
  <si>
    <t>8287740</t>
  </si>
  <si>
    <t>ערד סדרה 8775 2026 4.8%</t>
  </si>
  <si>
    <t>8287757</t>
  </si>
  <si>
    <t>ערד סדרה 8776 2026 4.8%</t>
  </si>
  <si>
    <t>8287765</t>
  </si>
  <si>
    <t>ערד סדרה 8777 2026 4.8%</t>
  </si>
  <si>
    <t>8287773</t>
  </si>
  <si>
    <t>ערד סדרה 8778 2026 4.8%</t>
  </si>
  <si>
    <t>8287781</t>
  </si>
  <si>
    <t>ערד סדרה 8781 2026 4.8%</t>
  </si>
  <si>
    <t>8287815</t>
  </si>
  <si>
    <t>ערד סדרה 8784  4.8%  2026</t>
  </si>
  <si>
    <t>8287849</t>
  </si>
  <si>
    <t>ערד סדרה 8787 4.8% 2027</t>
  </si>
  <si>
    <t>8287872</t>
  </si>
  <si>
    <t>ערד סדרה 8788 4.8% 2027</t>
  </si>
  <si>
    <t>71116727</t>
  </si>
  <si>
    <t>ערד סדרה 8789 2027 4.8%</t>
  </si>
  <si>
    <t>ערד סדרה 8810 2029 4.8%</t>
  </si>
  <si>
    <t>71121438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</si>
  <si>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</si>
  <si>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</si>
  <si>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</si>
  <si>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</si>
  <si>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</si>
  <si>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</si>
  <si>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רפאל אגח ג רצף מוסדי</t>
  </si>
  <si>
    <t>1140276</t>
  </si>
  <si>
    <t>520042185</t>
  </si>
  <si>
    <t>לאומי למשכנתאות שה</t>
  </si>
  <si>
    <t>6020903</t>
  </si>
  <si>
    <t>פועלים שטר הון 6  וחצי</t>
  </si>
  <si>
    <t>626279</t>
  </si>
  <si>
    <t>yes   די.בי.אס לווין סדרה א ל</t>
  </si>
  <si>
    <t>1106988</t>
  </si>
  <si>
    <t>512705138</t>
  </si>
  <si>
    <t>דור גז בעמ 4.95% 5.2020 ל.ס</t>
  </si>
  <si>
    <t>1093491</t>
  </si>
  <si>
    <t>513689059</t>
  </si>
  <si>
    <t>דיסקונט כ.התחייבות 2018 6.2%</t>
  </si>
  <si>
    <t>6392997</t>
  </si>
  <si>
    <t>הראל ביטוח</t>
  </si>
  <si>
    <t>1089655</t>
  </si>
  <si>
    <t>חשמל צמוד 2020   אגח ל.ס</t>
  </si>
  <si>
    <t>6000111</t>
  </si>
  <si>
    <t>נתיבי גז  סדרה א ל.ס 5.6%</t>
  </si>
  <si>
    <t>1103084</t>
  </si>
  <si>
    <t>513436394</t>
  </si>
  <si>
    <t>פז בתי זיקוק אשדוד</t>
  </si>
  <si>
    <t>1099159</t>
  </si>
  <si>
    <t>513775163</t>
  </si>
  <si>
    <t>קניון אבנת ל.ס סדרה א 5.3%</t>
  </si>
  <si>
    <t>1094820</t>
  </si>
  <si>
    <t>513698365</t>
  </si>
  <si>
    <t>פועלים ש.הון נדחה ב  5.75% ל.ס</t>
  </si>
  <si>
    <t>6620215</t>
  </si>
  <si>
    <t>שטרהון נדחה פועלים ג ל.ס 5.75%</t>
  </si>
  <si>
    <t>6620280</t>
  </si>
  <si>
    <t>דור אנרגיה ל.ס.</t>
  </si>
  <si>
    <t>1091578</t>
  </si>
  <si>
    <t>אספיסי אל עד 6.7%   סדרה 2</t>
  </si>
  <si>
    <t>1092774</t>
  </si>
  <si>
    <t>אספיסי אל עד 6.7%   סדרה 3</t>
  </si>
  <si>
    <t>1093939</t>
  </si>
  <si>
    <t>אספיסי אל עד 7%   סדרה 1</t>
  </si>
  <si>
    <t>1092162</t>
  </si>
  <si>
    <t>אלון  חברה לדלק ל.ס</t>
  </si>
  <si>
    <t>1101567</t>
  </si>
  <si>
    <t>520041690</t>
  </si>
  <si>
    <t>אלון דלק אגח א רמ חש 01/17</t>
  </si>
  <si>
    <t>1139930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</si>
  <si>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</si>
  <si>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</si>
  <si>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</si>
  <si>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</si>
  <si>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</si>
  <si>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</si>
  <si>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</si>
  <si>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איי סי פאוואר אגח א</t>
  </si>
  <si>
    <t>1140896</t>
  </si>
  <si>
    <t>514401702</t>
  </si>
  <si>
    <t>אמקור א</t>
  </si>
  <si>
    <t>1133545</t>
  </si>
  <si>
    <t>510064603</t>
  </si>
  <si>
    <t>נתיבים אגח א</t>
  </si>
  <si>
    <t>1090281</t>
  </si>
  <si>
    <t>512475203</t>
  </si>
  <si>
    <t>אורמת אגח 3*</t>
  </si>
  <si>
    <t>1139179</t>
  </si>
  <si>
    <t>צים note 1</t>
  </si>
  <si>
    <t>6510044</t>
  </si>
  <si>
    <t>520015041</t>
  </si>
  <si>
    <t>צים אג"ח סדרה ד רצף מוסדיים</t>
  </si>
  <si>
    <t>6510069</t>
  </si>
  <si>
    <t>CRSLNX 4.555 06/51</t>
  </si>
  <si>
    <t>CA22766TAB04</t>
  </si>
  <si>
    <t>RUBY PIPELINE 6 04/22</t>
  </si>
  <si>
    <t>USU7501KAB71</t>
  </si>
  <si>
    <t>TRANSED PARTNERS 3.951 09/50 12/37</t>
  </si>
  <si>
    <t>CA89366TAA57</t>
  </si>
  <si>
    <t>אמריקה ישראל   נדלן*</t>
  </si>
  <si>
    <t>512480971</t>
  </si>
  <si>
    <t>אנלייט Enlight מניה לא סחירה*</t>
  </si>
  <si>
    <t>550266274</t>
  </si>
  <si>
    <t>הליוס*</t>
  </si>
  <si>
    <t>514347202</t>
  </si>
  <si>
    <t>מניה לא סחירה BIG USA*</t>
  </si>
  <si>
    <t>35000</t>
  </si>
  <si>
    <t>514435395</t>
  </si>
  <si>
    <t>צים מניה</t>
  </si>
  <si>
    <t>347283</t>
  </si>
  <si>
    <t xml:space="preserve"> Michelson Program*</t>
  </si>
  <si>
    <t>120 Wall Street*</t>
  </si>
  <si>
    <t>330507</t>
  </si>
  <si>
    <t>180 Livingston equity*</t>
  </si>
  <si>
    <t>45499</t>
  </si>
  <si>
    <t>820 Washington*</t>
  </si>
  <si>
    <t>330506</t>
  </si>
  <si>
    <t>Adgar Invest and Dev Poland</t>
  </si>
  <si>
    <t>BERO CENTER*</t>
  </si>
  <si>
    <t>330500</t>
  </si>
  <si>
    <t>Data Center Atlanta*</t>
  </si>
  <si>
    <t>330509</t>
  </si>
  <si>
    <t>Edeka 1*</t>
  </si>
  <si>
    <t>330501</t>
  </si>
  <si>
    <t>Edeka 2*</t>
  </si>
  <si>
    <t>330502</t>
  </si>
  <si>
    <t>Fenwick*</t>
  </si>
  <si>
    <t>330514</t>
  </si>
  <si>
    <t>GLOBAL ENERGY HOLDINGS GROUP</t>
  </si>
  <si>
    <t>US37991A1007</t>
  </si>
  <si>
    <t>Hampton of Town Center  HG 3*</t>
  </si>
  <si>
    <t>MM Texas*</t>
  </si>
  <si>
    <t>386423</t>
  </si>
  <si>
    <t>Netto*</t>
  </si>
  <si>
    <t>330504</t>
  </si>
  <si>
    <t>North LaSalle   HG 4*</t>
  </si>
  <si>
    <t>Project Hush*</t>
  </si>
  <si>
    <t>Real*</t>
  </si>
  <si>
    <t>330503</t>
  </si>
  <si>
    <t>RESERVOIR EXPLORATION TECH ל.ס</t>
  </si>
  <si>
    <t>NO0010277957</t>
  </si>
  <si>
    <t>Terraces*</t>
  </si>
  <si>
    <t>Town Center   HG 6*</t>
  </si>
  <si>
    <t>Walgreens*</t>
  </si>
  <si>
    <t>330511</t>
  </si>
  <si>
    <t>White Oak*</t>
  </si>
  <si>
    <t>white oak 2*</t>
  </si>
  <si>
    <t>הילטון מלונות</t>
  </si>
  <si>
    <t>Hotels Restaurants &amp; Leisure</t>
  </si>
  <si>
    <t>סה"כ קרנות השקעה</t>
  </si>
  <si>
    <t>סה"כ קרנות השקעה בישראל</t>
  </si>
  <si>
    <t>Accelmed I</t>
  </si>
  <si>
    <t>ANATOMY 2</t>
  </si>
  <si>
    <t>ANATOMY I</t>
  </si>
  <si>
    <t>Evolution Venture Capital Fund</t>
  </si>
  <si>
    <t>Infinity I China</t>
  </si>
  <si>
    <t>Medica III</t>
  </si>
  <si>
    <t>orbimed Israel II</t>
  </si>
  <si>
    <t>Orbimed Israel Partners I</t>
  </si>
  <si>
    <t>Vertex III (Israel) Fund L.P</t>
  </si>
  <si>
    <t>Vintage IX Migdal LP</t>
  </si>
  <si>
    <t>Reality III</t>
  </si>
  <si>
    <t>Accelmed growth partners</t>
  </si>
  <si>
    <t>FIMI ISRAEL OPPORTUNITY 6</t>
  </si>
  <si>
    <t>Fimi Israel Opportunity II</t>
  </si>
  <si>
    <t>Fimi Israel Opportunity IV</t>
  </si>
  <si>
    <t>Fortissimo Capital Fund I   makefet</t>
  </si>
  <si>
    <t>NOY 2 infra &amp; energy investment LP</t>
  </si>
  <si>
    <t>NOY Ashalim</t>
  </si>
  <si>
    <t>Plenus II L.P</t>
  </si>
  <si>
    <t>Plenus III L.P</t>
  </si>
  <si>
    <t>Plenus Mezzanine Fund</t>
  </si>
  <si>
    <t>Shamrock Israel Growth I</t>
  </si>
  <si>
    <t>Sky I</t>
  </si>
  <si>
    <t>Sky II</t>
  </si>
  <si>
    <t>Sky III</t>
  </si>
  <si>
    <t>Tene Growth II  Qnergy</t>
  </si>
  <si>
    <t>Tene Growth III</t>
  </si>
  <si>
    <t>Tene Growth III  Gadot</t>
  </si>
  <si>
    <t>סה"כ קרנות השקעה בחו"ל</t>
  </si>
  <si>
    <t>Evergreen V</t>
  </si>
  <si>
    <t>Israel Cleantech Ventures I</t>
  </si>
  <si>
    <t>Israel Cleantech Ventures II</t>
  </si>
  <si>
    <t>Magma Venture Capital II</t>
  </si>
  <si>
    <t>Omega fund lll</t>
  </si>
  <si>
    <t>SVB</t>
  </si>
  <si>
    <t>קרנות גידור</t>
  </si>
  <si>
    <t>Cheyn CRE3/9/15</t>
  </si>
  <si>
    <t>XD0297816635</t>
  </si>
  <si>
    <t>GOTTEX ABI FUND LTD USD</t>
  </si>
  <si>
    <t>KYG399911075</t>
  </si>
  <si>
    <t>Laurus Cls A Benchmark 2</t>
  </si>
  <si>
    <t>303000003</t>
  </si>
  <si>
    <t>Pond View class B 02/2008</t>
  </si>
  <si>
    <t>XD0038388035</t>
  </si>
  <si>
    <t>Silver Creek Low Vol Strategie</t>
  </si>
  <si>
    <t>113325</t>
  </si>
  <si>
    <t>AXA</t>
  </si>
  <si>
    <t>Blackstone RE VIII</t>
  </si>
  <si>
    <t>Brookfield  RE  II</t>
  </si>
  <si>
    <t>Rothschild Real Estate</t>
  </si>
  <si>
    <t>Advent international VIII</t>
  </si>
  <si>
    <t>Aksia Capital III L.P</t>
  </si>
  <si>
    <t>APCS*</t>
  </si>
  <si>
    <t>apollo</t>
  </si>
  <si>
    <t>Arclight Energy Partners II</t>
  </si>
  <si>
    <t>Ares Special Situations Fund IV*</t>
  </si>
  <si>
    <t>Argan Capital L.P</t>
  </si>
  <si>
    <t>Avista Capital Partners L.P</t>
  </si>
  <si>
    <t>Brookfield Capital Partners IV</t>
  </si>
  <si>
    <t>CICC Growth capital fund I</t>
  </si>
  <si>
    <t>ClearWater Capital Partners</t>
  </si>
  <si>
    <t>CMP VII</t>
  </si>
  <si>
    <t>DOVER</t>
  </si>
  <si>
    <t>Esprit Capital I Fund</t>
  </si>
  <si>
    <t>Fortissimo Capital Fund II</t>
  </si>
  <si>
    <t>Fortissimo Capital Fund III</t>
  </si>
  <si>
    <t>Gavea III</t>
  </si>
  <si>
    <t>Gavea IV</t>
  </si>
  <si>
    <t>Graph Tech Brookfield</t>
  </si>
  <si>
    <t>Harbourvest co inv cruise</t>
  </si>
  <si>
    <t>HarbourVest Co Inv DNLD</t>
  </si>
  <si>
    <t>Harbourvest co inv perston</t>
  </si>
  <si>
    <t>HarbourVest International V</t>
  </si>
  <si>
    <t>harbourvest part' co inv fund IV</t>
  </si>
  <si>
    <t>harbourvest Sec gridiron</t>
  </si>
  <si>
    <t>HBOS Mezzanine Portfolio</t>
  </si>
  <si>
    <t>Hunter Acquisition Limited</t>
  </si>
  <si>
    <t>Klirmark Opportunity I</t>
  </si>
  <si>
    <t>Klirmark Opportunity II</t>
  </si>
  <si>
    <t>KOTAK  CIIF I</t>
  </si>
  <si>
    <t>Meridiam III</t>
  </si>
  <si>
    <t>Olympus Capital Asia III L.P</t>
  </si>
  <si>
    <t>PCS III</t>
  </si>
  <si>
    <t>Rhone Capital Partners V</t>
  </si>
  <si>
    <t>Rocket Dog L.P</t>
  </si>
  <si>
    <t>Selene  mak</t>
  </si>
  <si>
    <t>Silverfleet II</t>
  </si>
  <si>
    <t>SLF I</t>
  </si>
  <si>
    <t>Tene Growth II</t>
  </si>
  <si>
    <t>THOMA BRAVO</t>
  </si>
  <si>
    <t>Trilantic capital partners V</t>
  </si>
  <si>
    <t>VICTORIA II</t>
  </si>
  <si>
    <t>Viola PE 2 LP</t>
  </si>
  <si>
    <t>Viola Private Equity I L.P</t>
  </si>
  <si>
    <t>warburg pincus</t>
  </si>
  <si>
    <t>סה"כ כתבי אופציה בישראל:</t>
  </si>
  <si>
    <t>אפריקה תעשיות הלוואה אופציה לא סחירה*</t>
  </si>
  <si>
    <t>3153001</t>
  </si>
  <si>
    <t>1133354</t>
  </si>
  <si>
    <t>REDHILL WARRANT</t>
  </si>
  <si>
    <t>52290</t>
  </si>
  <si>
    <t>+I14/-ILS 98.8863696 08-05-18 (10) +0.4</t>
  </si>
  <si>
    <t>10009215</t>
  </si>
  <si>
    <t>₪ / מט"ח</t>
  </si>
  <si>
    <t>+ILS/-EUR 3.8854 05-07-17 (12) +54</t>
  </si>
  <si>
    <t>10009909</t>
  </si>
  <si>
    <t>+ILS/-EUR 4 03-08-17 (10) +47</t>
  </si>
  <si>
    <t>10010024</t>
  </si>
  <si>
    <t>+ILS/-USD 3.578 25-07-17 (20) --79</t>
  </si>
  <si>
    <t>10010015</t>
  </si>
  <si>
    <t>+ILS/-USD 3.5842 26-07-17 (10) --78</t>
  </si>
  <si>
    <t>10010017</t>
  </si>
  <si>
    <t>+ILS/-USD 3.5857 20-07-17 (11) --73</t>
  </si>
  <si>
    <t>10010012</t>
  </si>
  <si>
    <t>+ILS/-USD 3.5871 18-07-17 (12) --79</t>
  </si>
  <si>
    <t>10010002</t>
  </si>
  <si>
    <t>+ILS/-USD 3.588 18-07-17 (10) --79</t>
  </si>
  <si>
    <t>10010000</t>
  </si>
  <si>
    <t>+ILS/-USD 3.59 18-07-17 (20) --79</t>
  </si>
  <si>
    <t>10010004</t>
  </si>
  <si>
    <t>+ILS/-USD 3.5947 12-07-17 (20) --73</t>
  </si>
  <si>
    <t>10009990</t>
  </si>
  <si>
    <t>+ILS/-USD 3.595 11-07-17 (20) --76</t>
  </si>
  <si>
    <t>10009981</t>
  </si>
  <si>
    <t>+ILS/-USD 3.5957 11-07-17 (20) -68</t>
  </si>
  <si>
    <t>10010008</t>
  </si>
  <si>
    <t>+ILS/-USD 3.5964 11-07-17 (10) --76</t>
  </si>
  <si>
    <t>10009979</t>
  </si>
  <si>
    <t>+ILS/-USD 3.597 06-07-17 (20) --70</t>
  </si>
  <si>
    <t>10009975</t>
  </si>
  <si>
    <t>+ILS/-USD 3.6 06-07-17 (12) --70</t>
  </si>
  <si>
    <t>10009973</t>
  </si>
  <si>
    <t>+ILS/-USD 3.6 07-08-17 (20) --158</t>
  </si>
  <si>
    <t>10009892</t>
  </si>
  <si>
    <t>+ILS/-USD 3.6032 07-08-17 (12) --158</t>
  </si>
  <si>
    <t>10009890</t>
  </si>
  <si>
    <t>+ILS/-USD 3.6035 12-07-17 (10) --75</t>
  </si>
  <si>
    <t>10009987</t>
  </si>
  <si>
    <t>+ILS/-USD 3.6045 12-07-17 (11) --75</t>
  </si>
  <si>
    <t>10009985</t>
  </si>
  <si>
    <t>+ILS/-USD 3.605 12-07-17 (20) --75</t>
  </si>
  <si>
    <t>10009989</t>
  </si>
  <si>
    <t>+ILS/-USD 3.615 02-08-17 (20) --169</t>
  </si>
  <si>
    <t>10009869</t>
  </si>
  <si>
    <t>+ILS/-USD 3.6151 02-08-17 (10) --169</t>
  </si>
  <si>
    <t>10009867</t>
  </si>
  <si>
    <t>+ILS/-USD 3.6273 02-08-17 (20) --117</t>
  </si>
  <si>
    <t>10009958</t>
  </si>
  <si>
    <t>+ILS/-EUR 3.9574 18-09-17 (12) +54</t>
  </si>
  <si>
    <t>10010054</t>
  </si>
  <si>
    <t>+ILS/-USD 3.4993 23-10-17 (10) --167.5</t>
  </si>
  <si>
    <t>10010073</t>
  </si>
  <si>
    <t>+ILS/-USD 3.5013 23-10-17 (11) --167</t>
  </si>
  <si>
    <t>10010075</t>
  </si>
  <si>
    <t>+ILS/-USD 3.502 23-10-17 (20) --168</t>
  </si>
  <si>
    <t>10010077</t>
  </si>
  <si>
    <t>+ILS/-USD 3.5045 24-10-17 (11) --165</t>
  </si>
  <si>
    <t>10010079</t>
  </si>
  <si>
    <t>+ILS/-USD 3.505 24-10-17 (20) --165</t>
  </si>
  <si>
    <t>10010081</t>
  </si>
  <si>
    <t>+ILS/-USD 3.5057 03-10-17 (10) --143</t>
  </si>
  <si>
    <t>10010062</t>
  </si>
  <si>
    <t>+ILS/-USD 3.506 03-10-17 (12) --143</t>
  </si>
  <si>
    <t>10010064</t>
  </si>
  <si>
    <t>+ILS/-USD 3.5125 17-10-17 (11) --165</t>
  </si>
  <si>
    <t>10010067</t>
  </si>
  <si>
    <t>+ILS/-USD 3.5209 03-10-17 (20) -141</t>
  </si>
  <si>
    <t>10010071</t>
  </si>
  <si>
    <t>+ILS/-USD 3.528 14-09-17 (11) --125</t>
  </si>
  <si>
    <t>10010046</t>
  </si>
  <si>
    <t>+ILS/-USD 3.5292 12-09-17 (11) --128</t>
  </si>
  <si>
    <t>10010041</t>
  </si>
  <si>
    <t>+ILS/-USD 3.5315 25-09-17 (20) --145</t>
  </si>
  <si>
    <t>10010035</t>
  </si>
  <si>
    <t>+ILS/-USD 3.5322 12-09-17 (10) --128</t>
  </si>
  <si>
    <t>10010037</t>
  </si>
  <si>
    <t>+ILS/-USD 3.533 07-09-17 (20) --120</t>
  </si>
  <si>
    <t>10010026</t>
  </si>
  <si>
    <t>+ILS/-USD 3.533 12-09-17 (20) --127</t>
  </si>
  <si>
    <t>10010030</t>
  </si>
  <si>
    <t>+ILS/-USD 3.5397 20-07-17 (10) --53.5</t>
  </si>
  <si>
    <t>10010039</t>
  </si>
  <si>
    <t>+USD/-EUR 1.0701 27-07-17 (10) +52.5</t>
  </si>
  <si>
    <t>10009921</t>
  </si>
  <si>
    <t>+USD/-EUR 1.0703 27-07-17 (26) +52.5</t>
  </si>
  <si>
    <t>10009923</t>
  </si>
  <si>
    <t>+USD/-EUR 1.0803 17-07-17 (20) +53.2</t>
  </si>
  <si>
    <t>10009903</t>
  </si>
  <si>
    <t>+USD/-EUR 1.0808 17-07-17 (12) +53.3</t>
  </si>
  <si>
    <t>10009901</t>
  </si>
  <si>
    <t>+USD/-EUR 1.0821 08-08-17 (12) +55.8</t>
  </si>
  <si>
    <t>10009939</t>
  </si>
  <si>
    <t>+USD/-EUR 1.0826 08-08-17 (10) +55.9</t>
  </si>
  <si>
    <t>10009937</t>
  </si>
  <si>
    <t>+USD/-EUR 1.0924 10-07-17 (10) +32.4</t>
  </si>
  <si>
    <t>10009983</t>
  </si>
  <si>
    <t>+USD/-EUR 1.0948 10-07-17 (10) +34.4</t>
  </si>
  <si>
    <t>10009968</t>
  </si>
  <si>
    <t>+USD/-EUR 1.0949 10-07-17 (12) +34.4</t>
  </si>
  <si>
    <t>10009970</t>
  </si>
  <si>
    <t>+USD/-EUR 1.0984 09-08-17 (10) +46.8</t>
  </si>
  <si>
    <t>10009995</t>
  </si>
  <si>
    <t>+USD/-EUR 1.0987 09-08-17 (20) +47</t>
  </si>
  <si>
    <t>10009997</t>
  </si>
  <si>
    <t>+USD/-EUR 1.1207 13-09-17 (10) +65</t>
  </si>
  <si>
    <t>10010010</t>
  </si>
  <si>
    <t>+USD/-GBP 1.2451 31-07-17 (12) +45.8</t>
  </si>
  <si>
    <t>10009873</t>
  </si>
  <si>
    <t>+USD/-GBP 1.2456 31-07-17 (20) +45.7</t>
  </si>
  <si>
    <t>10009875</t>
  </si>
  <si>
    <t>+USD/-GBP 1.25 24-07-17 (10) +31</t>
  </si>
  <si>
    <t>10009915</t>
  </si>
  <si>
    <t>+USD/-GBP 1.2504 31-07-17 (10) +44.8</t>
  </si>
  <si>
    <t>10009879</t>
  </si>
  <si>
    <t>+USD/-GBP 1.2859 06-09-17 (11) +46.1</t>
  </si>
  <si>
    <t>10009954</t>
  </si>
  <si>
    <t>+USD/-GBP 1.2861 06-09-17 (20) +46.1</t>
  </si>
  <si>
    <t>10009956</t>
  </si>
  <si>
    <t>+USD/-GBP 1.2929 19-09-17 (10) +49.3</t>
  </si>
  <si>
    <t>10009960</t>
  </si>
  <si>
    <t>+USD/-GBP 1.2932 13-09-17 (11) +46.8</t>
  </si>
  <si>
    <t>10009962</t>
  </si>
  <si>
    <t>+USD/-JPY 109.6 14-08-17 (20) --49.8</t>
  </si>
  <si>
    <t>10009946</t>
  </si>
  <si>
    <t>+USD/-JPY 109.602 14-08-17 (12) --49.8</t>
  </si>
  <si>
    <t>10009944</t>
  </si>
  <si>
    <t>+USD/-JPY 111.3 11-09-17 (20) --49.9</t>
  </si>
  <si>
    <t>10010021</t>
  </si>
  <si>
    <t>+USD/-JPY 113.657 14-08-17 (12) --43.3</t>
  </si>
  <si>
    <t>10009982</t>
  </si>
  <si>
    <t>+USD/-EUR 1.1232 16-10-17 (11) +72.2</t>
  </si>
  <si>
    <t>10010059</t>
  </si>
  <si>
    <t>+USD/-EUR 1.1237 16-10-17 (10) +72.2</t>
  </si>
  <si>
    <t>10010057</t>
  </si>
  <si>
    <t>+USD/-EUR 1.1263 27-09-17 (12) +62.8</t>
  </si>
  <si>
    <t>10010048</t>
  </si>
  <si>
    <t>+USD/-EUR 1.1283 27-09-17 (20) +62.8</t>
  </si>
  <si>
    <t>10010050</t>
  </si>
  <si>
    <t>+USD/-EUR 1.1301 09-08-17 (12) +37.4</t>
  </si>
  <si>
    <t>10010032</t>
  </si>
  <si>
    <t>+USD/-GBP 1.2919 24-07-17 (12) +19.3</t>
  </si>
  <si>
    <t>10010034</t>
  </si>
  <si>
    <t>+USD/-GBP 1.2956 02-10-17 (20) +46.4</t>
  </si>
  <si>
    <t>10010043</t>
  </si>
  <si>
    <t>+USD/-JPY 110.936 11-09-17 (10) --40.4</t>
  </si>
  <si>
    <t>10010065</t>
  </si>
  <si>
    <t>TRS</t>
  </si>
  <si>
    <t>10009942</t>
  </si>
  <si>
    <t>PANTH IV   X F CDO</t>
  </si>
  <si>
    <t>XS0276075198</t>
  </si>
  <si>
    <t>Valleriite CDO Black rock 2007</t>
  </si>
  <si>
    <t>XS0299125483</t>
  </si>
  <si>
    <t>מרקורי CDO</t>
  </si>
  <si>
    <t>USG6006AAA90</t>
  </si>
  <si>
    <t/>
  </si>
  <si>
    <t>דולר ניו-זילנד</t>
  </si>
  <si>
    <t>כתר נורבגי</t>
  </si>
  <si>
    <t>בנק הפועלים בע"מ</t>
  </si>
  <si>
    <t>30112000</t>
  </si>
  <si>
    <t>בנק לאומי לישראל בע"מ</t>
  </si>
  <si>
    <t>30110000</t>
  </si>
  <si>
    <t>בנק מזרחי טפחות בע"מ</t>
  </si>
  <si>
    <t>30120000</t>
  </si>
  <si>
    <t>בנק דיסקונט לישראל בע"מ</t>
  </si>
  <si>
    <t>30011000</t>
  </si>
  <si>
    <t>יו בנק</t>
  </si>
  <si>
    <t>30026000</t>
  </si>
  <si>
    <t>דירוג פנימי</t>
  </si>
  <si>
    <t>פועלים סהר</t>
  </si>
  <si>
    <t>30395000</t>
  </si>
  <si>
    <t>32095000</t>
  </si>
  <si>
    <t>30312000</t>
  </si>
  <si>
    <t>30212000</t>
  </si>
  <si>
    <t>31712000</t>
  </si>
  <si>
    <t>32012000</t>
  </si>
  <si>
    <t>31110000</t>
  </si>
  <si>
    <t>30210000</t>
  </si>
  <si>
    <t>32610000</t>
  </si>
  <si>
    <t>32010000</t>
  </si>
  <si>
    <t>30310000</t>
  </si>
  <si>
    <t>30320000</t>
  </si>
  <si>
    <t>32020000</t>
  </si>
  <si>
    <t>30311000</t>
  </si>
  <si>
    <t>32011000</t>
  </si>
  <si>
    <t>30226000</t>
  </si>
  <si>
    <t>31726000</t>
  </si>
  <si>
    <t>30326000</t>
  </si>
  <si>
    <t>32026000</t>
  </si>
  <si>
    <t>35195000</t>
  </si>
  <si>
    <t>UBS</t>
  </si>
  <si>
    <t>30791000</t>
  </si>
  <si>
    <t>Aa3</t>
  </si>
  <si>
    <t>MOODY'S</t>
  </si>
  <si>
    <t>32291000</t>
  </si>
  <si>
    <t>דולר סינגפורי</t>
  </si>
  <si>
    <t>30891000</t>
  </si>
  <si>
    <t>30991000</t>
  </si>
  <si>
    <t>30291000</t>
  </si>
  <si>
    <t>31091000</t>
  </si>
  <si>
    <t>31791000</t>
  </si>
  <si>
    <t>31191000</t>
  </si>
  <si>
    <t>32091000</t>
  </si>
  <si>
    <t>30391000</t>
  </si>
  <si>
    <t>32691000</t>
  </si>
  <si>
    <t>שעבוד פוליסות ב.חיים - מדד מחירים לצרכן7891</t>
  </si>
  <si>
    <t>לא</t>
  </si>
  <si>
    <t>333360307</t>
  </si>
  <si>
    <t>כן</t>
  </si>
  <si>
    <t>90148620</t>
  </si>
  <si>
    <t>90148621</t>
  </si>
  <si>
    <t>90148622</t>
  </si>
  <si>
    <t>90148623</t>
  </si>
  <si>
    <t>472710</t>
  </si>
  <si>
    <t>90150400</t>
  </si>
  <si>
    <t>90150520</t>
  </si>
  <si>
    <t>92322010</t>
  </si>
  <si>
    <t>92321020</t>
  </si>
  <si>
    <t>455531</t>
  </si>
  <si>
    <t>14811160</t>
  </si>
  <si>
    <t>14760843</t>
  </si>
  <si>
    <t>454099</t>
  </si>
  <si>
    <t>90145563</t>
  </si>
  <si>
    <t>455954</t>
  </si>
  <si>
    <t>90150300</t>
  </si>
  <si>
    <t>90145980</t>
  </si>
  <si>
    <t>90143221</t>
  </si>
  <si>
    <t>95350502</t>
  </si>
  <si>
    <t>95350101</t>
  </si>
  <si>
    <t>95350102</t>
  </si>
  <si>
    <t>95350202</t>
  </si>
  <si>
    <t>95350201</t>
  </si>
  <si>
    <t>95350301</t>
  </si>
  <si>
    <t>95350302</t>
  </si>
  <si>
    <t>95350401</t>
  </si>
  <si>
    <t>95350402</t>
  </si>
  <si>
    <t>95350501</t>
  </si>
  <si>
    <t>90145362</t>
  </si>
  <si>
    <t>458870</t>
  </si>
  <si>
    <t>458869</t>
  </si>
  <si>
    <t>11898420</t>
  </si>
  <si>
    <t>11898421</t>
  </si>
  <si>
    <t>11898422</t>
  </si>
  <si>
    <t>11896110</t>
  </si>
  <si>
    <t>11898200</t>
  </si>
  <si>
    <t>11898230</t>
  </si>
  <si>
    <t>11898120</t>
  </si>
  <si>
    <t>11898130</t>
  </si>
  <si>
    <t>11898140</t>
  </si>
  <si>
    <t>11898150</t>
  </si>
  <si>
    <t>11898160</t>
  </si>
  <si>
    <t>11898270</t>
  </si>
  <si>
    <t>11898280</t>
  </si>
  <si>
    <t>11898290</t>
  </si>
  <si>
    <t>11896120</t>
  </si>
  <si>
    <t>11898300</t>
  </si>
  <si>
    <t>11898310</t>
  </si>
  <si>
    <t>11898320</t>
  </si>
  <si>
    <t>11898330</t>
  </si>
  <si>
    <t>11898340</t>
  </si>
  <si>
    <t>11898350</t>
  </si>
  <si>
    <t>11898360</t>
  </si>
  <si>
    <t>11898380</t>
  </si>
  <si>
    <t>11898390</t>
  </si>
  <si>
    <t>11898400</t>
  </si>
  <si>
    <t>11896130</t>
  </si>
  <si>
    <t>11898410</t>
  </si>
  <si>
    <t>11896140</t>
  </si>
  <si>
    <t>11896150</t>
  </si>
  <si>
    <t>11896160</t>
  </si>
  <si>
    <t>11898170</t>
  </si>
  <si>
    <t>11898180</t>
  </si>
  <si>
    <t>11898190</t>
  </si>
  <si>
    <t>90135664</t>
  </si>
  <si>
    <t>90135667</t>
  </si>
  <si>
    <t>90135663</t>
  </si>
  <si>
    <t>90135666</t>
  </si>
  <si>
    <t>90135661</t>
  </si>
  <si>
    <t>469284</t>
  </si>
  <si>
    <t>469285</t>
  </si>
  <si>
    <t>40999</t>
  </si>
  <si>
    <t>14760844</t>
  </si>
  <si>
    <t>90136004</t>
  </si>
  <si>
    <t>90839511</t>
  </si>
  <si>
    <t>90839541</t>
  </si>
  <si>
    <t>90839542</t>
  </si>
  <si>
    <t>90839544</t>
  </si>
  <si>
    <t>90839545</t>
  </si>
  <si>
    <t>90839512</t>
  </si>
  <si>
    <t>90839513</t>
  </si>
  <si>
    <t>90839515</t>
  </si>
  <si>
    <t>90839516</t>
  </si>
  <si>
    <t>90839517</t>
  </si>
  <si>
    <t>90839518</t>
  </si>
  <si>
    <t>90839519</t>
  </si>
  <si>
    <t>90839520</t>
  </si>
  <si>
    <t>443423</t>
  </si>
  <si>
    <t>443424</t>
  </si>
  <si>
    <t>90136001</t>
  </si>
  <si>
    <t>90136005</t>
  </si>
  <si>
    <t>90136035</t>
  </si>
  <si>
    <t>90136025</t>
  </si>
  <si>
    <t>90136003</t>
  </si>
  <si>
    <t>90136002</t>
  </si>
  <si>
    <t>470540</t>
  </si>
  <si>
    <t>465782</t>
  </si>
  <si>
    <t>467404</t>
  </si>
  <si>
    <t>91102799</t>
  </si>
  <si>
    <t>91102798</t>
  </si>
  <si>
    <t>414968</t>
  </si>
  <si>
    <t>439284</t>
  </si>
  <si>
    <t>453772</t>
  </si>
  <si>
    <t>90240690</t>
  </si>
  <si>
    <t>90240692</t>
  </si>
  <si>
    <t>90240693</t>
  </si>
  <si>
    <t>90240694</t>
  </si>
  <si>
    <t>90240695</t>
  </si>
  <si>
    <t>90240790</t>
  </si>
  <si>
    <t>90240792</t>
  </si>
  <si>
    <t>90240793</t>
  </si>
  <si>
    <t>90240794</t>
  </si>
  <si>
    <t>90240795</t>
  </si>
  <si>
    <t>90141407</t>
  </si>
  <si>
    <t>90800100</t>
  </si>
  <si>
    <t>D</t>
  </si>
  <si>
    <t>91050001</t>
  </si>
  <si>
    <t>465781</t>
  </si>
  <si>
    <t>467403</t>
  </si>
  <si>
    <t>470541</t>
  </si>
  <si>
    <t>474487</t>
  </si>
  <si>
    <t>474475</t>
  </si>
  <si>
    <t>464741</t>
  </si>
  <si>
    <t>464740</t>
  </si>
  <si>
    <t>467402</t>
  </si>
  <si>
    <t>468558</t>
  </si>
  <si>
    <t>470542</t>
  </si>
  <si>
    <t>474488</t>
  </si>
  <si>
    <t>468299</t>
  </si>
  <si>
    <t>466647</t>
  </si>
  <si>
    <t>462906</t>
  </si>
  <si>
    <t>470854</t>
  </si>
  <si>
    <t>462480</t>
  </si>
  <si>
    <t>469140</t>
  </si>
  <si>
    <t>434246</t>
  </si>
  <si>
    <t>450754</t>
  </si>
  <si>
    <t>453602</t>
  </si>
  <si>
    <t>455953</t>
  </si>
  <si>
    <t>439880</t>
  </si>
  <si>
    <t>451488</t>
  </si>
  <si>
    <t>415761</t>
  </si>
  <si>
    <t>445549</t>
  </si>
  <si>
    <t>471677</t>
  </si>
  <si>
    <t>474437</t>
  </si>
  <si>
    <t>474436</t>
  </si>
  <si>
    <t>474486</t>
  </si>
  <si>
    <t>442732</t>
  </si>
  <si>
    <t>445631</t>
  </si>
  <si>
    <t>454193</t>
  </si>
  <si>
    <t>אדנים 2017 6%</t>
  </si>
  <si>
    <t>7252828</t>
  </si>
  <si>
    <t>אדנים 2017 6.25%</t>
  </si>
  <si>
    <t>7252836</t>
  </si>
  <si>
    <t>אדנים 2022 6.2%</t>
  </si>
  <si>
    <t>7252844</t>
  </si>
  <si>
    <t>אדנים 2028 5.65%</t>
  </si>
  <si>
    <t>7252851</t>
  </si>
  <si>
    <t>בלמש 2018 5.2%</t>
  </si>
  <si>
    <t>6021703</t>
  </si>
  <si>
    <t>בלמש 2018 5.75%</t>
  </si>
  <si>
    <t>6021612</t>
  </si>
  <si>
    <t>בנק הפועלים 6</t>
  </si>
  <si>
    <t>6626253</t>
  </si>
  <si>
    <t>בנק הפועלים פקדון</t>
  </si>
  <si>
    <t>6620405</t>
  </si>
  <si>
    <t>בנק הפועלים פקדון 2019 %4.8</t>
  </si>
  <si>
    <t>6620538</t>
  </si>
  <si>
    <t>בנק מזרחי 5.51% 5/2023</t>
  </si>
  <si>
    <t>טפחות 2017 6.1%</t>
  </si>
  <si>
    <t>6683106</t>
  </si>
  <si>
    <t>טפחות 2017 6.15%</t>
  </si>
  <si>
    <t>6683098</t>
  </si>
  <si>
    <t>טפחות פקדון 2029 5.75%</t>
  </si>
  <si>
    <t>6682264</t>
  </si>
  <si>
    <t>לאומי 2017 6%</t>
  </si>
  <si>
    <t>6401749</t>
  </si>
  <si>
    <t>משכן 2017 6.15%</t>
  </si>
  <si>
    <t>6477525</t>
  </si>
  <si>
    <t>משכן 2021 5.25%</t>
  </si>
  <si>
    <t>6477178</t>
  </si>
  <si>
    <t>משכן 2028 5.6%</t>
  </si>
  <si>
    <t>6477574</t>
  </si>
  <si>
    <t>פועלים 2024 5.1%</t>
  </si>
  <si>
    <t>6620264</t>
  </si>
  <si>
    <t>פועלים 26/5/2018 5</t>
  </si>
  <si>
    <t>6626394</t>
  </si>
  <si>
    <t>פועלים 26/5/2023 5</t>
  </si>
  <si>
    <t>6626386</t>
  </si>
  <si>
    <t>פועלים פקדון</t>
  </si>
  <si>
    <t>6620413</t>
  </si>
  <si>
    <t>פועלים פקדון 5.05%</t>
  </si>
  <si>
    <t>6620447</t>
  </si>
  <si>
    <t>פועלים פקדון 5.05% 2027</t>
  </si>
  <si>
    <t>6620512</t>
  </si>
  <si>
    <t>פקדון טפחות 6.22%  במקום3296</t>
  </si>
  <si>
    <t>פקדון טפחות 6.22% 09.01.2018</t>
  </si>
  <si>
    <t>פקדון פועלים 4.8    2018</t>
  </si>
  <si>
    <t>6620454</t>
  </si>
  <si>
    <t>שפיצר בלמש שנה 5.9% 06.08.017</t>
  </si>
  <si>
    <t>שפיצר טפחות 5.8% 3.7.2017</t>
  </si>
  <si>
    <t>שפיצר טפחות שנה 6.15% 2.10.015</t>
  </si>
  <si>
    <t>דיסקונט למשכנתאות 2017 6.2%</t>
  </si>
  <si>
    <t>6070965</t>
  </si>
  <si>
    <t>שפיצר רבע הבינלאומי 6% 15.7.17</t>
  </si>
  <si>
    <t>אוצר השלטון 2022 6.5%</t>
  </si>
  <si>
    <t>6396220</t>
  </si>
  <si>
    <t>אוצר השלטון 2023 6.2%</t>
  </si>
  <si>
    <t>6396329</t>
  </si>
  <si>
    <t>ירושלים 2017 6.5%</t>
  </si>
  <si>
    <t>7265481</t>
  </si>
  <si>
    <t>ירושלים 2022 6.3%</t>
  </si>
  <si>
    <t>7265499</t>
  </si>
  <si>
    <t>טפחות  11.8.16</t>
  </si>
  <si>
    <t>439876</t>
  </si>
  <si>
    <t>טפחות8/17  15.8.16</t>
  </si>
  <si>
    <t>439877</t>
  </si>
  <si>
    <t>מזרחי 032018</t>
  </si>
  <si>
    <t>463293</t>
  </si>
  <si>
    <t>מזרחי 052018</t>
  </si>
  <si>
    <t>468320</t>
  </si>
  <si>
    <t>מזרחי 062018</t>
  </si>
  <si>
    <t>471974</t>
  </si>
  <si>
    <t>מזרחי 11/17</t>
  </si>
  <si>
    <t>451233</t>
  </si>
  <si>
    <t>מזרחי 2/12 0.45%</t>
  </si>
  <si>
    <t>460127</t>
  </si>
  <si>
    <t>מזרחי 28/1/18</t>
  </si>
  <si>
    <t>456210</t>
  </si>
  <si>
    <t>מזרחי 30/11/17</t>
  </si>
  <si>
    <t>454136</t>
  </si>
  <si>
    <t>מזרחי9/17  8.9.16</t>
  </si>
  <si>
    <t>443783</t>
  </si>
  <si>
    <t>פועלים 01.02.2018</t>
  </si>
  <si>
    <t>460128</t>
  </si>
  <si>
    <t>פועלים 04042018</t>
  </si>
  <si>
    <t>465861</t>
  </si>
  <si>
    <t>פועלים 05/2018</t>
  </si>
  <si>
    <t>468319</t>
  </si>
  <si>
    <t>פועלים 06/2018</t>
  </si>
  <si>
    <t>471973</t>
  </si>
  <si>
    <t>פועלים 10.08.2017</t>
  </si>
  <si>
    <t>439793</t>
  </si>
  <si>
    <t>פועלים 11/16</t>
  </si>
  <si>
    <t>454134</t>
  </si>
  <si>
    <t>פועלים 15.08.2017</t>
  </si>
  <si>
    <t>439878</t>
  </si>
  <si>
    <t>דיסקונט 11/17</t>
  </si>
  <si>
    <t>454135</t>
  </si>
  <si>
    <t>451232</t>
  </si>
  <si>
    <t>דיסקונט 12/17</t>
  </si>
  <si>
    <t>456207</t>
  </si>
  <si>
    <t>דיסקונט 28/1/2018</t>
  </si>
  <si>
    <t>456208</t>
  </si>
  <si>
    <t>דיסקונט 9/17</t>
  </si>
  <si>
    <t>443776</t>
  </si>
  <si>
    <t>יובנק 9/17</t>
  </si>
  <si>
    <t>516460</t>
  </si>
  <si>
    <t>444458</t>
  </si>
  <si>
    <t>נדלן קרית הלאום</t>
  </si>
  <si>
    <t>השכרה</t>
  </si>
  <si>
    <t>ישראל גלילי 3, ראשון לציון</t>
  </si>
  <si>
    <t>נדלן פאואר סנטר נכסים</t>
  </si>
  <si>
    <t>א.ת. פולג, נתניה</t>
  </si>
  <si>
    <t>נדלן לייף פלאזה</t>
  </si>
  <si>
    <t>החושלים 6, הרצליה פיתוח</t>
  </si>
  <si>
    <t>נדלן מגדל קרדן</t>
  </si>
  <si>
    <t>בגין 154, תל אביב</t>
  </si>
  <si>
    <t>נדלן קניון הזהב ראשלצ</t>
  </si>
  <si>
    <t>קניון</t>
  </si>
  <si>
    <t>סחרוב ,21 ראשון לציון</t>
  </si>
  <si>
    <t>נדלן בית סלקום נתניה</t>
  </si>
  <si>
    <t>הגביש ,10 נתניה</t>
  </si>
  <si>
    <t>נדלן בית ציון</t>
  </si>
  <si>
    <t>רוטשילד ,45 תל אביב</t>
  </si>
  <si>
    <t>נדלן מגדל זיו</t>
  </si>
  <si>
    <t>ראול ולנברג 24, תל אביב</t>
  </si>
  <si>
    <t>נדלן מגדל סהר</t>
  </si>
  <si>
    <t>יהודה הלוי ,48 תל אביב</t>
  </si>
  <si>
    <t>נדלן פי גלילות</t>
  </si>
  <si>
    <t>מתחם פי גלילות, רמת השרון</t>
  </si>
  <si>
    <t>נדלן כפר נטר</t>
  </si>
  <si>
    <t>פארק התעשייה כפר נטר</t>
  </si>
  <si>
    <t>נדלן בית יעד ירושלים</t>
  </si>
  <si>
    <t>עם ועולמו 3, גבעת שאול, ירושלים</t>
  </si>
  <si>
    <t>נדלן מתקן ראשל'צ</t>
  </si>
  <si>
    <t>סחרוב 12, ראשון לציון</t>
  </si>
  <si>
    <t>נדלן מקרקעין להשכרה - בית ריגר פדרמן</t>
  </si>
  <si>
    <t>כנפי נשרים 22, ירושלים</t>
  </si>
  <si>
    <t>נדלן מקרקעין להשכרה - פלקסטרוניקס</t>
  </si>
  <si>
    <t>רח המתכת, א.ת. רמת גבריאל, מגדל העמק</t>
  </si>
  <si>
    <t>נדלן מקרקעין להשכרה - רוטשילד 1 תא</t>
  </si>
  <si>
    <t>רוטשילד 1, תל אביב</t>
  </si>
  <si>
    <t>נדלן מקרקעין להשכרה - מגדל צ'מפיון</t>
  </si>
  <si>
    <t>דרך ששת הימים פינת מבצע קדש, בני ברק</t>
  </si>
  <si>
    <t>נדלן מקרקעין להשכרה - מגדלי הסיבים</t>
  </si>
  <si>
    <t>הסיבים 41, פתח תקווה</t>
  </si>
  <si>
    <t>נדלן מקרקעין להשכרה - סופר פארם בת ים</t>
  </si>
  <si>
    <t>שד העצמאות 67, בת ים</t>
  </si>
  <si>
    <t>נדלן מקרקעין להשכרה - הייטק פארק -רעננה</t>
  </si>
  <si>
    <t>זרחין 13, רעננה</t>
  </si>
  <si>
    <t>נדלן מקרקעין להשכרה - הייטק פארק -רעננה מזרח</t>
  </si>
  <si>
    <t>זרחין 22-24, רעננה</t>
  </si>
  <si>
    <t>נדלן מקרקעין להשכרה - נאות התיכון יפו</t>
  </si>
  <si>
    <t>טולוז ,8 תל אביב</t>
  </si>
  <si>
    <t>נדלן בית קודאק פת-עלות</t>
  </si>
  <si>
    <t>התנופה 7, פתח תקווה</t>
  </si>
  <si>
    <t>נדלן טרמינל פארק אור יהודה</t>
  </si>
  <si>
    <t>אריאל שרון 3, אור יהודה</t>
  </si>
  <si>
    <t>נדלן בית ריגר  פדרמן 2</t>
  </si>
  <si>
    <t>נדלן בית גהה</t>
  </si>
  <si>
    <t>אפעל 15, קריית אריה, פתח תקוה</t>
  </si>
  <si>
    <t>נדלן מקרקעין להשכרה - ב.ס.ר. סנטר תא</t>
  </si>
  <si>
    <t>יגאל אלון 94, תל אביב</t>
  </si>
  <si>
    <t>נדלן מגדלי הסיבים פת-עלות-לא מניב</t>
  </si>
  <si>
    <t>נדלן פסגות ירושלים</t>
  </si>
  <si>
    <t>מרכז מסחרי, שכונת רוממה, ירושלים</t>
  </si>
  <si>
    <t>נדלן טרמינל  פארק אור יהודה בניין B</t>
  </si>
  <si>
    <t>שטר הון לאומי 6.2% 2019</t>
  </si>
  <si>
    <t>שטר הון נדחה פועלים לס (סד ד)</t>
  </si>
  <si>
    <t>6620233</t>
  </si>
  <si>
    <t>דיסקונט שטרי הון נדחים  סדב</t>
  </si>
  <si>
    <t>דרך ארץ   חוב נחות</t>
  </si>
  <si>
    <t>90150100</t>
  </si>
  <si>
    <t>90150200</t>
  </si>
  <si>
    <t>*Citymark Building</t>
  </si>
  <si>
    <t>meridiam III</t>
  </si>
  <si>
    <t>FFortissimo Capital Fund II</t>
  </si>
  <si>
    <t>KKlirmark Opportunity I</t>
  </si>
  <si>
    <t>VICTORIA I</t>
  </si>
  <si>
    <t>Selene -mak</t>
  </si>
  <si>
    <t>KOTAK- CIIF I</t>
  </si>
  <si>
    <t>Ares Special Situations Fund IV</t>
  </si>
  <si>
    <t>Rhone VRhone Capital Partners V</t>
  </si>
  <si>
    <t>Advent</t>
  </si>
  <si>
    <t>Fortissimo Capital Fund I - makefet</t>
  </si>
  <si>
    <t>Tene Growth II- Qnergy</t>
  </si>
  <si>
    <t>fimi 6</t>
  </si>
  <si>
    <t>Orbimed  II</t>
  </si>
  <si>
    <t>NOY 2 co-investment Ashalim plot A</t>
  </si>
  <si>
    <t>apollo natural pesources partners II</t>
  </si>
  <si>
    <t>Bluebay SLFI</t>
  </si>
  <si>
    <t>harbourvest ח-ן מנוהל</t>
  </si>
  <si>
    <t>Warburg Pincus China I</t>
  </si>
  <si>
    <t>harbourvest DOVER</t>
  </si>
  <si>
    <t>Permira</t>
  </si>
  <si>
    <t>sky 3</t>
  </si>
  <si>
    <t>Crescent mezzanine VII</t>
  </si>
  <si>
    <t>ARES private credit solutions</t>
  </si>
  <si>
    <t>Cheyne Real Estate Credit Holdings</t>
  </si>
  <si>
    <t>Horsley Bridge XII Ventures</t>
  </si>
  <si>
    <t>סה"כ השקעות אחרות</t>
  </si>
  <si>
    <t>סה"כ יתרות התחייבות להשקעה</t>
  </si>
  <si>
    <t>אנלייט</t>
  </si>
  <si>
    <t>הליוס</t>
  </si>
  <si>
    <t>Migdal-HarbourVest 2016 Fund L.P. (Tranche B)</t>
  </si>
  <si>
    <t>קבוצת עזריאלי</t>
  </si>
  <si>
    <t>יואל</t>
  </si>
  <si>
    <t>סרגון</t>
  </si>
  <si>
    <t>קמהדע</t>
  </si>
  <si>
    <t>אייסקיור מדיקל</t>
  </si>
  <si>
    <t>מדיגוס</t>
  </si>
  <si>
    <t>רם און*</t>
  </si>
  <si>
    <t>מדיגוס אופציה ה לא סחירה</t>
  </si>
  <si>
    <t>מובטחות משכנתא - גורם 01</t>
  </si>
  <si>
    <t>בבטחונות אחרים - גורם 80</t>
  </si>
  <si>
    <t>בבטחונות אחרים - גורם 69</t>
  </si>
  <si>
    <t>בבטחונות אחרים - גורם 7</t>
  </si>
  <si>
    <t>בבטחונות אחרים - גורם 28*</t>
  </si>
  <si>
    <t>בבטחונות אחרים - גורם 94</t>
  </si>
  <si>
    <t>בבטחונות אחרים - גורם 29</t>
  </si>
  <si>
    <t>בבטחונות אחרים - גורם 37</t>
  </si>
  <si>
    <t>בבטחונות אחרים - גורם 89</t>
  </si>
  <si>
    <t>בבטחונות אחרים - גורם 30</t>
  </si>
  <si>
    <t>בבטחונות אחרים - גורם 81</t>
  </si>
  <si>
    <t>בבטחונות אחרים - גורם 35</t>
  </si>
  <si>
    <t>בבטחונות אחרים - גורם 41</t>
  </si>
  <si>
    <t>בבטחונות אחרים - גורם 63</t>
  </si>
  <si>
    <t>בבטחונות אחרים - גורם 33</t>
  </si>
  <si>
    <t>בבטחונות אחרים - גורם 26</t>
  </si>
  <si>
    <t>בבטחונות אחרים - גורם 61</t>
  </si>
  <si>
    <t>בבטחונות אחרים - גורם 62</t>
  </si>
  <si>
    <t>בבטחונות אחרים - גורם 40</t>
  </si>
  <si>
    <t>בבטחונות אחרים - גורם 64</t>
  </si>
  <si>
    <t>בבטחונות אחרים - גורם 43</t>
  </si>
  <si>
    <t>בבטחונות אחרים - גורם 92</t>
  </si>
  <si>
    <t>בבטחונות אחרים - גורם 96</t>
  </si>
  <si>
    <t>בבטחונות אחרים - גורם 38</t>
  </si>
  <si>
    <t>בבטחונות אחרים - גורם 76</t>
  </si>
  <si>
    <t>בבטחונות אחרים - גורם 47</t>
  </si>
  <si>
    <t>בבטחונות אחרים - גורם 78</t>
  </si>
  <si>
    <t>בבטחונות אחרים - גורם 77</t>
  </si>
  <si>
    <t>בבטחונות אחרים - גורם 67</t>
  </si>
  <si>
    <t>בבטחונות אחרים - גורם 90</t>
  </si>
  <si>
    <t>בבטחונות אחרים - גורם 70</t>
  </si>
  <si>
    <t>בבטחונות אחרים - גורם 14*</t>
  </si>
  <si>
    <t>בבטחונות אחרים - גורם 98</t>
  </si>
  <si>
    <t>בשיעבוד כלי רכב - גורם 68</t>
  </si>
  <si>
    <t>בשיעבוד כלי רכב - גורם 01</t>
  </si>
  <si>
    <t>בבטחונות אחרים - גורם 102</t>
  </si>
  <si>
    <t>בבטחונות אחרים - גורם 84</t>
  </si>
  <si>
    <t>בבטחונות אחרים - גורם 97</t>
  </si>
  <si>
    <t>בבטחונות אחרים - גורם 95</t>
  </si>
  <si>
    <t>בבטחונות אחרים - גורם 100</t>
  </si>
  <si>
    <t>בבטחונות אחרים - גורם 88</t>
  </si>
  <si>
    <t>בבטחונות אחרים - גורם 91</t>
  </si>
  <si>
    <t>בבטחונות אחרים - גורם 86</t>
  </si>
  <si>
    <t>בבטחונות אחרים - גורם 101</t>
  </si>
  <si>
    <t>בבטחונות אחרים - גורם 79</t>
  </si>
  <si>
    <t>בבטחונות אחרים - גורם 93</t>
  </si>
  <si>
    <t>בבטחונות אחרים - גורם 87</t>
  </si>
  <si>
    <t>גורם 80</t>
  </si>
  <si>
    <t>גורם 98</t>
  </si>
  <si>
    <t>גורם 105</t>
  </si>
  <si>
    <t>גורם 48</t>
  </si>
  <si>
    <t>גורם 77</t>
  </si>
  <si>
    <t>גורם 67</t>
  </si>
  <si>
    <t>גורם 103</t>
  </si>
  <si>
    <t>גורם 49</t>
  </si>
  <si>
    <t>גורם 96</t>
  </si>
  <si>
    <t>גורם 104</t>
  </si>
  <si>
    <t>גורם 102</t>
  </si>
  <si>
    <t>גורם 88</t>
  </si>
  <si>
    <t>גורם 97</t>
  </si>
  <si>
    <t>גורם 95</t>
  </si>
  <si>
    <t>גורם 86</t>
  </si>
  <si>
    <t>גורם 87</t>
  </si>
  <si>
    <t>בבטחונות אחרים - גורם 07</t>
  </si>
  <si>
    <t>כתר נורווגי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</si>
</sst>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#,##0.0000"/>
    <numFmt numFmtId="168" formatCode="0.0000"/>
  </numFmts>
  <fonts count="58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i/>
      <sz val="10"/>
      <color indexed="23"/>
      <name val="Arial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48"/>
      <name val="Calibri"/>
      <family val="2"/>
    </font>
    <font>
      <sz val="11"/>
      <color indexed="53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</fonts>
  <fills count="5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9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54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48"/>
        <bgColor indexed="48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25"/>
        <bgColor indexed="25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23"/>
        <bgColor indexed="23"/>
      </patternFill>
    </fill>
    <fill>
      <patternFill patternType="solid">
        <fgColor indexed="49"/>
        <bgColor indexed="49"/>
      </patternFill>
    </fill>
    <fill>
      <patternFill patternType="solid">
        <fgColor indexed="52"/>
        <bgColor indexed="52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42"/>
        <bgColor indexed="42"/>
      </patternFill>
    </fill>
    <fill>
      <patternFill patternType="solid">
        <fgColor indexed="43"/>
      </patternFill>
    </fill>
    <fill>
      <patternFill patternType="solid">
        <fgColor indexed="10"/>
      </patternFill>
    </fill>
    <fill>
      <patternFill patternType="solid">
        <fgColor indexed="53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15"/>
      </patternFill>
    </fill>
  </fills>
  <borders count="4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rgb="FFA6A6A6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5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48"/>
      </top>
      <bottom style="double">
        <color indexed="48"/>
      </bottom>
      <diagonal/>
    </border>
  </borders>
  <cellStyleXfs count="135">
    <xf numFmtId="0" fontId="0" fillId="0" borderId="0"/>
    <xf numFmtId="43" fontId="26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26" fillId="0" borderId="0"/>
    <xf numFmtId="0" fontId="18" fillId="0" borderId="0"/>
    <xf numFmtId="0" fontId="26" fillId="0" borderId="0"/>
    <xf numFmtId="0" fontId="3" fillId="0" borderId="0"/>
    <xf numFmtId="9" fontId="26" fillId="0" borderId="0" applyFont="0" applyFill="0" applyBorder="0" applyAlignment="0" applyProtection="0"/>
    <xf numFmtId="165" fontId="14" fillId="0" borderId="0" applyFill="0" applyBorder="0" applyProtection="0">
      <alignment horizontal="right"/>
    </xf>
    <xf numFmtId="165" fontId="15" fillId="0" borderId="0" applyFill="0" applyBorder="0" applyProtection="0"/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2" fillId="0" borderId="0"/>
    <xf numFmtId="0" fontId="3" fillId="0" borderId="0"/>
    <xf numFmtId="0" fontId="3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34" fillId="9" borderId="0" applyNumberFormat="0" applyBorder="0" applyAlignment="0" applyProtection="0"/>
    <xf numFmtId="0" fontId="34" fillId="10" borderId="0" applyNumberFormat="0" applyBorder="0" applyAlignment="0" applyProtection="0"/>
    <xf numFmtId="0" fontId="34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13" borderId="0" applyNumberFormat="0" applyBorder="0" applyAlignment="0" applyProtection="0"/>
    <xf numFmtId="0" fontId="34" fillId="14" borderId="0" applyNumberFormat="0" applyBorder="0" applyAlignment="0" applyProtection="0"/>
    <xf numFmtId="0" fontId="34" fillId="16" borderId="0" applyNumberFormat="0" applyBorder="0" applyAlignment="0" applyProtection="0"/>
    <xf numFmtId="0" fontId="34" fillId="10" borderId="0" applyNumberFormat="0" applyBorder="0" applyAlignment="0" applyProtection="0"/>
    <xf numFmtId="0" fontId="34" fillId="17" borderId="0" applyNumberFormat="0" applyBorder="0" applyAlignment="0" applyProtection="0"/>
    <xf numFmtId="0" fontId="34" fillId="18" borderId="0" applyNumberFormat="0" applyBorder="0" applyAlignment="0" applyProtection="0"/>
    <xf numFmtId="0" fontId="34" fillId="16" borderId="0" applyNumberFormat="0" applyBorder="0" applyAlignment="0" applyProtection="0"/>
    <xf numFmtId="0" fontId="34" fillId="15" borderId="0" applyNumberFormat="0" applyBorder="0" applyAlignment="0" applyProtection="0"/>
    <xf numFmtId="0" fontId="35" fillId="16" borderId="0" applyNumberFormat="0" applyBorder="0" applyAlignment="0" applyProtection="0"/>
    <xf numFmtId="0" fontId="35" fillId="10" borderId="0" applyNumberFormat="0" applyBorder="0" applyAlignment="0" applyProtection="0"/>
    <xf numFmtId="0" fontId="35" fillId="17" borderId="0" applyNumberFormat="0" applyBorder="0" applyAlignment="0" applyProtection="0"/>
    <xf numFmtId="0" fontId="35" fillId="18" borderId="0" applyNumberFormat="0" applyBorder="0" applyAlignment="0" applyProtection="0"/>
    <xf numFmtId="0" fontId="35" fillId="16" borderId="0" applyNumberFormat="0" applyBorder="0" applyAlignment="0" applyProtection="0"/>
    <xf numFmtId="0" fontId="35" fillId="15" borderId="0" applyNumberFormat="0" applyBorder="0" applyAlignment="0" applyProtection="0"/>
    <xf numFmtId="0" fontId="36" fillId="22" borderId="0" applyNumberFormat="0" applyBorder="0" applyAlignment="0" applyProtection="0"/>
    <xf numFmtId="0" fontId="37" fillId="23" borderId="0" applyNumberFormat="0" applyBorder="0" applyAlignment="0" applyProtection="0"/>
    <xf numFmtId="0" fontId="37" fillId="24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4" borderId="0" applyNumberFormat="0" applyBorder="0" applyAlignment="0" applyProtection="0"/>
    <xf numFmtId="0" fontId="37" fillId="23" borderId="0" applyNumberFormat="0" applyBorder="0" applyAlignment="0" applyProtection="0"/>
    <xf numFmtId="0" fontId="37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28" borderId="0" applyNumberFormat="0" applyBorder="0" applyAlignment="0" applyProtection="0"/>
    <xf numFmtId="0" fontId="36" fillId="37" borderId="0" applyNumberFormat="0" applyBorder="0" applyAlignment="0" applyProtection="0"/>
    <xf numFmtId="0" fontId="38" fillId="28" borderId="0" applyNumberFormat="0" applyBorder="0" applyAlignment="0" applyProtection="0"/>
    <xf numFmtId="0" fontId="39" fillId="38" borderId="36" applyNumberFormat="0" applyAlignment="0" applyProtection="0"/>
    <xf numFmtId="0" fontId="40" fillId="29" borderId="37" applyNumberFormat="0" applyAlignment="0" applyProtection="0"/>
    <xf numFmtId="43" fontId="3" fillId="0" borderId="0" applyFont="0" applyFill="0" applyBorder="0" applyAlignment="0" applyProtection="0"/>
    <xf numFmtId="0" fontId="41" fillId="39" borderId="0" applyNumberFormat="0" applyBorder="0" applyAlignment="0" applyProtection="0"/>
    <xf numFmtId="0" fontId="41" fillId="40" borderId="0" applyNumberFormat="0" applyBorder="0" applyAlignment="0" applyProtection="0"/>
    <xf numFmtId="0" fontId="41" fillId="41" borderId="0" applyNumberFormat="0" applyBorder="0" applyAlignment="0" applyProtection="0"/>
    <xf numFmtId="0" fontId="42" fillId="0" borderId="0" applyNumberFormat="0" applyFill="0" applyBorder="0" applyAlignment="0" applyProtection="0"/>
    <xf numFmtId="0" fontId="43" fillId="42" borderId="0" applyNumberFormat="0" applyBorder="0" applyAlignment="0" applyProtection="0"/>
    <xf numFmtId="0" fontId="44" fillId="0" borderId="38" applyNumberFormat="0" applyFill="0" applyAlignment="0" applyProtection="0"/>
    <xf numFmtId="0" fontId="45" fillId="0" borderId="39" applyNumberFormat="0" applyFill="0" applyAlignment="0" applyProtection="0"/>
    <xf numFmtId="0" fontId="46" fillId="0" borderId="40" applyNumberFormat="0" applyFill="0" applyAlignment="0" applyProtection="0"/>
    <xf numFmtId="0" fontId="46" fillId="0" borderId="0" applyNumberFormat="0" applyFill="0" applyBorder="0" applyAlignment="0" applyProtection="0"/>
    <xf numFmtId="0" fontId="47" fillId="37" borderId="36" applyNumberFormat="0" applyAlignment="0" applyProtection="0"/>
    <xf numFmtId="0" fontId="48" fillId="0" borderId="41" applyNumberFormat="0" applyFill="0" applyAlignment="0" applyProtection="0"/>
    <xf numFmtId="0" fontId="49" fillId="37" borderId="0" applyNumberFormat="0" applyBorder="0" applyAlignment="0" applyProtection="0"/>
    <xf numFmtId="0" fontId="3" fillId="36" borderId="42" applyNumberFormat="0" applyFont="0" applyAlignment="0" applyProtection="0"/>
    <xf numFmtId="0" fontId="50" fillId="38" borderId="43" applyNumberFormat="0" applyAlignment="0" applyProtection="0"/>
    <xf numFmtId="4" fontId="33" fillId="43" borderId="44" applyNumberFormat="0" applyProtection="0">
      <alignment vertical="center"/>
    </xf>
    <xf numFmtId="4" fontId="51" fillId="43" borderId="44" applyNumberFormat="0" applyProtection="0">
      <alignment vertical="center"/>
    </xf>
    <xf numFmtId="4" fontId="33" fillId="43" borderId="44" applyNumberFormat="0" applyProtection="0">
      <alignment horizontal="left" vertical="center" indent="1"/>
    </xf>
    <xf numFmtId="0" fontId="33" fillId="43" borderId="44" applyNumberFormat="0" applyProtection="0">
      <alignment horizontal="left" vertical="top" indent="1"/>
    </xf>
    <xf numFmtId="4" fontId="33" fillId="9" borderId="0" applyNumberFormat="0" applyProtection="0">
      <alignment horizontal="left" vertical="center" indent="1"/>
    </xf>
    <xf numFmtId="4" fontId="34" fillId="14" borderId="44" applyNumberFormat="0" applyProtection="0">
      <alignment horizontal="right" vertical="center"/>
    </xf>
    <xf numFmtId="4" fontId="34" fillId="10" borderId="44" applyNumberFormat="0" applyProtection="0">
      <alignment horizontal="right" vertical="center"/>
    </xf>
    <xf numFmtId="4" fontId="34" fillId="44" borderId="44" applyNumberFormat="0" applyProtection="0">
      <alignment horizontal="right" vertical="center"/>
    </xf>
    <xf numFmtId="4" fontId="34" fillId="20" borderId="44" applyNumberFormat="0" applyProtection="0">
      <alignment horizontal="right" vertical="center"/>
    </xf>
    <xf numFmtId="4" fontId="34" fillId="21" borderId="44" applyNumberFormat="0" applyProtection="0">
      <alignment horizontal="right" vertical="center"/>
    </xf>
    <xf numFmtId="4" fontId="34" fillId="45" borderId="44" applyNumberFormat="0" applyProtection="0">
      <alignment horizontal="right" vertical="center"/>
    </xf>
    <xf numFmtId="4" fontId="34" fillId="17" borderId="44" applyNumberFormat="0" applyProtection="0">
      <alignment horizontal="right" vertical="center"/>
    </xf>
    <xf numFmtId="4" fontId="34" fillId="46" borderId="44" applyNumberFormat="0" applyProtection="0">
      <alignment horizontal="right" vertical="center"/>
    </xf>
    <xf numFmtId="4" fontId="34" fillId="19" borderId="44" applyNumberFormat="0" applyProtection="0">
      <alignment horizontal="right" vertical="center"/>
    </xf>
    <xf numFmtId="4" fontId="33" fillId="47" borderId="45" applyNumberFormat="0" applyProtection="0">
      <alignment horizontal="left" vertical="center" indent="1"/>
    </xf>
    <xf numFmtId="4" fontId="34" fillId="48" borderId="0" applyNumberFormat="0" applyProtection="0">
      <alignment horizontal="left" vertical="center" indent="1"/>
    </xf>
    <xf numFmtId="4" fontId="52" fillId="16" borderId="0" applyNumberFormat="0" applyProtection="0">
      <alignment horizontal="left" vertical="center" indent="1"/>
    </xf>
    <xf numFmtId="4" fontId="34" fillId="9" borderId="44" applyNumberFormat="0" applyProtection="0">
      <alignment horizontal="right" vertical="center"/>
    </xf>
    <xf numFmtId="4" fontId="34" fillId="48" borderId="0" applyNumberFormat="0" applyProtection="0">
      <alignment horizontal="left" vertical="center" indent="1"/>
    </xf>
    <xf numFmtId="4" fontId="34" fillId="9" borderId="0" applyNumberFormat="0" applyProtection="0">
      <alignment horizontal="left" vertical="center" indent="1"/>
    </xf>
    <xf numFmtId="0" fontId="3" fillId="16" borderId="44" applyNumberFormat="0" applyProtection="0">
      <alignment horizontal="left" vertical="center" indent="1"/>
    </xf>
    <xf numFmtId="0" fontId="3" fillId="16" borderId="44" applyNumberFormat="0" applyProtection="0">
      <alignment horizontal="left" vertical="top" indent="1"/>
    </xf>
    <xf numFmtId="0" fontId="3" fillId="9" borderId="44" applyNumberFormat="0" applyProtection="0">
      <alignment horizontal="left" vertical="center" indent="1"/>
    </xf>
    <xf numFmtId="0" fontId="3" fillId="9" borderId="44" applyNumberFormat="0" applyProtection="0">
      <alignment horizontal="left" vertical="top" indent="1"/>
    </xf>
    <xf numFmtId="0" fontId="3" fillId="13" borderId="44" applyNumberFormat="0" applyProtection="0">
      <alignment horizontal="left" vertical="center" indent="1"/>
    </xf>
    <xf numFmtId="0" fontId="3" fillId="13" borderId="44" applyNumberFormat="0" applyProtection="0">
      <alignment horizontal="left" vertical="top" indent="1"/>
    </xf>
    <xf numFmtId="0" fontId="3" fillId="48" borderId="44" applyNumberFormat="0" applyProtection="0">
      <alignment horizontal="left" vertical="center" indent="1"/>
    </xf>
    <xf numFmtId="0" fontId="3" fillId="48" borderId="44" applyNumberFormat="0" applyProtection="0">
      <alignment horizontal="left" vertical="top" indent="1"/>
    </xf>
    <xf numFmtId="0" fontId="3" fillId="12" borderId="46" applyNumberFormat="0">
      <protection locked="0"/>
    </xf>
    <xf numFmtId="4" fontId="34" fillId="11" borderId="44" applyNumberFormat="0" applyProtection="0">
      <alignment vertical="center"/>
    </xf>
    <xf numFmtId="4" fontId="53" fillId="11" borderId="44" applyNumberFormat="0" applyProtection="0">
      <alignment vertical="center"/>
    </xf>
    <xf numFmtId="4" fontId="34" fillId="11" borderId="44" applyNumberFormat="0" applyProtection="0">
      <alignment horizontal="left" vertical="center" indent="1"/>
    </xf>
    <xf numFmtId="0" fontId="34" fillId="11" borderId="44" applyNumberFormat="0" applyProtection="0">
      <alignment horizontal="left" vertical="top" indent="1"/>
    </xf>
    <xf numFmtId="4" fontId="34" fillId="48" borderId="44" applyNumberFormat="0" applyProtection="0">
      <alignment horizontal="right" vertical="center"/>
    </xf>
    <xf numFmtId="4" fontId="53" fillId="48" borderId="44" applyNumberFormat="0" applyProtection="0">
      <alignment horizontal="right" vertical="center"/>
    </xf>
    <xf numFmtId="4" fontId="34" fillId="9" borderId="44" applyNumberFormat="0" applyProtection="0">
      <alignment horizontal="left" vertical="center" indent="1"/>
    </xf>
    <xf numFmtId="0" fontId="34" fillId="9" borderId="44" applyNumberFormat="0" applyProtection="0">
      <alignment horizontal="left" vertical="top" indent="1"/>
    </xf>
    <xf numFmtId="4" fontId="54" fillId="49" borderId="0" applyNumberFormat="0" applyProtection="0">
      <alignment horizontal="left" vertical="center" indent="1"/>
    </xf>
    <xf numFmtId="4" fontId="55" fillId="48" borderId="44" applyNumberFormat="0" applyProtection="0">
      <alignment horizontal="right" vertical="center"/>
    </xf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41" fillId="0" borderId="47" applyNumberFormat="0" applyFill="0" applyAlignment="0" applyProtection="0"/>
    <xf numFmtId="0" fontId="57" fillId="0" borderId="0" applyNumberForma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203">
    <xf numFmtId="0" fontId="0" fillId="0" borderId="0" xfId="0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12" fillId="0" borderId="0" xfId="0" applyFont="1" applyAlignment="1">
      <alignment horizontal="right" readingOrder="2"/>
    </xf>
    <xf numFmtId="0" fontId="6" fillId="0" borderId="0" xfId="0" applyFont="1" applyAlignment="1">
      <alignment horizontal="center" readingOrder="2"/>
    </xf>
    <xf numFmtId="0" fontId="6" fillId="0" borderId="0" xfId="7" applyFont="1" applyAlignment="1">
      <alignment horizontal="right"/>
    </xf>
    <xf numFmtId="0" fontId="6" fillId="0" borderId="0" xfId="7" applyFont="1" applyAlignment="1">
      <alignment horizontal="center"/>
    </xf>
    <xf numFmtId="0" fontId="8" fillId="0" borderId="0" xfId="7" applyFont="1" applyAlignment="1">
      <alignment horizontal="center" vertical="center" wrapText="1"/>
    </xf>
    <xf numFmtId="0" fontId="10" fillId="0" borderId="0" xfId="7" applyFont="1" applyAlignment="1">
      <alignment horizontal="center" wrapText="1"/>
    </xf>
    <xf numFmtId="0" fontId="17" fillId="0" borderId="0" xfId="7" applyFont="1" applyAlignment="1">
      <alignment horizontal="justify" readingOrder="2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49" fontId="7" fillId="2" borderId="2" xfId="0" applyNumberFormat="1" applyFont="1" applyFill="1" applyBorder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11" fillId="0" borderId="2" xfId="0" applyFont="1" applyBorder="1" applyAlignment="1">
      <alignment horizontal="center"/>
    </xf>
    <xf numFmtId="49" fontId="16" fillId="2" borderId="1" xfId="7" applyNumberFormat="1" applyFont="1" applyFill="1" applyBorder="1" applyAlignment="1">
      <alignment horizontal="center" vertical="center" wrapText="1" readingOrder="2"/>
    </xf>
    <xf numFmtId="0" fontId="7" fillId="2" borderId="2" xfId="7" applyFont="1" applyFill="1" applyBorder="1" applyAlignment="1">
      <alignment horizontal="center" vertical="center" wrapText="1"/>
    </xf>
    <xf numFmtId="0" fontId="7" fillId="2" borderId="3" xfId="7" applyFont="1" applyFill="1" applyBorder="1" applyAlignment="1">
      <alignment horizontal="center" vertical="center" wrapText="1"/>
    </xf>
    <xf numFmtId="0" fontId="11" fillId="2" borderId="2" xfId="7" applyFont="1" applyFill="1" applyBorder="1" applyAlignment="1">
      <alignment horizontal="center" vertical="center" wrapText="1"/>
    </xf>
    <xf numFmtId="0" fontId="11" fillId="2" borderId="3" xfId="7" applyFont="1" applyFill="1" applyBorder="1" applyAlignment="1">
      <alignment horizontal="center" vertical="center" wrapText="1"/>
    </xf>
    <xf numFmtId="49" fontId="7" fillId="2" borderId="3" xfId="7" applyNumberFormat="1" applyFont="1" applyFill="1" applyBorder="1" applyAlignment="1">
      <alignment horizontal="center" wrapText="1"/>
    </xf>
    <xf numFmtId="0" fontId="16" fillId="2" borderId="1" xfId="7" applyNumberFormat="1" applyFont="1" applyFill="1" applyBorder="1" applyAlignment="1">
      <alignment horizontal="right" vertical="center" wrapText="1" indent="1"/>
    </xf>
    <xf numFmtId="49" fontId="16" fillId="2" borderId="1" xfId="7" applyNumberFormat="1" applyFont="1" applyFill="1" applyBorder="1" applyAlignment="1">
      <alignment horizontal="right" vertical="center" wrapText="1" indent="3" readingOrder="2"/>
    </xf>
    <xf numFmtId="3" fontId="7" fillId="2" borderId="2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vertical="center" wrapText="1"/>
    </xf>
    <xf numFmtId="3" fontId="11" fillId="2" borderId="2" xfId="0" applyNumberFormat="1" applyFont="1" applyFill="1" applyBorder="1" applyAlignment="1">
      <alignment horizontal="center" vertical="center" wrapText="1"/>
    </xf>
    <xf numFmtId="3" fontId="11" fillId="2" borderId="3" xfId="0" applyNumberFormat="1" applyFont="1" applyFill="1" applyBorder="1" applyAlignment="1">
      <alignment horizontal="center" vertical="center" wrapText="1"/>
    </xf>
    <xf numFmtId="3" fontId="7" fillId="2" borderId="2" xfId="0" applyNumberFormat="1" applyFont="1" applyFill="1" applyBorder="1" applyAlignment="1">
      <alignment horizontal="center" wrapText="1"/>
    </xf>
    <xf numFmtId="0" fontId="7" fillId="2" borderId="4" xfId="7" applyFont="1" applyFill="1" applyBorder="1" applyAlignment="1">
      <alignment horizontal="center" vertical="center" wrapText="1"/>
    </xf>
    <xf numFmtId="49" fontId="16" fillId="2" borderId="5" xfId="7" applyNumberFormat="1" applyFont="1" applyFill="1" applyBorder="1" applyAlignment="1">
      <alignment horizontal="center" vertical="center" wrapText="1" readingOrder="2"/>
    </xf>
    <xf numFmtId="49" fontId="16" fillId="2" borderId="7" xfId="7" applyNumberFormat="1" applyFont="1" applyFill="1" applyBorder="1" applyAlignment="1">
      <alignment horizontal="center" vertical="center" wrapText="1" readingOrder="2"/>
    </xf>
    <xf numFmtId="0" fontId="7" fillId="2" borderId="8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49" fontId="7" fillId="2" borderId="7" xfId="0" applyNumberFormat="1" applyFont="1" applyFill="1" applyBorder="1" applyAlignment="1">
      <alignment horizontal="center" wrapText="1"/>
    </xf>
    <xf numFmtId="0" fontId="19" fillId="2" borderId="2" xfId="0" applyFont="1" applyFill="1" applyBorder="1" applyAlignment="1">
      <alignment horizontal="center" vertical="center" wrapText="1"/>
    </xf>
    <xf numFmtId="49" fontId="19" fillId="2" borderId="2" xfId="0" applyNumberFormat="1" applyFont="1" applyFill="1" applyBorder="1" applyAlignment="1">
      <alignment horizontal="center" wrapText="1"/>
    </xf>
    <xf numFmtId="0" fontId="20" fillId="0" borderId="0" xfId="0" applyFont="1" applyAlignment="1">
      <alignment horizontal="center"/>
    </xf>
    <xf numFmtId="0" fontId="21" fillId="0" borderId="0" xfId="11" applyFont="1" applyFill="1" applyBorder="1" applyAlignment="1" applyProtection="1">
      <alignment horizontal="center" readingOrder="2"/>
    </xf>
    <xf numFmtId="49" fontId="7" fillId="2" borderId="6" xfId="0" applyNumberFormat="1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center" vertical="center" wrapText="1"/>
    </xf>
    <xf numFmtId="0" fontId="22" fillId="3" borderId="9" xfId="0" applyFont="1" applyFill="1" applyBorder="1" applyAlignment="1">
      <alignment horizontal="right" vertical="center" wrapText="1" indent="2" readingOrder="2"/>
    </xf>
    <xf numFmtId="0" fontId="24" fillId="3" borderId="0" xfId="0" applyFont="1" applyFill="1" applyAlignment="1">
      <alignment horizontal="right" indent="2" readingOrder="2"/>
    </xf>
    <xf numFmtId="3" fontId="7" fillId="4" borderId="2" xfId="0" applyNumberFormat="1" applyFont="1" applyFill="1" applyBorder="1" applyAlignment="1">
      <alignment horizontal="center" vertical="center" wrapText="1"/>
    </xf>
    <xf numFmtId="3" fontId="7" fillId="4" borderId="0" xfId="0" applyNumberFormat="1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8" fillId="5" borderId="0" xfId="0" applyFont="1" applyFill="1"/>
    <xf numFmtId="0" fontId="23" fillId="6" borderId="0" xfId="0" applyFont="1" applyFill="1" applyAlignment="1">
      <alignment horizontal="center"/>
    </xf>
    <xf numFmtId="0" fontId="4" fillId="0" borderId="0" xfId="11" applyFill="1" applyBorder="1" applyAlignment="1" applyProtection="1">
      <alignment horizontal="center" readingOrder="2"/>
    </xf>
    <xf numFmtId="0" fontId="16" fillId="2" borderId="5" xfId="7" applyNumberFormat="1" applyFont="1" applyFill="1" applyBorder="1" applyAlignment="1">
      <alignment horizontal="right" vertical="center" wrapText="1" indent="1"/>
    </xf>
    <xf numFmtId="0" fontId="25" fillId="0" borderId="0" xfId="7" applyFont="1" applyAlignment="1">
      <alignment horizontal="right"/>
    </xf>
    <xf numFmtId="0" fontId="11" fillId="2" borderId="10" xfId="0" applyFont="1" applyFill="1" applyBorder="1" applyAlignment="1">
      <alignment horizontal="center" vertical="center" wrapText="1"/>
    </xf>
    <xf numFmtId="49" fontId="7" fillId="2" borderId="12" xfId="0" applyNumberFormat="1" applyFont="1" applyFill="1" applyBorder="1" applyAlignment="1">
      <alignment horizontal="center" wrapText="1"/>
    </xf>
    <xf numFmtId="49" fontId="16" fillId="2" borderId="13" xfId="7" applyNumberFormat="1" applyFont="1" applyFill="1" applyBorder="1" applyAlignment="1">
      <alignment horizontal="center" vertical="center" wrapText="1" readingOrder="2"/>
    </xf>
    <xf numFmtId="3" fontId="7" fillId="2" borderId="14" xfId="0" applyNumberFormat="1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3" fontId="7" fillId="2" borderId="11" xfId="0" applyNumberFormat="1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49" fontId="16" fillId="2" borderId="5" xfId="7" applyNumberFormat="1" applyFont="1" applyFill="1" applyBorder="1" applyAlignment="1">
      <alignment horizontal="right" vertical="center" wrapText="1" readingOrder="2"/>
    </xf>
    <xf numFmtId="0" fontId="16" fillId="2" borderId="1" xfId="7" applyNumberFormat="1" applyFont="1" applyFill="1" applyBorder="1" applyAlignment="1">
      <alignment horizontal="right" vertical="center" wrapText="1" readingOrder="2"/>
    </xf>
    <xf numFmtId="0" fontId="16" fillId="2" borderId="5" xfId="7" applyNumberFormat="1" applyFont="1" applyFill="1" applyBorder="1" applyAlignment="1">
      <alignment horizontal="right" vertical="center" wrapText="1" indent="1" readingOrder="2"/>
    </xf>
    <xf numFmtId="0" fontId="11" fillId="2" borderId="26" xfId="0" applyFont="1" applyFill="1" applyBorder="1" applyAlignment="1">
      <alignment horizontal="center" vertical="center" wrapText="1"/>
    </xf>
    <xf numFmtId="3" fontId="7" fillId="7" borderId="2" xfId="0" applyNumberFormat="1" applyFont="1" applyFill="1" applyBorder="1" applyAlignment="1">
      <alignment horizontal="center" vertical="center" wrapText="1"/>
    </xf>
    <xf numFmtId="3" fontId="7" fillId="7" borderId="3" xfId="0" applyNumberFormat="1" applyFont="1" applyFill="1" applyBorder="1" applyAlignment="1">
      <alignment horizontal="center" vertical="center" wrapText="1"/>
    </xf>
    <xf numFmtId="0" fontId="11" fillId="7" borderId="8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 vertical="center" wrapText="1"/>
    </xf>
    <xf numFmtId="0" fontId="7" fillId="2" borderId="17" xfId="7" applyFont="1" applyFill="1" applyBorder="1" applyAlignment="1">
      <alignment horizontal="center" vertical="center" wrapText="1"/>
    </xf>
    <xf numFmtId="0" fontId="7" fillId="2" borderId="1" xfId="7" applyFont="1" applyFill="1" applyBorder="1" applyAlignment="1">
      <alignment horizontal="center" vertical="center" wrapText="1"/>
    </xf>
    <xf numFmtId="0" fontId="25" fillId="0" borderId="0" xfId="7" applyFont="1" applyFill="1" applyBorder="1" applyAlignment="1">
      <alignment horizontal="right"/>
    </xf>
    <xf numFmtId="0" fontId="29" fillId="0" borderId="28" xfId="0" applyFont="1" applyFill="1" applyBorder="1" applyAlignment="1">
      <alignment horizontal="right"/>
    </xf>
    <xf numFmtId="0" fontId="29" fillId="0" borderId="28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2"/>
    </xf>
    <xf numFmtId="0" fontId="30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3"/>
    </xf>
    <xf numFmtId="4" fontId="29" fillId="0" borderId="28" xfId="0" applyNumberFormat="1" applyFont="1" applyFill="1" applyBorder="1" applyAlignment="1">
      <alignment horizontal="right"/>
    </xf>
    <xf numFmtId="10" fontId="29" fillId="0" borderId="28" xfId="0" applyNumberFormat="1" applyFont="1" applyFill="1" applyBorder="1" applyAlignment="1">
      <alignment horizontal="right"/>
    </xf>
    <xf numFmtId="2" fontId="29" fillId="0" borderId="28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2" fontId="30" fillId="0" borderId="0" xfId="0" applyNumberFormat="1" applyFont="1" applyFill="1" applyBorder="1" applyAlignment="1">
      <alignment horizontal="right"/>
    </xf>
    <xf numFmtId="49" fontId="30" fillId="0" borderId="0" xfId="0" applyNumberFormat="1" applyFont="1" applyFill="1" applyBorder="1" applyAlignment="1">
      <alignment horizontal="right"/>
    </xf>
    <xf numFmtId="166" fontId="30" fillId="0" borderId="0" xfId="0" applyNumberFormat="1" applyFont="1" applyFill="1" applyBorder="1" applyAlignment="1">
      <alignment horizontal="right"/>
    </xf>
    <xf numFmtId="0" fontId="7" fillId="0" borderId="0" xfId="0" applyFont="1" applyAlignment="1">
      <alignment horizontal="right" readingOrder="2"/>
    </xf>
    <xf numFmtId="0" fontId="8" fillId="0" borderId="0" xfId="0" applyFont="1" applyAlignment="1">
      <alignment horizontal="center"/>
    </xf>
    <xf numFmtId="0" fontId="30" fillId="0" borderId="0" xfId="0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166" fontId="29" fillId="0" borderId="28" xfId="0" applyNumberFormat="1" applyFont="1" applyFill="1" applyBorder="1" applyAlignment="1">
      <alignment horizontal="right"/>
    </xf>
    <xf numFmtId="166" fontId="29" fillId="0" borderId="0" xfId="0" applyNumberFormat="1" applyFont="1" applyFill="1" applyBorder="1" applyAlignment="1">
      <alignment horizontal="right"/>
    </xf>
    <xf numFmtId="0" fontId="29" fillId="0" borderId="29" xfId="0" applyFont="1" applyFill="1" applyBorder="1" applyAlignment="1">
      <alignment horizontal="right"/>
    </xf>
    <xf numFmtId="0" fontId="29" fillId="0" borderId="30" xfId="0" applyFont="1" applyFill="1" applyBorder="1" applyAlignment="1">
      <alignment horizontal="right" indent="1"/>
    </xf>
    <xf numFmtId="0" fontId="29" fillId="0" borderId="30" xfId="0" applyFont="1" applyFill="1" applyBorder="1" applyAlignment="1">
      <alignment horizontal="right" indent="2"/>
    </xf>
    <xf numFmtId="0" fontId="30" fillId="0" borderId="30" xfId="0" applyFont="1" applyFill="1" applyBorder="1" applyAlignment="1">
      <alignment horizontal="right" indent="3"/>
    </xf>
    <xf numFmtId="0" fontId="30" fillId="0" borderId="30" xfId="0" applyFont="1" applyFill="1" applyBorder="1" applyAlignment="1">
      <alignment horizontal="right" indent="2"/>
    </xf>
    <xf numFmtId="0" fontId="30" fillId="0" borderId="0" xfId="0" applyFont="1" applyFill="1" applyBorder="1" applyAlignment="1">
      <alignment horizontal="right" indent="1"/>
    </xf>
    <xf numFmtId="0" fontId="29" fillId="0" borderId="0" xfId="0" applyFont="1" applyFill="1" applyBorder="1" applyAlignment="1">
      <alignment horizontal="right"/>
    </xf>
    <xf numFmtId="14" fontId="30" fillId="0" borderId="0" xfId="0" applyNumberFormat="1" applyFont="1" applyFill="1" applyBorder="1" applyAlignment="1">
      <alignment horizontal="right"/>
    </xf>
    <xf numFmtId="167" fontId="30" fillId="0" borderId="0" xfId="0" applyNumberFormat="1" applyFont="1" applyFill="1" applyBorder="1" applyAlignment="1">
      <alignment horizontal="right"/>
    </xf>
    <xf numFmtId="0" fontId="8" fillId="0" borderId="0" xfId="0" applyFont="1" applyAlignment="1">
      <alignment horizontal="right"/>
    </xf>
    <xf numFmtId="43" fontId="7" fillId="0" borderId="31" xfId="13" applyFont="1" applyBorder="1" applyAlignment="1">
      <alignment horizontal="right"/>
    </xf>
    <xf numFmtId="10" fontId="7" fillId="0" borderId="31" xfId="14" applyNumberFormat="1" applyFont="1" applyBorder="1" applyAlignment="1">
      <alignment horizontal="center"/>
    </xf>
    <xf numFmtId="2" fontId="7" fillId="0" borderId="31" xfId="7" applyNumberFormat="1" applyFont="1" applyBorder="1" applyAlignment="1">
      <alignment horizontal="right"/>
    </xf>
    <xf numFmtId="168" fontId="7" fillId="0" borderId="31" xfId="7" applyNumberFormat="1" applyFont="1" applyBorder="1" applyAlignment="1">
      <alignment horizontal="center"/>
    </xf>
    <xf numFmtId="0" fontId="29" fillId="0" borderId="32" xfId="0" applyFont="1" applyFill="1" applyBorder="1" applyAlignment="1">
      <alignment horizontal="right"/>
    </xf>
    <xf numFmtId="0" fontId="29" fillId="0" borderId="32" xfId="0" applyNumberFormat="1" applyFont="1" applyFill="1" applyBorder="1" applyAlignment="1">
      <alignment horizontal="right"/>
    </xf>
    <xf numFmtId="4" fontId="29" fillId="0" borderId="32" xfId="0" applyNumberFormat="1" applyFont="1" applyFill="1" applyBorder="1" applyAlignment="1">
      <alignment horizontal="right"/>
    </xf>
    <xf numFmtId="10" fontId="29" fillId="0" borderId="32" xfId="0" applyNumberFormat="1" applyFont="1" applyFill="1" applyBorder="1" applyAlignment="1">
      <alignment horizontal="right"/>
    </xf>
    <xf numFmtId="0" fontId="29" fillId="0" borderId="0" xfId="0" applyFont="1" applyFill="1" applyBorder="1" applyAlignment="1"/>
    <xf numFmtId="0" fontId="30" fillId="0" borderId="0" xfId="0" applyFont="1" applyFill="1" applyBorder="1" applyAlignment="1"/>
    <xf numFmtId="0" fontId="31" fillId="0" borderId="0" xfId="0" applyFont="1" applyFill="1" applyBorder="1" applyAlignment="1">
      <alignment horizontal="right"/>
    </xf>
    <xf numFmtId="0" fontId="31" fillId="0" borderId="0" xfId="0" applyNumberFormat="1" applyFont="1" applyFill="1" applyBorder="1" applyAlignment="1">
      <alignment horizontal="right"/>
    </xf>
    <xf numFmtId="4" fontId="31" fillId="0" borderId="0" xfId="0" applyNumberFormat="1" applyFont="1" applyFill="1" applyBorder="1" applyAlignment="1">
      <alignment horizontal="right"/>
    </xf>
    <xf numFmtId="10" fontId="31" fillId="0" borderId="0" xfId="0" applyNumberFormat="1" applyFont="1" applyFill="1" applyBorder="1" applyAlignment="1">
      <alignment horizontal="right"/>
    </xf>
    <xf numFmtId="2" fontId="31" fillId="0" borderId="0" xfId="0" applyNumberFormat="1" applyFont="1" applyFill="1" applyBorder="1" applyAlignment="1">
      <alignment horizontal="right"/>
    </xf>
    <xf numFmtId="0" fontId="6" fillId="8" borderId="0" xfId="0" applyFont="1" applyFill="1" applyAlignment="1">
      <alignment horizontal="center"/>
    </xf>
    <xf numFmtId="0" fontId="31" fillId="0" borderId="0" xfId="0" applyFont="1" applyFill="1" applyBorder="1" applyAlignment="1"/>
    <xf numFmtId="166" fontId="31" fillId="0" borderId="0" xfId="0" applyNumberFormat="1" applyFont="1" applyFill="1" applyBorder="1" applyAlignment="1">
      <alignment horizontal="right"/>
    </xf>
    <xf numFmtId="43" fontId="7" fillId="0" borderId="31" xfId="13" applyFont="1" applyFill="1" applyBorder="1" applyAlignment="1">
      <alignment horizontal="right"/>
    </xf>
    <xf numFmtId="10" fontId="7" fillId="0" borderId="31" xfId="14" applyNumberFormat="1" applyFont="1" applyFill="1" applyBorder="1" applyAlignment="1">
      <alignment horizontal="center"/>
    </xf>
    <xf numFmtId="168" fontId="7" fillId="0" borderId="31" xfId="7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8" fillId="0" borderId="0" xfId="0" applyFont="1" applyFill="1" applyAlignment="1">
      <alignment horizontal="center" vertical="center" wrapText="1"/>
    </xf>
    <xf numFmtId="43" fontId="0" fillId="0" borderId="0" xfId="0" applyNumberFormat="1" applyFill="1"/>
    <xf numFmtId="0" fontId="7" fillId="0" borderId="0" xfId="0" applyFont="1" applyFill="1" applyAlignment="1">
      <alignment horizontal="right" readingOrder="2"/>
    </xf>
    <xf numFmtId="49" fontId="32" fillId="0" borderId="33" xfId="16" applyNumberFormat="1" applyFont="1" applyFill="1" applyBorder="1"/>
    <xf numFmtId="0" fontId="7" fillId="0" borderId="0" xfId="0" applyFont="1" applyFill="1" applyAlignment="1">
      <alignment horizontal="center" wrapText="1"/>
    </xf>
    <xf numFmtId="2" fontId="32" fillId="0" borderId="0" xfId="0" applyNumberFormat="1" applyFont="1" applyFill="1" applyAlignment="1">
      <alignment horizontal="right"/>
    </xf>
    <xf numFmtId="4" fontId="32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center" readingOrder="2"/>
    </xf>
    <xf numFmtId="10" fontId="31" fillId="0" borderId="35" xfId="15" applyNumberFormat="1" applyFont="1" applyFill="1" applyBorder="1" applyAlignment="1">
      <alignment horizontal="right"/>
    </xf>
    <xf numFmtId="49" fontId="29" fillId="0" borderId="0" xfId="0" applyNumberFormat="1" applyFont="1" applyFill="1" applyBorder="1" applyAlignment="1">
      <alignment horizontal="right"/>
    </xf>
    <xf numFmtId="10" fontId="31" fillId="0" borderId="0" xfId="15" applyNumberFormat="1" applyFont="1" applyFill="1" applyBorder="1" applyAlignment="1">
      <alignment horizontal="right"/>
    </xf>
    <xf numFmtId="10" fontId="30" fillId="0" borderId="0" xfId="15" applyNumberFormat="1" applyFont="1" applyFill="1" applyBorder="1" applyAlignment="1">
      <alignment horizontal="right"/>
    </xf>
    <xf numFmtId="10" fontId="30" fillId="0" borderId="34" xfId="15" applyNumberFormat="1" applyFont="1" applyFill="1" applyBorder="1" applyAlignment="1">
      <alignment horizontal="right"/>
    </xf>
    <xf numFmtId="10" fontId="29" fillId="0" borderId="0" xfId="15" applyNumberFormat="1" applyFont="1" applyFill="1" applyBorder="1" applyAlignment="1">
      <alignment horizontal="right"/>
    </xf>
    <xf numFmtId="0" fontId="30" fillId="0" borderId="30" xfId="0" applyFont="1" applyFill="1" applyBorder="1" applyAlignment="1"/>
    <xf numFmtId="0" fontId="0" fillId="0" borderId="0" xfId="0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14" fontId="3" fillId="0" borderId="0" xfId="0" applyNumberFormat="1" applyFont="1" applyFill="1" applyAlignment="1">
      <alignment horizontal="right"/>
    </xf>
    <xf numFmtId="0" fontId="0" fillId="0" borderId="0" xfId="0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0" fontId="13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25" fillId="0" borderId="0" xfId="7" applyFont="1" applyAlignment="1">
      <alignment horizontal="right"/>
    </xf>
    <xf numFmtId="0" fontId="25" fillId="0" borderId="0" xfId="7" applyFont="1" applyFill="1" applyBorder="1" applyAlignment="1">
      <alignment horizontal="right"/>
    </xf>
    <xf numFmtId="0" fontId="29" fillId="0" borderId="28" xfId="0" applyFont="1" applyFill="1" applyBorder="1" applyAlignment="1">
      <alignment horizontal="right"/>
    </xf>
    <xf numFmtId="0" fontId="29" fillId="0" borderId="28" xfId="0" applyNumberFormat="1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0" fontId="30" fillId="0" borderId="0" xfId="0" applyNumberFormat="1" applyFont="1" applyFill="1" applyBorder="1" applyAlignment="1">
      <alignment horizontal="right"/>
    </xf>
    <xf numFmtId="4" fontId="29" fillId="0" borderId="28" xfId="0" applyNumberFormat="1" applyFont="1" applyFill="1" applyBorder="1" applyAlignment="1">
      <alignment horizontal="right"/>
    </xf>
    <xf numFmtId="10" fontId="29" fillId="0" borderId="28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49" fontId="30" fillId="0" borderId="0" xfId="0" applyNumberFormat="1" applyFont="1" applyFill="1" applyBorder="1" applyAlignment="1">
      <alignment horizontal="right"/>
    </xf>
    <xf numFmtId="166" fontId="30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/>
    </xf>
    <xf numFmtId="0" fontId="29" fillId="0" borderId="0" xfId="0" applyFont="1" applyFill="1" applyBorder="1" applyAlignment="1">
      <alignment horizontal="right"/>
    </xf>
    <xf numFmtId="0" fontId="6" fillId="0" borderId="0" xfId="0" applyFont="1" applyFill="1" applyAlignment="1">
      <alignment horizontal="right"/>
    </xf>
    <xf numFmtId="0" fontId="6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 readingOrder="2"/>
    </xf>
    <xf numFmtId="43" fontId="10" fillId="0" borderId="0" xfId="13" applyFont="1" applyAlignment="1">
      <alignment horizontal="center" wrapText="1"/>
    </xf>
    <xf numFmtId="4" fontId="6" fillId="0" borderId="0" xfId="0" applyNumberFormat="1" applyFont="1" applyAlignment="1">
      <alignment horizontal="center"/>
    </xf>
    <xf numFmtId="4" fontId="6" fillId="0" borderId="0" xfId="0" applyNumberFormat="1" applyFont="1" applyFill="1" applyAlignment="1">
      <alignment horizontal="center"/>
    </xf>
    <xf numFmtId="0" fontId="9" fillId="2" borderId="17" xfId="7" applyFont="1" applyFill="1" applyBorder="1" applyAlignment="1">
      <alignment horizontal="center" vertical="center" wrapText="1"/>
    </xf>
    <xf numFmtId="0" fontId="9" fillId="2" borderId="18" xfId="7" applyFont="1" applyFill="1" applyBorder="1" applyAlignment="1">
      <alignment horizontal="center" vertical="center" wrapText="1"/>
    </xf>
    <xf numFmtId="0" fontId="9" fillId="2" borderId="4" xfId="7" applyFont="1" applyFill="1" applyBorder="1" applyAlignment="1">
      <alignment horizontal="center" vertical="center" wrapText="1"/>
    </xf>
    <xf numFmtId="0" fontId="9" fillId="2" borderId="24" xfId="0" applyFont="1" applyFill="1" applyBorder="1" applyAlignment="1">
      <alignment horizontal="center" vertical="center" wrapText="1" readingOrder="2"/>
    </xf>
    <xf numFmtId="0" fontId="9" fillId="2" borderId="25" xfId="0" applyFont="1" applyFill="1" applyBorder="1" applyAlignment="1">
      <alignment horizontal="center" vertical="center" wrapText="1" readingOrder="2"/>
    </xf>
    <xf numFmtId="0" fontId="22" fillId="2" borderId="19" xfId="0" applyFont="1" applyFill="1" applyBorder="1" applyAlignment="1">
      <alignment horizontal="center" vertical="center" wrapText="1" readingOrder="2"/>
    </xf>
    <xf numFmtId="0" fontId="18" fillId="0" borderId="20" xfId="0" applyFont="1" applyBorder="1" applyAlignment="1">
      <alignment horizontal="center" readingOrder="2"/>
    </xf>
    <xf numFmtId="0" fontId="18" fillId="0" borderId="16" xfId="0" applyFont="1" applyBorder="1" applyAlignment="1">
      <alignment horizontal="center" readingOrder="2"/>
    </xf>
    <xf numFmtId="0" fontId="22" fillId="2" borderId="21" xfId="0" applyFont="1" applyFill="1" applyBorder="1" applyAlignment="1">
      <alignment horizontal="center" vertical="center" wrapText="1" readingOrder="2"/>
    </xf>
    <xf numFmtId="0" fontId="18" fillId="0" borderId="22" xfId="0" applyFont="1" applyBorder="1" applyAlignment="1">
      <alignment horizontal="center" readingOrder="2"/>
    </xf>
    <xf numFmtId="0" fontId="18" fillId="0" borderId="23" xfId="0" applyFont="1" applyBorder="1" applyAlignment="1">
      <alignment horizontal="center" readingOrder="2"/>
    </xf>
    <xf numFmtId="0" fontId="7" fillId="0" borderId="0" xfId="0" applyFont="1" applyAlignment="1">
      <alignment horizontal="center" readingOrder="2"/>
    </xf>
    <xf numFmtId="0" fontId="22" fillId="2" borderId="22" xfId="0" applyFont="1" applyFill="1" applyBorder="1" applyAlignment="1">
      <alignment horizontal="center" vertical="center" wrapText="1" readingOrder="2"/>
    </xf>
    <xf numFmtId="0" fontId="22" fillId="2" borderId="23" xfId="0" applyFont="1" applyFill="1" applyBorder="1" applyAlignment="1">
      <alignment horizontal="center" vertical="center" wrapText="1" readingOrder="2"/>
    </xf>
    <xf numFmtId="0" fontId="9" fillId="2" borderId="21" xfId="0" applyFont="1" applyFill="1" applyBorder="1" applyAlignment="1">
      <alignment horizontal="center" vertical="center" wrapText="1" readingOrder="2"/>
    </xf>
    <xf numFmtId="0" fontId="9" fillId="2" borderId="22" xfId="0" applyFont="1" applyFill="1" applyBorder="1" applyAlignment="1">
      <alignment horizontal="center" vertical="center" wrapText="1" readingOrder="2"/>
    </xf>
    <xf numFmtId="0" fontId="9" fillId="2" borderId="23" xfId="0" applyFont="1" applyFill="1" applyBorder="1" applyAlignment="1">
      <alignment horizontal="center" vertical="center" wrapText="1" readingOrder="2"/>
    </xf>
  </cellXfs>
  <cellStyles count="135">
    <cellStyle name="20% - Accent1" xfId="29"/>
    <cellStyle name="20% - Accent2" xfId="30"/>
    <cellStyle name="20% - Accent3" xfId="31"/>
    <cellStyle name="20% - Accent4" xfId="32"/>
    <cellStyle name="20% - Accent5" xfId="33"/>
    <cellStyle name="20% - Accent6" xfId="34"/>
    <cellStyle name="40% - Accent1" xfId="35"/>
    <cellStyle name="40% - Accent2" xfId="36"/>
    <cellStyle name="40% - Accent3" xfId="37"/>
    <cellStyle name="40% - Accent4" xfId="38"/>
    <cellStyle name="40% - Accent5" xfId="39"/>
    <cellStyle name="40% - Accent6" xfId="40"/>
    <cellStyle name="60% - Accent1" xfId="41"/>
    <cellStyle name="60% - Accent2" xfId="42"/>
    <cellStyle name="60% - Accent3" xfId="43"/>
    <cellStyle name="60% - Accent4" xfId="44"/>
    <cellStyle name="60% - Accent5" xfId="45"/>
    <cellStyle name="60% - Accent6" xfId="46"/>
    <cellStyle name="Accent1" xfId="47"/>
    <cellStyle name="Accent1 - 20%" xfId="48"/>
    <cellStyle name="Accent1 - 40%" xfId="49"/>
    <cellStyle name="Accent1 - 60%" xfId="50"/>
    <cellStyle name="Accent2" xfId="51"/>
    <cellStyle name="Accent2 - 20%" xfId="52"/>
    <cellStyle name="Accent2 - 40%" xfId="53"/>
    <cellStyle name="Accent2 - 60%" xfId="54"/>
    <cellStyle name="Accent3" xfId="55"/>
    <cellStyle name="Accent3 - 20%" xfId="56"/>
    <cellStyle name="Accent3 - 40%" xfId="57"/>
    <cellStyle name="Accent3 - 60%" xfId="58"/>
    <cellStyle name="Accent4" xfId="59"/>
    <cellStyle name="Accent4 - 20%" xfId="60"/>
    <cellStyle name="Accent4 - 40%" xfId="61"/>
    <cellStyle name="Accent4 - 60%" xfId="62"/>
    <cellStyle name="Accent5" xfId="63"/>
    <cellStyle name="Accent5 - 20%" xfId="64"/>
    <cellStyle name="Accent5 - 40%" xfId="65"/>
    <cellStyle name="Accent5 - 60%" xfId="66"/>
    <cellStyle name="Accent6" xfId="67"/>
    <cellStyle name="Accent6 - 20%" xfId="68"/>
    <cellStyle name="Accent6 - 40%" xfId="69"/>
    <cellStyle name="Accent6 - 60%" xfId="70"/>
    <cellStyle name="Bad" xfId="71"/>
    <cellStyle name="Calculation" xfId="72"/>
    <cellStyle name="Check Cell" xfId="73"/>
    <cellStyle name="Comma" xfId="13" builtinId="3"/>
    <cellStyle name="Comma 2" xfId="1"/>
    <cellStyle name="Comma 2 2" xfId="25"/>
    <cellStyle name="Comma 2 3" xfId="132"/>
    <cellStyle name="Comma 2 4" xfId="20"/>
    <cellStyle name="Comma 3" xfId="74"/>
    <cellStyle name="Comma 4" xfId="24"/>
    <cellStyle name="Currency [0] _1" xfId="2"/>
    <cellStyle name="Emphasis 1" xfId="75"/>
    <cellStyle name="Emphasis 2" xfId="76"/>
    <cellStyle name="Emphasis 3" xfId="77"/>
    <cellStyle name="Explanatory Text" xfId="78"/>
    <cellStyle name="Good" xfId="79"/>
    <cellStyle name="Heading 1" xfId="80"/>
    <cellStyle name="Heading 2" xfId="81"/>
    <cellStyle name="Heading 3" xfId="82"/>
    <cellStyle name="Heading 4" xfId="83"/>
    <cellStyle name="Hyperlink 2" xfId="3"/>
    <cellStyle name="Input" xfId="84"/>
    <cellStyle name="Linked Cell" xfId="85"/>
    <cellStyle name="Neutral" xfId="86"/>
    <cellStyle name="Normal" xfId="0" builtinId="0"/>
    <cellStyle name="Normal 10" xfId="18"/>
    <cellStyle name="Normal 11" xfId="4"/>
    <cellStyle name="Normal 11 2" xfId="26"/>
    <cellStyle name="Normal 11 3" xfId="21"/>
    <cellStyle name="Normal 12" xfId="17"/>
    <cellStyle name="Normal 2" xfId="5"/>
    <cellStyle name="Normal 2 2" xfId="19"/>
    <cellStyle name="Normal 3" xfId="6"/>
    <cellStyle name="Normal 3 2" xfId="27"/>
    <cellStyle name="Normal 3 3" xfId="133"/>
    <cellStyle name="Normal 3 4" xfId="22"/>
    <cellStyle name="Normal 4" xfId="12"/>
    <cellStyle name="Normal_2007-16618" xfId="7"/>
    <cellStyle name="Normal_אחזקות למנפיקים בהם חל שינוי" xfId="16"/>
    <cellStyle name="Note" xfId="87"/>
    <cellStyle name="Output" xfId="88"/>
    <cellStyle name="Percent" xfId="14" builtinId="5"/>
    <cellStyle name="Percent 2" xfId="8"/>
    <cellStyle name="Percent 2 2" xfId="28"/>
    <cellStyle name="Percent 2 3" xfId="134"/>
    <cellStyle name="Percent 2 4" xfId="23"/>
    <cellStyle name="Percent 3" xfId="15"/>
    <cellStyle name="SAPBEXaggData" xfId="89"/>
    <cellStyle name="SAPBEXaggDataEmph" xfId="90"/>
    <cellStyle name="SAPBEXaggItem" xfId="91"/>
    <cellStyle name="SAPBEXaggItemX" xfId="92"/>
    <cellStyle name="SAPBEXchaText" xfId="93"/>
    <cellStyle name="SAPBEXexcBad7" xfId="94"/>
    <cellStyle name="SAPBEXexcBad8" xfId="95"/>
    <cellStyle name="SAPBEXexcBad9" xfId="96"/>
    <cellStyle name="SAPBEXexcCritical4" xfId="97"/>
    <cellStyle name="SAPBEXexcCritical5" xfId="98"/>
    <cellStyle name="SAPBEXexcCritical6" xfId="99"/>
    <cellStyle name="SAPBEXexcGood1" xfId="100"/>
    <cellStyle name="SAPBEXexcGood2" xfId="101"/>
    <cellStyle name="SAPBEXexcGood3" xfId="102"/>
    <cellStyle name="SAPBEXfilterDrill" xfId="103"/>
    <cellStyle name="SAPBEXfilterItem" xfId="104"/>
    <cellStyle name="SAPBEXfilterText" xfId="105"/>
    <cellStyle name="SAPBEXformats" xfId="106"/>
    <cellStyle name="SAPBEXheaderItem" xfId="107"/>
    <cellStyle name="SAPBEXheaderText" xfId="108"/>
    <cellStyle name="SAPBEXHLevel0" xfId="109"/>
    <cellStyle name="SAPBEXHLevel0X" xfId="110"/>
    <cellStyle name="SAPBEXHLevel1" xfId="111"/>
    <cellStyle name="SAPBEXHLevel1X" xfId="112"/>
    <cellStyle name="SAPBEXHLevel2" xfId="113"/>
    <cellStyle name="SAPBEXHLevel2X" xfId="114"/>
    <cellStyle name="SAPBEXHLevel3" xfId="115"/>
    <cellStyle name="SAPBEXHLevel3X" xfId="116"/>
    <cellStyle name="SAPBEXinputData" xfId="117"/>
    <cellStyle name="SAPBEXresData" xfId="118"/>
    <cellStyle name="SAPBEXresDataEmph" xfId="119"/>
    <cellStyle name="SAPBEXresItem" xfId="120"/>
    <cellStyle name="SAPBEXresItemX" xfId="121"/>
    <cellStyle name="SAPBEXstdData" xfId="122"/>
    <cellStyle name="SAPBEXstdDataEmph" xfId="123"/>
    <cellStyle name="SAPBEXstdItem" xfId="124"/>
    <cellStyle name="SAPBEXstdItemX" xfId="125"/>
    <cellStyle name="SAPBEXtitle" xfId="126"/>
    <cellStyle name="SAPBEXundefined" xfId="127"/>
    <cellStyle name="Sheet Title" xfId="128"/>
    <cellStyle name="Text" xfId="9"/>
    <cellStyle name="Title" xfId="129"/>
    <cellStyle name="Total" xfId="10"/>
    <cellStyle name="Total 2" xfId="130"/>
    <cellStyle name="Warning Text" xfId="131"/>
    <cellStyle name="היפר-קישור" xfId="11" builtinId="8"/>
  </cellStyles>
  <dxfs count="34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X66"/>
  <sheetViews>
    <sheetView rightToLeft="1" tabSelected="1" workbookViewId="0">
      <selection activeCell="A33" sqref="A33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4" width="6.7109375" style="9" customWidth="1"/>
    <col min="25" max="27" width="7.7109375" style="9" customWidth="1"/>
    <col min="28" max="28" width="8" style="9" customWidth="1"/>
    <col min="29" max="29" width="8.7109375" style="9" customWidth="1"/>
    <col min="30" max="30" width="10" style="9" customWidth="1"/>
    <col min="31" max="31" width="9.5703125" style="9" customWidth="1"/>
    <col min="32" max="32" width="6.140625" style="9" customWidth="1"/>
    <col min="33" max="34" width="5.7109375" style="9" customWidth="1"/>
    <col min="35" max="35" width="6.85546875" style="9" customWidth="1"/>
    <col min="36" max="36" width="6.42578125" style="9" customWidth="1"/>
    <col min="37" max="37" width="6.7109375" style="9" customWidth="1"/>
    <col min="38" max="38" width="7.28515625" style="9" customWidth="1"/>
    <col min="39" max="50" width="5.7109375" style="9" customWidth="1"/>
    <col min="51" max="16384" width="9.140625" style="9"/>
  </cols>
  <sheetData>
    <row r="1" spans="1:24">
      <c r="B1" s="56" t="s">
        <v>199</v>
      </c>
      <c r="C1" s="76" t="s" vm="1">
        <v>277</v>
      </c>
    </row>
    <row r="2" spans="1:24">
      <c r="B2" s="56" t="s">
        <v>198</v>
      </c>
      <c r="C2" s="76" t="s">
        <v>278</v>
      </c>
    </row>
    <row r="3" spans="1:24">
      <c r="B3" s="56" t="s">
        <v>200</v>
      </c>
      <c r="C3" s="76" t="s">
        <v>279</v>
      </c>
    </row>
    <row r="4" spans="1:24">
      <c r="B4" s="56" t="s">
        <v>201</v>
      </c>
      <c r="C4" s="76">
        <v>2102</v>
      </c>
    </row>
    <row r="6" spans="1:24" ht="26.25" customHeight="1">
      <c r="B6" s="186" t="s">
        <v>215</v>
      </c>
      <c r="C6" s="187"/>
      <c r="D6" s="188"/>
    </row>
    <row r="7" spans="1:24" s="10" customFormat="1">
      <c r="B7" s="22"/>
      <c r="C7" s="23" t="s">
        <v>130</v>
      </c>
      <c r="D7" s="24" t="s">
        <v>128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s="10" customFormat="1">
      <c r="B8" s="22"/>
      <c r="C8" s="25" t="s">
        <v>266</v>
      </c>
      <c r="D8" s="26" t="s">
        <v>20</v>
      </c>
    </row>
    <row r="9" spans="1:24" s="11" customFormat="1" ht="18" customHeight="1">
      <c r="B9" s="36"/>
      <c r="C9" s="19" t="s">
        <v>1</v>
      </c>
      <c r="D9" s="27" t="s">
        <v>2</v>
      </c>
    </row>
    <row r="10" spans="1:24" s="11" customFormat="1" ht="18" customHeight="1">
      <c r="B10" s="66" t="s">
        <v>214</v>
      </c>
      <c r="C10" s="111">
        <f>C11+C12+C23+C33+C34+C35+C37</f>
        <v>48988054.183852807</v>
      </c>
      <c r="D10" s="112">
        <f>C10/$C$42</f>
        <v>0.9943847745465858</v>
      </c>
    </row>
    <row r="11" spans="1:24">
      <c r="A11" s="44" t="s">
        <v>161</v>
      </c>
      <c r="B11" s="28" t="s">
        <v>216</v>
      </c>
      <c r="C11" s="111">
        <f>מזומנים!J10</f>
        <v>2324586.9740599999</v>
      </c>
      <c r="D11" s="112">
        <f t="shared" ref="D11:D41" si="0">C11/$C$42</f>
        <v>4.7185664599768876E-2</v>
      </c>
    </row>
    <row r="12" spans="1:24">
      <c r="B12" s="28" t="s">
        <v>217</v>
      </c>
      <c r="C12" s="111">
        <f>C13+C14+C15+C16+C17+C18+C19+C20+C21+C22</f>
        <v>23911837.004802801</v>
      </c>
      <c r="D12" s="112">
        <f t="shared" si="0"/>
        <v>0.48537479279699541</v>
      </c>
    </row>
    <row r="13" spans="1:24">
      <c r="A13" s="54" t="s">
        <v>161</v>
      </c>
      <c r="B13" s="29" t="s">
        <v>84</v>
      </c>
      <c r="C13" s="111">
        <f>'תעודות התחייבות ממשלתיות'!N11</f>
        <v>3442491.1738599995</v>
      </c>
      <c r="D13" s="112">
        <f t="shared" si="0"/>
        <v>6.9877460267154523E-2</v>
      </c>
    </row>
    <row r="14" spans="1:24">
      <c r="A14" s="54" t="s">
        <v>161</v>
      </c>
      <c r="B14" s="29" t="s">
        <v>85</v>
      </c>
      <c r="C14" s="111">
        <v>0</v>
      </c>
      <c r="D14" s="112">
        <f t="shared" si="0"/>
        <v>0</v>
      </c>
    </row>
    <row r="15" spans="1:24">
      <c r="A15" s="54" t="s">
        <v>161</v>
      </c>
      <c r="B15" s="29" t="s">
        <v>86</v>
      </c>
      <c r="C15" s="111">
        <f>'אג"ח קונצרני'!R11</f>
        <v>5821123.2446428025</v>
      </c>
      <c r="D15" s="112">
        <f t="shared" si="0"/>
        <v>0.11816016009756064</v>
      </c>
    </row>
    <row r="16" spans="1:24">
      <c r="A16" s="54" t="s">
        <v>161</v>
      </c>
      <c r="B16" s="29" t="s">
        <v>87</v>
      </c>
      <c r="C16" s="111">
        <f>מניות!K11</f>
        <v>8196299.8169199973</v>
      </c>
      <c r="D16" s="112">
        <f t="shared" si="0"/>
        <v>0.16637271843817519</v>
      </c>
    </row>
    <row r="17" spans="1:4">
      <c r="A17" s="54" t="s">
        <v>161</v>
      </c>
      <c r="B17" s="29" t="s">
        <v>88</v>
      </c>
      <c r="C17" s="111">
        <f>'תעודות סל'!K11</f>
        <v>2758856.7901800009</v>
      </c>
      <c r="D17" s="112">
        <f t="shared" si="0"/>
        <v>5.6000697170244244E-2</v>
      </c>
    </row>
    <row r="18" spans="1:4">
      <c r="A18" s="54" t="s">
        <v>161</v>
      </c>
      <c r="B18" s="29" t="s">
        <v>89</v>
      </c>
      <c r="C18" s="111" vm="2">
        <v>3737048.10598</v>
      </c>
      <c r="D18" s="112">
        <f t="shared" si="0"/>
        <v>7.5856528703676041E-2</v>
      </c>
    </row>
    <row r="19" spans="1:4">
      <c r="A19" s="54" t="s">
        <v>161</v>
      </c>
      <c r="B19" s="29" t="s">
        <v>90</v>
      </c>
      <c r="C19" s="111">
        <f>'כתבי אופציה'!I11</f>
        <v>234.50048000000001</v>
      </c>
      <c r="D19" s="112">
        <f t="shared" si="0"/>
        <v>4.7600116154996618E-6</v>
      </c>
    </row>
    <row r="20" spans="1:4">
      <c r="A20" s="54" t="s">
        <v>161</v>
      </c>
      <c r="B20" s="29" t="s">
        <v>91</v>
      </c>
      <c r="C20" s="111">
        <f>אופציות!I11</f>
        <v>-459.2</v>
      </c>
      <c r="D20" s="112">
        <f t="shared" si="0"/>
        <v>-9.3210782930484591E-6</v>
      </c>
    </row>
    <row r="21" spans="1:4">
      <c r="A21" s="54" t="s">
        <v>161</v>
      </c>
      <c r="B21" s="29" t="s">
        <v>92</v>
      </c>
      <c r="C21" s="111">
        <f>'חוזים עתידיים'!I11</f>
        <v>-43757.427260000011</v>
      </c>
      <c r="D21" s="112">
        <f t="shared" si="0"/>
        <v>-8.8821081313770263E-4</v>
      </c>
    </row>
    <row r="22" spans="1:4">
      <c r="A22" s="54" t="s">
        <v>161</v>
      </c>
      <c r="B22" s="29" t="s">
        <v>93</v>
      </c>
      <c r="C22" s="111">
        <v>0</v>
      </c>
      <c r="D22" s="112">
        <f t="shared" si="0"/>
        <v>0</v>
      </c>
    </row>
    <row r="23" spans="1:4">
      <c r="B23" s="28" t="s">
        <v>218</v>
      </c>
      <c r="C23" s="111">
        <f>C24+C25+C26+C27+C28+C29+C30+C31+C32</f>
        <v>16767955.899140006</v>
      </c>
      <c r="D23" s="112">
        <f t="shared" si="0"/>
        <v>0.34036461182549604</v>
      </c>
    </row>
    <row r="24" spans="1:4">
      <c r="A24" s="54" t="s">
        <v>161</v>
      </c>
      <c r="B24" s="29" t="s">
        <v>94</v>
      </c>
      <c r="C24" s="111" vm="3">
        <v>14842545.017280005</v>
      </c>
      <c r="D24" s="112">
        <f t="shared" si="0"/>
        <v>0.30128162929913599</v>
      </c>
    </row>
    <row r="25" spans="1:4">
      <c r="A25" s="54" t="s">
        <v>161</v>
      </c>
      <c r="B25" s="29" t="s">
        <v>95</v>
      </c>
      <c r="C25" s="111">
        <v>0</v>
      </c>
      <c r="D25" s="112">
        <f t="shared" si="0"/>
        <v>0</v>
      </c>
    </row>
    <row r="26" spans="1:4">
      <c r="A26" s="54" t="s">
        <v>161</v>
      </c>
      <c r="B26" s="29" t="s">
        <v>86</v>
      </c>
      <c r="C26" s="111">
        <f>'לא סחיר - אג"ח קונצרני'!P11</f>
        <v>729586.4815900001</v>
      </c>
      <c r="D26" s="112">
        <f t="shared" si="0"/>
        <v>1.4809522466137086E-2</v>
      </c>
    </row>
    <row r="27" spans="1:4">
      <c r="A27" s="54" t="s">
        <v>161</v>
      </c>
      <c r="B27" s="29" t="s">
        <v>96</v>
      </c>
      <c r="C27" s="111">
        <f>'לא סחיר - מניות'!J11</f>
        <v>383463.46857000003</v>
      </c>
      <c r="D27" s="112">
        <f t="shared" si="0"/>
        <v>7.7837391399496903E-3</v>
      </c>
    </row>
    <row r="28" spans="1:4">
      <c r="A28" s="54" t="s">
        <v>161</v>
      </c>
      <c r="B28" s="29" t="s">
        <v>97</v>
      </c>
      <c r="C28" s="111">
        <f>'לא סחיר - קרנות השקעה'!H11</f>
        <v>769876.43143000035</v>
      </c>
      <c r="D28" s="112">
        <f t="shared" si="0"/>
        <v>1.5627348635304416E-2</v>
      </c>
    </row>
    <row r="29" spans="1:4">
      <c r="A29" s="54" t="s">
        <v>161</v>
      </c>
      <c r="B29" s="29" t="s">
        <v>98</v>
      </c>
      <c r="C29" s="111">
        <f>'לא סחיר - כתבי אופציה'!I11</f>
        <v>232.00162</v>
      </c>
      <c r="D29" s="112">
        <f t="shared" si="0"/>
        <v>4.7092884671909354E-6</v>
      </c>
    </row>
    <row r="30" spans="1:4">
      <c r="A30" s="54" t="s">
        <v>161</v>
      </c>
      <c r="B30" s="29" t="s">
        <v>241</v>
      </c>
      <c r="C30" s="111">
        <v>0</v>
      </c>
      <c r="D30" s="112">
        <f t="shared" si="0"/>
        <v>0</v>
      </c>
    </row>
    <row r="31" spans="1:4">
      <c r="A31" s="54" t="s">
        <v>161</v>
      </c>
      <c r="B31" s="29" t="s">
        <v>124</v>
      </c>
      <c r="C31" s="111">
        <f>'לא סחיר - חוזים עתידיים'!I11</f>
        <v>42252.498220000009</v>
      </c>
      <c r="D31" s="112">
        <f t="shared" si="0"/>
        <v>8.5766298777332486E-4</v>
      </c>
    </row>
    <row r="32" spans="1:4">
      <c r="A32" s="54" t="s">
        <v>161</v>
      </c>
      <c r="B32" s="29" t="s">
        <v>99</v>
      </c>
      <c r="C32" s="111">
        <f>'לא סחיר - מוצרים מובנים'!N11</f>
        <v>4.2999999999999999E-4</v>
      </c>
      <c r="D32" s="112">
        <f t="shared" si="0"/>
        <v>8.7283616420096642E-12</v>
      </c>
    </row>
    <row r="33" spans="1:4">
      <c r="A33" s="54" t="s">
        <v>161</v>
      </c>
      <c r="B33" s="28" t="s">
        <v>219</v>
      </c>
      <c r="C33" s="111">
        <f>הלוואות!O10</f>
        <v>2716513.01517</v>
      </c>
      <c r="D33" s="112">
        <f t="shared" si="0"/>
        <v>5.5141181399139177E-2</v>
      </c>
    </row>
    <row r="34" spans="1:4">
      <c r="A34" s="54" t="s">
        <v>161</v>
      </c>
      <c r="B34" s="28" t="s">
        <v>220</v>
      </c>
      <c r="C34" s="111">
        <f>'פקדונות מעל 3 חודשים'!M10</f>
        <v>2191358.6945099989</v>
      </c>
      <c r="D34" s="112">
        <f t="shared" si="0"/>
        <v>4.4481328309408021E-2</v>
      </c>
    </row>
    <row r="35" spans="1:4">
      <c r="A35" s="54" t="s">
        <v>161</v>
      </c>
      <c r="B35" s="28" t="s">
        <v>221</v>
      </c>
      <c r="C35" s="111">
        <f>'זכויות מקרקעין'!G10</f>
        <v>1075557.0703600002</v>
      </c>
      <c r="D35" s="112">
        <f t="shared" si="0"/>
        <v>2.1832211806331433E-2</v>
      </c>
    </row>
    <row r="36" spans="1:4">
      <c r="A36" s="54" t="s">
        <v>161</v>
      </c>
      <c r="B36" s="55" t="s">
        <v>222</v>
      </c>
      <c r="C36" s="111" t="s" vm="4">
        <v>2401</v>
      </c>
      <c r="D36" s="112"/>
    </row>
    <row r="37" spans="1:4">
      <c r="A37" s="54" t="s">
        <v>161</v>
      </c>
      <c r="B37" s="28" t="s">
        <v>223</v>
      </c>
      <c r="C37" s="111">
        <f>'השקעות אחרות '!I10</f>
        <v>245.52581000000001</v>
      </c>
      <c r="D37" s="112">
        <f t="shared" si="0"/>
        <v>4.9838094468077977E-6</v>
      </c>
    </row>
    <row r="38" spans="1:4">
      <c r="A38" s="54"/>
      <c r="B38" s="67" t="s">
        <v>225</v>
      </c>
      <c r="C38" s="111">
        <f>C39+C40+C41</f>
        <v>276632.32162</v>
      </c>
      <c r="D38" s="112">
        <f t="shared" si="0"/>
        <v>5.6152254534141601E-3</v>
      </c>
    </row>
    <row r="39" spans="1:4">
      <c r="A39" s="54" t="s">
        <v>161</v>
      </c>
      <c r="B39" s="68" t="s">
        <v>226</v>
      </c>
      <c r="C39" s="111">
        <v>0</v>
      </c>
      <c r="D39" s="112">
        <f t="shared" si="0"/>
        <v>0</v>
      </c>
    </row>
    <row r="40" spans="1:4">
      <c r="A40" s="54" t="s">
        <v>161</v>
      </c>
      <c r="B40" s="68" t="s">
        <v>264</v>
      </c>
      <c r="C40" s="111">
        <f>'עלות מתואמת אג"ח קונצרני ל.סחיר'!M10</f>
        <v>260735.91217</v>
      </c>
      <c r="D40" s="112">
        <f t="shared" si="0"/>
        <v>5.2925519406489038E-3</v>
      </c>
    </row>
    <row r="41" spans="1:4">
      <c r="A41" s="54" t="s">
        <v>161</v>
      </c>
      <c r="B41" s="68" t="s">
        <v>227</v>
      </c>
      <c r="C41" s="129">
        <f>'עלות מתואמת מסגרות אשראי ללווים'!M10</f>
        <v>15896.409449999999</v>
      </c>
      <c r="D41" s="130">
        <f t="shared" si="0"/>
        <v>3.2267351276525565E-4</v>
      </c>
    </row>
    <row r="42" spans="1:4">
      <c r="B42" s="68" t="s">
        <v>100</v>
      </c>
      <c r="C42" s="129">
        <f>C38+C10</f>
        <v>49264686.505472809</v>
      </c>
      <c r="D42" s="130">
        <f>D38+D10</f>
        <v>1</v>
      </c>
    </row>
    <row r="43" spans="1:4">
      <c r="A43" s="54" t="s">
        <v>161</v>
      </c>
      <c r="B43" s="68" t="s">
        <v>224</v>
      </c>
      <c r="C43" s="129">
        <f>'יתרת התחייבות להשקעה'!C10</f>
        <v>2049024.7670950918</v>
      </c>
      <c r="D43" s="130">
        <f>D38+D10</f>
        <v>1</v>
      </c>
    </row>
    <row r="44" spans="1:4">
      <c r="B44" s="6" t="s">
        <v>129</v>
      </c>
    </row>
    <row r="45" spans="1:4">
      <c r="C45" s="74" t="s">
        <v>206</v>
      </c>
      <c r="D45" s="35" t="s">
        <v>123</v>
      </c>
    </row>
    <row r="46" spans="1:4">
      <c r="C46" s="75" t="s">
        <v>1</v>
      </c>
      <c r="D46" s="24" t="s">
        <v>2</v>
      </c>
    </row>
    <row r="47" spans="1:4">
      <c r="C47" s="113" t="s">
        <v>187</v>
      </c>
      <c r="D47" s="114" vm="5">
        <v>2.6831999999999998</v>
      </c>
    </row>
    <row r="48" spans="1:4">
      <c r="C48" s="113" t="s">
        <v>196</v>
      </c>
      <c r="D48" s="114">
        <v>1.056065732237796</v>
      </c>
    </row>
    <row r="49" spans="2:4">
      <c r="C49" s="113" t="s">
        <v>192</v>
      </c>
      <c r="D49" s="114" vm="6">
        <v>2.6907999999999999</v>
      </c>
    </row>
    <row r="50" spans="2:4">
      <c r="B50" s="12"/>
      <c r="C50" s="113" t="s">
        <v>1416</v>
      </c>
      <c r="D50" s="114" vm="7">
        <v>3.6467999999999998</v>
      </c>
    </row>
    <row r="51" spans="2:4">
      <c r="C51" s="113" t="s">
        <v>185</v>
      </c>
      <c r="D51" s="114" vm="8">
        <v>3.9859</v>
      </c>
    </row>
    <row r="52" spans="2:4">
      <c r="C52" s="113" t="s">
        <v>186</v>
      </c>
      <c r="D52" s="114" vm="9">
        <v>4.5420999999999996</v>
      </c>
    </row>
    <row r="53" spans="2:4">
      <c r="C53" s="113" t="s">
        <v>188</v>
      </c>
      <c r="D53" s="114">
        <v>0.44789504701873062</v>
      </c>
    </row>
    <row r="54" spans="2:4">
      <c r="C54" s="113" t="s">
        <v>193</v>
      </c>
      <c r="D54" s="114" vm="10">
        <v>3.1240000000000001</v>
      </c>
    </row>
    <row r="55" spans="2:4">
      <c r="C55" s="113" t="s">
        <v>194</v>
      </c>
      <c r="D55" s="114">
        <v>0.19270626626096926</v>
      </c>
    </row>
    <row r="56" spans="2:4">
      <c r="C56" s="113" t="s">
        <v>191</v>
      </c>
      <c r="D56" s="114" vm="11">
        <v>0.53600000000000003</v>
      </c>
    </row>
    <row r="57" spans="2:4">
      <c r="C57" s="113" t="s">
        <v>2402</v>
      </c>
      <c r="D57" s="131">
        <v>2.5608</v>
      </c>
    </row>
    <row r="58" spans="2:4">
      <c r="C58" s="113" t="s">
        <v>190</v>
      </c>
      <c r="D58" s="114" vm="12">
        <v>0.41299999999999998</v>
      </c>
    </row>
    <row r="59" spans="2:4">
      <c r="C59" s="113" t="s">
        <v>183</v>
      </c>
      <c r="D59" s="114" vm="13">
        <v>3.496</v>
      </c>
    </row>
    <row r="60" spans="2:4">
      <c r="C60" s="113" t="s">
        <v>197</v>
      </c>
      <c r="D60" s="114" vm="14">
        <v>0.2671</v>
      </c>
    </row>
    <row r="61" spans="2:4">
      <c r="C61" s="113" t="s">
        <v>2403</v>
      </c>
      <c r="D61" s="114" vm="15">
        <v>0.41749999999999998</v>
      </c>
    </row>
    <row r="62" spans="2:4">
      <c r="C62" s="113" t="s">
        <v>184</v>
      </c>
      <c r="D62" s="114">
        <v>1</v>
      </c>
    </row>
    <row r="63" spans="2:4">
      <c r="C63"/>
      <c r="D63"/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5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di_1212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Print_Area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Print_Area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Print_Area" display="◄"/>
    <hyperlink ref="A37" location="'השקעות אחרות '!A1" display="◄"/>
    <hyperlink ref="A43" location="'יתרת התחייבות להשקעה'!Print_Area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A796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" customWidth="1"/>
    <col min="2" max="2" width="43.28515625" style="2" bestFit="1" customWidth="1"/>
    <col min="3" max="3" width="41.7109375" style="2" bestFit="1" customWidth="1"/>
    <col min="4" max="4" width="6.42578125" style="2" bestFit="1" customWidth="1"/>
    <col min="5" max="5" width="11.140625" style="2" bestFit="1" customWidth="1"/>
    <col min="6" max="6" width="12" style="1" bestFit="1" customWidth="1"/>
    <col min="7" max="7" width="11.28515625" style="1" bestFit="1" customWidth="1"/>
    <col min="8" max="9" width="7.28515625" style="1" bestFit="1" customWidth="1"/>
    <col min="10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10" style="1" customWidth="1"/>
    <col min="15" max="15" width="9.5703125" style="1" customWidth="1"/>
    <col min="16" max="16" width="6.140625" style="1" customWidth="1"/>
    <col min="17" max="18" width="5.7109375" style="1" customWidth="1"/>
    <col min="19" max="19" width="6.85546875" style="1" customWidth="1"/>
    <col min="20" max="20" width="6.42578125" style="1" customWidth="1"/>
    <col min="21" max="21" width="6.7109375" style="1" customWidth="1"/>
    <col min="22" max="22" width="7.28515625" style="1" customWidth="1"/>
    <col min="23" max="34" width="5.7109375" style="1" customWidth="1"/>
    <col min="35" max="16384" width="9.140625" style="1"/>
  </cols>
  <sheetData>
    <row r="1" spans="2:53">
      <c r="B1" s="56" t="s">
        <v>199</v>
      </c>
      <c r="C1" s="76" t="s" vm="1">
        <v>277</v>
      </c>
    </row>
    <row r="2" spans="2:53">
      <c r="B2" s="56" t="s">
        <v>198</v>
      </c>
      <c r="C2" s="76" t="s">
        <v>278</v>
      </c>
    </row>
    <row r="3" spans="2:53">
      <c r="B3" s="56" t="s">
        <v>200</v>
      </c>
      <c r="C3" s="76" t="s">
        <v>279</v>
      </c>
    </row>
    <row r="4" spans="2:53">
      <c r="B4" s="56" t="s">
        <v>201</v>
      </c>
      <c r="C4" s="76">
        <v>2102</v>
      </c>
    </row>
    <row r="6" spans="2:53" ht="26.25" customHeight="1">
      <c r="B6" s="200" t="s">
        <v>229</v>
      </c>
      <c r="C6" s="201"/>
      <c r="D6" s="201"/>
      <c r="E6" s="201"/>
      <c r="F6" s="201"/>
      <c r="G6" s="201"/>
      <c r="H6" s="201"/>
      <c r="I6" s="201"/>
      <c r="J6" s="201"/>
      <c r="K6" s="201"/>
      <c r="L6" s="202"/>
    </row>
    <row r="7" spans="2:53" ht="26.25" customHeight="1">
      <c r="B7" s="200" t="s">
        <v>112</v>
      </c>
      <c r="C7" s="201"/>
      <c r="D7" s="201"/>
      <c r="E7" s="201"/>
      <c r="F7" s="201"/>
      <c r="G7" s="201"/>
      <c r="H7" s="201"/>
      <c r="I7" s="201"/>
      <c r="J7" s="201"/>
      <c r="K7" s="201"/>
      <c r="L7" s="202"/>
      <c r="BA7" s="3"/>
    </row>
    <row r="8" spans="2:53" s="3" customFormat="1" ht="78.75">
      <c r="B8" s="22" t="s">
        <v>136</v>
      </c>
      <c r="C8" s="30" t="s">
        <v>53</v>
      </c>
      <c r="D8" s="30" t="s">
        <v>139</v>
      </c>
      <c r="E8" s="30" t="s">
        <v>76</v>
      </c>
      <c r="F8" s="30" t="s">
        <v>121</v>
      </c>
      <c r="G8" s="30" t="s">
        <v>263</v>
      </c>
      <c r="H8" s="30" t="s">
        <v>262</v>
      </c>
      <c r="I8" s="30" t="s">
        <v>73</v>
      </c>
      <c r="J8" s="30" t="s">
        <v>68</v>
      </c>
      <c r="K8" s="30" t="s">
        <v>202</v>
      </c>
      <c r="L8" s="30" t="s">
        <v>204</v>
      </c>
      <c r="AW8" s="1"/>
      <c r="AX8" s="1"/>
    </row>
    <row r="9" spans="2:53" s="3" customFormat="1" ht="25.5">
      <c r="B9" s="15"/>
      <c r="C9" s="16"/>
      <c r="D9" s="16"/>
      <c r="E9" s="16"/>
      <c r="F9" s="16"/>
      <c r="G9" s="16" t="s">
        <v>272</v>
      </c>
      <c r="H9" s="16"/>
      <c r="I9" s="16" t="s">
        <v>266</v>
      </c>
      <c r="J9" s="16" t="s">
        <v>20</v>
      </c>
      <c r="K9" s="32" t="s">
        <v>20</v>
      </c>
      <c r="L9" s="17" t="s">
        <v>20</v>
      </c>
      <c r="AV9" s="1"/>
      <c r="AW9" s="1"/>
      <c r="AX9" s="1"/>
      <c r="AZ9" s="4"/>
    </row>
    <row r="10" spans="2:53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AV10" s="1"/>
      <c r="AW10" s="3"/>
      <c r="AX10" s="1"/>
    </row>
    <row r="11" spans="2:53" s="4" customFormat="1" ht="18" customHeight="1">
      <c r="B11" s="121" t="s">
        <v>56</v>
      </c>
      <c r="C11" s="122"/>
      <c r="D11" s="122"/>
      <c r="E11" s="122"/>
      <c r="F11" s="122"/>
      <c r="G11" s="123"/>
      <c r="H11" s="125"/>
      <c r="I11" s="123">
        <v>234.50048000000001</v>
      </c>
      <c r="J11" s="122"/>
      <c r="K11" s="124">
        <v>1</v>
      </c>
      <c r="L11" s="124">
        <f>I11/'סכום נכסי הקרן'!$C$42</f>
        <v>4.7600116154996618E-6</v>
      </c>
      <c r="AV11" s="1"/>
      <c r="AW11" s="3"/>
      <c r="AX11" s="1"/>
      <c r="AZ11" s="1"/>
    </row>
    <row r="12" spans="2:53" s="4" customFormat="1" ht="18" customHeight="1">
      <c r="B12" s="121" t="s">
        <v>28</v>
      </c>
      <c r="C12" s="122"/>
      <c r="D12" s="122"/>
      <c r="E12" s="122"/>
      <c r="F12" s="122"/>
      <c r="G12" s="123"/>
      <c r="H12" s="125"/>
      <c r="I12" s="123">
        <v>233.10208</v>
      </c>
      <c r="J12" s="122"/>
      <c r="K12" s="124">
        <v>0.99403668598034423</v>
      </c>
      <c r="L12" s="124">
        <f>I12/'סכום נכסי הקרן'!$C$42</f>
        <v>4.7316261714992284E-6</v>
      </c>
      <c r="AV12" s="1"/>
      <c r="AW12" s="3"/>
      <c r="AX12" s="1"/>
      <c r="AZ12" s="1"/>
    </row>
    <row r="13" spans="2:53">
      <c r="B13" s="121" t="s">
        <v>1738</v>
      </c>
      <c r="C13" s="122"/>
      <c r="D13" s="122"/>
      <c r="E13" s="122"/>
      <c r="F13" s="122"/>
      <c r="G13" s="123"/>
      <c r="H13" s="125"/>
      <c r="I13" s="123">
        <v>233.10208</v>
      </c>
      <c r="J13" s="122"/>
      <c r="K13" s="124">
        <v>0.99403668598034423</v>
      </c>
      <c r="L13" s="124">
        <f>I13/'סכום נכסי הקרן'!$C$42</f>
        <v>4.7316261714992284E-6</v>
      </c>
      <c r="AW13" s="3"/>
    </row>
    <row r="14" spans="2:53" ht="20.25">
      <c r="B14" s="97" t="s">
        <v>1739</v>
      </c>
      <c r="C14" s="82" t="s">
        <v>1740</v>
      </c>
      <c r="D14" s="93" t="s">
        <v>140</v>
      </c>
      <c r="E14" s="93" t="s">
        <v>386</v>
      </c>
      <c r="F14" s="93" t="s">
        <v>184</v>
      </c>
      <c r="G14" s="90">
        <v>48600</v>
      </c>
      <c r="H14" s="92">
        <v>130.30000000000001</v>
      </c>
      <c r="I14" s="90">
        <v>63.325800000000001</v>
      </c>
      <c r="J14" s="91">
        <v>8.6632869152281338E-3</v>
      </c>
      <c r="K14" s="91">
        <v>0.27004550267871519</v>
      </c>
      <c r="L14" s="91">
        <f>I14/'סכום נכסי הקרן'!$C$42</f>
        <v>1.2854197294641293E-6</v>
      </c>
      <c r="AW14" s="4"/>
    </row>
    <row r="15" spans="2:53">
      <c r="B15" s="97" t="s">
        <v>1741</v>
      </c>
      <c r="C15" s="82" t="s">
        <v>1742</v>
      </c>
      <c r="D15" s="93" t="s">
        <v>140</v>
      </c>
      <c r="E15" s="93" t="s">
        <v>1156</v>
      </c>
      <c r="F15" s="93" t="s">
        <v>184</v>
      </c>
      <c r="G15" s="90">
        <v>227602</v>
      </c>
      <c r="H15" s="92">
        <v>61.7</v>
      </c>
      <c r="I15" s="90">
        <v>140.43043</v>
      </c>
      <c r="J15" s="91">
        <v>3.5352069972874205E-2</v>
      </c>
      <c r="K15" s="91">
        <v>0.59884922197174173</v>
      </c>
      <c r="L15" s="91">
        <f>I15/'סכום נכסי הקרן'!$C$42</f>
        <v>2.850529252518426E-6</v>
      </c>
    </row>
    <row r="16" spans="2:53">
      <c r="B16" s="97" t="s">
        <v>1743</v>
      </c>
      <c r="C16" s="82" t="s">
        <v>1744</v>
      </c>
      <c r="D16" s="93" t="s">
        <v>140</v>
      </c>
      <c r="E16" s="93" t="s">
        <v>1200</v>
      </c>
      <c r="F16" s="93" t="s">
        <v>184</v>
      </c>
      <c r="G16" s="90">
        <v>978195</v>
      </c>
      <c r="H16" s="92">
        <v>3</v>
      </c>
      <c r="I16" s="90">
        <v>29.345849999999999</v>
      </c>
      <c r="J16" s="91">
        <v>2.7740375753278979E-2</v>
      </c>
      <c r="K16" s="91">
        <v>0.12514196132988725</v>
      </c>
      <c r="L16" s="91">
        <f>I16/'סכום נכסי הקרן'!$C$42</f>
        <v>5.9567718951667275E-7</v>
      </c>
    </row>
    <row r="17" spans="2:49">
      <c r="B17" s="97"/>
      <c r="C17" s="82"/>
      <c r="D17" s="82"/>
      <c r="E17" s="82"/>
      <c r="F17" s="82"/>
      <c r="G17" s="90"/>
      <c r="H17" s="92"/>
      <c r="I17" s="82"/>
      <c r="J17" s="82"/>
      <c r="K17" s="91"/>
      <c r="L17" s="82"/>
    </row>
    <row r="18" spans="2:49">
      <c r="B18" s="121" t="s">
        <v>47</v>
      </c>
      <c r="C18" s="122"/>
      <c r="D18" s="122"/>
      <c r="E18" s="122"/>
      <c r="F18" s="122"/>
      <c r="G18" s="123"/>
      <c r="H18" s="125"/>
      <c r="I18" s="123">
        <v>1.3984000000000001</v>
      </c>
      <c r="J18" s="122"/>
      <c r="K18" s="124">
        <v>5.9633140196557379E-3</v>
      </c>
      <c r="L18" s="124">
        <f>I18/'סכום נכסי הקרן'!$C$42</f>
        <v>2.8385444000433292E-8</v>
      </c>
    </row>
    <row r="19" spans="2:49" ht="20.25">
      <c r="B19" s="107" t="s">
        <v>1745</v>
      </c>
      <c r="C19" s="80"/>
      <c r="D19" s="80"/>
      <c r="E19" s="80"/>
      <c r="F19" s="80"/>
      <c r="G19" s="87"/>
      <c r="H19" s="89"/>
      <c r="I19" s="87">
        <v>1.3984000000000001</v>
      </c>
      <c r="J19" s="80"/>
      <c r="K19" s="88">
        <v>5.9633140196557379E-3</v>
      </c>
      <c r="L19" s="88">
        <f>I19/'סכום נכסי הקרן'!$C$42</f>
        <v>2.8385444000433292E-8</v>
      </c>
      <c r="AV19" s="4"/>
    </row>
    <row r="20" spans="2:49">
      <c r="B20" s="97" t="s">
        <v>1746</v>
      </c>
      <c r="C20" s="82" t="s">
        <v>1747</v>
      </c>
      <c r="D20" s="93" t="s">
        <v>30</v>
      </c>
      <c r="E20" s="93" t="s">
        <v>1200</v>
      </c>
      <c r="F20" s="93" t="s">
        <v>183</v>
      </c>
      <c r="G20" s="90">
        <v>40000</v>
      </c>
      <c r="H20" s="92">
        <v>1</v>
      </c>
      <c r="I20" s="90">
        <v>1.3984000000000001</v>
      </c>
      <c r="J20" s="91">
        <v>4.3478260869565218E-3</v>
      </c>
      <c r="K20" s="91">
        <v>5.9633140196557379E-3</v>
      </c>
      <c r="L20" s="91">
        <f>I20/'סכום נכסי הקרן'!$C$42</f>
        <v>2.8385444000433292E-8</v>
      </c>
      <c r="AW20" s="3"/>
    </row>
    <row r="21" spans="2:49">
      <c r="B21" s="81"/>
      <c r="C21" s="82"/>
      <c r="D21" s="82"/>
      <c r="E21" s="82"/>
      <c r="F21" s="82"/>
      <c r="G21" s="90"/>
      <c r="H21" s="92"/>
      <c r="I21" s="82"/>
      <c r="J21" s="82"/>
      <c r="K21" s="91"/>
      <c r="L21" s="82"/>
    </row>
    <row r="22" spans="2:49">
      <c r="B22" s="97"/>
      <c r="C22" s="97"/>
      <c r="D22" s="97"/>
      <c r="E22" s="97"/>
      <c r="F22" s="97"/>
      <c r="G22" s="97"/>
      <c r="H22" s="97"/>
      <c r="I22" s="97"/>
      <c r="J22" s="97"/>
      <c r="K22" s="97"/>
      <c r="L22" s="97"/>
    </row>
    <row r="23" spans="2:49"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</row>
    <row r="24" spans="2:49">
      <c r="B24" s="95" t="s">
        <v>276</v>
      </c>
      <c r="C24" s="97"/>
      <c r="D24" s="97"/>
      <c r="E24" s="97"/>
      <c r="F24" s="97"/>
      <c r="G24" s="97"/>
      <c r="H24" s="97"/>
      <c r="I24" s="97"/>
      <c r="J24" s="97"/>
      <c r="K24" s="97"/>
      <c r="L24" s="97"/>
    </row>
    <row r="25" spans="2:49">
      <c r="B25" s="95" t="s">
        <v>132</v>
      </c>
      <c r="C25" s="97"/>
      <c r="D25" s="97"/>
      <c r="E25" s="97"/>
      <c r="F25" s="97"/>
      <c r="G25" s="97"/>
      <c r="H25" s="97"/>
      <c r="I25" s="97"/>
      <c r="J25" s="97"/>
      <c r="K25" s="97"/>
      <c r="L25" s="97"/>
    </row>
    <row r="26" spans="2:49">
      <c r="B26" s="95" t="s">
        <v>261</v>
      </c>
      <c r="C26" s="97"/>
      <c r="D26" s="97"/>
      <c r="E26" s="97"/>
      <c r="F26" s="97"/>
      <c r="G26" s="97"/>
      <c r="H26" s="97"/>
      <c r="I26" s="97"/>
      <c r="J26" s="97"/>
      <c r="K26" s="97"/>
      <c r="L26" s="97"/>
    </row>
    <row r="27" spans="2:49">
      <c r="B27" s="95" t="s">
        <v>271</v>
      </c>
      <c r="C27" s="97"/>
      <c r="D27" s="97"/>
      <c r="E27" s="97"/>
      <c r="F27" s="97"/>
      <c r="G27" s="97"/>
      <c r="H27" s="97"/>
      <c r="I27" s="97"/>
      <c r="J27" s="97"/>
      <c r="K27" s="97"/>
      <c r="L27" s="97"/>
    </row>
    <row r="28" spans="2:49"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7"/>
    </row>
    <row r="29" spans="2:49"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</row>
    <row r="30" spans="2:49"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</row>
    <row r="31" spans="2:49"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</row>
    <row r="32" spans="2:49"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</row>
    <row r="33" spans="2:12"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</row>
    <row r="34" spans="2:12"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</row>
    <row r="35" spans="2:12"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</row>
    <row r="36" spans="2:12"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</row>
    <row r="37" spans="2:12"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</row>
    <row r="38" spans="2:12"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</row>
    <row r="39" spans="2:12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</row>
    <row r="40" spans="2:12"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</row>
    <row r="41" spans="2:12"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</row>
    <row r="42" spans="2:12"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</row>
    <row r="43" spans="2:12"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</row>
    <row r="44" spans="2:12"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</row>
    <row r="45" spans="2:12"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</row>
    <row r="46" spans="2:12"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</row>
    <row r="47" spans="2:12"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</row>
    <row r="48" spans="2:12"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</row>
    <row r="49" spans="2:12"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</row>
    <row r="50" spans="2:12"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</row>
    <row r="51" spans="2:12"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</row>
    <row r="52" spans="2:12"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</row>
    <row r="53" spans="2:12"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</row>
    <row r="54" spans="2:12"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</row>
    <row r="55" spans="2:12"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</row>
    <row r="56" spans="2:12"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</row>
    <row r="57" spans="2:12"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</row>
    <row r="58" spans="2:12"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</row>
    <row r="59" spans="2:12"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</row>
    <row r="60" spans="2:12"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</row>
    <row r="61" spans="2:12"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</row>
    <row r="62" spans="2:12"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</row>
    <row r="63" spans="2:12"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</row>
    <row r="64" spans="2:12"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</row>
    <row r="65" spans="2:12"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</row>
    <row r="66" spans="2:12"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</row>
    <row r="67" spans="2:12"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</row>
    <row r="68" spans="2:12"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</row>
    <row r="69" spans="2:12"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</row>
    <row r="70" spans="2:12"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</row>
    <row r="71" spans="2:12"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</row>
    <row r="72" spans="2:12"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</row>
    <row r="73" spans="2:12"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</row>
    <row r="74" spans="2:12"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</row>
    <row r="75" spans="2:12"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</row>
    <row r="76" spans="2:12"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</row>
    <row r="77" spans="2:12"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</row>
    <row r="78" spans="2:12"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</row>
    <row r="79" spans="2:12"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</row>
    <row r="80" spans="2:12"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</row>
    <row r="81" spans="2:12"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</row>
    <row r="82" spans="2:12"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</row>
    <row r="83" spans="2:12"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</row>
    <row r="84" spans="2:12"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</row>
    <row r="85" spans="2:12"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</row>
    <row r="86" spans="2:12"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</row>
    <row r="87" spans="2:12"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</row>
    <row r="88" spans="2:12"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</row>
    <row r="89" spans="2:12"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</row>
    <row r="90" spans="2:12"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</row>
    <row r="91" spans="2:12"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</row>
    <row r="92" spans="2:12"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</row>
    <row r="93" spans="2:12"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</row>
    <row r="94" spans="2:12"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</row>
    <row r="95" spans="2:12"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</row>
    <row r="96" spans="2:12"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</row>
    <row r="97" spans="2:12"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</row>
    <row r="98" spans="2:12"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</row>
    <row r="99" spans="2:12"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</row>
    <row r="100" spans="2:12"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</row>
    <row r="101" spans="2:12"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</row>
    <row r="102" spans="2:12"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</row>
    <row r="103" spans="2:12"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</row>
    <row r="104" spans="2:12"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</row>
    <row r="105" spans="2:12"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</row>
    <row r="106" spans="2:12"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</row>
    <row r="107" spans="2:12"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</row>
    <row r="108" spans="2:12"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</row>
    <row r="109" spans="2:12"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</row>
    <row r="110" spans="2:12"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</row>
    <row r="111" spans="2:12">
      <c r="B111" s="97"/>
      <c r="C111" s="97"/>
      <c r="D111" s="97"/>
      <c r="E111" s="97"/>
      <c r="F111" s="97"/>
      <c r="G111" s="97"/>
      <c r="H111" s="97"/>
      <c r="I111" s="97"/>
      <c r="J111" s="97"/>
      <c r="K111" s="97"/>
      <c r="L111" s="97"/>
    </row>
    <row r="112" spans="2:12">
      <c r="B112" s="97"/>
      <c r="C112" s="97"/>
      <c r="D112" s="97"/>
      <c r="E112" s="97"/>
      <c r="F112" s="97"/>
      <c r="G112" s="97"/>
      <c r="H112" s="97"/>
      <c r="I112" s="97"/>
      <c r="J112" s="97"/>
      <c r="K112" s="97"/>
      <c r="L112" s="97"/>
    </row>
    <row r="113" spans="2:12">
      <c r="B113" s="97"/>
      <c r="C113" s="97"/>
      <c r="D113" s="97"/>
      <c r="E113" s="97"/>
      <c r="F113" s="97"/>
      <c r="G113" s="97"/>
      <c r="H113" s="97"/>
      <c r="I113" s="97"/>
      <c r="J113" s="97"/>
      <c r="K113" s="97"/>
      <c r="L113" s="97"/>
    </row>
    <row r="114" spans="2:12">
      <c r="B114" s="97"/>
      <c r="C114" s="97"/>
      <c r="D114" s="97"/>
      <c r="E114" s="97"/>
      <c r="F114" s="97"/>
      <c r="G114" s="97"/>
      <c r="H114" s="97"/>
      <c r="I114" s="97"/>
      <c r="J114" s="97"/>
      <c r="K114" s="97"/>
      <c r="L114" s="97"/>
    </row>
    <row r="115" spans="2:12">
      <c r="B115" s="97"/>
      <c r="C115" s="97"/>
      <c r="D115" s="97"/>
      <c r="E115" s="97"/>
      <c r="F115" s="97"/>
      <c r="G115" s="97"/>
      <c r="H115" s="97"/>
      <c r="I115" s="97"/>
      <c r="J115" s="97"/>
      <c r="K115" s="97"/>
      <c r="L115" s="97"/>
    </row>
    <row r="116" spans="2:12">
      <c r="B116" s="97"/>
      <c r="C116" s="97"/>
      <c r="D116" s="97"/>
      <c r="E116" s="97"/>
      <c r="F116" s="97"/>
      <c r="G116" s="97"/>
      <c r="H116" s="97"/>
      <c r="I116" s="97"/>
      <c r="J116" s="97"/>
      <c r="K116" s="97"/>
      <c r="L116" s="97"/>
    </row>
    <row r="117" spans="2:12">
      <c r="B117" s="97"/>
      <c r="C117" s="97"/>
      <c r="D117" s="97"/>
      <c r="E117" s="97"/>
      <c r="F117" s="97"/>
      <c r="G117" s="97"/>
      <c r="H117" s="97"/>
      <c r="I117" s="97"/>
      <c r="J117" s="97"/>
      <c r="K117" s="97"/>
      <c r="L117" s="97"/>
    </row>
    <row r="118" spans="2:12">
      <c r="B118" s="97"/>
      <c r="C118" s="97"/>
      <c r="D118" s="97"/>
      <c r="E118" s="97"/>
      <c r="F118" s="97"/>
      <c r="G118" s="97"/>
      <c r="H118" s="97"/>
      <c r="I118" s="97"/>
      <c r="J118" s="97"/>
      <c r="K118" s="97"/>
      <c r="L118" s="97"/>
    </row>
    <row r="119" spans="2:12">
      <c r="B119" s="97"/>
      <c r="C119" s="97"/>
      <c r="D119" s="97"/>
      <c r="E119" s="97"/>
      <c r="F119" s="97"/>
      <c r="G119" s="97"/>
      <c r="H119" s="97"/>
      <c r="I119" s="97"/>
      <c r="J119" s="97"/>
      <c r="K119" s="97"/>
      <c r="L119" s="97"/>
    </row>
    <row r="120" spans="2:12">
      <c r="B120" s="97"/>
      <c r="C120" s="97"/>
      <c r="D120" s="97"/>
      <c r="E120" s="97"/>
      <c r="F120" s="97"/>
      <c r="G120" s="97"/>
      <c r="H120" s="97"/>
      <c r="I120" s="97"/>
      <c r="J120" s="97"/>
      <c r="K120" s="97"/>
      <c r="L120" s="97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1:B1048576 AA20:XFD23 D1:M23 N1:XFD19 N20:Y23 D24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>
      <selection activeCell="C18" sqref="C18"/>
    </sheetView>
  </sheetViews>
  <sheetFormatPr defaultColWidth="9.140625" defaultRowHeight="18"/>
  <cols>
    <col min="1" max="1" width="6.28515625" style="1" customWidth="1"/>
    <col min="2" max="2" width="24.85546875" style="2" bestFit="1" customWidth="1"/>
    <col min="3" max="3" width="41.7109375" style="2" bestFit="1" customWidth="1"/>
    <col min="4" max="4" width="6.42578125" style="2" bestFit="1" customWidth="1"/>
    <col min="5" max="5" width="5.28515625" style="2" bestFit="1" customWidth="1"/>
    <col min="6" max="6" width="9" style="1" bestFit="1" customWidth="1"/>
    <col min="7" max="7" width="9.7109375" style="1" bestFit="1" customWidth="1"/>
    <col min="8" max="8" width="10.7109375" style="1" bestFit="1" customWidth="1"/>
    <col min="9" max="9" width="9.7109375" style="1" bestFit="1" customWidth="1"/>
    <col min="10" max="10" width="6.28515625" style="1" bestFit="1" customWidth="1"/>
    <col min="11" max="11" width="9.855468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6" t="s">
        <v>199</v>
      </c>
      <c r="C1" s="76" t="s" vm="1">
        <v>277</v>
      </c>
    </row>
    <row r="2" spans="2:61">
      <c r="B2" s="56" t="s">
        <v>198</v>
      </c>
      <c r="C2" s="76" t="s">
        <v>278</v>
      </c>
    </row>
    <row r="3" spans="2:61">
      <c r="B3" s="56" t="s">
        <v>200</v>
      </c>
      <c r="C3" s="76" t="s">
        <v>279</v>
      </c>
    </row>
    <row r="4" spans="2:61">
      <c r="B4" s="56" t="s">
        <v>201</v>
      </c>
      <c r="C4" s="76">
        <v>2102</v>
      </c>
    </row>
    <row r="6" spans="2:61" ht="26.25" customHeight="1">
      <c r="B6" s="200" t="s">
        <v>229</v>
      </c>
      <c r="C6" s="201"/>
      <c r="D6" s="201"/>
      <c r="E6" s="201"/>
      <c r="F6" s="201"/>
      <c r="G6" s="201"/>
      <c r="H6" s="201"/>
      <c r="I6" s="201"/>
      <c r="J6" s="201"/>
      <c r="K6" s="201"/>
      <c r="L6" s="202"/>
    </row>
    <row r="7" spans="2:61" ht="26.25" customHeight="1">
      <c r="B7" s="200" t="s">
        <v>113</v>
      </c>
      <c r="C7" s="201"/>
      <c r="D7" s="201"/>
      <c r="E7" s="201"/>
      <c r="F7" s="201"/>
      <c r="G7" s="201"/>
      <c r="H7" s="201"/>
      <c r="I7" s="201"/>
      <c r="J7" s="201"/>
      <c r="K7" s="201"/>
      <c r="L7" s="202"/>
      <c r="BI7" s="3"/>
    </row>
    <row r="8" spans="2:61" s="3" customFormat="1" ht="78.75">
      <c r="B8" s="22" t="s">
        <v>136</v>
      </c>
      <c r="C8" s="30" t="s">
        <v>53</v>
      </c>
      <c r="D8" s="30" t="s">
        <v>139</v>
      </c>
      <c r="E8" s="30" t="s">
        <v>76</v>
      </c>
      <c r="F8" s="30" t="s">
        <v>121</v>
      </c>
      <c r="G8" s="30" t="s">
        <v>263</v>
      </c>
      <c r="H8" s="30" t="s">
        <v>262</v>
      </c>
      <c r="I8" s="30" t="s">
        <v>73</v>
      </c>
      <c r="J8" s="30" t="s">
        <v>68</v>
      </c>
      <c r="K8" s="30" t="s">
        <v>202</v>
      </c>
      <c r="L8" s="31" t="s">
        <v>204</v>
      </c>
      <c r="M8" s="1"/>
      <c r="BE8" s="1"/>
      <c r="BF8" s="1"/>
    </row>
    <row r="9" spans="2:61" s="3" customFormat="1" ht="20.25">
      <c r="B9" s="15"/>
      <c r="C9" s="30"/>
      <c r="D9" s="30"/>
      <c r="E9" s="30"/>
      <c r="F9" s="30"/>
      <c r="G9" s="16" t="s">
        <v>272</v>
      </c>
      <c r="H9" s="16"/>
      <c r="I9" s="16" t="s">
        <v>266</v>
      </c>
      <c r="J9" s="16" t="s">
        <v>20</v>
      </c>
      <c r="K9" s="32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D10" s="1"/>
      <c r="BE10" s="3"/>
      <c r="BF10" s="1"/>
    </row>
    <row r="11" spans="2:61" s="4" customFormat="1" ht="18" customHeight="1">
      <c r="B11" s="121" t="s">
        <v>58</v>
      </c>
      <c r="C11" s="122"/>
      <c r="D11" s="122"/>
      <c r="E11" s="122"/>
      <c r="F11" s="122"/>
      <c r="G11" s="123"/>
      <c r="H11" s="125"/>
      <c r="I11" s="123">
        <v>-459.2</v>
      </c>
      <c r="J11" s="122"/>
      <c r="K11" s="124">
        <v>1</v>
      </c>
      <c r="L11" s="124">
        <f>I11/'סכום נכסי הקרן'!$C$42</f>
        <v>-9.3210782930484591E-6</v>
      </c>
      <c r="BD11" s="1"/>
      <c r="BE11" s="3"/>
      <c r="BF11" s="1"/>
      <c r="BH11" s="1"/>
    </row>
    <row r="12" spans="2:61">
      <c r="B12" s="121" t="s">
        <v>256</v>
      </c>
      <c r="C12" s="122"/>
      <c r="D12" s="122"/>
      <c r="E12" s="122"/>
      <c r="F12" s="122"/>
      <c r="G12" s="123"/>
      <c r="H12" s="125"/>
      <c r="I12" s="123">
        <v>-459.2</v>
      </c>
      <c r="J12" s="122"/>
      <c r="K12" s="124">
        <v>1</v>
      </c>
      <c r="L12" s="124">
        <f>I12/'סכום נכסי הקרן'!$C$42</f>
        <v>-9.3210782930484591E-6</v>
      </c>
      <c r="BE12" s="3"/>
    </row>
    <row r="13" spans="2:61" ht="20.25">
      <c r="B13" s="121" t="s">
        <v>249</v>
      </c>
      <c r="C13" s="122"/>
      <c r="D13" s="122"/>
      <c r="E13" s="122"/>
      <c r="F13" s="122"/>
      <c r="G13" s="123"/>
      <c r="H13" s="125"/>
      <c r="I13" s="123">
        <v>-459.2</v>
      </c>
      <c r="J13" s="122"/>
      <c r="K13" s="124">
        <v>1</v>
      </c>
      <c r="L13" s="124">
        <f>I13/'סכום נכסי הקרן'!$C$42</f>
        <v>-9.3210782930484591E-6</v>
      </c>
      <c r="BE13" s="4"/>
    </row>
    <row r="14" spans="2:61">
      <c r="B14" s="97" t="s">
        <v>1748</v>
      </c>
      <c r="C14" s="82" t="s">
        <v>1749</v>
      </c>
      <c r="D14" s="93" t="s">
        <v>140</v>
      </c>
      <c r="E14" s="93"/>
      <c r="F14" s="93" t="s">
        <v>184</v>
      </c>
      <c r="G14" s="90">
        <v>155</v>
      </c>
      <c r="H14" s="92">
        <v>496000</v>
      </c>
      <c r="I14" s="90">
        <v>768.8</v>
      </c>
      <c r="J14" s="82"/>
      <c r="K14" s="91">
        <v>-1.6742160278745644</v>
      </c>
      <c r="L14" s="91">
        <f>I14/'סכום נכסי הקרן'!$C$42</f>
        <v>1.5605498675295417E-5</v>
      </c>
    </row>
    <row r="15" spans="2:61">
      <c r="B15" s="97" t="s">
        <v>1750</v>
      </c>
      <c r="C15" s="82" t="s">
        <v>1751</v>
      </c>
      <c r="D15" s="93" t="s">
        <v>140</v>
      </c>
      <c r="E15" s="93"/>
      <c r="F15" s="93" t="s">
        <v>184</v>
      </c>
      <c r="G15" s="90">
        <v>-155</v>
      </c>
      <c r="H15" s="92">
        <v>500000</v>
      </c>
      <c r="I15" s="90">
        <v>-775</v>
      </c>
      <c r="J15" s="82"/>
      <c r="K15" s="91">
        <v>1.6877177700348434</v>
      </c>
      <c r="L15" s="91">
        <f>I15/'סכום נכסי הקרן'!$C$42</f>
        <v>-1.573134947106393E-5</v>
      </c>
    </row>
    <row r="16" spans="2:61">
      <c r="B16" s="97" t="s">
        <v>1752</v>
      </c>
      <c r="C16" s="82" t="s">
        <v>1753</v>
      </c>
      <c r="D16" s="93" t="s">
        <v>140</v>
      </c>
      <c r="E16" s="93"/>
      <c r="F16" s="93" t="s">
        <v>184</v>
      </c>
      <c r="G16" s="90">
        <v>1000</v>
      </c>
      <c r="H16" s="92">
        <v>98700</v>
      </c>
      <c r="I16" s="90">
        <v>987</v>
      </c>
      <c r="J16" s="82"/>
      <c r="K16" s="91">
        <v>-2.149390243902439</v>
      </c>
      <c r="L16" s="91">
        <f>I16/'סכום נכסי הקרן'!$C$42</f>
        <v>2.0034634745729161E-5</v>
      </c>
    </row>
    <row r="17" spans="2:56">
      <c r="B17" s="97" t="s">
        <v>1754</v>
      </c>
      <c r="C17" s="82" t="s">
        <v>1755</v>
      </c>
      <c r="D17" s="93" t="s">
        <v>140</v>
      </c>
      <c r="E17" s="93"/>
      <c r="F17" s="93" t="s">
        <v>184</v>
      </c>
      <c r="G17" s="90">
        <v>-1000</v>
      </c>
      <c r="H17" s="92">
        <v>144000</v>
      </c>
      <c r="I17" s="90">
        <v>-1440</v>
      </c>
      <c r="J17" s="82"/>
      <c r="K17" s="91">
        <v>3.1358885017421603</v>
      </c>
      <c r="L17" s="91">
        <f>I17/'סכום נכסי הקרן'!$C$42</f>
        <v>-2.922986224300911E-5</v>
      </c>
    </row>
    <row r="18" spans="2:56" ht="20.25">
      <c r="B18" s="81"/>
      <c r="C18" s="82"/>
      <c r="D18" s="82"/>
      <c r="E18" s="82"/>
      <c r="F18" s="82"/>
      <c r="G18" s="90"/>
      <c r="H18" s="92"/>
      <c r="I18" s="82"/>
      <c r="J18" s="82"/>
      <c r="K18" s="91"/>
      <c r="L18" s="82"/>
      <c r="BD18" s="4"/>
    </row>
    <row r="19" spans="2:56"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</row>
    <row r="20" spans="2:56"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</row>
    <row r="21" spans="2:56">
      <c r="B21" s="95" t="s">
        <v>276</v>
      </c>
      <c r="C21" s="97"/>
      <c r="D21" s="97"/>
      <c r="E21" s="97"/>
      <c r="F21" s="97"/>
      <c r="G21" s="97"/>
      <c r="H21" s="97"/>
      <c r="I21" s="97"/>
      <c r="J21" s="97"/>
      <c r="K21" s="97"/>
      <c r="L21" s="97"/>
      <c r="BD21" s="3"/>
    </row>
    <row r="22" spans="2:56">
      <c r="B22" s="95" t="s">
        <v>132</v>
      </c>
      <c r="C22" s="97"/>
      <c r="D22" s="97"/>
      <c r="E22" s="97"/>
      <c r="F22" s="97"/>
      <c r="G22" s="97"/>
      <c r="H22" s="97"/>
      <c r="I22" s="97"/>
      <c r="J22" s="97"/>
      <c r="K22" s="97"/>
      <c r="L22" s="97"/>
    </row>
    <row r="23" spans="2:56">
      <c r="B23" s="95" t="s">
        <v>261</v>
      </c>
      <c r="C23" s="97"/>
      <c r="D23" s="97"/>
      <c r="E23" s="97"/>
      <c r="F23" s="97"/>
      <c r="G23" s="97"/>
      <c r="H23" s="97"/>
      <c r="I23" s="97"/>
      <c r="J23" s="97"/>
      <c r="K23" s="97"/>
      <c r="L23" s="97"/>
    </row>
    <row r="24" spans="2:56">
      <c r="B24" s="95" t="s">
        <v>271</v>
      </c>
      <c r="C24" s="97"/>
      <c r="D24" s="97"/>
      <c r="E24" s="97"/>
      <c r="F24" s="97"/>
      <c r="G24" s="97"/>
      <c r="H24" s="97"/>
      <c r="I24" s="97"/>
      <c r="J24" s="97"/>
      <c r="K24" s="97"/>
      <c r="L24" s="97"/>
    </row>
    <row r="25" spans="2:56"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</row>
    <row r="26" spans="2:56"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</row>
    <row r="27" spans="2:56"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</row>
    <row r="28" spans="2:56"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7"/>
    </row>
    <row r="29" spans="2:56"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</row>
    <row r="30" spans="2:56"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</row>
    <row r="31" spans="2:56"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</row>
    <row r="32" spans="2:56"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</row>
    <row r="33" spans="2:12"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</row>
    <row r="34" spans="2:12"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</row>
    <row r="35" spans="2:12"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</row>
    <row r="36" spans="2:12"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</row>
    <row r="37" spans="2:12"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</row>
    <row r="38" spans="2:12"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</row>
    <row r="39" spans="2:12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</row>
    <row r="40" spans="2:12"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</row>
    <row r="41" spans="2:12"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</row>
    <row r="42" spans="2:12"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</row>
    <row r="43" spans="2:12"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</row>
    <row r="44" spans="2:12"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</row>
    <row r="45" spans="2:12"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</row>
    <row r="46" spans="2:12"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</row>
    <row r="47" spans="2:12"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</row>
    <row r="48" spans="2:12"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</row>
    <row r="49" spans="2:12"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</row>
    <row r="50" spans="2:12"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</row>
    <row r="51" spans="2:12"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</row>
    <row r="52" spans="2:12"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</row>
    <row r="53" spans="2:12"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</row>
    <row r="54" spans="2:12"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</row>
    <row r="55" spans="2:12"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</row>
    <row r="56" spans="2:12"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</row>
    <row r="57" spans="2:12"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</row>
    <row r="58" spans="2:12"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</row>
    <row r="59" spans="2:12"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</row>
    <row r="60" spans="2:12"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</row>
    <row r="61" spans="2:12"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</row>
    <row r="62" spans="2:12"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</row>
    <row r="63" spans="2:12"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</row>
    <row r="64" spans="2:12"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</row>
    <row r="65" spans="2:12"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</row>
    <row r="66" spans="2:12"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</row>
    <row r="67" spans="2:12"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</row>
    <row r="68" spans="2:12"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</row>
    <row r="69" spans="2:12"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</row>
    <row r="70" spans="2:12"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</row>
    <row r="71" spans="2:12"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</row>
    <row r="72" spans="2:12"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</row>
    <row r="73" spans="2:12"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</row>
    <row r="74" spans="2:12"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</row>
    <row r="75" spans="2:12"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</row>
    <row r="76" spans="2:12"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</row>
    <row r="77" spans="2:12"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</row>
    <row r="78" spans="2:12"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</row>
    <row r="79" spans="2:12"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</row>
    <row r="80" spans="2:12"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</row>
    <row r="81" spans="2:12"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</row>
    <row r="82" spans="2:12"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</row>
    <row r="83" spans="2:12"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</row>
    <row r="84" spans="2:12"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</row>
    <row r="85" spans="2:12"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</row>
    <row r="86" spans="2:12"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</row>
    <row r="87" spans="2:12"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</row>
    <row r="88" spans="2:12"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</row>
    <row r="89" spans="2:12"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</row>
    <row r="90" spans="2:12"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</row>
    <row r="91" spans="2:12"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</row>
    <row r="92" spans="2:12"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</row>
    <row r="93" spans="2:12"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</row>
    <row r="94" spans="2:12"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</row>
    <row r="95" spans="2:12"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</row>
    <row r="96" spans="2:12"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</row>
    <row r="97" spans="2:12"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</row>
    <row r="98" spans="2:12"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</row>
    <row r="99" spans="2:12"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</row>
    <row r="100" spans="2:12"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</row>
    <row r="101" spans="2:12"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</row>
    <row r="102" spans="2:12"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</row>
    <row r="103" spans="2:12"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</row>
    <row r="104" spans="2:12"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</row>
    <row r="105" spans="2:12"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</row>
    <row r="106" spans="2:12"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</row>
    <row r="107" spans="2:12"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</row>
    <row r="108" spans="2:12"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</row>
    <row r="109" spans="2:12"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</row>
    <row r="110" spans="2:12"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</row>
    <row r="111" spans="2:12">
      <c r="B111" s="97"/>
      <c r="C111" s="97"/>
      <c r="D111" s="97"/>
      <c r="E111" s="97"/>
      <c r="F111" s="97"/>
      <c r="G111" s="97"/>
      <c r="H111" s="97"/>
      <c r="I111" s="97"/>
      <c r="J111" s="97"/>
      <c r="K111" s="97"/>
      <c r="L111" s="97"/>
    </row>
    <row r="112" spans="2:12">
      <c r="B112" s="97"/>
      <c r="C112" s="97"/>
      <c r="D112" s="97"/>
      <c r="E112" s="97"/>
      <c r="F112" s="97"/>
      <c r="G112" s="97"/>
      <c r="H112" s="97"/>
      <c r="I112" s="97"/>
      <c r="J112" s="97"/>
      <c r="K112" s="97"/>
      <c r="L112" s="97"/>
    </row>
    <row r="113" spans="2:12">
      <c r="B113" s="97"/>
      <c r="C113" s="97"/>
      <c r="D113" s="97"/>
      <c r="E113" s="97"/>
      <c r="F113" s="97"/>
      <c r="G113" s="97"/>
      <c r="H113" s="97"/>
      <c r="I113" s="97"/>
      <c r="J113" s="97"/>
      <c r="K113" s="97"/>
      <c r="L113" s="97"/>
    </row>
    <row r="114" spans="2:12">
      <c r="B114" s="97"/>
      <c r="C114" s="97"/>
      <c r="D114" s="97"/>
      <c r="E114" s="97"/>
      <c r="F114" s="97"/>
      <c r="G114" s="97"/>
      <c r="H114" s="97"/>
      <c r="I114" s="97"/>
      <c r="J114" s="97"/>
      <c r="K114" s="97"/>
      <c r="L114" s="97"/>
    </row>
    <row r="115" spans="2:12">
      <c r="B115" s="97"/>
      <c r="C115" s="97"/>
      <c r="D115" s="97"/>
      <c r="E115" s="97"/>
      <c r="F115" s="97"/>
      <c r="G115" s="97"/>
      <c r="H115" s="97"/>
      <c r="I115" s="97"/>
      <c r="J115" s="97"/>
      <c r="K115" s="97"/>
      <c r="L115" s="97"/>
    </row>
    <row r="116" spans="2:12">
      <c r="B116" s="97"/>
      <c r="C116" s="97"/>
      <c r="D116" s="97"/>
      <c r="E116" s="97"/>
      <c r="F116" s="97"/>
      <c r="G116" s="97"/>
      <c r="H116" s="97"/>
      <c r="I116" s="97"/>
      <c r="J116" s="97"/>
      <c r="K116" s="97"/>
      <c r="L116" s="97"/>
    </row>
    <row r="117" spans="2:12">
      <c r="B117" s="97"/>
      <c r="C117" s="97"/>
      <c r="D117" s="97"/>
      <c r="E117" s="97"/>
      <c r="F117" s="97"/>
      <c r="G117" s="97"/>
      <c r="H117" s="97"/>
      <c r="I117" s="97"/>
      <c r="J117" s="97"/>
      <c r="K117" s="97"/>
      <c r="L117" s="97"/>
    </row>
    <row r="118" spans="2:12">
      <c r="C118" s="1"/>
      <c r="D118" s="1"/>
      <c r="E118" s="1"/>
    </row>
    <row r="119" spans="2:12">
      <c r="C119" s="1"/>
      <c r="D119" s="1"/>
      <c r="E119" s="1"/>
    </row>
    <row r="120" spans="2:12">
      <c r="C120" s="1"/>
      <c r="D120" s="1"/>
      <c r="E120" s="1"/>
    </row>
    <row r="121" spans="2:12">
      <c r="C121" s="1"/>
      <c r="D121" s="1"/>
      <c r="E121" s="1"/>
    </row>
    <row r="122" spans="2:12">
      <c r="C122" s="1"/>
      <c r="D122" s="1"/>
      <c r="E122" s="1"/>
    </row>
    <row r="123" spans="2:12">
      <c r="C123" s="1"/>
      <c r="D123" s="1"/>
      <c r="E123" s="1"/>
    </row>
    <row r="124" spans="2:12">
      <c r="C124" s="1"/>
      <c r="D124" s="1"/>
      <c r="E124" s="1"/>
    </row>
    <row r="125" spans="2:12">
      <c r="C125" s="1"/>
      <c r="D125" s="1"/>
      <c r="E125" s="1"/>
    </row>
    <row r="126" spans="2:12">
      <c r="C126" s="1"/>
      <c r="D126" s="1"/>
      <c r="E126" s="1"/>
    </row>
    <row r="127" spans="2:12">
      <c r="C127" s="1"/>
      <c r="D127" s="1"/>
      <c r="E127" s="1"/>
    </row>
    <row r="128" spans="2:12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I20" sqref="I20"/>
    </sheetView>
  </sheetViews>
  <sheetFormatPr defaultColWidth="9.140625" defaultRowHeight="18"/>
  <cols>
    <col min="1" max="1" width="6.28515625" style="2" customWidth="1"/>
    <col min="2" max="2" width="32.140625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12.28515625" style="1" bestFit="1" customWidth="1"/>
    <col min="7" max="7" width="9" style="1" bestFit="1" customWidth="1"/>
    <col min="8" max="8" width="10.7109375" style="1" bestFit="1" customWidth="1"/>
    <col min="9" max="9" width="10.85546875" style="1" bestFit="1" customWidth="1"/>
    <col min="10" max="10" width="9.140625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6" t="s">
        <v>199</v>
      </c>
      <c r="C1" s="76" t="s" vm="1">
        <v>277</v>
      </c>
    </row>
    <row r="2" spans="1:60">
      <c r="B2" s="56" t="s">
        <v>198</v>
      </c>
      <c r="C2" s="76" t="s">
        <v>278</v>
      </c>
    </row>
    <row r="3" spans="1:60">
      <c r="B3" s="56" t="s">
        <v>200</v>
      </c>
      <c r="C3" s="76" t="s">
        <v>279</v>
      </c>
    </row>
    <row r="4" spans="1:60">
      <c r="B4" s="56" t="s">
        <v>201</v>
      </c>
      <c r="C4" s="76">
        <v>2102</v>
      </c>
    </row>
    <row r="6" spans="1:60" ht="26.25" customHeight="1">
      <c r="B6" s="200" t="s">
        <v>229</v>
      </c>
      <c r="C6" s="201"/>
      <c r="D6" s="201"/>
      <c r="E6" s="201"/>
      <c r="F6" s="201"/>
      <c r="G6" s="201"/>
      <c r="H6" s="201"/>
      <c r="I6" s="201"/>
      <c r="J6" s="201"/>
      <c r="K6" s="202"/>
      <c r="BD6" s="1" t="s">
        <v>140</v>
      </c>
      <c r="BF6" s="1" t="s">
        <v>207</v>
      </c>
      <c r="BH6" s="3" t="s">
        <v>184</v>
      </c>
    </row>
    <row r="7" spans="1:60" ht="26.25" customHeight="1">
      <c r="B7" s="200" t="s">
        <v>114</v>
      </c>
      <c r="C7" s="201"/>
      <c r="D7" s="201"/>
      <c r="E7" s="201"/>
      <c r="F7" s="201"/>
      <c r="G7" s="201"/>
      <c r="H7" s="201"/>
      <c r="I7" s="201"/>
      <c r="J7" s="201"/>
      <c r="K7" s="202"/>
      <c r="BD7" s="3" t="s">
        <v>142</v>
      </c>
      <c r="BF7" s="1" t="s">
        <v>162</v>
      </c>
      <c r="BH7" s="3" t="s">
        <v>183</v>
      </c>
    </row>
    <row r="8" spans="1:60" s="3" customFormat="1" ht="78.75">
      <c r="A8" s="2"/>
      <c r="B8" s="22" t="s">
        <v>136</v>
      </c>
      <c r="C8" s="30" t="s">
        <v>53</v>
      </c>
      <c r="D8" s="30" t="s">
        <v>139</v>
      </c>
      <c r="E8" s="30" t="s">
        <v>76</v>
      </c>
      <c r="F8" s="30" t="s">
        <v>121</v>
      </c>
      <c r="G8" s="30" t="s">
        <v>263</v>
      </c>
      <c r="H8" s="30" t="s">
        <v>262</v>
      </c>
      <c r="I8" s="30" t="s">
        <v>73</v>
      </c>
      <c r="J8" s="30" t="s">
        <v>202</v>
      </c>
      <c r="K8" s="30" t="s">
        <v>204</v>
      </c>
      <c r="BC8" s="1" t="s">
        <v>155</v>
      </c>
      <c r="BD8" s="1" t="s">
        <v>156</v>
      </c>
      <c r="BE8" s="1" t="s">
        <v>163</v>
      </c>
      <c r="BG8" s="4" t="s">
        <v>185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272</v>
      </c>
      <c r="H9" s="16"/>
      <c r="I9" s="16" t="s">
        <v>266</v>
      </c>
      <c r="J9" s="32" t="s">
        <v>20</v>
      </c>
      <c r="K9" s="57" t="s">
        <v>20</v>
      </c>
      <c r="BC9" s="1" t="s">
        <v>152</v>
      </c>
      <c r="BE9" s="1" t="s">
        <v>164</v>
      </c>
      <c r="BG9" s="4" t="s">
        <v>186</v>
      </c>
    </row>
    <row r="10" spans="1:60" s="4" customFormat="1" ht="18" customHeight="1">
      <c r="A10" s="2"/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58" t="s">
        <v>6</v>
      </c>
      <c r="J10" s="58" t="s">
        <v>7</v>
      </c>
      <c r="K10" s="58" t="s">
        <v>8</v>
      </c>
      <c r="L10" s="3"/>
      <c r="M10" s="3"/>
      <c r="N10" s="3"/>
      <c r="O10" s="3"/>
      <c r="BC10" s="1" t="s">
        <v>148</v>
      </c>
      <c r="BD10" s="3"/>
      <c r="BE10" s="1" t="s">
        <v>208</v>
      </c>
      <c r="BG10" s="1" t="s">
        <v>192</v>
      </c>
    </row>
    <row r="11" spans="1:60" s="4" customFormat="1" ht="18" customHeight="1">
      <c r="A11" s="2"/>
      <c r="B11" s="121" t="s">
        <v>57</v>
      </c>
      <c r="C11" s="122"/>
      <c r="D11" s="122"/>
      <c r="E11" s="122"/>
      <c r="F11" s="122"/>
      <c r="G11" s="123"/>
      <c r="H11" s="125"/>
      <c r="I11" s="123">
        <v>-43757.427260000011</v>
      </c>
      <c r="J11" s="124">
        <v>1</v>
      </c>
      <c r="K11" s="124">
        <f>I11/'סכום נכסי הקרן'!$C$42</f>
        <v>-8.8821081313770263E-4</v>
      </c>
      <c r="L11" s="3"/>
      <c r="M11" s="3"/>
      <c r="N11" s="3"/>
      <c r="O11" s="3"/>
      <c r="BC11" s="1" t="s">
        <v>147</v>
      </c>
      <c r="BD11" s="3"/>
      <c r="BE11" s="1" t="s">
        <v>165</v>
      </c>
      <c r="BG11" s="1" t="s">
        <v>187</v>
      </c>
    </row>
    <row r="12" spans="1:60" ht="20.25">
      <c r="B12" s="121" t="s">
        <v>258</v>
      </c>
      <c r="C12" s="122"/>
      <c r="D12" s="122"/>
      <c r="E12" s="122"/>
      <c r="F12" s="122"/>
      <c r="G12" s="123"/>
      <c r="H12" s="125"/>
      <c r="I12" s="123">
        <v>-43757.427260000011</v>
      </c>
      <c r="J12" s="124">
        <v>1</v>
      </c>
      <c r="K12" s="124">
        <f>I12/'סכום נכסי הקרן'!$C$42</f>
        <v>-8.8821081313770263E-4</v>
      </c>
      <c r="P12" s="1"/>
      <c r="BC12" s="1" t="s">
        <v>145</v>
      </c>
      <c r="BD12" s="4"/>
      <c r="BE12" s="1" t="s">
        <v>166</v>
      </c>
      <c r="BG12" s="1" t="s">
        <v>188</v>
      </c>
    </row>
    <row r="13" spans="1:60">
      <c r="B13" s="97" t="s">
        <v>1756</v>
      </c>
      <c r="C13" s="82" t="s">
        <v>1757</v>
      </c>
      <c r="D13" s="93" t="s">
        <v>30</v>
      </c>
      <c r="E13" s="93"/>
      <c r="F13" s="93" t="s">
        <v>185</v>
      </c>
      <c r="G13" s="90">
        <v>5731</v>
      </c>
      <c r="H13" s="92">
        <v>343100</v>
      </c>
      <c r="I13" s="90">
        <v>-28589.068319999998</v>
      </c>
      <c r="J13" s="91">
        <v>0.653353501569644</v>
      </c>
      <c r="K13" s="91">
        <f>I13/'סכום נכסי הקרן'!$C$42</f>
        <v>-5.8031564489553875E-4</v>
      </c>
      <c r="P13" s="1"/>
      <c r="BC13" s="1" t="s">
        <v>149</v>
      </c>
      <c r="BE13" s="1" t="s">
        <v>167</v>
      </c>
      <c r="BG13" s="1" t="s">
        <v>189</v>
      </c>
    </row>
    <row r="14" spans="1:60">
      <c r="B14" s="97" t="s">
        <v>1758</v>
      </c>
      <c r="C14" s="82" t="s">
        <v>1759</v>
      </c>
      <c r="D14" s="93" t="s">
        <v>30</v>
      </c>
      <c r="E14" s="93"/>
      <c r="F14" s="93" t="s">
        <v>185</v>
      </c>
      <c r="G14" s="90">
        <v>1533</v>
      </c>
      <c r="H14" s="92">
        <v>13050</v>
      </c>
      <c r="I14" s="90">
        <v>-3.8024299999999998</v>
      </c>
      <c r="J14" s="91">
        <v>8.68979334046889E-5</v>
      </c>
      <c r="K14" s="91">
        <f>I14/'סכום נכסי הקרן'!$C$42</f>
        <v>-7.7183684089364666E-8</v>
      </c>
      <c r="P14" s="1"/>
      <c r="BC14" s="1" t="s">
        <v>146</v>
      </c>
      <c r="BE14" s="1" t="s">
        <v>168</v>
      </c>
      <c r="BG14" s="1" t="s">
        <v>191</v>
      </c>
    </row>
    <row r="15" spans="1:60">
      <c r="B15" s="97" t="s">
        <v>1760</v>
      </c>
      <c r="C15" s="82" t="s">
        <v>1761</v>
      </c>
      <c r="D15" s="93" t="s">
        <v>30</v>
      </c>
      <c r="E15" s="93"/>
      <c r="F15" s="93" t="s">
        <v>186</v>
      </c>
      <c r="G15" s="90">
        <v>928</v>
      </c>
      <c r="H15" s="92">
        <v>724250</v>
      </c>
      <c r="I15" s="90">
        <v>-8198.7288700000008</v>
      </c>
      <c r="J15" s="91">
        <v>0.18736770837289848</v>
      </c>
      <c r="K15" s="91">
        <f>I15/'סכום נכסי הקרן'!$C$42</f>
        <v>-1.6642202460964012E-4</v>
      </c>
      <c r="P15" s="1"/>
      <c r="BC15" s="1" t="s">
        <v>157</v>
      </c>
      <c r="BE15" s="1" t="s">
        <v>209</v>
      </c>
      <c r="BG15" s="1" t="s">
        <v>193</v>
      </c>
    </row>
    <row r="16" spans="1:60" ht="20.25">
      <c r="B16" s="97" t="s">
        <v>1762</v>
      </c>
      <c r="C16" s="82" t="s">
        <v>1763</v>
      </c>
      <c r="D16" s="93" t="s">
        <v>30</v>
      </c>
      <c r="E16" s="93"/>
      <c r="F16" s="93" t="s">
        <v>183</v>
      </c>
      <c r="G16" s="90">
        <v>704</v>
      </c>
      <c r="H16" s="92">
        <v>141270</v>
      </c>
      <c r="I16" s="90">
        <v>-1235.04674</v>
      </c>
      <c r="J16" s="91">
        <v>2.8224848153469789E-2</v>
      </c>
      <c r="K16" s="91">
        <f>I16/'סכום נכסי הקרן'!$C$42</f>
        <v>-2.5069615329081589E-5</v>
      </c>
      <c r="P16" s="1"/>
      <c r="BC16" s="4" t="s">
        <v>143</v>
      </c>
      <c r="BD16" s="1" t="s">
        <v>158</v>
      </c>
      <c r="BE16" s="1" t="s">
        <v>169</v>
      </c>
      <c r="BG16" s="1" t="s">
        <v>194</v>
      </c>
    </row>
    <row r="17" spans="2:60">
      <c r="B17" s="97" t="s">
        <v>1764</v>
      </c>
      <c r="C17" s="82" t="s">
        <v>1765</v>
      </c>
      <c r="D17" s="93" t="s">
        <v>30</v>
      </c>
      <c r="E17" s="93"/>
      <c r="F17" s="93" t="s">
        <v>183</v>
      </c>
      <c r="G17" s="90">
        <v>7150</v>
      </c>
      <c r="H17" s="92">
        <v>242100</v>
      </c>
      <c r="I17" s="90">
        <v>-7757.4840199999999</v>
      </c>
      <c r="J17" s="91">
        <v>0.17728382370165877</v>
      </c>
      <c r="K17" s="91">
        <f>I17/'סכום נכסי הקרן'!$C$42</f>
        <v>-1.5746540920621148E-4</v>
      </c>
      <c r="P17" s="1"/>
      <c r="BC17" s="1" t="s">
        <v>153</v>
      </c>
      <c r="BE17" s="1" t="s">
        <v>170</v>
      </c>
      <c r="BG17" s="1" t="s">
        <v>195</v>
      </c>
    </row>
    <row r="18" spans="2:60">
      <c r="B18" s="97" t="s">
        <v>1766</v>
      </c>
      <c r="C18" s="82" t="s">
        <v>1767</v>
      </c>
      <c r="D18" s="93" t="s">
        <v>30</v>
      </c>
      <c r="E18" s="93"/>
      <c r="F18" s="93" t="s">
        <v>193</v>
      </c>
      <c r="G18" s="90">
        <v>1213</v>
      </c>
      <c r="H18" s="92">
        <v>161150</v>
      </c>
      <c r="I18" s="90">
        <v>2026.7031200000001</v>
      </c>
      <c r="J18" s="91">
        <v>-4.631677973107598E-2</v>
      </c>
      <c r="K18" s="91">
        <f>I18/'סכום נכסי הקרן'!$C$42</f>
        <v>4.1139064586858865E-5</v>
      </c>
      <c r="BD18" s="1" t="s">
        <v>141</v>
      </c>
      <c r="BF18" s="1" t="s">
        <v>171</v>
      </c>
      <c r="BH18" s="1" t="s">
        <v>30</v>
      </c>
    </row>
    <row r="19" spans="2:60">
      <c r="B19" s="97"/>
      <c r="C19" s="82"/>
      <c r="D19" s="82"/>
      <c r="E19" s="82"/>
      <c r="F19" s="82"/>
      <c r="G19" s="90"/>
      <c r="H19" s="92"/>
      <c r="I19" s="82"/>
      <c r="J19" s="91"/>
      <c r="K19" s="82"/>
      <c r="BD19" s="1" t="s">
        <v>154</v>
      </c>
      <c r="BF19" s="1" t="s">
        <v>172</v>
      </c>
    </row>
    <row r="20" spans="2:60">
      <c r="B20" s="97"/>
      <c r="C20" s="97"/>
      <c r="D20" s="97"/>
      <c r="E20" s="97"/>
      <c r="F20" s="97"/>
      <c r="G20" s="97"/>
      <c r="H20" s="97"/>
      <c r="I20" s="97"/>
      <c r="J20" s="97"/>
      <c r="K20" s="97"/>
      <c r="BD20" s="1" t="s">
        <v>159</v>
      </c>
      <c r="BF20" s="1" t="s">
        <v>173</v>
      </c>
    </row>
    <row r="21" spans="2:60">
      <c r="B21" s="97"/>
      <c r="C21" s="97"/>
      <c r="D21" s="97"/>
      <c r="E21" s="97"/>
      <c r="F21" s="97"/>
      <c r="G21" s="97"/>
      <c r="H21" s="97"/>
      <c r="I21" s="97"/>
      <c r="J21" s="97"/>
      <c r="K21" s="97"/>
      <c r="BD21" s="1" t="s">
        <v>144</v>
      </c>
      <c r="BE21" s="1" t="s">
        <v>160</v>
      </c>
      <c r="BF21" s="1" t="s">
        <v>174</v>
      </c>
    </row>
    <row r="22" spans="2:60">
      <c r="B22" s="95" t="s">
        <v>276</v>
      </c>
      <c r="C22" s="97"/>
      <c r="D22" s="97"/>
      <c r="E22" s="97"/>
      <c r="F22" s="97"/>
      <c r="G22" s="97"/>
      <c r="H22" s="97"/>
      <c r="I22" s="97"/>
      <c r="J22" s="97"/>
      <c r="K22" s="97"/>
      <c r="BD22" s="1" t="s">
        <v>150</v>
      </c>
      <c r="BF22" s="1" t="s">
        <v>175</v>
      </c>
    </row>
    <row r="23" spans="2:60">
      <c r="B23" s="95" t="s">
        <v>132</v>
      </c>
      <c r="C23" s="97"/>
      <c r="D23" s="97"/>
      <c r="E23" s="97"/>
      <c r="F23" s="97"/>
      <c r="G23" s="97"/>
      <c r="H23" s="97"/>
      <c r="I23" s="97"/>
      <c r="J23" s="97"/>
      <c r="K23" s="97"/>
      <c r="BD23" s="1" t="s">
        <v>30</v>
      </c>
      <c r="BE23" s="1" t="s">
        <v>151</v>
      </c>
      <c r="BF23" s="1" t="s">
        <v>210</v>
      </c>
    </row>
    <row r="24" spans="2:60">
      <c r="B24" s="95" t="s">
        <v>261</v>
      </c>
      <c r="C24" s="97"/>
      <c r="D24" s="97"/>
      <c r="E24" s="97"/>
      <c r="F24" s="97"/>
      <c r="G24" s="97"/>
      <c r="H24" s="97"/>
      <c r="I24" s="97"/>
      <c r="J24" s="97"/>
      <c r="K24" s="97"/>
      <c r="BF24" s="1" t="s">
        <v>213</v>
      </c>
    </row>
    <row r="25" spans="2:60">
      <c r="B25" s="95" t="s">
        <v>271</v>
      </c>
      <c r="C25" s="97"/>
      <c r="D25" s="97"/>
      <c r="E25" s="97"/>
      <c r="F25" s="97"/>
      <c r="G25" s="97"/>
      <c r="H25" s="97"/>
      <c r="I25" s="97"/>
      <c r="J25" s="97"/>
      <c r="K25" s="97"/>
      <c r="BF25" s="1" t="s">
        <v>176</v>
      </c>
    </row>
    <row r="26" spans="2:60">
      <c r="B26" s="97"/>
      <c r="C26" s="97"/>
      <c r="D26" s="97"/>
      <c r="E26" s="97"/>
      <c r="F26" s="97"/>
      <c r="G26" s="97"/>
      <c r="H26" s="97"/>
      <c r="I26" s="97"/>
      <c r="J26" s="97"/>
      <c r="K26" s="97"/>
      <c r="BF26" s="1" t="s">
        <v>177</v>
      </c>
    </row>
    <row r="27" spans="2:60">
      <c r="B27" s="97"/>
      <c r="C27" s="97"/>
      <c r="D27" s="97"/>
      <c r="E27" s="97"/>
      <c r="F27" s="97"/>
      <c r="G27" s="97"/>
      <c r="H27" s="97"/>
      <c r="I27" s="97"/>
      <c r="J27" s="97"/>
      <c r="K27" s="97"/>
      <c r="BF27" s="1" t="s">
        <v>212</v>
      </c>
    </row>
    <row r="28" spans="2:60">
      <c r="B28" s="97"/>
      <c r="C28" s="97"/>
      <c r="D28" s="97"/>
      <c r="E28" s="97"/>
      <c r="F28" s="97"/>
      <c r="G28" s="97"/>
      <c r="H28" s="97"/>
      <c r="I28" s="97"/>
      <c r="J28" s="97"/>
      <c r="K28" s="97"/>
      <c r="BF28" s="1" t="s">
        <v>178</v>
      </c>
    </row>
    <row r="29" spans="2:60">
      <c r="B29" s="97"/>
      <c r="C29" s="97"/>
      <c r="D29" s="97"/>
      <c r="E29" s="97"/>
      <c r="F29" s="97"/>
      <c r="G29" s="97"/>
      <c r="H29" s="97"/>
      <c r="I29" s="97"/>
      <c r="J29" s="97"/>
      <c r="K29" s="97"/>
      <c r="BF29" s="1" t="s">
        <v>179</v>
      </c>
    </row>
    <row r="30" spans="2:60">
      <c r="B30" s="97"/>
      <c r="C30" s="97"/>
      <c r="D30" s="97"/>
      <c r="E30" s="97"/>
      <c r="F30" s="97"/>
      <c r="G30" s="97"/>
      <c r="H30" s="97"/>
      <c r="I30" s="97"/>
      <c r="J30" s="97"/>
      <c r="K30" s="97"/>
      <c r="BF30" s="1" t="s">
        <v>211</v>
      </c>
    </row>
    <row r="31" spans="2:60">
      <c r="B31" s="97"/>
      <c r="C31" s="97"/>
      <c r="D31" s="97"/>
      <c r="E31" s="97"/>
      <c r="F31" s="97"/>
      <c r="G31" s="97"/>
      <c r="H31" s="97"/>
      <c r="I31" s="97"/>
      <c r="J31" s="97"/>
      <c r="K31" s="97"/>
      <c r="BF31" s="1" t="s">
        <v>30</v>
      </c>
    </row>
    <row r="32" spans="2:60">
      <c r="B32" s="97"/>
      <c r="C32" s="97"/>
      <c r="D32" s="97"/>
      <c r="E32" s="97"/>
      <c r="F32" s="97"/>
      <c r="G32" s="97"/>
      <c r="H32" s="97"/>
      <c r="I32" s="97"/>
      <c r="J32" s="97"/>
      <c r="K32" s="97"/>
    </row>
    <row r="33" spans="2:11">
      <c r="B33" s="97"/>
      <c r="C33" s="97"/>
      <c r="D33" s="97"/>
      <c r="E33" s="97"/>
      <c r="F33" s="97"/>
      <c r="G33" s="97"/>
      <c r="H33" s="97"/>
      <c r="I33" s="97"/>
      <c r="J33" s="97"/>
      <c r="K33" s="97"/>
    </row>
    <row r="34" spans="2:11">
      <c r="B34" s="97"/>
      <c r="C34" s="97"/>
      <c r="D34" s="97"/>
      <c r="E34" s="97"/>
      <c r="F34" s="97"/>
      <c r="G34" s="97"/>
      <c r="H34" s="97"/>
      <c r="I34" s="97"/>
      <c r="J34" s="97"/>
      <c r="K34" s="97"/>
    </row>
    <row r="35" spans="2:11">
      <c r="B35" s="97"/>
      <c r="C35" s="97"/>
      <c r="D35" s="97"/>
      <c r="E35" s="97"/>
      <c r="F35" s="97"/>
      <c r="G35" s="97"/>
      <c r="H35" s="97"/>
      <c r="I35" s="97"/>
      <c r="J35" s="97"/>
      <c r="K35" s="97"/>
    </row>
    <row r="36" spans="2:11">
      <c r="B36" s="97"/>
      <c r="C36" s="97"/>
      <c r="D36" s="97"/>
      <c r="E36" s="97"/>
      <c r="F36" s="97"/>
      <c r="G36" s="97"/>
      <c r="H36" s="97"/>
      <c r="I36" s="97"/>
      <c r="J36" s="97"/>
      <c r="K36" s="97"/>
    </row>
    <row r="37" spans="2:11">
      <c r="B37" s="97"/>
      <c r="C37" s="97"/>
      <c r="D37" s="97"/>
      <c r="E37" s="97"/>
      <c r="F37" s="97"/>
      <c r="G37" s="97"/>
      <c r="H37" s="97"/>
      <c r="I37" s="97"/>
      <c r="J37" s="97"/>
      <c r="K37" s="97"/>
    </row>
    <row r="38" spans="2:11">
      <c r="B38" s="97"/>
      <c r="C38" s="97"/>
      <c r="D38" s="97"/>
      <c r="E38" s="97"/>
      <c r="F38" s="97"/>
      <c r="G38" s="97"/>
      <c r="H38" s="97"/>
      <c r="I38" s="97"/>
      <c r="J38" s="97"/>
      <c r="K38" s="97"/>
    </row>
    <row r="39" spans="2:11">
      <c r="B39" s="97"/>
      <c r="C39" s="97"/>
      <c r="D39" s="97"/>
      <c r="E39" s="97"/>
      <c r="F39" s="97"/>
      <c r="G39" s="97"/>
      <c r="H39" s="97"/>
      <c r="I39" s="97"/>
      <c r="J39" s="97"/>
      <c r="K39" s="97"/>
    </row>
    <row r="40" spans="2:11">
      <c r="B40" s="97"/>
      <c r="C40" s="97"/>
      <c r="D40" s="97"/>
      <c r="E40" s="97"/>
      <c r="F40" s="97"/>
      <c r="G40" s="97"/>
      <c r="H40" s="97"/>
      <c r="I40" s="97"/>
      <c r="J40" s="97"/>
      <c r="K40" s="97"/>
    </row>
    <row r="41" spans="2:11">
      <c r="B41" s="97"/>
      <c r="C41" s="97"/>
      <c r="D41" s="97"/>
      <c r="E41" s="97"/>
      <c r="F41" s="97"/>
      <c r="G41" s="97"/>
      <c r="H41" s="97"/>
      <c r="I41" s="97"/>
      <c r="J41" s="97"/>
      <c r="K41" s="97"/>
    </row>
    <row r="42" spans="2:11">
      <c r="B42" s="97"/>
      <c r="C42" s="97"/>
      <c r="D42" s="97"/>
      <c r="E42" s="97"/>
      <c r="F42" s="97"/>
      <c r="G42" s="97"/>
      <c r="H42" s="97"/>
      <c r="I42" s="97"/>
      <c r="J42" s="97"/>
      <c r="K42" s="97"/>
    </row>
    <row r="43" spans="2:11">
      <c r="B43" s="97"/>
      <c r="C43" s="97"/>
      <c r="D43" s="97"/>
      <c r="E43" s="97"/>
      <c r="F43" s="97"/>
      <c r="G43" s="97"/>
      <c r="H43" s="97"/>
      <c r="I43" s="97"/>
      <c r="J43" s="97"/>
      <c r="K43" s="97"/>
    </row>
    <row r="44" spans="2:11">
      <c r="B44" s="97"/>
      <c r="C44" s="97"/>
      <c r="D44" s="97"/>
      <c r="E44" s="97"/>
      <c r="F44" s="97"/>
      <c r="G44" s="97"/>
      <c r="H44" s="97"/>
      <c r="I44" s="97"/>
      <c r="J44" s="97"/>
      <c r="K44" s="97"/>
    </row>
    <row r="45" spans="2:11">
      <c r="B45" s="97"/>
      <c r="C45" s="97"/>
      <c r="D45" s="97"/>
      <c r="E45" s="97"/>
      <c r="F45" s="97"/>
      <c r="G45" s="97"/>
      <c r="H45" s="97"/>
      <c r="I45" s="97"/>
      <c r="J45" s="97"/>
      <c r="K45" s="97"/>
    </row>
    <row r="46" spans="2:11">
      <c r="B46" s="97"/>
      <c r="C46" s="97"/>
      <c r="D46" s="97"/>
      <c r="E46" s="97"/>
      <c r="F46" s="97"/>
      <c r="G46" s="97"/>
      <c r="H46" s="97"/>
      <c r="I46" s="97"/>
      <c r="J46" s="97"/>
      <c r="K46" s="97"/>
    </row>
    <row r="47" spans="2:11">
      <c r="B47" s="97"/>
      <c r="C47" s="97"/>
      <c r="D47" s="97"/>
      <c r="E47" s="97"/>
      <c r="F47" s="97"/>
      <c r="G47" s="97"/>
      <c r="H47" s="97"/>
      <c r="I47" s="97"/>
      <c r="J47" s="97"/>
      <c r="K47" s="97"/>
    </row>
    <row r="48" spans="2:11">
      <c r="B48" s="97"/>
      <c r="C48" s="97"/>
      <c r="D48" s="97"/>
      <c r="E48" s="97"/>
      <c r="F48" s="97"/>
      <c r="G48" s="97"/>
      <c r="H48" s="97"/>
      <c r="I48" s="97"/>
      <c r="J48" s="97"/>
      <c r="K48" s="97"/>
    </row>
    <row r="49" spans="2:11">
      <c r="B49" s="97"/>
      <c r="C49" s="97"/>
      <c r="D49" s="97"/>
      <c r="E49" s="97"/>
      <c r="F49" s="97"/>
      <c r="G49" s="97"/>
      <c r="H49" s="97"/>
      <c r="I49" s="97"/>
      <c r="J49" s="97"/>
      <c r="K49" s="97"/>
    </row>
    <row r="50" spans="2:11">
      <c r="B50" s="97"/>
      <c r="C50" s="97"/>
      <c r="D50" s="97"/>
      <c r="E50" s="97"/>
      <c r="F50" s="97"/>
      <c r="G50" s="97"/>
      <c r="H50" s="97"/>
      <c r="I50" s="97"/>
      <c r="J50" s="97"/>
      <c r="K50" s="97"/>
    </row>
    <row r="51" spans="2:11">
      <c r="B51" s="97"/>
      <c r="C51" s="97"/>
      <c r="D51" s="97"/>
      <c r="E51" s="97"/>
      <c r="F51" s="97"/>
      <c r="G51" s="97"/>
      <c r="H51" s="97"/>
      <c r="I51" s="97"/>
      <c r="J51" s="97"/>
      <c r="K51" s="97"/>
    </row>
    <row r="52" spans="2:11">
      <c r="B52" s="97"/>
      <c r="C52" s="97"/>
      <c r="D52" s="97"/>
      <c r="E52" s="97"/>
      <c r="F52" s="97"/>
      <c r="G52" s="97"/>
      <c r="H52" s="97"/>
      <c r="I52" s="97"/>
      <c r="J52" s="97"/>
      <c r="K52" s="97"/>
    </row>
    <row r="53" spans="2:11">
      <c r="B53" s="97"/>
      <c r="C53" s="97"/>
      <c r="D53" s="97"/>
      <c r="E53" s="97"/>
      <c r="F53" s="97"/>
      <c r="G53" s="97"/>
      <c r="H53" s="97"/>
      <c r="I53" s="97"/>
      <c r="J53" s="97"/>
      <c r="K53" s="97"/>
    </row>
    <row r="54" spans="2:11">
      <c r="B54" s="97"/>
      <c r="C54" s="97"/>
      <c r="D54" s="97"/>
      <c r="E54" s="97"/>
      <c r="F54" s="97"/>
      <c r="G54" s="97"/>
      <c r="H54" s="97"/>
      <c r="I54" s="97"/>
      <c r="J54" s="97"/>
      <c r="K54" s="97"/>
    </row>
    <row r="55" spans="2:11">
      <c r="B55" s="97"/>
      <c r="C55" s="97"/>
      <c r="D55" s="97"/>
      <c r="E55" s="97"/>
      <c r="F55" s="97"/>
      <c r="G55" s="97"/>
      <c r="H55" s="97"/>
      <c r="I55" s="97"/>
      <c r="J55" s="97"/>
      <c r="K55" s="97"/>
    </row>
    <row r="56" spans="2:11">
      <c r="B56" s="97"/>
      <c r="C56" s="97"/>
      <c r="D56" s="97"/>
      <c r="E56" s="97"/>
      <c r="F56" s="97"/>
      <c r="G56" s="97"/>
      <c r="H56" s="97"/>
      <c r="I56" s="97"/>
      <c r="J56" s="97"/>
      <c r="K56" s="97"/>
    </row>
    <row r="57" spans="2:11">
      <c r="B57" s="97"/>
      <c r="C57" s="97"/>
      <c r="D57" s="97"/>
      <c r="E57" s="97"/>
      <c r="F57" s="97"/>
      <c r="G57" s="97"/>
      <c r="H57" s="97"/>
      <c r="I57" s="97"/>
      <c r="J57" s="97"/>
      <c r="K57" s="97"/>
    </row>
    <row r="58" spans="2:11">
      <c r="B58" s="97"/>
      <c r="C58" s="97"/>
      <c r="D58" s="97"/>
      <c r="E58" s="97"/>
      <c r="F58" s="97"/>
      <c r="G58" s="97"/>
      <c r="H58" s="97"/>
      <c r="I58" s="97"/>
      <c r="J58" s="97"/>
      <c r="K58" s="97"/>
    </row>
    <row r="59" spans="2:11">
      <c r="B59" s="97"/>
      <c r="C59" s="97"/>
      <c r="D59" s="97"/>
      <c r="E59" s="97"/>
      <c r="F59" s="97"/>
      <c r="G59" s="97"/>
      <c r="H59" s="97"/>
      <c r="I59" s="97"/>
      <c r="J59" s="97"/>
      <c r="K59" s="97"/>
    </row>
    <row r="60" spans="2:11">
      <c r="B60" s="97"/>
      <c r="C60" s="97"/>
      <c r="D60" s="97"/>
      <c r="E60" s="97"/>
      <c r="F60" s="97"/>
      <c r="G60" s="97"/>
      <c r="H60" s="97"/>
      <c r="I60" s="97"/>
      <c r="J60" s="97"/>
      <c r="K60" s="97"/>
    </row>
    <row r="61" spans="2:11">
      <c r="B61" s="97"/>
      <c r="C61" s="97"/>
      <c r="D61" s="97"/>
      <c r="E61" s="97"/>
      <c r="F61" s="97"/>
      <c r="G61" s="97"/>
      <c r="H61" s="97"/>
      <c r="I61" s="97"/>
      <c r="J61" s="97"/>
      <c r="K61" s="97"/>
    </row>
    <row r="62" spans="2:11">
      <c r="B62" s="97"/>
      <c r="C62" s="97"/>
      <c r="D62" s="97"/>
      <c r="E62" s="97"/>
      <c r="F62" s="97"/>
      <c r="G62" s="97"/>
      <c r="H62" s="97"/>
      <c r="I62" s="97"/>
      <c r="J62" s="97"/>
      <c r="K62" s="97"/>
    </row>
    <row r="63" spans="2:11">
      <c r="B63" s="97"/>
      <c r="C63" s="97"/>
      <c r="D63" s="97"/>
      <c r="E63" s="97"/>
      <c r="F63" s="97"/>
      <c r="G63" s="97"/>
      <c r="H63" s="97"/>
      <c r="I63" s="97"/>
      <c r="J63" s="97"/>
      <c r="K63" s="97"/>
    </row>
    <row r="64" spans="2:11">
      <c r="B64" s="97"/>
      <c r="C64" s="97"/>
      <c r="D64" s="97"/>
      <c r="E64" s="97"/>
      <c r="F64" s="97"/>
      <c r="G64" s="97"/>
      <c r="H64" s="97"/>
      <c r="I64" s="97"/>
      <c r="J64" s="97"/>
      <c r="K64" s="97"/>
    </row>
    <row r="65" spans="2:11">
      <c r="B65" s="97"/>
      <c r="C65" s="97"/>
      <c r="D65" s="97"/>
      <c r="E65" s="97"/>
      <c r="F65" s="97"/>
      <c r="G65" s="97"/>
      <c r="H65" s="97"/>
      <c r="I65" s="97"/>
      <c r="J65" s="97"/>
      <c r="K65" s="97"/>
    </row>
    <row r="66" spans="2:11">
      <c r="B66" s="97"/>
      <c r="C66" s="97"/>
      <c r="D66" s="97"/>
      <c r="E66" s="97"/>
      <c r="F66" s="97"/>
      <c r="G66" s="97"/>
      <c r="H66" s="97"/>
      <c r="I66" s="97"/>
      <c r="J66" s="97"/>
      <c r="K66" s="97"/>
    </row>
    <row r="67" spans="2:11">
      <c r="B67" s="97"/>
      <c r="C67" s="97"/>
      <c r="D67" s="97"/>
      <c r="E67" s="97"/>
      <c r="F67" s="97"/>
      <c r="G67" s="97"/>
      <c r="H67" s="97"/>
      <c r="I67" s="97"/>
      <c r="J67" s="97"/>
      <c r="K67" s="97"/>
    </row>
    <row r="68" spans="2:11">
      <c r="B68" s="97"/>
      <c r="C68" s="97"/>
      <c r="D68" s="97"/>
      <c r="E68" s="97"/>
      <c r="F68" s="97"/>
      <c r="G68" s="97"/>
      <c r="H68" s="97"/>
      <c r="I68" s="97"/>
      <c r="J68" s="97"/>
      <c r="K68" s="97"/>
    </row>
    <row r="69" spans="2:11">
      <c r="B69" s="97"/>
      <c r="C69" s="97"/>
      <c r="D69" s="97"/>
      <c r="E69" s="97"/>
      <c r="F69" s="97"/>
      <c r="G69" s="97"/>
      <c r="H69" s="97"/>
      <c r="I69" s="97"/>
      <c r="J69" s="97"/>
      <c r="K69" s="97"/>
    </row>
    <row r="70" spans="2:11">
      <c r="B70" s="97"/>
      <c r="C70" s="97"/>
      <c r="D70" s="97"/>
      <c r="E70" s="97"/>
      <c r="F70" s="97"/>
      <c r="G70" s="97"/>
      <c r="H70" s="97"/>
      <c r="I70" s="97"/>
      <c r="J70" s="97"/>
      <c r="K70" s="97"/>
    </row>
    <row r="71" spans="2:11">
      <c r="B71" s="97"/>
      <c r="C71" s="97"/>
      <c r="D71" s="97"/>
      <c r="E71" s="97"/>
      <c r="F71" s="97"/>
      <c r="G71" s="97"/>
      <c r="H71" s="97"/>
      <c r="I71" s="97"/>
      <c r="J71" s="97"/>
      <c r="K71" s="97"/>
    </row>
    <row r="72" spans="2:11">
      <c r="B72" s="97"/>
      <c r="C72" s="97"/>
      <c r="D72" s="97"/>
      <c r="E72" s="97"/>
      <c r="F72" s="97"/>
      <c r="G72" s="97"/>
      <c r="H72" s="97"/>
      <c r="I72" s="97"/>
      <c r="J72" s="97"/>
      <c r="K72" s="97"/>
    </row>
    <row r="73" spans="2:11">
      <c r="B73" s="97"/>
      <c r="C73" s="97"/>
      <c r="D73" s="97"/>
      <c r="E73" s="97"/>
      <c r="F73" s="97"/>
      <c r="G73" s="97"/>
      <c r="H73" s="97"/>
      <c r="I73" s="97"/>
      <c r="J73" s="97"/>
      <c r="K73" s="97"/>
    </row>
    <row r="74" spans="2:11">
      <c r="B74" s="97"/>
      <c r="C74" s="97"/>
      <c r="D74" s="97"/>
      <c r="E74" s="97"/>
      <c r="F74" s="97"/>
      <c r="G74" s="97"/>
      <c r="H74" s="97"/>
      <c r="I74" s="97"/>
      <c r="J74" s="97"/>
      <c r="K74" s="97"/>
    </row>
    <row r="75" spans="2:11">
      <c r="B75" s="97"/>
      <c r="C75" s="97"/>
      <c r="D75" s="97"/>
      <c r="E75" s="97"/>
      <c r="F75" s="97"/>
      <c r="G75" s="97"/>
      <c r="H75" s="97"/>
      <c r="I75" s="97"/>
      <c r="J75" s="97"/>
      <c r="K75" s="97"/>
    </row>
    <row r="76" spans="2:11">
      <c r="B76" s="97"/>
      <c r="C76" s="97"/>
      <c r="D76" s="97"/>
      <c r="E76" s="97"/>
      <c r="F76" s="97"/>
      <c r="G76" s="97"/>
      <c r="H76" s="97"/>
      <c r="I76" s="97"/>
      <c r="J76" s="97"/>
      <c r="K76" s="97"/>
    </row>
    <row r="77" spans="2:11">
      <c r="B77" s="97"/>
      <c r="C77" s="97"/>
      <c r="D77" s="97"/>
      <c r="E77" s="97"/>
      <c r="F77" s="97"/>
      <c r="G77" s="97"/>
      <c r="H77" s="97"/>
      <c r="I77" s="97"/>
      <c r="J77" s="97"/>
      <c r="K77" s="97"/>
    </row>
    <row r="78" spans="2:11">
      <c r="B78" s="97"/>
      <c r="C78" s="97"/>
      <c r="D78" s="97"/>
      <c r="E78" s="97"/>
      <c r="F78" s="97"/>
      <c r="G78" s="97"/>
      <c r="H78" s="97"/>
      <c r="I78" s="97"/>
      <c r="J78" s="97"/>
      <c r="K78" s="97"/>
    </row>
    <row r="79" spans="2:11">
      <c r="B79" s="97"/>
      <c r="C79" s="97"/>
      <c r="D79" s="97"/>
      <c r="E79" s="97"/>
      <c r="F79" s="97"/>
      <c r="G79" s="97"/>
      <c r="H79" s="97"/>
      <c r="I79" s="97"/>
      <c r="J79" s="97"/>
      <c r="K79" s="97"/>
    </row>
    <row r="80" spans="2:11">
      <c r="B80" s="97"/>
      <c r="C80" s="97"/>
      <c r="D80" s="97"/>
      <c r="E80" s="97"/>
      <c r="F80" s="97"/>
      <c r="G80" s="97"/>
      <c r="H80" s="97"/>
      <c r="I80" s="97"/>
      <c r="J80" s="97"/>
      <c r="K80" s="97"/>
    </row>
    <row r="81" spans="2:11">
      <c r="B81" s="97"/>
      <c r="C81" s="97"/>
      <c r="D81" s="97"/>
      <c r="E81" s="97"/>
      <c r="F81" s="97"/>
      <c r="G81" s="97"/>
      <c r="H81" s="97"/>
      <c r="I81" s="97"/>
      <c r="J81" s="97"/>
      <c r="K81" s="97"/>
    </row>
    <row r="82" spans="2:11">
      <c r="B82" s="97"/>
      <c r="C82" s="97"/>
      <c r="D82" s="97"/>
      <c r="E82" s="97"/>
      <c r="F82" s="97"/>
      <c r="G82" s="97"/>
      <c r="H82" s="97"/>
      <c r="I82" s="97"/>
      <c r="J82" s="97"/>
      <c r="K82" s="97"/>
    </row>
    <row r="83" spans="2:11">
      <c r="B83" s="97"/>
      <c r="C83" s="97"/>
      <c r="D83" s="97"/>
      <c r="E83" s="97"/>
      <c r="F83" s="97"/>
      <c r="G83" s="97"/>
      <c r="H83" s="97"/>
      <c r="I83" s="97"/>
      <c r="J83" s="97"/>
      <c r="K83" s="97"/>
    </row>
    <row r="84" spans="2:11">
      <c r="B84" s="97"/>
      <c r="C84" s="97"/>
      <c r="D84" s="97"/>
      <c r="E84" s="97"/>
      <c r="F84" s="97"/>
      <c r="G84" s="97"/>
      <c r="H84" s="97"/>
      <c r="I84" s="97"/>
      <c r="J84" s="97"/>
      <c r="K84" s="97"/>
    </row>
    <row r="85" spans="2:11">
      <c r="B85" s="97"/>
      <c r="C85" s="97"/>
      <c r="D85" s="97"/>
      <c r="E85" s="97"/>
      <c r="F85" s="97"/>
      <c r="G85" s="97"/>
      <c r="H85" s="97"/>
      <c r="I85" s="97"/>
      <c r="J85" s="97"/>
      <c r="K85" s="97"/>
    </row>
    <row r="86" spans="2:11">
      <c r="B86" s="97"/>
      <c r="C86" s="97"/>
      <c r="D86" s="97"/>
      <c r="E86" s="97"/>
      <c r="F86" s="97"/>
      <c r="G86" s="97"/>
      <c r="H86" s="97"/>
      <c r="I86" s="97"/>
      <c r="J86" s="97"/>
      <c r="K86" s="97"/>
    </row>
    <row r="87" spans="2:11">
      <c r="B87" s="97"/>
      <c r="C87" s="97"/>
      <c r="D87" s="97"/>
      <c r="E87" s="97"/>
      <c r="F87" s="97"/>
      <c r="G87" s="97"/>
      <c r="H87" s="97"/>
      <c r="I87" s="97"/>
      <c r="J87" s="97"/>
      <c r="K87" s="97"/>
    </row>
    <row r="88" spans="2:11">
      <c r="B88" s="97"/>
      <c r="C88" s="97"/>
      <c r="D88" s="97"/>
      <c r="E88" s="97"/>
      <c r="F88" s="97"/>
      <c r="G88" s="97"/>
      <c r="H88" s="97"/>
      <c r="I88" s="97"/>
      <c r="J88" s="97"/>
      <c r="K88" s="97"/>
    </row>
    <row r="89" spans="2:11">
      <c r="B89" s="97"/>
      <c r="C89" s="97"/>
      <c r="D89" s="97"/>
      <c r="E89" s="97"/>
      <c r="F89" s="97"/>
      <c r="G89" s="97"/>
      <c r="H89" s="97"/>
      <c r="I89" s="97"/>
      <c r="J89" s="97"/>
      <c r="K89" s="97"/>
    </row>
    <row r="90" spans="2:11">
      <c r="B90" s="97"/>
      <c r="C90" s="97"/>
      <c r="D90" s="97"/>
      <c r="E90" s="97"/>
      <c r="F90" s="97"/>
      <c r="G90" s="97"/>
      <c r="H90" s="97"/>
      <c r="I90" s="97"/>
      <c r="J90" s="97"/>
      <c r="K90" s="97"/>
    </row>
    <row r="91" spans="2:11">
      <c r="B91" s="97"/>
      <c r="C91" s="97"/>
      <c r="D91" s="97"/>
      <c r="E91" s="97"/>
      <c r="F91" s="97"/>
      <c r="G91" s="97"/>
      <c r="H91" s="97"/>
      <c r="I91" s="97"/>
      <c r="J91" s="97"/>
      <c r="K91" s="97"/>
    </row>
    <row r="92" spans="2:11">
      <c r="B92" s="97"/>
      <c r="C92" s="97"/>
      <c r="D92" s="97"/>
      <c r="E92" s="97"/>
      <c r="F92" s="97"/>
      <c r="G92" s="97"/>
      <c r="H92" s="97"/>
      <c r="I92" s="97"/>
      <c r="J92" s="97"/>
      <c r="K92" s="97"/>
    </row>
    <row r="93" spans="2:11">
      <c r="B93" s="97"/>
      <c r="C93" s="97"/>
      <c r="D93" s="97"/>
      <c r="E93" s="97"/>
      <c r="F93" s="97"/>
      <c r="G93" s="97"/>
      <c r="H93" s="97"/>
      <c r="I93" s="97"/>
      <c r="J93" s="97"/>
      <c r="K93" s="97"/>
    </row>
    <row r="94" spans="2:11">
      <c r="B94" s="97"/>
      <c r="C94" s="97"/>
      <c r="D94" s="97"/>
      <c r="E94" s="97"/>
      <c r="F94" s="97"/>
      <c r="G94" s="97"/>
      <c r="H94" s="97"/>
      <c r="I94" s="97"/>
      <c r="J94" s="97"/>
      <c r="K94" s="97"/>
    </row>
    <row r="95" spans="2:11">
      <c r="B95" s="97"/>
      <c r="C95" s="97"/>
      <c r="D95" s="97"/>
      <c r="E95" s="97"/>
      <c r="F95" s="97"/>
      <c r="G95" s="97"/>
      <c r="H95" s="97"/>
      <c r="I95" s="97"/>
      <c r="J95" s="97"/>
      <c r="K95" s="97"/>
    </row>
    <row r="96" spans="2:11">
      <c r="B96" s="97"/>
      <c r="C96" s="97"/>
      <c r="D96" s="97"/>
      <c r="E96" s="97"/>
      <c r="F96" s="97"/>
      <c r="G96" s="97"/>
      <c r="H96" s="97"/>
      <c r="I96" s="97"/>
      <c r="J96" s="97"/>
      <c r="K96" s="97"/>
    </row>
    <row r="97" spans="2:11">
      <c r="B97" s="97"/>
      <c r="C97" s="97"/>
      <c r="D97" s="97"/>
      <c r="E97" s="97"/>
      <c r="F97" s="97"/>
      <c r="G97" s="97"/>
      <c r="H97" s="97"/>
      <c r="I97" s="97"/>
      <c r="J97" s="97"/>
      <c r="K97" s="97"/>
    </row>
    <row r="98" spans="2:11">
      <c r="B98" s="97"/>
      <c r="C98" s="97"/>
      <c r="D98" s="97"/>
      <c r="E98" s="97"/>
      <c r="F98" s="97"/>
      <c r="G98" s="97"/>
      <c r="H98" s="97"/>
      <c r="I98" s="97"/>
      <c r="J98" s="97"/>
      <c r="K98" s="97"/>
    </row>
    <row r="99" spans="2:11">
      <c r="B99" s="97"/>
      <c r="C99" s="97"/>
      <c r="D99" s="97"/>
      <c r="E99" s="97"/>
      <c r="F99" s="97"/>
      <c r="G99" s="97"/>
      <c r="H99" s="97"/>
      <c r="I99" s="97"/>
      <c r="J99" s="97"/>
      <c r="K99" s="97"/>
    </row>
    <row r="100" spans="2:11">
      <c r="B100" s="97"/>
      <c r="C100" s="97"/>
      <c r="D100" s="97"/>
      <c r="E100" s="97"/>
      <c r="F100" s="97"/>
      <c r="G100" s="97"/>
      <c r="H100" s="97"/>
      <c r="I100" s="97"/>
      <c r="J100" s="97"/>
      <c r="K100" s="97"/>
    </row>
    <row r="101" spans="2:11">
      <c r="B101" s="97"/>
      <c r="C101" s="97"/>
      <c r="D101" s="97"/>
      <c r="E101" s="97"/>
      <c r="F101" s="97"/>
      <c r="G101" s="97"/>
      <c r="H101" s="97"/>
      <c r="I101" s="97"/>
      <c r="J101" s="97"/>
      <c r="K101" s="97"/>
    </row>
    <row r="102" spans="2:11">
      <c r="B102" s="97"/>
      <c r="C102" s="97"/>
      <c r="D102" s="97"/>
      <c r="E102" s="97"/>
      <c r="F102" s="97"/>
      <c r="G102" s="97"/>
      <c r="H102" s="97"/>
      <c r="I102" s="97"/>
      <c r="J102" s="97"/>
      <c r="K102" s="97"/>
    </row>
    <row r="103" spans="2:11">
      <c r="B103" s="97"/>
      <c r="C103" s="97"/>
      <c r="D103" s="97"/>
      <c r="E103" s="97"/>
      <c r="F103" s="97"/>
      <c r="G103" s="97"/>
      <c r="H103" s="97"/>
      <c r="I103" s="97"/>
      <c r="J103" s="97"/>
      <c r="K103" s="97"/>
    </row>
    <row r="104" spans="2:11">
      <c r="B104" s="97"/>
      <c r="C104" s="97"/>
      <c r="D104" s="97"/>
      <c r="E104" s="97"/>
      <c r="F104" s="97"/>
      <c r="G104" s="97"/>
      <c r="H104" s="97"/>
      <c r="I104" s="97"/>
      <c r="J104" s="97"/>
      <c r="K104" s="97"/>
    </row>
    <row r="105" spans="2:11">
      <c r="B105" s="97"/>
      <c r="C105" s="97"/>
      <c r="D105" s="97"/>
      <c r="E105" s="97"/>
      <c r="F105" s="97"/>
      <c r="G105" s="97"/>
      <c r="H105" s="97"/>
      <c r="I105" s="97"/>
      <c r="J105" s="97"/>
      <c r="K105" s="97"/>
    </row>
    <row r="106" spans="2:11">
      <c r="B106" s="97"/>
      <c r="C106" s="97"/>
      <c r="D106" s="97"/>
      <c r="E106" s="97"/>
      <c r="F106" s="97"/>
      <c r="G106" s="97"/>
      <c r="H106" s="97"/>
      <c r="I106" s="97"/>
      <c r="J106" s="97"/>
      <c r="K106" s="97"/>
    </row>
    <row r="107" spans="2:11">
      <c r="B107" s="97"/>
      <c r="C107" s="97"/>
      <c r="D107" s="97"/>
      <c r="E107" s="97"/>
      <c r="F107" s="97"/>
      <c r="G107" s="97"/>
      <c r="H107" s="97"/>
      <c r="I107" s="97"/>
      <c r="J107" s="97"/>
      <c r="K107" s="97"/>
    </row>
    <row r="108" spans="2:11">
      <c r="B108" s="97"/>
      <c r="C108" s="97"/>
      <c r="D108" s="97"/>
      <c r="E108" s="97"/>
      <c r="F108" s="97"/>
      <c r="G108" s="97"/>
      <c r="H108" s="97"/>
      <c r="I108" s="97"/>
      <c r="J108" s="97"/>
      <c r="K108" s="97"/>
    </row>
    <row r="109" spans="2:11">
      <c r="B109" s="97"/>
      <c r="C109" s="97"/>
      <c r="D109" s="97"/>
      <c r="E109" s="97"/>
      <c r="F109" s="97"/>
      <c r="G109" s="97"/>
      <c r="H109" s="97"/>
      <c r="I109" s="97"/>
      <c r="J109" s="97"/>
      <c r="K109" s="97"/>
    </row>
    <row r="110" spans="2:11">
      <c r="B110" s="97"/>
      <c r="C110" s="97"/>
      <c r="D110" s="97"/>
      <c r="E110" s="97"/>
      <c r="F110" s="97"/>
      <c r="G110" s="97"/>
      <c r="H110" s="97"/>
      <c r="I110" s="97"/>
      <c r="J110" s="97"/>
      <c r="K110" s="97"/>
    </row>
    <row r="111" spans="2:11">
      <c r="B111" s="97"/>
      <c r="C111" s="97"/>
      <c r="D111" s="97"/>
      <c r="E111" s="97"/>
      <c r="F111" s="97"/>
      <c r="G111" s="97"/>
      <c r="H111" s="97"/>
      <c r="I111" s="97"/>
      <c r="J111" s="97"/>
      <c r="K111" s="97"/>
    </row>
    <row r="112" spans="2:11">
      <c r="B112" s="97"/>
      <c r="C112" s="97"/>
      <c r="D112" s="97"/>
      <c r="E112" s="97"/>
      <c r="F112" s="97"/>
      <c r="G112" s="97"/>
      <c r="H112" s="97"/>
      <c r="I112" s="97"/>
      <c r="J112" s="97"/>
      <c r="K112" s="97"/>
    </row>
    <row r="113" spans="2:11">
      <c r="B113" s="97"/>
      <c r="C113" s="97"/>
      <c r="D113" s="97"/>
      <c r="E113" s="97"/>
      <c r="F113" s="97"/>
      <c r="G113" s="97"/>
      <c r="H113" s="97"/>
      <c r="I113" s="97"/>
      <c r="J113" s="97"/>
      <c r="K113" s="97"/>
    </row>
    <row r="114" spans="2:11">
      <c r="B114" s="97"/>
      <c r="C114" s="97"/>
      <c r="D114" s="97"/>
      <c r="E114" s="97"/>
      <c r="F114" s="97"/>
      <c r="G114" s="97"/>
      <c r="H114" s="97"/>
      <c r="I114" s="97"/>
      <c r="J114" s="97"/>
      <c r="K114" s="97"/>
    </row>
    <row r="115" spans="2:11">
      <c r="B115" s="97"/>
      <c r="C115" s="97"/>
      <c r="D115" s="97"/>
      <c r="E115" s="97"/>
      <c r="F115" s="97"/>
      <c r="G115" s="97"/>
      <c r="H115" s="97"/>
      <c r="I115" s="97"/>
      <c r="J115" s="97"/>
      <c r="K115" s="97"/>
    </row>
    <row r="116" spans="2:11">
      <c r="B116" s="97"/>
      <c r="C116" s="97"/>
      <c r="D116" s="97"/>
      <c r="E116" s="97"/>
      <c r="F116" s="97"/>
      <c r="G116" s="97"/>
      <c r="H116" s="97"/>
      <c r="I116" s="97"/>
      <c r="J116" s="97"/>
      <c r="K116" s="97"/>
    </row>
    <row r="117" spans="2:11">
      <c r="B117" s="97"/>
      <c r="C117" s="97"/>
      <c r="D117" s="97"/>
      <c r="E117" s="97"/>
      <c r="F117" s="97"/>
      <c r="G117" s="97"/>
      <c r="H117" s="97"/>
      <c r="I117" s="97"/>
      <c r="J117" s="97"/>
      <c r="K117" s="97"/>
    </row>
    <row r="118" spans="2:11">
      <c r="B118" s="97"/>
      <c r="C118" s="97"/>
      <c r="D118" s="97"/>
      <c r="E118" s="97"/>
      <c r="F118" s="97"/>
      <c r="G118" s="97"/>
      <c r="H118" s="97"/>
      <c r="I118" s="97"/>
      <c r="J118" s="97"/>
      <c r="K118" s="97"/>
    </row>
    <row r="119" spans="2:11">
      <c r="C119" s="3"/>
      <c r="D119" s="3"/>
      <c r="E119" s="3"/>
      <c r="F119" s="3"/>
      <c r="G119" s="3"/>
      <c r="H119" s="3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5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6" t="s">
        <v>199</v>
      </c>
      <c r="C1" s="76" t="s" vm="1">
        <v>277</v>
      </c>
    </row>
    <row r="2" spans="2:81">
      <c r="B2" s="56" t="s">
        <v>198</v>
      </c>
      <c r="C2" s="76" t="s">
        <v>278</v>
      </c>
    </row>
    <row r="3" spans="2:81">
      <c r="B3" s="56" t="s">
        <v>200</v>
      </c>
      <c r="C3" s="76" t="s">
        <v>279</v>
      </c>
      <c r="E3" s="2"/>
    </row>
    <row r="4" spans="2:81">
      <c r="B4" s="56" t="s">
        <v>201</v>
      </c>
      <c r="C4" s="76">
        <v>2102</v>
      </c>
    </row>
    <row r="6" spans="2:81" ht="26.25" customHeight="1">
      <c r="B6" s="200" t="s">
        <v>229</v>
      </c>
      <c r="C6" s="201"/>
      <c r="D6" s="201"/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1"/>
      <c r="P6" s="201"/>
      <c r="Q6" s="202"/>
    </row>
    <row r="7" spans="2:81" ht="26.25" customHeight="1">
      <c r="B7" s="200" t="s">
        <v>115</v>
      </c>
      <c r="C7" s="201"/>
      <c r="D7" s="201"/>
      <c r="E7" s="201"/>
      <c r="F7" s="201"/>
      <c r="G7" s="201"/>
      <c r="H7" s="201"/>
      <c r="I7" s="201"/>
      <c r="J7" s="201"/>
      <c r="K7" s="201"/>
      <c r="L7" s="201"/>
      <c r="M7" s="201"/>
      <c r="N7" s="201"/>
      <c r="O7" s="201"/>
      <c r="P7" s="201"/>
      <c r="Q7" s="202"/>
    </row>
    <row r="8" spans="2:81" s="3" customFormat="1" ht="47.25">
      <c r="B8" s="22" t="s">
        <v>136</v>
      </c>
      <c r="C8" s="30" t="s">
        <v>53</v>
      </c>
      <c r="D8" s="13" t="s">
        <v>60</v>
      </c>
      <c r="E8" s="30" t="s">
        <v>15</v>
      </c>
      <c r="F8" s="30" t="s">
        <v>77</v>
      </c>
      <c r="G8" s="30" t="s">
        <v>122</v>
      </c>
      <c r="H8" s="30" t="s">
        <v>18</v>
      </c>
      <c r="I8" s="30" t="s">
        <v>121</v>
      </c>
      <c r="J8" s="30" t="s">
        <v>17</v>
      </c>
      <c r="K8" s="30" t="s">
        <v>19</v>
      </c>
      <c r="L8" s="30" t="s">
        <v>263</v>
      </c>
      <c r="M8" s="30" t="s">
        <v>262</v>
      </c>
      <c r="N8" s="30" t="s">
        <v>73</v>
      </c>
      <c r="O8" s="30" t="s">
        <v>68</v>
      </c>
      <c r="P8" s="30" t="s">
        <v>202</v>
      </c>
      <c r="Q8" s="31" t="s">
        <v>204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272</v>
      </c>
      <c r="M9" s="32"/>
      <c r="N9" s="32" t="s">
        <v>266</v>
      </c>
      <c r="O9" s="32" t="s">
        <v>20</v>
      </c>
      <c r="P9" s="32" t="s">
        <v>20</v>
      </c>
      <c r="Q9" s="33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133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5" t="s">
        <v>276</v>
      </c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</row>
    <row r="13" spans="2:81">
      <c r="B13" s="95" t="s">
        <v>132</v>
      </c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</row>
    <row r="14" spans="2:81">
      <c r="B14" s="95" t="s">
        <v>261</v>
      </c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</row>
    <row r="15" spans="2:81">
      <c r="B15" s="95" t="s">
        <v>271</v>
      </c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</row>
    <row r="16" spans="2:81"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</row>
    <row r="17" spans="2:17"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</row>
    <row r="18" spans="2:17"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</row>
    <row r="19" spans="2:17"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</row>
    <row r="20" spans="2:17"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</row>
    <row r="21" spans="2:17"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</row>
    <row r="22" spans="2:17">
      <c r="B22" s="97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</row>
    <row r="23" spans="2:17"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</row>
    <row r="24" spans="2:17"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</row>
    <row r="25" spans="2:17"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</row>
    <row r="26" spans="2:17"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</row>
    <row r="27" spans="2:17"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</row>
    <row r="28" spans="2:17"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</row>
    <row r="29" spans="2:17"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</row>
    <row r="30" spans="2:17"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</row>
    <row r="31" spans="2:17"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</row>
    <row r="32" spans="2:17"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</row>
    <row r="33" spans="2:17"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</row>
    <row r="34" spans="2:17"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</row>
    <row r="35" spans="2:17"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</row>
    <row r="36" spans="2:17"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</row>
    <row r="37" spans="2:17"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</row>
    <row r="38" spans="2:17"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</row>
    <row r="39" spans="2:17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</row>
    <row r="40" spans="2:17"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</row>
    <row r="41" spans="2:17"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</row>
    <row r="42" spans="2:17"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</row>
    <row r="43" spans="2:17"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</row>
    <row r="44" spans="2:17"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</row>
    <row r="45" spans="2:17"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</row>
    <row r="46" spans="2:17"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</row>
    <row r="47" spans="2:17"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</row>
    <row r="48" spans="2:17"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</row>
    <row r="49" spans="2:17"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</row>
    <row r="50" spans="2:17"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</row>
    <row r="51" spans="2:17"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</row>
    <row r="52" spans="2:17"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</row>
    <row r="53" spans="2:17"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</row>
    <row r="54" spans="2:17"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</row>
    <row r="55" spans="2:17"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</row>
    <row r="56" spans="2:17"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</row>
    <row r="57" spans="2:17"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</row>
    <row r="58" spans="2:17"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</row>
    <row r="59" spans="2:17"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</row>
    <row r="60" spans="2:17"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</row>
    <row r="61" spans="2:17"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</row>
    <row r="62" spans="2:17"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</row>
    <row r="63" spans="2:17"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</row>
    <row r="64" spans="2:17"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</row>
    <row r="65" spans="2:17"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</row>
    <row r="66" spans="2:17"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</row>
    <row r="67" spans="2:17"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</row>
    <row r="68" spans="2:17"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</row>
    <row r="69" spans="2:17"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</row>
    <row r="70" spans="2:17"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</row>
    <row r="71" spans="2:17"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</row>
    <row r="72" spans="2:17"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</row>
    <row r="73" spans="2:17"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</row>
    <row r="74" spans="2:17"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</row>
    <row r="75" spans="2:17"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</row>
    <row r="76" spans="2:17"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</row>
    <row r="77" spans="2:17"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</row>
    <row r="78" spans="2:17"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</row>
    <row r="79" spans="2:17"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</row>
    <row r="80" spans="2:17"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</row>
    <row r="81" spans="2:17"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</row>
    <row r="82" spans="2:17"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</row>
    <row r="83" spans="2:17"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</row>
    <row r="84" spans="2:17"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</row>
    <row r="85" spans="2:17"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</row>
    <row r="86" spans="2:17"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</row>
    <row r="87" spans="2:17"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</row>
    <row r="88" spans="2:17"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</row>
    <row r="89" spans="2:17"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</row>
    <row r="90" spans="2:17"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</row>
    <row r="91" spans="2:17"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</row>
    <row r="92" spans="2:17"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</row>
    <row r="93" spans="2:17"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</row>
    <row r="94" spans="2:17"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</row>
    <row r="95" spans="2:17"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</row>
    <row r="96" spans="2:17"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</row>
    <row r="97" spans="2:17"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</row>
    <row r="98" spans="2:17"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</row>
    <row r="99" spans="2:17"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7"/>
    </row>
    <row r="100" spans="2:17"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</row>
    <row r="101" spans="2:17"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</row>
    <row r="102" spans="2:17"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</row>
    <row r="103" spans="2:17"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</row>
    <row r="104" spans="2:17"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</row>
    <row r="105" spans="2:17"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</row>
    <row r="106" spans="2:17"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</row>
    <row r="107" spans="2:17"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</row>
    <row r="108" spans="2:17"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</row>
    <row r="109" spans="2:17"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</row>
    <row r="110" spans="2:17"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7"/>
    </row>
  </sheetData>
  <sheetProtection sheet="1" objects="1" scenarios="1"/>
  <mergeCells count="2">
    <mergeCell ref="B6:Q6"/>
    <mergeCell ref="B7:Q7"/>
  </mergeCells>
  <phoneticPr fontId="5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P146"/>
  <sheetViews>
    <sheetView rightToLeft="1" workbookViewId="0">
      <selection activeCell="M23" sqref="M23"/>
    </sheetView>
  </sheetViews>
  <sheetFormatPr defaultColWidth="9.140625" defaultRowHeight="18"/>
  <cols>
    <col min="1" max="1" width="3" style="1" customWidth="1"/>
    <col min="2" max="2" width="35.42578125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11.28515625" style="1" bestFit="1" customWidth="1"/>
    <col min="7" max="7" width="6.140625" style="1" bestFit="1" customWidth="1"/>
    <col min="8" max="8" width="9" style="1" bestFit="1" customWidth="1"/>
    <col min="9" max="9" width="6.85546875" style="1" bestFit="1" customWidth="1"/>
    <col min="10" max="10" width="7.5703125" style="1" bestFit="1" customWidth="1"/>
    <col min="11" max="11" width="15.42578125" style="1" bestFit="1" customWidth="1"/>
    <col min="12" max="12" width="9.5703125" style="1" bestFit="1" customWidth="1"/>
    <col min="13" max="13" width="14.28515625" style="1" bestFit="1" customWidth="1"/>
    <col min="14" max="14" width="6.28515625" style="1" bestFit="1" customWidth="1"/>
    <col min="15" max="15" width="9.140625" style="1" customWidth="1"/>
    <col min="16" max="16" width="9" style="1" bestFit="1" customWidth="1"/>
    <col min="17" max="17" width="6" style="3" customWidth="1"/>
    <col min="18" max="18" width="7.85546875" style="3" customWidth="1"/>
    <col min="19" max="19" width="8.140625" style="3" customWidth="1"/>
    <col min="20" max="20" width="6.28515625" style="3" customWidth="1"/>
    <col min="21" max="21" width="8" style="3" customWidth="1"/>
    <col min="22" max="22" width="8.7109375" style="3" customWidth="1"/>
    <col min="23" max="23" width="10" style="3" customWidth="1"/>
    <col min="24" max="24" width="9.5703125" style="3" customWidth="1"/>
    <col min="25" max="25" width="6.140625" style="3" customWidth="1"/>
    <col min="26" max="27" width="5.7109375" style="3" customWidth="1"/>
    <col min="28" max="28" width="6.85546875" style="3" customWidth="1"/>
    <col min="29" max="29" width="6.42578125" style="3" customWidth="1"/>
    <col min="30" max="30" width="6.7109375" style="3" customWidth="1"/>
    <col min="31" max="31" width="7.28515625" style="3" customWidth="1"/>
    <col min="32" max="35" width="5.7109375" style="3" customWidth="1"/>
    <col min="36" max="43" width="5.7109375" style="1" customWidth="1"/>
    <col min="44" max="16384" width="9.140625" style="1"/>
  </cols>
  <sheetData>
    <row r="1" spans="2:68">
      <c r="B1" s="56" t="s">
        <v>199</v>
      </c>
      <c r="C1" s="76" t="s" vm="1">
        <v>277</v>
      </c>
    </row>
    <row r="2" spans="2:68">
      <c r="B2" s="56" t="s">
        <v>198</v>
      </c>
      <c r="C2" s="76" t="s">
        <v>278</v>
      </c>
    </row>
    <row r="3" spans="2:68">
      <c r="B3" s="56" t="s">
        <v>200</v>
      </c>
      <c r="C3" s="76" t="s">
        <v>279</v>
      </c>
    </row>
    <row r="4" spans="2:68">
      <c r="B4" s="56" t="s">
        <v>201</v>
      </c>
      <c r="C4" s="76">
        <v>2102</v>
      </c>
    </row>
    <row r="6" spans="2:68" ht="26.25" customHeight="1">
      <c r="B6" s="200" t="s">
        <v>230</v>
      </c>
      <c r="C6" s="201"/>
      <c r="D6" s="201"/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1"/>
      <c r="P6" s="202"/>
    </row>
    <row r="7" spans="2:68" ht="26.25" customHeight="1">
      <c r="B7" s="200" t="s">
        <v>106</v>
      </c>
      <c r="C7" s="201"/>
      <c r="D7" s="201"/>
      <c r="E7" s="201"/>
      <c r="F7" s="201"/>
      <c r="G7" s="201"/>
      <c r="H7" s="201"/>
      <c r="I7" s="201"/>
      <c r="J7" s="201"/>
      <c r="K7" s="201"/>
      <c r="L7" s="201"/>
      <c r="M7" s="201"/>
      <c r="N7" s="201"/>
      <c r="O7" s="201"/>
      <c r="P7" s="202"/>
    </row>
    <row r="8" spans="2:68" s="3" customFormat="1" ht="78.75">
      <c r="B8" s="22" t="s">
        <v>136</v>
      </c>
      <c r="C8" s="30" t="s">
        <v>53</v>
      </c>
      <c r="D8" s="30" t="s">
        <v>15</v>
      </c>
      <c r="E8" s="30" t="s">
        <v>77</v>
      </c>
      <c r="F8" s="30" t="s">
        <v>122</v>
      </c>
      <c r="G8" s="30" t="s">
        <v>18</v>
      </c>
      <c r="H8" s="30" t="s">
        <v>121</v>
      </c>
      <c r="I8" s="30" t="s">
        <v>17</v>
      </c>
      <c r="J8" s="30" t="s">
        <v>19</v>
      </c>
      <c r="K8" s="30" t="s">
        <v>263</v>
      </c>
      <c r="L8" s="30" t="s">
        <v>262</v>
      </c>
      <c r="M8" s="30" t="s">
        <v>130</v>
      </c>
      <c r="N8" s="30" t="s">
        <v>68</v>
      </c>
      <c r="O8" s="30" t="s">
        <v>202</v>
      </c>
      <c r="P8" s="31" t="s">
        <v>204</v>
      </c>
    </row>
    <row r="9" spans="2:68" s="3" customFormat="1" ht="25.5" customHeight="1">
      <c r="B9" s="15"/>
      <c r="C9" s="32"/>
      <c r="D9" s="32"/>
      <c r="E9" s="32"/>
      <c r="F9" s="32" t="s">
        <v>22</v>
      </c>
      <c r="G9" s="32" t="s">
        <v>21</v>
      </c>
      <c r="H9" s="32"/>
      <c r="I9" s="32" t="s">
        <v>20</v>
      </c>
      <c r="J9" s="32" t="s">
        <v>20</v>
      </c>
      <c r="K9" s="32" t="s">
        <v>272</v>
      </c>
      <c r="L9" s="32"/>
      <c r="M9" s="32" t="s">
        <v>266</v>
      </c>
      <c r="N9" s="32" t="s">
        <v>20</v>
      </c>
      <c r="O9" s="32" t="s">
        <v>20</v>
      </c>
      <c r="P9" s="33" t="s">
        <v>20</v>
      </c>
    </row>
    <row r="10" spans="2:6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20" t="s">
        <v>13</v>
      </c>
      <c r="P10" s="20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</row>
    <row r="11" spans="2:68" s="4" customFormat="1" ht="18" customHeight="1">
      <c r="B11" s="77" t="s">
        <v>29</v>
      </c>
      <c r="C11" s="78"/>
      <c r="D11" s="78"/>
      <c r="E11" s="78"/>
      <c r="F11" s="78"/>
      <c r="G11" s="84">
        <v>7.6426610041031742</v>
      </c>
      <c r="H11" s="78"/>
      <c r="I11" s="78"/>
      <c r="J11" s="99">
        <v>4.8373539549507072E-2</v>
      </c>
      <c r="K11" s="84"/>
      <c r="L11" s="78"/>
      <c r="M11" s="84">
        <v>14842545.017280005</v>
      </c>
      <c r="N11" s="78"/>
      <c r="O11" s="85">
        <v>1</v>
      </c>
      <c r="P11" s="85">
        <f>M11/'סכום נכסי הקרן'!$C$42</f>
        <v>0.30128162929913599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BP11" s="1"/>
    </row>
    <row r="12" spans="2:68" s="133" customFormat="1" ht="21.75" customHeight="1">
      <c r="B12" s="107" t="s">
        <v>256</v>
      </c>
      <c r="C12" s="80"/>
      <c r="D12" s="80"/>
      <c r="E12" s="80"/>
      <c r="F12" s="80"/>
      <c r="G12" s="87">
        <v>7.6426610041031742</v>
      </c>
      <c r="H12" s="80"/>
      <c r="I12" s="80"/>
      <c r="J12" s="100">
        <v>4.8373539549507072E-2</v>
      </c>
      <c r="K12" s="87"/>
      <c r="L12" s="80"/>
      <c r="M12" s="87">
        <v>14842545.017280005</v>
      </c>
      <c r="N12" s="80"/>
      <c r="O12" s="88">
        <v>1</v>
      </c>
      <c r="P12" s="88">
        <f>M12/'סכום נכסי הקרן'!$C$42</f>
        <v>0.30128162929913599</v>
      </c>
      <c r="Q12" s="135"/>
      <c r="R12" s="135"/>
      <c r="S12" s="135"/>
      <c r="T12" s="135"/>
      <c r="U12" s="135"/>
      <c r="V12" s="135"/>
      <c r="W12" s="135"/>
      <c r="X12" s="135"/>
      <c r="Y12" s="135"/>
      <c r="Z12" s="135"/>
      <c r="AA12" s="135"/>
      <c r="AB12" s="135"/>
      <c r="AC12" s="135"/>
      <c r="AD12" s="135"/>
      <c r="AE12" s="135"/>
      <c r="AF12" s="135"/>
      <c r="AG12" s="135"/>
      <c r="AH12" s="135"/>
      <c r="AI12" s="135"/>
    </row>
    <row r="13" spans="2:68" s="133" customFormat="1">
      <c r="B13" s="107" t="s">
        <v>82</v>
      </c>
      <c r="C13" s="80"/>
      <c r="D13" s="80"/>
      <c r="E13" s="80"/>
      <c r="F13" s="80"/>
      <c r="G13" s="87">
        <v>7.6426610041031742</v>
      </c>
      <c r="H13" s="80"/>
      <c r="I13" s="80"/>
      <c r="J13" s="100">
        <v>4.8373539549507072E-2</v>
      </c>
      <c r="K13" s="87"/>
      <c r="L13" s="80"/>
      <c r="M13" s="87">
        <v>14842545.017280005</v>
      </c>
      <c r="N13" s="80"/>
      <c r="O13" s="88">
        <v>1</v>
      </c>
      <c r="P13" s="88">
        <f>M13/'סכום נכסי הקרן'!$C$42</f>
        <v>0.30128162929913599</v>
      </c>
      <c r="Q13" s="135"/>
      <c r="R13" s="135"/>
      <c r="S13" s="135"/>
      <c r="T13" s="135"/>
      <c r="U13" s="135"/>
      <c r="V13" s="135"/>
      <c r="W13" s="135"/>
      <c r="X13" s="135"/>
      <c r="Y13" s="135"/>
      <c r="Z13" s="135"/>
      <c r="AA13" s="135"/>
      <c r="AB13" s="135"/>
      <c r="AC13" s="135"/>
      <c r="AD13" s="135"/>
      <c r="AE13" s="135"/>
      <c r="AF13" s="135"/>
      <c r="AG13" s="135"/>
      <c r="AH13" s="135"/>
      <c r="AI13" s="135"/>
    </row>
    <row r="14" spans="2:68" s="133" customFormat="1">
      <c r="B14" s="97" t="s">
        <v>1768</v>
      </c>
      <c r="C14" s="82" t="s">
        <v>1769</v>
      </c>
      <c r="D14" s="82" t="s">
        <v>282</v>
      </c>
      <c r="E14" s="82"/>
      <c r="F14" s="108">
        <v>38473</v>
      </c>
      <c r="G14" s="90">
        <v>2.67</v>
      </c>
      <c r="H14" s="93" t="s">
        <v>184</v>
      </c>
      <c r="I14" s="94">
        <v>4.8000000000000001E-2</v>
      </c>
      <c r="J14" s="94">
        <v>4.8399999999999999E-2</v>
      </c>
      <c r="K14" s="90">
        <v>10860000</v>
      </c>
      <c r="L14" s="109">
        <v>124.7193</v>
      </c>
      <c r="M14" s="90">
        <v>13544.513489999999</v>
      </c>
      <c r="N14" s="82"/>
      <c r="O14" s="91">
        <v>9.125465662547218E-4</v>
      </c>
      <c r="P14" s="91">
        <f>M14/'סכום נכסי הקרן'!$C$42</f>
        <v>2.7493351629255454E-4</v>
      </c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</row>
    <row r="15" spans="2:68" s="133" customFormat="1">
      <c r="B15" s="97" t="s">
        <v>1770</v>
      </c>
      <c r="C15" s="82" t="s">
        <v>1771</v>
      </c>
      <c r="D15" s="82" t="s">
        <v>282</v>
      </c>
      <c r="E15" s="82"/>
      <c r="F15" s="108">
        <v>38565</v>
      </c>
      <c r="G15" s="90">
        <v>2.85</v>
      </c>
      <c r="H15" s="93" t="s">
        <v>184</v>
      </c>
      <c r="I15" s="94">
        <v>4.8000000000000001E-2</v>
      </c>
      <c r="J15" s="94">
        <v>4.8399999999999999E-2</v>
      </c>
      <c r="K15" s="90">
        <v>3550000</v>
      </c>
      <c r="L15" s="109">
        <v>124.83459999999999</v>
      </c>
      <c r="M15" s="90">
        <v>4431.6273300000003</v>
      </c>
      <c r="N15" s="82"/>
      <c r="O15" s="91">
        <v>2.9857597365145978E-4</v>
      </c>
      <c r="P15" s="91">
        <f>M15/'סכום נכסי הקרן'!$C$42</f>
        <v>8.9955455811287696E-5</v>
      </c>
      <c r="Q15" s="135"/>
      <c r="R15" s="135"/>
      <c r="S15" s="135"/>
      <c r="T15" s="135"/>
      <c r="U15" s="135"/>
      <c r="V15" s="135"/>
      <c r="W15" s="135"/>
      <c r="X15" s="135"/>
      <c r="Y15" s="135"/>
      <c r="Z15" s="135"/>
      <c r="AA15" s="135"/>
      <c r="AB15" s="135"/>
      <c r="AC15" s="135"/>
      <c r="AD15" s="135"/>
      <c r="AE15" s="135"/>
      <c r="AF15" s="135"/>
      <c r="AG15" s="135"/>
      <c r="AH15" s="135"/>
      <c r="AI15" s="135"/>
    </row>
    <row r="16" spans="2:68" s="133" customFormat="1">
      <c r="B16" s="97" t="s">
        <v>1772</v>
      </c>
      <c r="C16" s="82" t="s">
        <v>1773</v>
      </c>
      <c r="D16" s="82" t="s">
        <v>282</v>
      </c>
      <c r="E16" s="82"/>
      <c r="F16" s="108">
        <v>38596</v>
      </c>
      <c r="G16" s="90">
        <v>2.94</v>
      </c>
      <c r="H16" s="93" t="s">
        <v>184</v>
      </c>
      <c r="I16" s="94">
        <v>4.8000000000000001E-2</v>
      </c>
      <c r="J16" s="94">
        <v>4.8300000000000003E-2</v>
      </c>
      <c r="K16" s="90">
        <v>7500000</v>
      </c>
      <c r="L16" s="109">
        <v>123.0033</v>
      </c>
      <c r="M16" s="90">
        <v>9225.25101</v>
      </c>
      <c r="N16" s="82"/>
      <c r="O16" s="91">
        <v>6.2154104968250169E-4</v>
      </c>
      <c r="P16" s="91">
        <f>M16/'סכום נכסי הקרן'!$C$42</f>
        <v>1.8725890012463934E-4</v>
      </c>
      <c r="Q16" s="135"/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</row>
    <row r="17" spans="2:35" s="133" customFormat="1">
      <c r="B17" s="97" t="s">
        <v>1774</v>
      </c>
      <c r="C17" s="82" t="s">
        <v>1775</v>
      </c>
      <c r="D17" s="82" t="s">
        <v>282</v>
      </c>
      <c r="E17" s="82"/>
      <c r="F17" s="108">
        <v>38443</v>
      </c>
      <c r="G17" s="90">
        <v>2.59</v>
      </c>
      <c r="H17" s="93" t="s">
        <v>184</v>
      </c>
      <c r="I17" s="94">
        <v>4.8000000000000001E-2</v>
      </c>
      <c r="J17" s="94">
        <v>4.8300000000000003E-2</v>
      </c>
      <c r="K17" s="90">
        <v>4500000</v>
      </c>
      <c r="L17" s="109">
        <v>124.96299999999999</v>
      </c>
      <c r="M17" s="90">
        <v>5623.3341399999999</v>
      </c>
      <c r="N17" s="82"/>
      <c r="O17" s="91">
        <v>3.7886589755686746E-4</v>
      </c>
      <c r="P17" s="91">
        <f>M17/'סכום נכסי הקרן'!$C$42</f>
        <v>1.1414533490181257E-4</v>
      </c>
      <c r="Q17" s="135"/>
      <c r="R17" s="135"/>
      <c r="S17" s="135"/>
      <c r="T17" s="135"/>
      <c r="U17" s="135"/>
      <c r="V17" s="135"/>
      <c r="W17" s="135"/>
      <c r="X17" s="135"/>
      <c r="Y17" s="135"/>
      <c r="Z17" s="135"/>
      <c r="AA17" s="135"/>
      <c r="AB17" s="135"/>
      <c r="AC17" s="135"/>
      <c r="AD17" s="135"/>
      <c r="AE17" s="135"/>
      <c r="AF17" s="135"/>
      <c r="AG17" s="135"/>
      <c r="AH17" s="135"/>
      <c r="AI17" s="135"/>
    </row>
    <row r="18" spans="2:35" s="133" customFormat="1">
      <c r="B18" s="97" t="s">
        <v>1776</v>
      </c>
      <c r="C18" s="82" t="s">
        <v>1777</v>
      </c>
      <c r="D18" s="82" t="s">
        <v>282</v>
      </c>
      <c r="E18" s="82"/>
      <c r="F18" s="108">
        <v>38504</v>
      </c>
      <c r="G18" s="90">
        <v>2.75</v>
      </c>
      <c r="H18" s="93" t="s">
        <v>184</v>
      </c>
      <c r="I18" s="94">
        <v>4.8000000000000001E-2</v>
      </c>
      <c r="J18" s="94">
        <v>4.8300000000000003E-2</v>
      </c>
      <c r="K18" s="90">
        <v>3832000</v>
      </c>
      <c r="L18" s="109">
        <v>123.3677</v>
      </c>
      <c r="M18" s="90">
        <v>4727.4489899999999</v>
      </c>
      <c r="N18" s="82"/>
      <c r="O18" s="91">
        <v>3.1850662972530681E-4</v>
      </c>
      <c r="P18" s="91">
        <f>M18/'סכום נכסי הקרן'!$C$42</f>
        <v>9.5960196346217045E-5</v>
      </c>
      <c r="Q18" s="135"/>
      <c r="R18" s="135"/>
      <c r="S18" s="135"/>
      <c r="T18" s="135"/>
      <c r="U18" s="135"/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</row>
    <row r="19" spans="2:35" s="133" customFormat="1">
      <c r="B19" s="97" t="s">
        <v>1778</v>
      </c>
      <c r="C19" s="82" t="s">
        <v>1779</v>
      </c>
      <c r="D19" s="82" t="s">
        <v>282</v>
      </c>
      <c r="E19" s="82"/>
      <c r="F19" s="108">
        <v>38627</v>
      </c>
      <c r="G19" s="90">
        <v>3.02</v>
      </c>
      <c r="H19" s="93" t="s">
        <v>184</v>
      </c>
      <c r="I19" s="94">
        <v>4.8000000000000001E-2</v>
      </c>
      <c r="J19" s="94">
        <v>4.8499999999999995E-2</v>
      </c>
      <c r="K19" s="90">
        <v>9155000</v>
      </c>
      <c r="L19" s="109">
        <v>122.2137</v>
      </c>
      <c r="M19" s="90">
        <v>11188.66014</v>
      </c>
      <c r="N19" s="82"/>
      <c r="O19" s="91">
        <v>7.5382356105195742E-4</v>
      </c>
      <c r="P19" s="91">
        <f>M19/'סכום נכסי הקרן'!$C$42</f>
        <v>2.2711319067781041E-4</v>
      </c>
      <c r="Q19" s="135"/>
      <c r="R19" s="135"/>
      <c r="S19" s="135"/>
      <c r="T19" s="135"/>
      <c r="U19" s="135"/>
      <c r="V19" s="135"/>
      <c r="W19" s="135"/>
      <c r="X19" s="135"/>
      <c r="Y19" s="135"/>
      <c r="Z19" s="135"/>
      <c r="AA19" s="135"/>
      <c r="AB19" s="135"/>
      <c r="AC19" s="135"/>
      <c r="AD19" s="135"/>
      <c r="AE19" s="135"/>
      <c r="AF19" s="135"/>
      <c r="AG19" s="135"/>
      <c r="AH19" s="135"/>
      <c r="AI19" s="135"/>
    </row>
    <row r="20" spans="2:35" s="133" customFormat="1">
      <c r="B20" s="97" t="s">
        <v>1780</v>
      </c>
      <c r="C20" s="82" t="s">
        <v>1781</v>
      </c>
      <c r="D20" s="82" t="s">
        <v>282</v>
      </c>
      <c r="E20" s="82"/>
      <c r="F20" s="108">
        <v>38718</v>
      </c>
      <c r="G20" s="90">
        <v>3.2</v>
      </c>
      <c r="H20" s="93" t="s">
        <v>184</v>
      </c>
      <c r="I20" s="94">
        <v>4.8000000000000001E-2</v>
      </c>
      <c r="J20" s="94">
        <v>4.8500000000000008E-2</v>
      </c>
      <c r="K20" s="90">
        <v>7815884</v>
      </c>
      <c r="L20" s="109">
        <v>122.7276</v>
      </c>
      <c r="M20" s="90">
        <v>9592.251189999999</v>
      </c>
      <c r="N20" s="82"/>
      <c r="O20" s="91">
        <v>6.4626727955566232E-4</v>
      </c>
      <c r="P20" s="91">
        <f>M20/'סכום נכסי הקרן'!$C$42</f>
        <v>1.9470845894725011E-4</v>
      </c>
      <c r="Q20" s="135"/>
      <c r="R20" s="135"/>
      <c r="S20" s="135"/>
      <c r="T20" s="135"/>
      <c r="U20" s="135"/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</row>
    <row r="21" spans="2:35" s="133" customFormat="1">
      <c r="B21" s="97" t="s">
        <v>1782</v>
      </c>
      <c r="C21" s="82" t="s">
        <v>1783</v>
      </c>
      <c r="D21" s="82" t="s">
        <v>282</v>
      </c>
      <c r="E21" s="82"/>
      <c r="F21" s="108">
        <v>39203</v>
      </c>
      <c r="G21" s="90">
        <v>4.34</v>
      </c>
      <c r="H21" s="93" t="s">
        <v>184</v>
      </c>
      <c r="I21" s="94">
        <v>4.8000000000000001E-2</v>
      </c>
      <c r="J21" s="94">
        <v>4.8499999999999995E-2</v>
      </c>
      <c r="K21" s="90">
        <v>96546326</v>
      </c>
      <c r="L21" s="109">
        <v>121.4388</v>
      </c>
      <c r="M21" s="90">
        <v>117244.14382</v>
      </c>
      <c r="N21" s="82"/>
      <c r="O21" s="91">
        <v>7.8991940858863414E-3</v>
      </c>
      <c r="P21" s="91">
        <f>M21/'סכום נכסי הקרן'!$C$42</f>
        <v>2.379882064345936E-3</v>
      </c>
      <c r="Q21" s="135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  <c r="AC21" s="135"/>
      <c r="AD21" s="135"/>
      <c r="AE21" s="135"/>
      <c r="AF21" s="135"/>
      <c r="AG21" s="135"/>
      <c r="AH21" s="135"/>
      <c r="AI21" s="135"/>
    </row>
    <row r="22" spans="2:35" s="133" customFormat="1">
      <c r="B22" s="97" t="s">
        <v>1784</v>
      </c>
      <c r="C22" s="82" t="s">
        <v>1785</v>
      </c>
      <c r="D22" s="82" t="s">
        <v>282</v>
      </c>
      <c r="E22" s="82"/>
      <c r="F22" s="108">
        <v>39234</v>
      </c>
      <c r="G22" s="90">
        <v>4.43</v>
      </c>
      <c r="H22" s="93" t="s">
        <v>184</v>
      </c>
      <c r="I22" s="94">
        <v>4.8000000000000001E-2</v>
      </c>
      <c r="J22" s="94">
        <v>4.8499999999999995E-2</v>
      </c>
      <c r="K22" s="90">
        <v>90958226</v>
      </c>
      <c r="L22" s="109">
        <v>120.35129999999999</v>
      </c>
      <c r="M22" s="90">
        <v>109469.34543</v>
      </c>
      <c r="N22" s="82"/>
      <c r="O22" s="91">
        <v>7.3753756719318331E-3</v>
      </c>
      <c r="P22" s="91">
        <f>M22/'סכום נכסי הקרן'!$C$42</f>
        <v>2.2220651991328322E-3</v>
      </c>
      <c r="Q22" s="135"/>
      <c r="R22" s="135"/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/>
      <c r="AF22" s="135"/>
      <c r="AG22" s="135"/>
      <c r="AH22" s="135"/>
      <c r="AI22" s="135"/>
    </row>
    <row r="23" spans="2:35" s="133" customFormat="1">
      <c r="B23" s="97" t="s">
        <v>1786</v>
      </c>
      <c r="C23" s="82" t="s">
        <v>1787</v>
      </c>
      <c r="D23" s="82" t="s">
        <v>282</v>
      </c>
      <c r="E23" s="82"/>
      <c r="F23" s="108">
        <v>39264</v>
      </c>
      <c r="G23" s="90">
        <v>4.41</v>
      </c>
      <c r="H23" s="93" t="s">
        <v>184</v>
      </c>
      <c r="I23" s="94">
        <v>4.8000000000000001E-2</v>
      </c>
      <c r="J23" s="94">
        <v>4.8499999999999995E-2</v>
      </c>
      <c r="K23" s="90">
        <v>66000000</v>
      </c>
      <c r="L23" s="109">
        <v>122.7551</v>
      </c>
      <c r="M23" s="90">
        <v>81018.398310000004</v>
      </c>
      <c r="N23" s="82"/>
      <c r="O23" s="91">
        <v>5.4585246812912927E-3</v>
      </c>
      <c r="P23" s="91">
        <f>M23/'סכום נכסי הקרן'!$C$42</f>
        <v>1.6445532095489875E-3</v>
      </c>
      <c r="Q23" s="135"/>
      <c r="R23" s="135"/>
      <c r="S23" s="135"/>
      <c r="T23" s="135"/>
      <c r="U23" s="135"/>
      <c r="V23" s="135"/>
      <c r="W23" s="135"/>
      <c r="X23" s="135"/>
      <c r="Y23" s="135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</row>
    <row r="24" spans="2:35" s="133" customFormat="1">
      <c r="B24" s="97" t="s">
        <v>1788</v>
      </c>
      <c r="C24" s="82" t="s">
        <v>1789</v>
      </c>
      <c r="D24" s="82" t="s">
        <v>282</v>
      </c>
      <c r="E24" s="82"/>
      <c r="F24" s="108">
        <v>39295</v>
      </c>
      <c r="G24" s="90">
        <v>4.49</v>
      </c>
      <c r="H24" s="93" t="s">
        <v>184</v>
      </c>
      <c r="I24" s="94">
        <v>4.8000000000000001E-2</v>
      </c>
      <c r="J24" s="94">
        <v>4.8499999999999995E-2</v>
      </c>
      <c r="K24" s="90">
        <v>25170220</v>
      </c>
      <c r="L24" s="109">
        <v>121.4188</v>
      </c>
      <c r="M24" s="90">
        <v>30560.898280000001</v>
      </c>
      <c r="N24" s="82"/>
      <c r="O24" s="91">
        <v>2.0590066086658559E-3</v>
      </c>
      <c r="P24" s="91">
        <f>M24/'סכום נכסי הקרן'!$C$42</f>
        <v>6.2034086579653748E-4</v>
      </c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</row>
    <row r="25" spans="2:35" s="133" customFormat="1">
      <c r="B25" s="97" t="s">
        <v>1790</v>
      </c>
      <c r="C25" s="82" t="s">
        <v>1791</v>
      </c>
      <c r="D25" s="82" t="s">
        <v>282</v>
      </c>
      <c r="E25" s="82"/>
      <c r="F25" s="108">
        <v>39356</v>
      </c>
      <c r="G25" s="90">
        <v>4.6599999999999993</v>
      </c>
      <c r="H25" s="93" t="s">
        <v>184</v>
      </c>
      <c r="I25" s="94">
        <v>4.8000000000000001E-2</v>
      </c>
      <c r="J25" s="94">
        <v>4.8499999999999995E-2</v>
      </c>
      <c r="K25" s="90">
        <v>26970000</v>
      </c>
      <c r="L25" s="109">
        <v>118.3319</v>
      </c>
      <c r="M25" s="90">
        <v>31914.12444</v>
      </c>
      <c r="N25" s="82"/>
      <c r="O25" s="91">
        <v>2.1501787195420262E-3</v>
      </c>
      <c r="P25" s="91">
        <f>M25/'סכום נכסי הקרן'!$C$42</f>
        <v>6.4780934790795153E-4</v>
      </c>
      <c r="Q25" s="135"/>
      <c r="R25" s="135"/>
      <c r="S25" s="135"/>
      <c r="T25" s="135"/>
      <c r="U25" s="135"/>
      <c r="V25" s="135"/>
      <c r="W25" s="135"/>
      <c r="X25" s="135"/>
      <c r="Y25" s="135"/>
      <c r="Z25" s="135"/>
      <c r="AA25" s="135"/>
      <c r="AB25" s="135"/>
      <c r="AC25" s="135"/>
      <c r="AD25" s="135"/>
      <c r="AE25" s="135"/>
      <c r="AF25" s="135"/>
      <c r="AG25" s="135"/>
      <c r="AH25" s="135"/>
      <c r="AI25" s="135"/>
    </row>
    <row r="26" spans="2:35" s="133" customFormat="1">
      <c r="B26" s="97" t="s">
        <v>1792</v>
      </c>
      <c r="C26" s="82" t="s">
        <v>1793</v>
      </c>
      <c r="D26" s="82" t="s">
        <v>282</v>
      </c>
      <c r="E26" s="82"/>
      <c r="F26" s="108">
        <v>39387</v>
      </c>
      <c r="G26" s="90">
        <v>4.74</v>
      </c>
      <c r="H26" s="93" t="s">
        <v>184</v>
      </c>
      <c r="I26" s="94">
        <v>4.8000000000000001E-2</v>
      </c>
      <c r="J26" s="94">
        <v>4.8499999999999995E-2</v>
      </c>
      <c r="K26" s="90">
        <v>134156000</v>
      </c>
      <c r="L26" s="109">
        <v>118.4438</v>
      </c>
      <c r="M26" s="90">
        <v>158899.50378999999</v>
      </c>
      <c r="N26" s="82"/>
      <c r="O26" s="91">
        <v>1.0705677739565945E-2</v>
      </c>
      <c r="P26" s="91">
        <f>M26/'סכום נכסי הקרן'!$C$42</f>
        <v>3.225424032127919E-3</v>
      </c>
      <c r="Q26" s="135"/>
      <c r="R26" s="135"/>
      <c r="S26" s="135"/>
      <c r="T26" s="135"/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</row>
    <row r="27" spans="2:35" s="133" customFormat="1">
      <c r="B27" s="97" t="s">
        <v>1794</v>
      </c>
      <c r="C27" s="82" t="s">
        <v>1795</v>
      </c>
      <c r="D27" s="82" t="s">
        <v>282</v>
      </c>
      <c r="E27" s="82"/>
      <c r="F27" s="108">
        <v>39845</v>
      </c>
      <c r="G27" s="90">
        <v>5.6199999999999992</v>
      </c>
      <c r="H27" s="93" t="s">
        <v>184</v>
      </c>
      <c r="I27" s="94">
        <v>4.8000000000000001E-2</v>
      </c>
      <c r="J27" s="94">
        <v>4.8499999999999995E-2</v>
      </c>
      <c r="K27" s="90">
        <v>2965000</v>
      </c>
      <c r="L27" s="109">
        <v>114.2286</v>
      </c>
      <c r="M27" s="90">
        <v>3386.8788300000001</v>
      </c>
      <c r="N27" s="82"/>
      <c r="O27" s="91">
        <v>2.2818720280497206E-4</v>
      </c>
      <c r="P27" s="91">
        <f>M27/'סכום נכסי הקרן'!$C$42</f>
        <v>6.8748612246294352E-5</v>
      </c>
      <c r="Q27" s="135"/>
      <c r="R27" s="135"/>
      <c r="S27" s="135"/>
      <c r="T27" s="135"/>
      <c r="U27" s="135"/>
      <c r="V27" s="135"/>
      <c r="W27" s="135"/>
      <c r="X27" s="135"/>
      <c r="Y27" s="135"/>
      <c r="Z27" s="135"/>
      <c r="AA27" s="135"/>
      <c r="AB27" s="135"/>
      <c r="AC27" s="135"/>
      <c r="AD27" s="135"/>
      <c r="AE27" s="135"/>
      <c r="AF27" s="135"/>
      <c r="AG27" s="135"/>
      <c r="AH27" s="135"/>
      <c r="AI27" s="135"/>
    </row>
    <row r="28" spans="2:35" s="133" customFormat="1">
      <c r="B28" s="97" t="s">
        <v>1796</v>
      </c>
      <c r="C28" s="82" t="s">
        <v>1797</v>
      </c>
      <c r="D28" s="82" t="s">
        <v>282</v>
      </c>
      <c r="E28" s="82"/>
      <c r="F28" s="108">
        <v>39873</v>
      </c>
      <c r="G28" s="90">
        <v>5.6999999999999993</v>
      </c>
      <c r="H28" s="93" t="s">
        <v>184</v>
      </c>
      <c r="I28" s="94">
        <v>4.8000000000000001E-2</v>
      </c>
      <c r="J28" s="94">
        <v>4.8499999999999995E-2</v>
      </c>
      <c r="K28" s="90">
        <v>106053682</v>
      </c>
      <c r="L28" s="109">
        <v>114.3849</v>
      </c>
      <c r="M28" s="90">
        <v>121308.94587000001</v>
      </c>
      <c r="N28" s="82"/>
      <c r="O28" s="91">
        <v>8.1730556133580573E-3</v>
      </c>
      <c r="P28" s="91">
        <f>M28/'סכום נכסי הקרן'!$C$42</f>
        <v>2.4623915115449648E-3</v>
      </c>
      <c r="Q28" s="135"/>
      <c r="R28" s="135"/>
      <c r="S28" s="13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</row>
    <row r="29" spans="2:35" s="133" customFormat="1">
      <c r="B29" s="97" t="s">
        <v>1798</v>
      </c>
      <c r="C29" s="82" t="s">
        <v>1799</v>
      </c>
      <c r="D29" s="82" t="s">
        <v>282</v>
      </c>
      <c r="E29" s="82"/>
      <c r="F29" s="108">
        <v>39934</v>
      </c>
      <c r="G29" s="90">
        <v>5.8699999999999992</v>
      </c>
      <c r="H29" s="93" t="s">
        <v>184</v>
      </c>
      <c r="I29" s="94">
        <v>4.8000000000000001E-2</v>
      </c>
      <c r="J29" s="94">
        <v>4.8499999999999995E-2</v>
      </c>
      <c r="K29" s="90">
        <v>118930000</v>
      </c>
      <c r="L29" s="109">
        <v>113.0301</v>
      </c>
      <c r="M29" s="90">
        <v>134426.65674999999</v>
      </c>
      <c r="N29" s="82"/>
      <c r="O29" s="91">
        <v>9.0568468273801855E-3</v>
      </c>
      <c r="P29" s="91">
        <f>M29/'סכום נכסי הקרן'!$C$42</f>
        <v>2.7286615684658129E-3</v>
      </c>
      <c r="Q29" s="135"/>
      <c r="R29" s="135"/>
      <c r="S29" s="135"/>
      <c r="T29" s="135"/>
      <c r="U29" s="135"/>
      <c r="V29" s="135"/>
      <c r="W29" s="135"/>
      <c r="X29" s="135"/>
      <c r="Y29" s="135"/>
      <c r="Z29" s="135"/>
      <c r="AA29" s="135"/>
      <c r="AB29" s="135"/>
      <c r="AC29" s="135"/>
      <c r="AD29" s="135"/>
      <c r="AE29" s="135"/>
      <c r="AF29" s="135"/>
      <c r="AG29" s="135"/>
      <c r="AH29" s="135"/>
      <c r="AI29" s="135"/>
    </row>
    <row r="30" spans="2:35" s="133" customFormat="1">
      <c r="B30" s="97" t="s">
        <v>1800</v>
      </c>
      <c r="C30" s="82" t="s">
        <v>1801</v>
      </c>
      <c r="D30" s="82" t="s">
        <v>282</v>
      </c>
      <c r="E30" s="82"/>
      <c r="F30" s="108">
        <v>37926</v>
      </c>
      <c r="G30" s="90">
        <v>1.3099999999999998</v>
      </c>
      <c r="H30" s="93" t="s">
        <v>184</v>
      </c>
      <c r="I30" s="94">
        <v>4.8000000000000001E-2</v>
      </c>
      <c r="J30" s="94">
        <v>0.05</v>
      </c>
      <c r="K30" s="90">
        <v>67661000</v>
      </c>
      <c r="L30" s="109">
        <v>124.6572</v>
      </c>
      <c r="M30" s="90">
        <v>84344.30962</v>
      </c>
      <c r="N30" s="82"/>
      <c r="O30" s="91">
        <v>5.6826042650909648E-3</v>
      </c>
      <c r="P30" s="91">
        <f>M30/'סכום נכסי הקרן'!$C$42</f>
        <v>1.7120642716488249E-3</v>
      </c>
      <c r="Q30" s="135"/>
      <c r="R30" s="135"/>
      <c r="S30" s="135"/>
      <c r="T30" s="135"/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</row>
    <row r="31" spans="2:35" s="133" customFormat="1">
      <c r="B31" s="97" t="s">
        <v>1802</v>
      </c>
      <c r="C31" s="82" t="s">
        <v>1803</v>
      </c>
      <c r="D31" s="82" t="s">
        <v>282</v>
      </c>
      <c r="E31" s="82"/>
      <c r="F31" s="108">
        <v>37956</v>
      </c>
      <c r="G31" s="90">
        <v>1.3900000000000001</v>
      </c>
      <c r="H31" s="93" t="s">
        <v>184</v>
      </c>
      <c r="I31" s="94">
        <v>4.8000000000000001E-2</v>
      </c>
      <c r="J31" s="94">
        <v>5.0099999999999999E-2</v>
      </c>
      <c r="K31" s="90">
        <v>35121231</v>
      </c>
      <c r="L31" s="109">
        <v>124.0424</v>
      </c>
      <c r="M31" s="90">
        <v>43606.40047</v>
      </c>
      <c r="N31" s="82"/>
      <c r="O31" s="91">
        <v>2.9379328423280852E-3</v>
      </c>
      <c r="P31" s="91">
        <f>M31/'סכום נכסי הקרן'!$C$42</f>
        <v>8.8514519350804698E-4</v>
      </c>
      <c r="Q31" s="135"/>
      <c r="R31" s="135"/>
      <c r="S31" s="135"/>
      <c r="T31" s="135"/>
      <c r="U31" s="135"/>
      <c r="V31" s="135"/>
      <c r="W31" s="135"/>
      <c r="X31" s="135"/>
      <c r="Y31" s="135"/>
      <c r="Z31" s="135"/>
      <c r="AA31" s="135"/>
      <c r="AB31" s="135"/>
      <c r="AC31" s="135"/>
      <c r="AD31" s="135"/>
      <c r="AE31" s="135"/>
      <c r="AF31" s="135"/>
      <c r="AG31" s="135"/>
      <c r="AH31" s="135"/>
      <c r="AI31" s="135"/>
    </row>
    <row r="32" spans="2:35" s="133" customFormat="1">
      <c r="B32" s="97" t="s">
        <v>1804</v>
      </c>
      <c r="C32" s="82" t="s">
        <v>1805</v>
      </c>
      <c r="D32" s="82" t="s">
        <v>282</v>
      </c>
      <c r="E32" s="82"/>
      <c r="F32" s="108">
        <v>38412</v>
      </c>
      <c r="G32" s="90">
        <v>2.5</v>
      </c>
      <c r="H32" s="93" t="s">
        <v>184</v>
      </c>
      <c r="I32" s="94">
        <v>4.8000000000000001E-2</v>
      </c>
      <c r="J32" s="94">
        <v>4.8399999999999999E-2</v>
      </c>
      <c r="K32" s="90">
        <v>5530000</v>
      </c>
      <c r="L32" s="109">
        <v>125.6827</v>
      </c>
      <c r="M32" s="90">
        <v>6950.2512500000003</v>
      </c>
      <c r="N32" s="82"/>
      <c r="O32" s="91">
        <v>4.6826546538402753E-4</v>
      </c>
      <c r="P32" s="91">
        <f>M32/'סכום נכסי הקרן'!$C$42</f>
        <v>1.4107978235541795E-4</v>
      </c>
      <c r="Q32" s="135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</row>
    <row r="33" spans="2:35" s="133" customFormat="1">
      <c r="B33" s="97" t="s">
        <v>1806</v>
      </c>
      <c r="C33" s="82" t="s">
        <v>1807</v>
      </c>
      <c r="D33" s="82" t="s">
        <v>282</v>
      </c>
      <c r="E33" s="82"/>
      <c r="F33" s="108">
        <v>39448</v>
      </c>
      <c r="G33" s="90">
        <v>4.79</v>
      </c>
      <c r="H33" s="93" t="s">
        <v>184</v>
      </c>
      <c r="I33" s="94">
        <v>4.8000000000000001E-2</v>
      </c>
      <c r="J33" s="94">
        <v>4.8499999999999995E-2</v>
      </c>
      <c r="K33" s="90">
        <v>51770094</v>
      </c>
      <c r="L33" s="109">
        <v>119.74590000000001</v>
      </c>
      <c r="M33" s="90">
        <v>61992.163810000005</v>
      </c>
      <c r="N33" s="82"/>
      <c r="O33" s="91">
        <v>4.1766532449675859E-3</v>
      </c>
      <c r="P33" s="91">
        <f>M33/'סכום נכסי הקרן'!$C$42</f>
        <v>1.2583488946613574E-3</v>
      </c>
      <c r="Q33" s="135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  <c r="AE33" s="135"/>
      <c r="AF33" s="135"/>
      <c r="AG33" s="135"/>
      <c r="AH33" s="135"/>
      <c r="AI33" s="135"/>
    </row>
    <row r="34" spans="2:35" s="133" customFormat="1">
      <c r="B34" s="97" t="s">
        <v>1808</v>
      </c>
      <c r="C34" s="82" t="s">
        <v>1809</v>
      </c>
      <c r="D34" s="82" t="s">
        <v>282</v>
      </c>
      <c r="E34" s="82"/>
      <c r="F34" s="108">
        <v>40148</v>
      </c>
      <c r="G34" s="90">
        <v>6.3100000000000005</v>
      </c>
      <c r="H34" s="93" t="s">
        <v>184</v>
      </c>
      <c r="I34" s="94">
        <v>4.8000000000000001E-2</v>
      </c>
      <c r="J34" s="94">
        <v>4.8499999999999995E-2</v>
      </c>
      <c r="K34" s="90">
        <v>153358000</v>
      </c>
      <c r="L34" s="109">
        <v>108.5077</v>
      </c>
      <c r="M34" s="90">
        <v>166405.86774000002</v>
      </c>
      <c r="N34" s="82"/>
      <c r="O34" s="91">
        <v>1.121141068100294E-2</v>
      </c>
      <c r="P34" s="91">
        <f>M34/'סכום נכסי הקרן'!$C$42</f>
        <v>3.3777920767143013E-3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</row>
    <row r="35" spans="2:35" s="133" customFormat="1">
      <c r="B35" s="97" t="s">
        <v>1810</v>
      </c>
      <c r="C35" s="82" t="s">
        <v>1811</v>
      </c>
      <c r="D35" s="82" t="s">
        <v>282</v>
      </c>
      <c r="E35" s="82"/>
      <c r="F35" s="108">
        <v>40269</v>
      </c>
      <c r="G35" s="90">
        <v>6.49</v>
      </c>
      <c r="H35" s="93" t="s">
        <v>184</v>
      </c>
      <c r="I35" s="94">
        <v>4.8000000000000001E-2</v>
      </c>
      <c r="J35" s="94">
        <v>4.8500000000000008E-2</v>
      </c>
      <c r="K35" s="90">
        <v>152522000</v>
      </c>
      <c r="L35" s="109">
        <v>110.1006</v>
      </c>
      <c r="M35" s="90">
        <v>167926.75894999999</v>
      </c>
      <c r="N35" s="82"/>
      <c r="O35" s="91">
        <v>1.1313879038567584E-2</v>
      </c>
      <c r="P35" s="91">
        <f>M35/'סכום נכסי הקרן'!$C$42</f>
        <v>3.4086639104329839E-3</v>
      </c>
      <c r="Q35" s="135"/>
      <c r="R35" s="135"/>
      <c r="S35" s="135"/>
      <c r="T35" s="135"/>
      <c r="U35" s="135"/>
      <c r="V35" s="135"/>
      <c r="W35" s="135"/>
      <c r="X35" s="135"/>
      <c r="Y35" s="135"/>
      <c r="Z35" s="135"/>
      <c r="AA35" s="135"/>
      <c r="AB35" s="135"/>
      <c r="AC35" s="135"/>
      <c r="AD35" s="135"/>
      <c r="AE35" s="135"/>
      <c r="AF35" s="135"/>
      <c r="AG35" s="135"/>
      <c r="AH35" s="135"/>
      <c r="AI35" s="135"/>
    </row>
    <row r="36" spans="2:35" s="133" customFormat="1">
      <c r="B36" s="97" t="s">
        <v>1812</v>
      </c>
      <c r="C36" s="82" t="s">
        <v>1813</v>
      </c>
      <c r="D36" s="82" t="s">
        <v>282</v>
      </c>
      <c r="E36" s="82"/>
      <c r="F36" s="108">
        <v>40391</v>
      </c>
      <c r="G36" s="90">
        <v>6.67</v>
      </c>
      <c r="H36" s="93" t="s">
        <v>184</v>
      </c>
      <c r="I36" s="94">
        <v>4.8000000000000001E-2</v>
      </c>
      <c r="J36" s="94">
        <v>4.8499999999999995E-2</v>
      </c>
      <c r="K36" s="90">
        <v>114604000</v>
      </c>
      <c r="L36" s="109">
        <v>109.1972</v>
      </c>
      <c r="M36" s="90">
        <v>125144.51940999999</v>
      </c>
      <c r="N36" s="82"/>
      <c r="O36" s="91">
        <v>8.4314731243398007E-3</v>
      </c>
      <c r="P36" s="91">
        <f>M36/'סכום נכסי הקרן'!$C$42</f>
        <v>2.5402479602929717E-3</v>
      </c>
      <c r="Q36" s="135"/>
      <c r="R36" s="135"/>
      <c r="S36" s="135"/>
      <c r="T36" s="135"/>
      <c r="U36" s="135"/>
      <c r="V36" s="135"/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</row>
    <row r="37" spans="2:35" s="133" customFormat="1">
      <c r="B37" s="97" t="s">
        <v>1814</v>
      </c>
      <c r="C37" s="82" t="s">
        <v>1815</v>
      </c>
      <c r="D37" s="82" t="s">
        <v>282</v>
      </c>
      <c r="E37" s="82"/>
      <c r="F37" s="108">
        <v>40452</v>
      </c>
      <c r="G37" s="90">
        <v>6.84</v>
      </c>
      <c r="H37" s="93" t="s">
        <v>184</v>
      </c>
      <c r="I37" s="94">
        <v>4.8000000000000001E-2</v>
      </c>
      <c r="J37" s="94">
        <v>4.8600000000000004E-2</v>
      </c>
      <c r="K37" s="90">
        <v>152358000</v>
      </c>
      <c r="L37" s="109">
        <v>107.28189999999999</v>
      </c>
      <c r="M37" s="90">
        <v>163452.54903999998</v>
      </c>
      <c r="N37" s="82"/>
      <c r="O37" s="91">
        <v>1.1012434110841844E-2</v>
      </c>
      <c r="P37" s="91">
        <f>M37/'סכום נכסי הקרן'!$C$42</f>
        <v>3.3178440914638126E-3</v>
      </c>
      <c r="Q37" s="135"/>
      <c r="R37" s="135"/>
      <c r="S37" s="135"/>
      <c r="T37" s="135"/>
      <c r="U37" s="135"/>
      <c r="V37" s="135"/>
      <c r="W37" s="135"/>
      <c r="X37" s="135"/>
      <c r="Y37" s="135"/>
      <c r="Z37" s="135"/>
      <c r="AA37" s="135"/>
      <c r="AB37" s="135"/>
      <c r="AC37" s="135"/>
      <c r="AD37" s="135"/>
      <c r="AE37" s="135"/>
      <c r="AF37" s="135"/>
      <c r="AG37" s="135"/>
      <c r="AH37" s="135"/>
      <c r="AI37" s="135"/>
    </row>
    <row r="38" spans="2:35" s="133" customFormat="1">
      <c r="B38" s="97" t="s">
        <v>1816</v>
      </c>
      <c r="C38" s="82" t="s">
        <v>1817</v>
      </c>
      <c r="D38" s="82" t="s">
        <v>282</v>
      </c>
      <c r="E38" s="82"/>
      <c r="F38" s="108">
        <v>37438</v>
      </c>
      <c r="G38" s="90">
        <v>3.0000000000000001E-3</v>
      </c>
      <c r="H38" s="93" t="s">
        <v>184</v>
      </c>
      <c r="I38" s="94">
        <v>4.8000000000000001E-2</v>
      </c>
      <c r="J38" s="94">
        <v>6.1000000000000013E-3</v>
      </c>
      <c r="K38" s="90">
        <v>62020000</v>
      </c>
      <c r="L38" s="109">
        <v>126.9028</v>
      </c>
      <c r="M38" s="90">
        <v>78705.117959999989</v>
      </c>
      <c r="N38" s="82"/>
      <c r="O38" s="91">
        <v>5.302669984720937E-3</v>
      </c>
      <c r="P38" s="91">
        <f>M38/'סכום נכסי הקרן'!$C$42</f>
        <v>1.5975970526323484E-3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</row>
    <row r="39" spans="2:35" s="133" customFormat="1">
      <c r="B39" s="97" t="s">
        <v>1818</v>
      </c>
      <c r="C39" s="82" t="s">
        <v>1819</v>
      </c>
      <c r="D39" s="82" t="s">
        <v>282</v>
      </c>
      <c r="E39" s="82"/>
      <c r="F39" s="108">
        <v>37469</v>
      </c>
      <c r="G39" s="90">
        <v>9.0000000000000011E-2</v>
      </c>
      <c r="H39" s="93" t="s">
        <v>184</v>
      </c>
      <c r="I39" s="94">
        <v>4.8000000000000001E-2</v>
      </c>
      <c r="J39" s="94">
        <v>4.7900000000000012E-2</v>
      </c>
      <c r="K39" s="90">
        <v>48375190</v>
      </c>
      <c r="L39" s="109">
        <v>124.74760000000001</v>
      </c>
      <c r="M39" s="90">
        <v>60346.872439999999</v>
      </c>
      <c r="N39" s="82"/>
      <c r="O39" s="91">
        <v>4.0658035646678444E-3</v>
      </c>
      <c r="P39" s="91">
        <f>M39/'סכום נכסי הקרן'!$C$42</f>
        <v>1.2249519223733632E-3</v>
      </c>
      <c r="Q39" s="135"/>
      <c r="R39" s="135"/>
      <c r="S39" s="135"/>
      <c r="T39" s="135"/>
      <c r="U39" s="135"/>
      <c r="V39" s="135"/>
      <c r="W39" s="135"/>
      <c r="X39" s="135"/>
      <c r="Y39" s="135"/>
      <c r="Z39" s="135"/>
      <c r="AA39" s="135"/>
      <c r="AB39" s="135"/>
      <c r="AC39" s="135"/>
      <c r="AD39" s="135"/>
      <c r="AE39" s="135"/>
      <c r="AF39" s="135"/>
      <c r="AG39" s="135"/>
      <c r="AH39" s="135"/>
      <c r="AI39" s="135"/>
    </row>
    <row r="40" spans="2:35" s="133" customFormat="1">
      <c r="B40" s="97" t="s">
        <v>1820</v>
      </c>
      <c r="C40" s="82" t="s">
        <v>1821</v>
      </c>
      <c r="D40" s="82" t="s">
        <v>282</v>
      </c>
      <c r="E40" s="82"/>
      <c r="F40" s="108">
        <v>37500</v>
      </c>
      <c r="G40" s="90">
        <v>0.17</v>
      </c>
      <c r="H40" s="93" t="s">
        <v>184</v>
      </c>
      <c r="I40" s="94">
        <v>4.8000000000000001E-2</v>
      </c>
      <c r="J40" s="94">
        <v>4.8499999999999995E-2</v>
      </c>
      <c r="K40" s="90">
        <v>49774000</v>
      </c>
      <c r="L40" s="109">
        <v>123.4395</v>
      </c>
      <c r="M40" s="90">
        <v>61440.792200000004</v>
      </c>
      <c r="N40" s="82"/>
      <c r="O40" s="91">
        <v>4.1395051945922572E-3</v>
      </c>
      <c r="P40" s="91">
        <f>M40/'סכום נכסי הקרן'!$C$42</f>
        <v>1.2471568695189921E-3</v>
      </c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</row>
    <row r="41" spans="2:35" s="133" customFormat="1">
      <c r="B41" s="97" t="s">
        <v>1822</v>
      </c>
      <c r="C41" s="82" t="s">
        <v>1823</v>
      </c>
      <c r="D41" s="82" t="s">
        <v>282</v>
      </c>
      <c r="E41" s="82"/>
      <c r="F41" s="108">
        <v>37530</v>
      </c>
      <c r="G41" s="90">
        <v>0.26</v>
      </c>
      <c r="H41" s="93" t="s">
        <v>184</v>
      </c>
      <c r="I41" s="94">
        <v>4.8000000000000001E-2</v>
      </c>
      <c r="J41" s="94">
        <v>4.9299999999999997E-2</v>
      </c>
      <c r="K41" s="90">
        <v>46809000</v>
      </c>
      <c r="L41" s="109">
        <v>123.3907</v>
      </c>
      <c r="M41" s="90">
        <v>57757.942579999995</v>
      </c>
      <c r="N41" s="82"/>
      <c r="O41" s="91">
        <v>3.8913772882451748E-3</v>
      </c>
      <c r="P41" s="91">
        <f>M41/'סכום נכסי הקרן'!$C$42</f>
        <v>1.1724004896201596E-3</v>
      </c>
      <c r="Q41" s="135"/>
      <c r="R41" s="135"/>
      <c r="S41" s="135"/>
      <c r="T41" s="135"/>
      <c r="U41" s="135"/>
      <c r="V41" s="135"/>
      <c r="W41" s="135"/>
      <c r="X41" s="135"/>
      <c r="Y41" s="135"/>
      <c r="Z41" s="135"/>
      <c r="AA41" s="135"/>
      <c r="AB41" s="135"/>
      <c r="AC41" s="135"/>
      <c r="AD41" s="135"/>
      <c r="AE41" s="135"/>
      <c r="AF41" s="135"/>
      <c r="AG41" s="135"/>
      <c r="AH41" s="135"/>
      <c r="AI41" s="135"/>
    </row>
    <row r="42" spans="2:35" s="133" customFormat="1">
      <c r="B42" s="97" t="s">
        <v>1824</v>
      </c>
      <c r="C42" s="82" t="s">
        <v>1825</v>
      </c>
      <c r="D42" s="82" t="s">
        <v>282</v>
      </c>
      <c r="E42" s="82"/>
      <c r="F42" s="108">
        <v>37561</v>
      </c>
      <c r="G42" s="90">
        <v>0.33999999999999997</v>
      </c>
      <c r="H42" s="93" t="s">
        <v>184</v>
      </c>
      <c r="I42" s="94">
        <v>4.8000000000000001E-2</v>
      </c>
      <c r="J42" s="94">
        <v>4.9299999999999997E-2</v>
      </c>
      <c r="K42" s="90">
        <v>23187000</v>
      </c>
      <c r="L42" s="109">
        <v>122.43689999999999</v>
      </c>
      <c r="M42" s="90">
        <v>28389.442760000002</v>
      </c>
      <c r="N42" s="82"/>
      <c r="O42" s="91">
        <v>1.9127072026359638E-3</v>
      </c>
      <c r="P42" s="91">
        <f>M42/'סכום נכסי הקרן'!$C$42</f>
        <v>5.7626354238235575E-4</v>
      </c>
      <c r="Q42" s="135"/>
      <c r="R42" s="135"/>
      <c r="S42" s="135"/>
      <c r="T42" s="135"/>
      <c r="U42" s="135"/>
      <c r="V42" s="135"/>
      <c r="W42" s="135"/>
      <c r="X42" s="135"/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</row>
    <row r="43" spans="2:35" s="133" customFormat="1">
      <c r="B43" s="97" t="s">
        <v>1826</v>
      </c>
      <c r="C43" s="82" t="s">
        <v>1827</v>
      </c>
      <c r="D43" s="82" t="s">
        <v>282</v>
      </c>
      <c r="E43" s="82"/>
      <c r="F43" s="108">
        <v>37591</v>
      </c>
      <c r="G43" s="90">
        <v>0.42000000000000004</v>
      </c>
      <c r="H43" s="93" t="s">
        <v>184</v>
      </c>
      <c r="I43" s="94">
        <v>4.8000000000000001E-2</v>
      </c>
      <c r="J43" s="94">
        <v>4.9600000000000005E-2</v>
      </c>
      <c r="K43" s="90">
        <v>63872800</v>
      </c>
      <c r="L43" s="109">
        <v>121.157</v>
      </c>
      <c r="M43" s="90">
        <v>77386.353319999995</v>
      </c>
      <c r="N43" s="82"/>
      <c r="O43" s="91">
        <v>5.2138196805133598E-3</v>
      </c>
      <c r="P43" s="91">
        <f>M43/'סכום נכסי הקרן'!$C$42</f>
        <v>1.5708280882169657E-3</v>
      </c>
      <c r="Q43" s="135"/>
      <c r="R43" s="135"/>
      <c r="S43" s="135"/>
      <c r="T43" s="135"/>
      <c r="U43" s="135"/>
      <c r="V43" s="135"/>
      <c r="W43" s="135"/>
      <c r="X43" s="135"/>
      <c r="Y43" s="135"/>
      <c r="Z43" s="135"/>
      <c r="AA43" s="135"/>
      <c r="AB43" s="135"/>
      <c r="AC43" s="135"/>
      <c r="AD43" s="135"/>
      <c r="AE43" s="135"/>
      <c r="AF43" s="135"/>
      <c r="AG43" s="135"/>
      <c r="AH43" s="135"/>
      <c r="AI43" s="135"/>
    </row>
    <row r="44" spans="2:35" s="133" customFormat="1">
      <c r="B44" s="97" t="s">
        <v>1828</v>
      </c>
      <c r="C44" s="82" t="s">
        <v>1829</v>
      </c>
      <c r="D44" s="82" t="s">
        <v>282</v>
      </c>
      <c r="E44" s="82"/>
      <c r="F44" s="108">
        <v>37622</v>
      </c>
      <c r="G44" s="90">
        <v>0.5</v>
      </c>
      <c r="H44" s="93" t="s">
        <v>184</v>
      </c>
      <c r="I44" s="94">
        <v>4.8000000000000001E-2</v>
      </c>
      <c r="J44" s="94">
        <v>4.9499999999999995E-2</v>
      </c>
      <c r="K44" s="90">
        <v>46943408</v>
      </c>
      <c r="L44" s="109">
        <v>124.5881</v>
      </c>
      <c r="M44" s="90">
        <v>58485.70506</v>
      </c>
      <c r="N44" s="82"/>
      <c r="O44" s="91">
        <v>3.940409477748574E-3</v>
      </c>
      <c r="P44" s="91">
        <f>M44/'סכום נכסי הקרן'!$C$42</f>
        <v>1.1871729875618478E-3</v>
      </c>
      <c r="Q44" s="135"/>
      <c r="R44" s="135"/>
      <c r="S44" s="135"/>
      <c r="T44" s="135"/>
      <c r="U44" s="135"/>
      <c r="V44" s="135"/>
      <c r="W44" s="135"/>
      <c r="X44" s="135"/>
      <c r="Y44" s="135"/>
      <c r="Z44" s="135"/>
      <c r="AA44" s="135"/>
      <c r="AB44" s="135"/>
      <c r="AC44" s="135"/>
      <c r="AD44" s="135"/>
      <c r="AE44" s="135"/>
      <c r="AF44" s="135"/>
      <c r="AG44" s="135"/>
      <c r="AH44" s="135"/>
      <c r="AI44" s="135"/>
    </row>
    <row r="45" spans="2:35" s="133" customFormat="1">
      <c r="B45" s="97" t="s">
        <v>1830</v>
      </c>
      <c r="C45" s="82" t="s">
        <v>1831</v>
      </c>
      <c r="D45" s="82" t="s">
        <v>282</v>
      </c>
      <c r="E45" s="82"/>
      <c r="F45" s="108">
        <v>37653</v>
      </c>
      <c r="G45" s="90">
        <v>0.58000000000000007</v>
      </c>
      <c r="H45" s="93" t="s">
        <v>184</v>
      </c>
      <c r="I45" s="94">
        <v>4.8000000000000001E-2</v>
      </c>
      <c r="J45" s="94">
        <v>4.9500000000000002E-2</v>
      </c>
      <c r="K45" s="90">
        <v>41237000</v>
      </c>
      <c r="L45" s="109">
        <v>124.4076</v>
      </c>
      <c r="M45" s="90">
        <v>51301.98012</v>
      </c>
      <c r="N45" s="82"/>
      <c r="O45" s="91">
        <v>3.4564139815828855E-3</v>
      </c>
      <c r="P45" s="91">
        <f>M45/'סכום נכסי הקרן'!$C$42</f>
        <v>1.0413540359036056E-3</v>
      </c>
      <c r="Q45" s="135"/>
      <c r="R45" s="135"/>
      <c r="S45" s="135"/>
      <c r="T45" s="135"/>
      <c r="U45" s="135"/>
      <c r="V45" s="135"/>
      <c r="W45" s="135"/>
      <c r="X45" s="135"/>
      <c r="Y45" s="135"/>
      <c r="Z45" s="135"/>
      <c r="AA45" s="135"/>
      <c r="AB45" s="135"/>
      <c r="AC45" s="135"/>
      <c r="AD45" s="135"/>
      <c r="AE45" s="135"/>
      <c r="AF45" s="135"/>
      <c r="AG45" s="135"/>
      <c r="AH45" s="135"/>
      <c r="AI45" s="135"/>
    </row>
    <row r="46" spans="2:35" s="133" customFormat="1">
      <c r="B46" s="97" t="s">
        <v>1832</v>
      </c>
      <c r="C46" s="82" t="s">
        <v>1833</v>
      </c>
      <c r="D46" s="82" t="s">
        <v>282</v>
      </c>
      <c r="E46" s="82"/>
      <c r="F46" s="108">
        <v>37681</v>
      </c>
      <c r="G46" s="90">
        <v>0.66</v>
      </c>
      <c r="H46" s="93" t="s">
        <v>184</v>
      </c>
      <c r="I46" s="94">
        <v>4.8000000000000001E-2</v>
      </c>
      <c r="J46" s="94">
        <v>5.0099999999999999E-2</v>
      </c>
      <c r="K46" s="90">
        <v>45229000</v>
      </c>
      <c r="L46" s="109">
        <v>123.6696</v>
      </c>
      <c r="M46" s="90">
        <v>55934.520270000001</v>
      </c>
      <c r="N46" s="82"/>
      <c r="O46" s="91">
        <v>3.7685262335320426E-3</v>
      </c>
      <c r="P46" s="91">
        <f>M46/'סכום נכסי הקרן'!$C$42</f>
        <v>1.1353877236950699E-3</v>
      </c>
      <c r="Q46" s="135"/>
      <c r="R46" s="135"/>
      <c r="S46" s="135"/>
      <c r="T46" s="135"/>
      <c r="U46" s="135"/>
      <c r="V46" s="135"/>
      <c r="W46" s="135"/>
      <c r="X46" s="135"/>
      <c r="Y46" s="135"/>
      <c r="Z46" s="135"/>
      <c r="AA46" s="135"/>
      <c r="AB46" s="135"/>
      <c r="AC46" s="135"/>
      <c r="AD46" s="135"/>
      <c r="AE46" s="135"/>
      <c r="AF46" s="135"/>
      <c r="AG46" s="135"/>
      <c r="AH46" s="135"/>
      <c r="AI46" s="135"/>
    </row>
    <row r="47" spans="2:35" s="133" customFormat="1">
      <c r="B47" s="97" t="s">
        <v>1834</v>
      </c>
      <c r="C47" s="82" t="s">
        <v>1835</v>
      </c>
      <c r="D47" s="82" t="s">
        <v>282</v>
      </c>
      <c r="E47" s="82"/>
      <c r="F47" s="108">
        <v>37712</v>
      </c>
      <c r="G47" s="90">
        <v>0.74</v>
      </c>
      <c r="H47" s="93" t="s">
        <v>184</v>
      </c>
      <c r="I47" s="94">
        <v>4.8000000000000001E-2</v>
      </c>
      <c r="J47" s="94">
        <v>0.05</v>
      </c>
      <c r="K47" s="90">
        <v>74540000</v>
      </c>
      <c r="L47" s="109">
        <v>122.6981</v>
      </c>
      <c r="M47" s="90">
        <v>91459.169110000003</v>
      </c>
      <c r="N47" s="82"/>
      <c r="O47" s="91">
        <v>6.1619600279818124E-3</v>
      </c>
      <c r="P47" s="91">
        <f>M47/'סכום נכסי הקרן'!$C$42</f>
        <v>1.8564853569065097E-3</v>
      </c>
      <c r="Q47" s="135"/>
      <c r="R47" s="135"/>
      <c r="S47" s="135"/>
      <c r="T47" s="135"/>
      <c r="U47" s="135"/>
      <c r="V47" s="135"/>
      <c r="W47" s="135"/>
      <c r="X47" s="135"/>
      <c r="Y47" s="135"/>
      <c r="Z47" s="135"/>
      <c r="AA47" s="135"/>
      <c r="AB47" s="135"/>
      <c r="AC47" s="135"/>
      <c r="AD47" s="135"/>
      <c r="AE47" s="135"/>
      <c r="AF47" s="135"/>
      <c r="AG47" s="135"/>
      <c r="AH47" s="135"/>
      <c r="AI47" s="135"/>
    </row>
    <row r="48" spans="2:35" s="133" customFormat="1">
      <c r="B48" s="97" t="s">
        <v>1836</v>
      </c>
      <c r="C48" s="82" t="s">
        <v>1837</v>
      </c>
      <c r="D48" s="82" t="s">
        <v>282</v>
      </c>
      <c r="E48" s="82"/>
      <c r="F48" s="108">
        <v>37742</v>
      </c>
      <c r="G48" s="90">
        <v>0.83</v>
      </c>
      <c r="H48" s="93" t="s">
        <v>184</v>
      </c>
      <c r="I48" s="94">
        <v>4.8000000000000001E-2</v>
      </c>
      <c r="J48" s="94">
        <v>5.0100000000000006E-2</v>
      </c>
      <c r="K48" s="90">
        <v>34860000</v>
      </c>
      <c r="L48" s="109">
        <v>121.9421</v>
      </c>
      <c r="M48" s="90">
        <v>42509.040049999996</v>
      </c>
      <c r="N48" s="82"/>
      <c r="O48" s="91">
        <v>2.8639994017542188E-3</v>
      </c>
      <c r="P48" s="91">
        <f>M48/'סכום נכסי הקרן'!$C$42</f>
        <v>8.6287040607226171E-4</v>
      </c>
      <c r="Q48" s="135"/>
      <c r="R48" s="135"/>
      <c r="S48" s="135"/>
      <c r="T48" s="135"/>
      <c r="U48" s="135"/>
      <c r="V48" s="135"/>
      <c r="W48" s="135"/>
      <c r="X48" s="135"/>
      <c r="Y48" s="135"/>
      <c r="Z48" s="135"/>
      <c r="AA48" s="135"/>
      <c r="AB48" s="135"/>
      <c r="AC48" s="135"/>
      <c r="AD48" s="135"/>
      <c r="AE48" s="135"/>
      <c r="AF48" s="135"/>
      <c r="AG48" s="135"/>
      <c r="AH48" s="135"/>
      <c r="AI48" s="135"/>
    </row>
    <row r="49" spans="2:35" s="133" customFormat="1">
      <c r="B49" s="97" t="s">
        <v>1838</v>
      </c>
      <c r="C49" s="82" t="s">
        <v>1839</v>
      </c>
      <c r="D49" s="82" t="s">
        <v>282</v>
      </c>
      <c r="E49" s="82"/>
      <c r="F49" s="108">
        <v>37773</v>
      </c>
      <c r="G49" s="90">
        <v>0.91000000000000014</v>
      </c>
      <c r="H49" s="93" t="s">
        <v>184</v>
      </c>
      <c r="I49" s="94">
        <v>4.8000000000000001E-2</v>
      </c>
      <c r="J49" s="94">
        <v>5.000000000000001E-2</v>
      </c>
      <c r="K49" s="90">
        <v>82260000</v>
      </c>
      <c r="L49" s="109">
        <v>121.6999</v>
      </c>
      <c r="M49" s="90">
        <v>100110.35096</v>
      </c>
      <c r="N49" s="82"/>
      <c r="O49" s="91">
        <v>6.7448238050448498E-3</v>
      </c>
      <c r="P49" s="91">
        <f>M49/'סכום נכסי הקרן'!$C$42</f>
        <v>2.03209150531951E-3</v>
      </c>
      <c r="Q49" s="135"/>
      <c r="R49" s="135"/>
      <c r="S49" s="135"/>
      <c r="T49" s="135"/>
      <c r="U49" s="135"/>
      <c r="V49" s="135"/>
      <c r="W49" s="135"/>
      <c r="X49" s="135"/>
      <c r="Y49" s="135"/>
      <c r="Z49" s="135"/>
      <c r="AA49" s="135"/>
      <c r="AB49" s="135"/>
      <c r="AC49" s="135"/>
      <c r="AD49" s="135"/>
      <c r="AE49" s="135"/>
      <c r="AF49" s="135"/>
      <c r="AG49" s="135"/>
      <c r="AH49" s="135"/>
      <c r="AI49" s="135"/>
    </row>
    <row r="50" spans="2:35" s="133" customFormat="1">
      <c r="B50" s="97" t="s">
        <v>1840</v>
      </c>
      <c r="C50" s="82" t="s">
        <v>1841</v>
      </c>
      <c r="D50" s="82" t="s">
        <v>282</v>
      </c>
      <c r="E50" s="82"/>
      <c r="F50" s="108">
        <v>37803</v>
      </c>
      <c r="G50" s="90">
        <v>0.97</v>
      </c>
      <c r="H50" s="93" t="s">
        <v>184</v>
      </c>
      <c r="I50" s="94">
        <v>4.8000000000000001E-2</v>
      </c>
      <c r="J50" s="94">
        <v>0.05</v>
      </c>
      <c r="K50" s="90">
        <v>104816000</v>
      </c>
      <c r="L50" s="109">
        <v>124.72929999999999</v>
      </c>
      <c r="M50" s="90">
        <v>130736.31088999999</v>
      </c>
      <c r="N50" s="82"/>
      <c r="O50" s="91">
        <v>8.8082138701815627E-3</v>
      </c>
      <c r="P50" s="91">
        <f>M50/'סכום נכסי הקרן'!$C$42</f>
        <v>2.6537530260235496E-3</v>
      </c>
      <c r="Q50" s="135"/>
      <c r="R50" s="135"/>
      <c r="S50" s="135"/>
      <c r="T50" s="135"/>
      <c r="U50" s="135"/>
      <c r="V50" s="135"/>
      <c r="W50" s="135"/>
      <c r="X50" s="135"/>
      <c r="Y50" s="135"/>
      <c r="Z50" s="135"/>
      <c r="AA50" s="135"/>
      <c r="AB50" s="135"/>
      <c r="AC50" s="135"/>
      <c r="AD50" s="135"/>
      <c r="AE50" s="135"/>
      <c r="AF50" s="135"/>
      <c r="AG50" s="135"/>
      <c r="AH50" s="135"/>
      <c r="AI50" s="135"/>
    </row>
    <row r="51" spans="2:35" s="133" customFormat="1">
      <c r="B51" s="97" t="s">
        <v>1842</v>
      </c>
      <c r="C51" s="82" t="s">
        <v>1843</v>
      </c>
      <c r="D51" s="82" t="s">
        <v>282</v>
      </c>
      <c r="E51" s="82"/>
      <c r="F51" s="108">
        <v>37834</v>
      </c>
      <c r="G51" s="90">
        <v>1.05</v>
      </c>
      <c r="H51" s="93" t="s">
        <v>184</v>
      </c>
      <c r="I51" s="94">
        <v>4.8000000000000001E-2</v>
      </c>
      <c r="J51" s="94">
        <v>4.9999999999999989E-2</v>
      </c>
      <c r="K51" s="90">
        <v>50479000</v>
      </c>
      <c r="L51" s="109">
        <v>124.9618</v>
      </c>
      <c r="M51" s="90">
        <v>63079.495780000005</v>
      </c>
      <c r="N51" s="82"/>
      <c r="O51" s="91">
        <v>4.2499110298511149E-3</v>
      </c>
      <c r="P51" s="91">
        <f>M51/'סכום נכסי הקרן'!$C$42</f>
        <v>1.2804201194499128E-3</v>
      </c>
      <c r="Q51" s="135"/>
      <c r="R51" s="135"/>
      <c r="S51" s="135"/>
      <c r="T51" s="135"/>
      <c r="U51" s="135"/>
      <c r="V51" s="135"/>
      <c r="W51" s="135"/>
      <c r="X51" s="135"/>
      <c r="Y51" s="135"/>
      <c r="Z51" s="135"/>
      <c r="AA51" s="135"/>
      <c r="AB51" s="135"/>
      <c r="AC51" s="135"/>
      <c r="AD51" s="135"/>
      <c r="AE51" s="135"/>
      <c r="AF51" s="135"/>
      <c r="AG51" s="135"/>
      <c r="AH51" s="135"/>
      <c r="AI51" s="135"/>
    </row>
    <row r="52" spans="2:35" s="133" customFormat="1">
      <c r="B52" s="97" t="s">
        <v>1844</v>
      </c>
      <c r="C52" s="82" t="s">
        <v>1845</v>
      </c>
      <c r="D52" s="82" t="s">
        <v>282</v>
      </c>
      <c r="E52" s="82"/>
      <c r="F52" s="108">
        <v>37865</v>
      </c>
      <c r="G52" s="90">
        <v>1.1399999999999999</v>
      </c>
      <c r="H52" s="93" t="s">
        <v>184</v>
      </c>
      <c r="I52" s="94">
        <v>4.8000000000000001E-2</v>
      </c>
      <c r="J52" s="94">
        <v>4.99E-2</v>
      </c>
      <c r="K52" s="90">
        <v>65472526</v>
      </c>
      <c r="L52" s="109">
        <v>125.322</v>
      </c>
      <c r="M52" s="90">
        <v>82051.494439999995</v>
      </c>
      <c r="N52" s="82"/>
      <c r="O52" s="91">
        <v>5.5281283866394819E-3</v>
      </c>
      <c r="P52" s="91">
        <f>M52/'סכום נכסי הקרן'!$C$42</f>
        <v>1.665523527301547E-3</v>
      </c>
      <c r="Q52" s="135"/>
      <c r="R52" s="135"/>
      <c r="S52" s="135"/>
      <c r="T52" s="135"/>
      <c r="U52" s="135"/>
      <c r="V52" s="135"/>
      <c r="W52" s="135"/>
      <c r="X52" s="135"/>
      <c r="Y52" s="135"/>
      <c r="Z52" s="135"/>
      <c r="AA52" s="135"/>
      <c r="AB52" s="135"/>
      <c r="AC52" s="135"/>
      <c r="AD52" s="135"/>
      <c r="AE52" s="135"/>
      <c r="AF52" s="135"/>
      <c r="AG52" s="135"/>
      <c r="AH52" s="135"/>
      <c r="AI52" s="135"/>
    </row>
    <row r="53" spans="2:35" s="133" customFormat="1">
      <c r="B53" s="97" t="s">
        <v>1846</v>
      </c>
      <c r="C53" s="82" t="s">
        <v>1847</v>
      </c>
      <c r="D53" s="82" t="s">
        <v>282</v>
      </c>
      <c r="E53" s="82"/>
      <c r="F53" s="108">
        <v>37895</v>
      </c>
      <c r="G53" s="90">
        <v>1.22</v>
      </c>
      <c r="H53" s="93" t="s">
        <v>184</v>
      </c>
      <c r="I53" s="94">
        <v>4.8000000000000001E-2</v>
      </c>
      <c r="J53" s="94">
        <v>5.000000000000001E-2</v>
      </c>
      <c r="K53" s="90">
        <v>57549000</v>
      </c>
      <c r="L53" s="109">
        <v>124.5622</v>
      </c>
      <c r="M53" s="90">
        <v>71684.295769999997</v>
      </c>
      <c r="N53" s="82"/>
      <c r="O53" s="91">
        <v>4.8296498805658747E-3</v>
      </c>
      <c r="P53" s="91">
        <f>M53/'סכום נכסי הקרן'!$C$42</f>
        <v>1.4550847849612641E-3</v>
      </c>
      <c r="Q53" s="135"/>
      <c r="R53" s="135"/>
      <c r="S53" s="135"/>
      <c r="T53" s="135"/>
      <c r="U53" s="135"/>
      <c r="V53" s="135"/>
      <c r="W53" s="135"/>
      <c r="X53" s="135"/>
      <c r="Y53" s="135"/>
      <c r="Z53" s="135"/>
      <c r="AA53" s="135"/>
      <c r="AB53" s="135"/>
      <c r="AC53" s="135"/>
      <c r="AD53" s="135"/>
      <c r="AE53" s="135"/>
      <c r="AF53" s="135"/>
      <c r="AG53" s="135"/>
      <c r="AH53" s="135"/>
      <c r="AI53" s="135"/>
    </row>
    <row r="54" spans="2:35" s="133" customFormat="1">
      <c r="B54" s="97" t="s">
        <v>1848</v>
      </c>
      <c r="C54" s="82" t="s">
        <v>1849</v>
      </c>
      <c r="D54" s="82" t="s">
        <v>282</v>
      </c>
      <c r="E54" s="82"/>
      <c r="F54" s="108">
        <v>38384</v>
      </c>
      <c r="G54" s="90">
        <v>2.4199999999999995</v>
      </c>
      <c r="H54" s="93" t="s">
        <v>184</v>
      </c>
      <c r="I54" s="94">
        <v>4.8000000000000001E-2</v>
      </c>
      <c r="J54" s="94">
        <v>4.8300000000000003E-2</v>
      </c>
      <c r="K54" s="90">
        <v>11384176</v>
      </c>
      <c r="L54" s="109">
        <v>125.4448</v>
      </c>
      <c r="M54" s="90">
        <v>14281.14572</v>
      </c>
      <c r="N54" s="82"/>
      <c r="O54" s="91">
        <v>9.6217634532174833E-4</v>
      </c>
      <c r="P54" s="91">
        <f>M54/'סכום נכסי הקרן'!$C$42</f>
        <v>2.8988605699162441E-4</v>
      </c>
      <c r="Q54" s="135"/>
      <c r="R54" s="135"/>
      <c r="S54" s="135"/>
      <c r="T54" s="135"/>
      <c r="U54" s="135"/>
      <c r="V54" s="135"/>
      <c r="W54" s="135"/>
      <c r="X54" s="135"/>
      <c r="Y54" s="135"/>
      <c r="Z54" s="135"/>
      <c r="AA54" s="135"/>
      <c r="AB54" s="135"/>
      <c r="AC54" s="135"/>
      <c r="AD54" s="135"/>
      <c r="AE54" s="135"/>
      <c r="AF54" s="135"/>
      <c r="AG54" s="135"/>
      <c r="AH54" s="135"/>
      <c r="AI54" s="135"/>
    </row>
    <row r="55" spans="2:35" s="133" customFormat="1">
      <c r="B55" s="97" t="s">
        <v>1850</v>
      </c>
      <c r="C55" s="82" t="s">
        <v>1851</v>
      </c>
      <c r="D55" s="82" t="s">
        <v>282</v>
      </c>
      <c r="E55" s="82"/>
      <c r="F55" s="108">
        <v>39569</v>
      </c>
      <c r="G55" s="90">
        <v>5.12</v>
      </c>
      <c r="H55" s="93" t="s">
        <v>184</v>
      </c>
      <c r="I55" s="94">
        <v>4.8000000000000001E-2</v>
      </c>
      <c r="J55" s="94">
        <v>4.8499999999999995E-2</v>
      </c>
      <c r="K55" s="90">
        <v>112578000</v>
      </c>
      <c r="L55" s="109">
        <v>117.0582</v>
      </c>
      <c r="M55" s="90">
        <v>131781.82901000002</v>
      </c>
      <c r="N55" s="82"/>
      <c r="O55" s="91">
        <v>8.878654493321517E-3</v>
      </c>
      <c r="P55" s="91">
        <f>M55/'סכום נכסי הקרן'!$C$42</f>
        <v>2.6749754917320015E-3</v>
      </c>
      <c r="Q55" s="135"/>
      <c r="R55" s="135"/>
      <c r="S55" s="135"/>
      <c r="T55" s="135"/>
      <c r="U55" s="135"/>
      <c r="V55" s="135"/>
      <c r="W55" s="135"/>
      <c r="X55" s="135"/>
      <c r="Y55" s="135"/>
      <c r="Z55" s="135"/>
      <c r="AA55" s="135"/>
      <c r="AB55" s="135"/>
      <c r="AC55" s="135"/>
      <c r="AD55" s="135"/>
      <c r="AE55" s="135"/>
      <c r="AF55" s="135"/>
      <c r="AG55" s="135"/>
      <c r="AH55" s="135"/>
      <c r="AI55" s="135"/>
    </row>
    <row r="56" spans="2:35" s="133" customFormat="1">
      <c r="B56" s="97" t="s">
        <v>1852</v>
      </c>
      <c r="C56" s="82" t="s">
        <v>1853</v>
      </c>
      <c r="D56" s="82" t="s">
        <v>282</v>
      </c>
      <c r="E56" s="82"/>
      <c r="F56" s="108">
        <v>39661</v>
      </c>
      <c r="G56" s="90">
        <v>5.25</v>
      </c>
      <c r="H56" s="93" t="s">
        <v>184</v>
      </c>
      <c r="I56" s="94">
        <v>4.8000000000000001E-2</v>
      </c>
      <c r="J56" s="94">
        <v>4.8500000000000015E-2</v>
      </c>
      <c r="K56" s="90">
        <v>20857000</v>
      </c>
      <c r="L56" s="109">
        <v>115.8621</v>
      </c>
      <c r="M56" s="90">
        <v>24165.35513</v>
      </c>
      <c r="N56" s="82"/>
      <c r="O56" s="91">
        <v>1.6281139859684564E-3</v>
      </c>
      <c r="P56" s="91">
        <f>M56/'סכום נכסי הקרן'!$C$42</f>
        <v>4.9052083437728714E-4</v>
      </c>
      <c r="Q56" s="135"/>
      <c r="R56" s="135"/>
      <c r="S56" s="135"/>
      <c r="T56" s="135"/>
      <c r="U56" s="135"/>
      <c r="V56" s="135"/>
      <c r="W56" s="135"/>
      <c r="X56" s="135"/>
      <c r="Y56" s="135"/>
      <c r="Z56" s="135"/>
      <c r="AA56" s="135"/>
      <c r="AB56" s="135"/>
      <c r="AC56" s="135"/>
      <c r="AD56" s="135"/>
      <c r="AE56" s="135"/>
      <c r="AF56" s="135"/>
      <c r="AG56" s="135"/>
      <c r="AH56" s="135"/>
      <c r="AI56" s="135"/>
    </row>
    <row r="57" spans="2:35" s="133" customFormat="1">
      <c r="B57" s="97" t="s">
        <v>1854</v>
      </c>
      <c r="C57" s="82" t="s">
        <v>1855</v>
      </c>
      <c r="D57" s="82" t="s">
        <v>282</v>
      </c>
      <c r="E57" s="82"/>
      <c r="F57" s="108">
        <v>39692</v>
      </c>
      <c r="G57" s="90">
        <v>5.330000000000001</v>
      </c>
      <c r="H57" s="93" t="s">
        <v>184</v>
      </c>
      <c r="I57" s="94">
        <v>4.8000000000000001E-2</v>
      </c>
      <c r="J57" s="94">
        <v>4.8499999999999995E-2</v>
      </c>
      <c r="K57" s="90">
        <v>66472000</v>
      </c>
      <c r="L57" s="109">
        <v>114.0992</v>
      </c>
      <c r="M57" s="90">
        <v>75844.019809999998</v>
      </c>
      <c r="N57" s="82"/>
      <c r="O57" s="91">
        <v>5.1099066717803978E-3</v>
      </c>
      <c r="P57" s="91">
        <f>M57/'סכום נכסי הקרן'!$C$42</f>
        <v>1.5395210076405235E-3</v>
      </c>
      <c r="Q57" s="135"/>
      <c r="R57" s="135"/>
      <c r="S57" s="135"/>
      <c r="T57" s="135"/>
      <c r="U57" s="135"/>
      <c r="V57" s="135"/>
      <c r="W57" s="135"/>
      <c r="X57" s="135"/>
      <c r="Y57" s="135"/>
      <c r="Z57" s="135"/>
      <c r="AA57" s="135"/>
      <c r="AB57" s="135"/>
      <c r="AC57" s="135"/>
      <c r="AD57" s="135"/>
      <c r="AE57" s="135"/>
      <c r="AF57" s="135"/>
      <c r="AG57" s="135"/>
      <c r="AH57" s="135"/>
      <c r="AI57" s="135"/>
    </row>
    <row r="58" spans="2:35" s="133" customFormat="1">
      <c r="B58" s="97" t="s">
        <v>1856</v>
      </c>
      <c r="C58" s="82" t="s">
        <v>1857</v>
      </c>
      <c r="D58" s="82" t="s">
        <v>282</v>
      </c>
      <c r="E58" s="82"/>
      <c r="F58" s="108">
        <v>40909</v>
      </c>
      <c r="G58" s="90">
        <v>7.57</v>
      </c>
      <c r="H58" s="93" t="s">
        <v>184</v>
      </c>
      <c r="I58" s="94">
        <v>4.8000000000000001E-2</v>
      </c>
      <c r="J58" s="94">
        <v>4.8499999999999995E-2</v>
      </c>
      <c r="K58" s="90">
        <v>79014000</v>
      </c>
      <c r="L58" s="109">
        <v>105.2244</v>
      </c>
      <c r="M58" s="90">
        <v>83142.910390000005</v>
      </c>
      <c r="N58" s="82"/>
      <c r="O58" s="91">
        <v>5.6016613251435839E-3</v>
      </c>
      <c r="P58" s="91">
        <f>M58/'סכום נכסי הקרן'!$C$42</f>
        <v>1.6876776508212158E-3</v>
      </c>
      <c r="Q58" s="135"/>
      <c r="R58" s="135"/>
      <c r="S58" s="135"/>
      <c r="T58" s="135"/>
      <c r="U58" s="135"/>
      <c r="V58" s="135"/>
      <c r="W58" s="135"/>
      <c r="X58" s="135"/>
      <c r="Y58" s="135"/>
      <c r="Z58" s="135"/>
      <c r="AA58" s="135"/>
      <c r="AB58" s="135"/>
      <c r="AC58" s="135"/>
      <c r="AD58" s="135"/>
      <c r="AE58" s="135"/>
      <c r="AF58" s="135"/>
      <c r="AG58" s="135"/>
      <c r="AH58" s="135"/>
      <c r="AI58" s="135"/>
    </row>
    <row r="59" spans="2:35" s="133" customFormat="1">
      <c r="B59" s="97" t="s">
        <v>1858</v>
      </c>
      <c r="C59" s="82">
        <v>8790</v>
      </c>
      <c r="D59" s="82" t="s">
        <v>282</v>
      </c>
      <c r="E59" s="82"/>
      <c r="F59" s="108">
        <v>41030</v>
      </c>
      <c r="G59" s="90">
        <v>7.9</v>
      </c>
      <c r="H59" s="93" t="s">
        <v>184</v>
      </c>
      <c r="I59" s="94">
        <v>4.8000000000000001E-2</v>
      </c>
      <c r="J59" s="94">
        <v>4.8499999999999995E-2</v>
      </c>
      <c r="K59" s="90">
        <v>107294000</v>
      </c>
      <c r="L59" s="109">
        <v>103.1541</v>
      </c>
      <c r="M59" s="90">
        <v>110687.96551000001</v>
      </c>
      <c r="N59" s="82"/>
      <c r="O59" s="91">
        <v>7.4574788475382583E-3</v>
      </c>
      <c r="P59" s="91">
        <f>M59/'סכום נכסי הקרן'!$C$42</f>
        <v>2.246801377650169E-3</v>
      </c>
      <c r="Q59" s="135"/>
      <c r="R59" s="135"/>
      <c r="S59" s="135"/>
      <c r="T59" s="135"/>
      <c r="U59" s="135"/>
      <c r="V59" s="135"/>
      <c r="W59" s="135"/>
      <c r="X59" s="135"/>
      <c r="Y59" s="135"/>
      <c r="Z59" s="135"/>
      <c r="AA59" s="135"/>
      <c r="AB59" s="135"/>
      <c r="AC59" s="135"/>
      <c r="AD59" s="135"/>
      <c r="AE59" s="135"/>
      <c r="AF59" s="135"/>
      <c r="AG59" s="135"/>
      <c r="AH59" s="135"/>
      <c r="AI59" s="135"/>
    </row>
    <row r="60" spans="2:35" s="133" customFormat="1">
      <c r="B60" s="97" t="s">
        <v>1859</v>
      </c>
      <c r="C60" s="82" t="s">
        <v>1860</v>
      </c>
      <c r="D60" s="82" t="s">
        <v>282</v>
      </c>
      <c r="E60" s="82"/>
      <c r="F60" s="108">
        <v>41091</v>
      </c>
      <c r="G60" s="90">
        <v>7.88</v>
      </c>
      <c r="H60" s="93" t="s">
        <v>184</v>
      </c>
      <c r="I60" s="94">
        <v>4.8000000000000001E-2</v>
      </c>
      <c r="J60" s="94">
        <v>4.8500000000000008E-2</v>
      </c>
      <c r="K60" s="90">
        <v>11988000</v>
      </c>
      <c r="L60" s="109">
        <v>103.8634</v>
      </c>
      <c r="M60" s="90">
        <v>12456.916740000001</v>
      </c>
      <c r="N60" s="82"/>
      <c r="O60" s="91">
        <v>8.3927094211251466E-4</v>
      </c>
      <c r="P60" s="91">
        <f>M60/'סכום נכסי הקרן'!$C$42</f>
        <v>2.5285691686307925E-4</v>
      </c>
      <c r="Q60" s="135"/>
      <c r="R60" s="135"/>
      <c r="S60" s="135"/>
      <c r="T60" s="135"/>
      <c r="U60" s="135"/>
      <c r="V60" s="135"/>
      <c r="W60" s="135"/>
      <c r="X60" s="135"/>
      <c r="Y60" s="135"/>
      <c r="Z60" s="135"/>
      <c r="AA60" s="135"/>
      <c r="AB60" s="135"/>
      <c r="AC60" s="135"/>
      <c r="AD60" s="135"/>
      <c r="AE60" s="135"/>
      <c r="AF60" s="135"/>
      <c r="AG60" s="135"/>
      <c r="AH60" s="135"/>
      <c r="AI60" s="135"/>
    </row>
    <row r="61" spans="2:35" s="133" customFormat="1">
      <c r="B61" s="97" t="s">
        <v>1861</v>
      </c>
      <c r="C61" s="82">
        <v>8793</v>
      </c>
      <c r="D61" s="82" t="s">
        <v>282</v>
      </c>
      <c r="E61" s="82"/>
      <c r="F61" s="108">
        <v>41122</v>
      </c>
      <c r="G61" s="90">
        <v>7.9600000000000009</v>
      </c>
      <c r="H61" s="93" t="s">
        <v>184</v>
      </c>
      <c r="I61" s="94">
        <v>4.8000000000000001E-2</v>
      </c>
      <c r="J61" s="94">
        <v>4.8499999999999995E-2</v>
      </c>
      <c r="K61" s="90">
        <v>48437000</v>
      </c>
      <c r="L61" s="109">
        <v>103.79730000000001</v>
      </c>
      <c r="M61" s="90">
        <v>50276.311529999999</v>
      </c>
      <c r="N61" s="82"/>
      <c r="O61" s="91">
        <v>3.3873106984999711E-3</v>
      </c>
      <c r="P61" s="91">
        <f>M61/'סכום נכסי הקרן'!$C$42</f>
        <v>1.0205344861864657E-3</v>
      </c>
      <c r="Q61" s="135"/>
      <c r="R61" s="135"/>
      <c r="S61" s="135"/>
      <c r="T61" s="135"/>
      <c r="U61" s="135"/>
      <c r="V61" s="135"/>
      <c r="W61" s="135"/>
      <c r="X61" s="135"/>
      <c r="Y61" s="135"/>
      <c r="Z61" s="135"/>
      <c r="AA61" s="135"/>
      <c r="AB61" s="135"/>
      <c r="AC61" s="135"/>
      <c r="AD61" s="135"/>
      <c r="AE61" s="135"/>
      <c r="AF61" s="135"/>
      <c r="AG61" s="135"/>
      <c r="AH61" s="135"/>
      <c r="AI61" s="135"/>
    </row>
    <row r="62" spans="2:35" s="133" customFormat="1">
      <c r="B62" s="97" t="s">
        <v>1862</v>
      </c>
      <c r="C62" s="82" t="s">
        <v>1863</v>
      </c>
      <c r="D62" s="82" t="s">
        <v>282</v>
      </c>
      <c r="E62" s="82"/>
      <c r="F62" s="108">
        <v>41154</v>
      </c>
      <c r="G62" s="90">
        <v>8.0399999999999991</v>
      </c>
      <c r="H62" s="93" t="s">
        <v>184</v>
      </c>
      <c r="I62" s="94">
        <v>4.8000000000000001E-2</v>
      </c>
      <c r="J62" s="94">
        <v>4.8499999999999995E-2</v>
      </c>
      <c r="K62" s="90">
        <v>122998000</v>
      </c>
      <c r="L62" s="109">
        <v>103.2794</v>
      </c>
      <c r="M62" s="90">
        <v>127031.53792</v>
      </c>
      <c r="N62" s="82"/>
      <c r="O62" s="91">
        <v>8.5586089024562301E-3</v>
      </c>
      <c r="P62" s="91">
        <f>M62/'סכום נכסי הקרן'!$C$42</f>
        <v>2.5785516346661028E-3</v>
      </c>
      <c r="Q62" s="135"/>
      <c r="R62" s="135"/>
      <c r="S62" s="135"/>
      <c r="T62" s="135"/>
      <c r="U62" s="135"/>
      <c r="V62" s="135"/>
      <c r="W62" s="135"/>
      <c r="X62" s="135"/>
      <c r="Y62" s="135"/>
      <c r="Z62" s="135"/>
      <c r="AA62" s="135"/>
      <c r="AB62" s="135"/>
      <c r="AC62" s="135"/>
      <c r="AD62" s="135"/>
      <c r="AE62" s="135"/>
      <c r="AF62" s="135"/>
      <c r="AG62" s="135"/>
      <c r="AH62" s="135"/>
      <c r="AI62" s="135"/>
    </row>
    <row r="63" spans="2:35" s="133" customFormat="1">
      <c r="B63" s="97" t="s">
        <v>1864</v>
      </c>
      <c r="C63" s="82" t="s">
        <v>1865</v>
      </c>
      <c r="D63" s="82" t="s">
        <v>282</v>
      </c>
      <c r="E63" s="82"/>
      <c r="F63" s="108">
        <v>41184</v>
      </c>
      <c r="G63" s="90">
        <v>8.1300000000000008</v>
      </c>
      <c r="H63" s="93" t="s">
        <v>184</v>
      </c>
      <c r="I63" s="94">
        <v>4.8000000000000001E-2</v>
      </c>
      <c r="J63" s="94">
        <v>4.8600000000000004E-2</v>
      </c>
      <c r="K63" s="90">
        <v>136804000</v>
      </c>
      <c r="L63" s="109">
        <v>101.7963</v>
      </c>
      <c r="M63" s="90">
        <v>139261.37231999999</v>
      </c>
      <c r="N63" s="82"/>
      <c r="O63" s="91">
        <v>9.3825804239009523E-3</v>
      </c>
      <c r="P63" s="91">
        <f>M63/'סכום נכסי הקרן'!$C$42</f>
        <v>2.8267991171430566E-3</v>
      </c>
      <c r="Q63" s="135"/>
      <c r="R63" s="135"/>
      <c r="S63" s="135"/>
      <c r="T63" s="135"/>
      <c r="U63" s="135"/>
      <c r="V63" s="135"/>
      <c r="W63" s="135"/>
      <c r="X63" s="135"/>
      <c r="Y63" s="135"/>
      <c r="Z63" s="135"/>
      <c r="AA63" s="135"/>
      <c r="AB63" s="135"/>
      <c r="AC63" s="135"/>
      <c r="AD63" s="135"/>
      <c r="AE63" s="135"/>
      <c r="AF63" s="135"/>
      <c r="AG63" s="135"/>
      <c r="AH63" s="135"/>
      <c r="AI63" s="135"/>
    </row>
    <row r="64" spans="2:35" s="133" customFormat="1">
      <c r="B64" s="97" t="s">
        <v>1866</v>
      </c>
      <c r="C64" s="82" t="s">
        <v>1867</v>
      </c>
      <c r="D64" s="82" t="s">
        <v>282</v>
      </c>
      <c r="E64" s="82"/>
      <c r="F64" s="108">
        <v>41214</v>
      </c>
      <c r="G64" s="90">
        <v>8.2099999999999991</v>
      </c>
      <c r="H64" s="93" t="s">
        <v>184</v>
      </c>
      <c r="I64" s="94">
        <v>4.8000000000000001E-2</v>
      </c>
      <c r="J64" s="94">
        <v>4.8500000000000008E-2</v>
      </c>
      <c r="K64" s="90">
        <v>151007000</v>
      </c>
      <c r="L64" s="109">
        <v>101.4157</v>
      </c>
      <c r="M64" s="90">
        <v>153144.79457</v>
      </c>
      <c r="N64" s="82"/>
      <c r="O64" s="91">
        <v>1.0317960591778943E-2</v>
      </c>
      <c r="P64" s="91">
        <f>M64/'סכום נכסי הקרן'!$C$42</f>
        <v>3.1086119781354371E-3</v>
      </c>
      <c r="Q64" s="135"/>
      <c r="R64" s="135"/>
      <c r="S64" s="135"/>
      <c r="T64" s="135"/>
      <c r="U64" s="135"/>
      <c r="V64" s="135"/>
      <c r="W64" s="135"/>
      <c r="X64" s="135"/>
      <c r="Y64" s="135"/>
      <c r="Z64" s="135"/>
      <c r="AA64" s="135"/>
      <c r="AB64" s="135"/>
      <c r="AC64" s="135"/>
      <c r="AD64" s="135"/>
      <c r="AE64" s="135"/>
      <c r="AF64" s="135"/>
      <c r="AG64" s="135"/>
      <c r="AH64" s="135"/>
      <c r="AI64" s="135"/>
    </row>
    <row r="65" spans="2:35" s="133" customFormat="1">
      <c r="B65" s="97" t="s">
        <v>1868</v>
      </c>
      <c r="C65" s="82" t="s">
        <v>1869</v>
      </c>
      <c r="D65" s="82" t="s">
        <v>282</v>
      </c>
      <c r="E65" s="82"/>
      <c r="F65" s="108">
        <v>41245</v>
      </c>
      <c r="G65" s="90">
        <v>8.2899999999999991</v>
      </c>
      <c r="H65" s="93" t="s">
        <v>184</v>
      </c>
      <c r="I65" s="94">
        <v>4.8000000000000001E-2</v>
      </c>
      <c r="J65" s="94">
        <v>4.8600000000000004E-2</v>
      </c>
      <c r="K65" s="90">
        <v>155216000</v>
      </c>
      <c r="L65" s="109">
        <v>101.1932</v>
      </c>
      <c r="M65" s="90">
        <v>157068.09182</v>
      </c>
      <c r="N65" s="82"/>
      <c r="O65" s="91">
        <v>1.0582288390376313E-2</v>
      </c>
      <c r="P65" s="91">
        <f>M65/'סכום נכסי הקרן'!$C$42</f>
        <v>3.1882490879659069E-3</v>
      </c>
      <c r="Q65" s="135"/>
      <c r="R65" s="135"/>
      <c r="S65" s="135"/>
      <c r="T65" s="135"/>
      <c r="U65" s="135"/>
      <c r="V65" s="135"/>
      <c r="W65" s="135"/>
      <c r="X65" s="135"/>
      <c r="Y65" s="135"/>
      <c r="Z65" s="135"/>
      <c r="AA65" s="135"/>
      <c r="AB65" s="135"/>
      <c r="AC65" s="135"/>
      <c r="AD65" s="135"/>
      <c r="AE65" s="135"/>
      <c r="AF65" s="135"/>
      <c r="AG65" s="135"/>
      <c r="AH65" s="135"/>
      <c r="AI65" s="135"/>
    </row>
    <row r="66" spans="2:35" s="133" customFormat="1">
      <c r="B66" s="97" t="s">
        <v>1870</v>
      </c>
      <c r="C66" s="82" t="s">
        <v>1871</v>
      </c>
      <c r="D66" s="82" t="s">
        <v>282</v>
      </c>
      <c r="E66" s="82"/>
      <c r="F66" s="108">
        <v>41275</v>
      </c>
      <c r="G66" s="90">
        <v>8.1800000000000015</v>
      </c>
      <c r="H66" s="93" t="s">
        <v>184</v>
      </c>
      <c r="I66" s="94">
        <v>4.8000000000000001E-2</v>
      </c>
      <c r="J66" s="94">
        <v>4.8499999999999995E-2</v>
      </c>
      <c r="K66" s="90">
        <v>143613000</v>
      </c>
      <c r="L66" s="109">
        <v>103.7127</v>
      </c>
      <c r="M66" s="90">
        <v>148944.89254</v>
      </c>
      <c r="N66" s="82"/>
      <c r="O66" s="91">
        <v>1.0034996853073054E-2</v>
      </c>
      <c r="P66" s="91">
        <f>M66/'סכום נכסי הקרן'!$C$42</f>
        <v>3.0233602019055523E-3</v>
      </c>
      <c r="Q66" s="135"/>
      <c r="R66" s="135"/>
      <c r="S66" s="135"/>
      <c r="T66" s="135"/>
      <c r="U66" s="135"/>
      <c r="V66" s="135"/>
      <c r="W66" s="135"/>
      <c r="X66" s="135"/>
      <c r="Y66" s="135"/>
      <c r="Z66" s="135"/>
      <c r="AA66" s="135"/>
      <c r="AB66" s="135"/>
      <c r="AC66" s="135"/>
      <c r="AD66" s="135"/>
      <c r="AE66" s="135"/>
      <c r="AF66" s="135"/>
      <c r="AG66" s="135"/>
      <c r="AH66" s="135"/>
      <c r="AI66" s="135"/>
    </row>
    <row r="67" spans="2:35" s="133" customFormat="1">
      <c r="B67" s="97" t="s">
        <v>1872</v>
      </c>
      <c r="C67" s="82" t="s">
        <v>1873</v>
      </c>
      <c r="D67" s="82" t="s">
        <v>282</v>
      </c>
      <c r="E67" s="82"/>
      <c r="F67" s="108">
        <v>41306</v>
      </c>
      <c r="G67" s="90">
        <v>8.27</v>
      </c>
      <c r="H67" s="93" t="s">
        <v>184</v>
      </c>
      <c r="I67" s="94">
        <v>4.8000000000000001E-2</v>
      </c>
      <c r="J67" s="94">
        <v>4.8499999999999988E-2</v>
      </c>
      <c r="K67" s="90">
        <v>177605000</v>
      </c>
      <c r="L67" s="109">
        <v>103.1083</v>
      </c>
      <c r="M67" s="90">
        <v>183125.44503</v>
      </c>
      <c r="N67" s="82"/>
      <c r="O67" s="91">
        <v>1.2337873647464198E-2</v>
      </c>
      <c r="P67" s="91">
        <f>M67/'סכום נכסי הקרן'!$C$42</f>
        <v>3.7171746745948871E-3</v>
      </c>
      <c r="Q67" s="135"/>
      <c r="R67" s="135"/>
      <c r="S67" s="135"/>
      <c r="T67" s="135"/>
      <c r="U67" s="135"/>
      <c r="V67" s="135"/>
      <c r="W67" s="135"/>
      <c r="X67" s="135"/>
      <c r="Y67" s="135"/>
      <c r="Z67" s="135"/>
      <c r="AA67" s="135"/>
      <c r="AB67" s="135"/>
      <c r="AC67" s="135"/>
      <c r="AD67" s="135"/>
      <c r="AE67" s="135"/>
      <c r="AF67" s="135"/>
      <c r="AG67" s="135"/>
      <c r="AH67" s="135"/>
      <c r="AI67" s="135"/>
    </row>
    <row r="68" spans="2:35" s="133" customFormat="1">
      <c r="B68" s="97" t="s">
        <v>1874</v>
      </c>
      <c r="C68" s="82" t="s">
        <v>1875</v>
      </c>
      <c r="D68" s="82" t="s">
        <v>282</v>
      </c>
      <c r="E68" s="82"/>
      <c r="F68" s="108">
        <v>41334</v>
      </c>
      <c r="G68" s="90">
        <v>8.35</v>
      </c>
      <c r="H68" s="93" t="s">
        <v>184</v>
      </c>
      <c r="I68" s="94">
        <v>4.8000000000000001E-2</v>
      </c>
      <c r="J68" s="94">
        <v>4.8499999999999995E-2</v>
      </c>
      <c r="K68" s="90">
        <v>128676000</v>
      </c>
      <c r="L68" s="109">
        <v>102.8809</v>
      </c>
      <c r="M68" s="90">
        <v>132383.05187</v>
      </c>
      <c r="N68" s="82"/>
      <c r="O68" s="91">
        <v>8.9191612163464443E-3</v>
      </c>
      <c r="P68" s="91">
        <f>M68/'סכום נכסי הקרן'!$C$42</f>
        <v>2.6871794232425205E-3</v>
      </c>
      <c r="Q68" s="135"/>
      <c r="R68" s="135"/>
      <c r="S68" s="135"/>
      <c r="T68" s="135"/>
      <c r="U68" s="135"/>
      <c r="V68" s="135"/>
      <c r="W68" s="135"/>
      <c r="X68" s="135"/>
      <c r="Y68" s="135"/>
      <c r="Z68" s="135"/>
      <c r="AA68" s="135"/>
      <c r="AB68" s="135"/>
      <c r="AC68" s="135"/>
      <c r="AD68" s="135"/>
      <c r="AE68" s="135"/>
      <c r="AF68" s="135"/>
      <c r="AG68" s="135"/>
      <c r="AH68" s="135"/>
      <c r="AI68" s="135"/>
    </row>
    <row r="69" spans="2:35" s="133" customFormat="1">
      <c r="B69" s="97" t="s">
        <v>1876</v>
      </c>
      <c r="C69" s="82" t="s">
        <v>1877</v>
      </c>
      <c r="D69" s="82" t="s">
        <v>282</v>
      </c>
      <c r="E69" s="82"/>
      <c r="F69" s="108">
        <v>41366</v>
      </c>
      <c r="G69" s="90">
        <v>8.43</v>
      </c>
      <c r="H69" s="93" t="s">
        <v>184</v>
      </c>
      <c r="I69" s="94">
        <v>4.8000000000000001E-2</v>
      </c>
      <c r="J69" s="94">
        <v>4.8499999999999995E-2</v>
      </c>
      <c r="K69" s="90">
        <v>181264000</v>
      </c>
      <c r="L69" s="109">
        <v>102.4633</v>
      </c>
      <c r="M69" s="90">
        <v>185729.09966000001</v>
      </c>
      <c r="N69" s="82"/>
      <c r="O69" s="91">
        <v>1.251329198892577E-2</v>
      </c>
      <c r="P69" s="91">
        <f>M69/'סכום נכסי הקרן'!$C$42</f>
        <v>3.7700249983193819E-3</v>
      </c>
      <c r="Q69" s="135"/>
      <c r="R69" s="135"/>
      <c r="S69" s="135"/>
      <c r="T69" s="135"/>
      <c r="U69" s="135"/>
      <c r="V69" s="135"/>
      <c r="W69" s="135"/>
      <c r="X69" s="135"/>
      <c r="Y69" s="135"/>
      <c r="Z69" s="135"/>
      <c r="AA69" s="135"/>
      <c r="AB69" s="135"/>
      <c r="AC69" s="135"/>
      <c r="AD69" s="135"/>
      <c r="AE69" s="135"/>
      <c r="AF69" s="135"/>
      <c r="AG69" s="135"/>
      <c r="AH69" s="135"/>
      <c r="AI69" s="135"/>
    </row>
    <row r="70" spans="2:35" s="133" customFormat="1">
      <c r="B70" s="97" t="s">
        <v>1878</v>
      </c>
      <c r="C70" s="82">
        <v>2704</v>
      </c>
      <c r="D70" s="82" t="s">
        <v>282</v>
      </c>
      <c r="E70" s="82"/>
      <c r="F70" s="108">
        <v>41395</v>
      </c>
      <c r="G70" s="90">
        <v>8.52</v>
      </c>
      <c r="H70" s="93" t="s">
        <v>184</v>
      </c>
      <c r="I70" s="94">
        <v>4.8000000000000001E-2</v>
      </c>
      <c r="J70" s="94">
        <v>4.8500000000000008E-2</v>
      </c>
      <c r="K70" s="90">
        <v>126990000</v>
      </c>
      <c r="L70" s="109">
        <v>101.867</v>
      </c>
      <c r="M70" s="90">
        <v>129360.88659000001</v>
      </c>
      <c r="N70" s="82"/>
      <c r="O70" s="91">
        <v>8.7155461842558218E-3</v>
      </c>
      <c r="P70" s="91">
        <f>M70/'סכום נכסי הקרן'!$C$42</f>
        <v>2.6258339546244617E-3</v>
      </c>
      <c r="Q70" s="135"/>
      <c r="R70" s="135"/>
      <c r="S70" s="135"/>
      <c r="T70" s="135"/>
      <c r="U70" s="135"/>
      <c r="V70" s="135"/>
      <c r="W70" s="135"/>
      <c r="X70" s="135"/>
      <c r="Y70" s="135"/>
      <c r="Z70" s="135"/>
      <c r="AA70" s="135"/>
      <c r="AB70" s="135"/>
      <c r="AC70" s="135"/>
      <c r="AD70" s="135"/>
      <c r="AE70" s="135"/>
      <c r="AF70" s="135"/>
      <c r="AG70" s="135"/>
      <c r="AH70" s="135"/>
      <c r="AI70" s="135"/>
    </row>
    <row r="71" spans="2:35" s="133" customFormat="1">
      <c r="B71" s="97" t="s">
        <v>1879</v>
      </c>
      <c r="C71" s="82" t="s">
        <v>1880</v>
      </c>
      <c r="D71" s="82" t="s">
        <v>282</v>
      </c>
      <c r="E71" s="82"/>
      <c r="F71" s="108">
        <v>41427</v>
      </c>
      <c r="G71" s="90">
        <v>8.6</v>
      </c>
      <c r="H71" s="93" t="s">
        <v>184</v>
      </c>
      <c r="I71" s="94">
        <v>4.8000000000000001E-2</v>
      </c>
      <c r="J71" s="94">
        <v>4.8500000000000008E-2</v>
      </c>
      <c r="K71" s="90">
        <v>233389000</v>
      </c>
      <c r="L71" s="109">
        <v>101.05240000000001</v>
      </c>
      <c r="M71" s="90">
        <v>235845.12647999998</v>
      </c>
      <c r="N71" s="82"/>
      <c r="O71" s="91">
        <v>1.5889803682954916E-2</v>
      </c>
      <c r="P71" s="91">
        <f>M71/'סכום נכסי הקרן'!$C$42</f>
        <v>4.7873059428440688E-3</v>
      </c>
      <c r="Q71" s="135"/>
      <c r="R71" s="135"/>
      <c r="S71" s="135"/>
      <c r="T71" s="135"/>
      <c r="U71" s="135"/>
      <c r="V71" s="135"/>
      <c r="W71" s="135"/>
      <c r="X71" s="135"/>
      <c r="Y71" s="135"/>
      <c r="Z71" s="135"/>
      <c r="AA71" s="135"/>
      <c r="AB71" s="135"/>
      <c r="AC71" s="135"/>
      <c r="AD71" s="135"/>
      <c r="AE71" s="135"/>
      <c r="AF71" s="135"/>
      <c r="AG71" s="135"/>
      <c r="AH71" s="135"/>
      <c r="AI71" s="135"/>
    </row>
    <row r="72" spans="2:35" s="133" customFormat="1">
      <c r="B72" s="97" t="s">
        <v>1881</v>
      </c>
      <c r="C72" s="82">
        <v>8805</v>
      </c>
      <c r="D72" s="82" t="s">
        <v>282</v>
      </c>
      <c r="E72" s="82"/>
      <c r="F72" s="108">
        <v>41487</v>
      </c>
      <c r="G72" s="90">
        <v>8.56</v>
      </c>
      <c r="H72" s="93" t="s">
        <v>184</v>
      </c>
      <c r="I72" s="94">
        <v>4.8000000000000001E-2</v>
      </c>
      <c r="J72" s="94">
        <v>4.8500000000000008E-2</v>
      </c>
      <c r="K72" s="90">
        <v>130358000</v>
      </c>
      <c r="L72" s="109">
        <v>101.983</v>
      </c>
      <c r="M72" s="90">
        <v>132942.42746000001</v>
      </c>
      <c r="N72" s="82"/>
      <c r="O72" s="91">
        <v>8.9568485259923832E-3</v>
      </c>
      <c r="P72" s="91">
        <f>M72/'סכום נכסי הקרן'!$C$42</f>
        <v>2.6985339172965498E-3</v>
      </c>
      <c r="Q72" s="135"/>
      <c r="R72" s="135"/>
      <c r="S72" s="135"/>
      <c r="T72" s="135"/>
      <c r="U72" s="135"/>
      <c r="V72" s="135"/>
      <c r="W72" s="135"/>
      <c r="X72" s="135"/>
      <c r="Y72" s="135"/>
      <c r="Z72" s="135"/>
      <c r="AA72" s="135"/>
      <c r="AB72" s="135"/>
      <c r="AC72" s="135"/>
      <c r="AD72" s="135"/>
      <c r="AE72" s="135"/>
      <c r="AF72" s="135"/>
      <c r="AG72" s="135"/>
      <c r="AH72" s="135"/>
      <c r="AI72" s="135"/>
    </row>
    <row r="73" spans="2:35" s="133" customFormat="1">
      <c r="B73" s="97" t="s">
        <v>1882</v>
      </c>
      <c r="C73" s="82" t="s">
        <v>1883</v>
      </c>
      <c r="D73" s="82" t="s">
        <v>282</v>
      </c>
      <c r="E73" s="82"/>
      <c r="F73" s="108">
        <v>41548</v>
      </c>
      <c r="G73" s="90">
        <v>8.73</v>
      </c>
      <c r="H73" s="93" t="s">
        <v>184</v>
      </c>
      <c r="I73" s="94">
        <v>4.8000000000000001E-2</v>
      </c>
      <c r="J73" s="94">
        <v>4.8499999999999988E-2</v>
      </c>
      <c r="K73" s="90">
        <v>338441000</v>
      </c>
      <c r="L73" s="109">
        <v>101.1812</v>
      </c>
      <c r="M73" s="90">
        <v>342438.50506</v>
      </c>
      <c r="N73" s="82"/>
      <c r="O73" s="91">
        <v>2.3071414279783275E-2</v>
      </c>
      <c r="P73" s="91">
        <f>M73/'סכום נכסי הקרן'!$C$42</f>
        <v>6.9509932844484569E-3</v>
      </c>
      <c r="Q73" s="135"/>
      <c r="R73" s="135"/>
      <c r="S73" s="135"/>
      <c r="T73" s="135"/>
      <c r="U73" s="135"/>
      <c r="V73" s="135"/>
      <c r="W73" s="135"/>
      <c r="X73" s="135"/>
      <c r="Y73" s="135"/>
      <c r="Z73" s="135"/>
      <c r="AA73" s="135"/>
      <c r="AB73" s="135"/>
      <c r="AC73" s="135"/>
      <c r="AD73" s="135"/>
      <c r="AE73" s="135"/>
      <c r="AF73" s="135"/>
      <c r="AG73" s="135"/>
      <c r="AH73" s="135"/>
      <c r="AI73" s="135"/>
    </row>
    <row r="74" spans="2:35" s="133" customFormat="1">
      <c r="B74" s="97" t="s">
        <v>1884</v>
      </c>
      <c r="C74" s="82" t="s">
        <v>1885</v>
      </c>
      <c r="D74" s="82" t="s">
        <v>282</v>
      </c>
      <c r="E74" s="82"/>
      <c r="F74" s="108">
        <v>41579</v>
      </c>
      <c r="G74" s="90">
        <v>8.8100000000000023</v>
      </c>
      <c r="H74" s="93" t="s">
        <v>184</v>
      </c>
      <c r="I74" s="94">
        <v>4.8000000000000001E-2</v>
      </c>
      <c r="J74" s="94">
        <v>4.8500000000000008E-2</v>
      </c>
      <c r="K74" s="90">
        <v>215633000</v>
      </c>
      <c r="L74" s="109">
        <v>100.782</v>
      </c>
      <c r="M74" s="90">
        <v>217319.25091999999</v>
      </c>
      <c r="N74" s="82"/>
      <c r="O74" s="91">
        <v>1.464164337497325E-2</v>
      </c>
      <c r="P74" s="91">
        <f>M74/'סכום נכסי הקרן'!$C$42</f>
        <v>4.4112581716288408E-3</v>
      </c>
      <c r="Q74" s="135"/>
      <c r="R74" s="135"/>
      <c r="S74" s="135"/>
      <c r="T74" s="135"/>
      <c r="U74" s="135"/>
      <c r="V74" s="135"/>
      <c r="W74" s="135"/>
      <c r="X74" s="135"/>
      <c r="Y74" s="135"/>
      <c r="Z74" s="135"/>
      <c r="AA74" s="135"/>
      <c r="AB74" s="135"/>
      <c r="AC74" s="135"/>
      <c r="AD74" s="135"/>
      <c r="AE74" s="135"/>
      <c r="AF74" s="135"/>
      <c r="AG74" s="135"/>
      <c r="AH74" s="135"/>
      <c r="AI74" s="135"/>
    </row>
    <row r="75" spans="2:35" s="133" customFormat="1">
      <c r="B75" s="97" t="s">
        <v>1886</v>
      </c>
      <c r="C75" s="82" t="s">
        <v>1887</v>
      </c>
      <c r="D75" s="82" t="s">
        <v>282</v>
      </c>
      <c r="E75" s="82"/>
      <c r="F75" s="108">
        <v>41609</v>
      </c>
      <c r="G75" s="90">
        <v>8.9</v>
      </c>
      <c r="H75" s="93" t="s">
        <v>184</v>
      </c>
      <c r="I75" s="94">
        <v>4.8000000000000001E-2</v>
      </c>
      <c r="J75" s="94">
        <v>4.8500000000000008E-2</v>
      </c>
      <c r="K75" s="90">
        <v>215654000</v>
      </c>
      <c r="L75" s="109">
        <v>100.3841</v>
      </c>
      <c r="M75" s="90">
        <v>216482.391</v>
      </c>
      <c r="N75" s="82"/>
      <c r="O75" s="91">
        <v>1.4585260866513568E-2</v>
      </c>
      <c r="P75" s="91">
        <f>M75/'סכום נכסי הקרן'!$C$42</f>
        <v>4.3942711576161354E-3</v>
      </c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</row>
    <row r="76" spans="2:35" s="133" customFormat="1">
      <c r="B76" s="97" t="s">
        <v>1888</v>
      </c>
      <c r="C76" s="82" t="s">
        <v>1889</v>
      </c>
      <c r="D76" s="82" t="s">
        <v>282</v>
      </c>
      <c r="E76" s="82"/>
      <c r="F76" s="108">
        <v>41672</v>
      </c>
      <c r="G76" s="90">
        <v>8.8599999999999977</v>
      </c>
      <c r="H76" s="93" t="s">
        <v>184</v>
      </c>
      <c r="I76" s="94">
        <v>4.8000000000000001E-2</v>
      </c>
      <c r="J76" s="94">
        <v>4.8499999999999995E-2</v>
      </c>
      <c r="K76" s="90">
        <v>67050000</v>
      </c>
      <c r="L76" s="109">
        <v>101.9729</v>
      </c>
      <c r="M76" s="90">
        <v>68372.825290000008</v>
      </c>
      <c r="N76" s="82"/>
      <c r="O76" s="91">
        <v>4.606543231662691E-3</v>
      </c>
      <c r="P76" s="91">
        <f>M76/'סכום נכסי הקרן'!$C$42</f>
        <v>1.3878668502722428E-3</v>
      </c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</row>
    <row r="77" spans="2:35" s="133" customFormat="1">
      <c r="B77" s="97" t="s">
        <v>1890</v>
      </c>
      <c r="C77" s="82" t="s">
        <v>1891</v>
      </c>
      <c r="D77" s="82" t="s">
        <v>282</v>
      </c>
      <c r="E77" s="82"/>
      <c r="F77" s="108">
        <v>41700</v>
      </c>
      <c r="G77" s="90">
        <v>8.93</v>
      </c>
      <c r="H77" s="93" t="s">
        <v>184</v>
      </c>
      <c r="I77" s="94">
        <v>4.8000000000000001E-2</v>
      </c>
      <c r="J77" s="94">
        <v>4.8600000000000004E-2</v>
      </c>
      <c r="K77" s="90">
        <v>304595000</v>
      </c>
      <c r="L77" s="109">
        <v>101.57080000000001</v>
      </c>
      <c r="M77" s="90">
        <v>309379.68733999995</v>
      </c>
      <c r="N77" s="82"/>
      <c r="O77" s="91">
        <v>2.0844113120749411E-2</v>
      </c>
      <c r="P77" s="91">
        <f>M77/'סכום נכסי הקרן'!$C$42</f>
        <v>6.27994836231488E-3</v>
      </c>
      <c r="Q77" s="135"/>
      <c r="R77" s="135"/>
      <c r="S77" s="135"/>
      <c r="T77" s="135"/>
      <c r="U77" s="135"/>
      <c r="V77" s="135"/>
      <c r="W77" s="135"/>
      <c r="X77" s="135"/>
      <c r="Y77" s="135"/>
      <c r="Z77" s="135"/>
      <c r="AA77" s="135"/>
      <c r="AB77" s="135"/>
      <c r="AC77" s="135"/>
      <c r="AD77" s="135"/>
      <c r="AE77" s="135"/>
      <c r="AF77" s="135"/>
      <c r="AG77" s="135"/>
      <c r="AH77" s="135"/>
      <c r="AI77" s="135"/>
    </row>
    <row r="78" spans="2:35" s="133" customFormat="1">
      <c r="B78" s="97" t="s">
        <v>1892</v>
      </c>
      <c r="C78" s="82" t="s">
        <v>1893</v>
      </c>
      <c r="D78" s="82" t="s">
        <v>282</v>
      </c>
      <c r="E78" s="82"/>
      <c r="F78" s="108">
        <v>41730</v>
      </c>
      <c r="G78" s="90">
        <v>9.02</v>
      </c>
      <c r="H78" s="93" t="s">
        <v>184</v>
      </c>
      <c r="I78" s="94">
        <v>4.8000000000000001E-2</v>
      </c>
      <c r="J78" s="94">
        <v>4.8499999999999995E-2</v>
      </c>
      <c r="K78" s="90">
        <v>175503000</v>
      </c>
      <c r="L78" s="109">
        <v>101.265</v>
      </c>
      <c r="M78" s="90">
        <v>177723.03125</v>
      </c>
      <c r="N78" s="82"/>
      <c r="O78" s="91">
        <v>1.1973892014010473E-2</v>
      </c>
      <c r="P78" s="91">
        <f>M78/'סכום נכסי הקרן'!$C$42</f>
        <v>3.6075136950329883E-3</v>
      </c>
      <c r="Q78" s="135"/>
      <c r="R78" s="135"/>
      <c r="S78" s="135"/>
      <c r="T78" s="135"/>
      <c r="U78" s="135"/>
      <c r="V78" s="135"/>
      <c r="W78" s="135"/>
      <c r="X78" s="135"/>
      <c r="Y78" s="135"/>
      <c r="Z78" s="135"/>
      <c r="AA78" s="135"/>
      <c r="AB78" s="135"/>
      <c r="AC78" s="135"/>
      <c r="AD78" s="135"/>
      <c r="AE78" s="135"/>
      <c r="AF78" s="135"/>
      <c r="AG78" s="135"/>
      <c r="AH78" s="135"/>
      <c r="AI78" s="135"/>
    </row>
    <row r="79" spans="2:35" s="133" customFormat="1">
      <c r="B79" s="97" t="s">
        <v>1894</v>
      </c>
      <c r="C79" s="82" t="s">
        <v>1895</v>
      </c>
      <c r="D79" s="82" t="s">
        <v>282</v>
      </c>
      <c r="E79" s="82"/>
      <c r="F79" s="108">
        <v>41760</v>
      </c>
      <c r="G79" s="90">
        <v>9.1</v>
      </c>
      <c r="H79" s="93" t="s">
        <v>184</v>
      </c>
      <c r="I79" s="94">
        <v>4.8000000000000001E-2</v>
      </c>
      <c r="J79" s="94">
        <v>4.8500000000000008E-2</v>
      </c>
      <c r="K79" s="90">
        <v>63695000</v>
      </c>
      <c r="L79" s="109">
        <v>100.78189999999999</v>
      </c>
      <c r="M79" s="90">
        <v>64193.04724</v>
      </c>
      <c r="N79" s="82"/>
      <c r="O79" s="91">
        <v>4.3249353237780376E-3</v>
      </c>
      <c r="P79" s="91">
        <f>M79/'סכום נכסי הקרן'!$C$42</f>
        <v>1.3030235609612334E-3</v>
      </c>
      <c r="Q79" s="135"/>
      <c r="R79" s="135"/>
      <c r="S79" s="135"/>
      <c r="T79" s="135"/>
      <c r="U79" s="135"/>
      <c r="V79" s="135"/>
      <c r="W79" s="135"/>
      <c r="X79" s="135"/>
      <c r="Y79" s="135"/>
      <c r="Z79" s="135"/>
      <c r="AA79" s="135"/>
      <c r="AB79" s="135"/>
      <c r="AC79" s="135"/>
      <c r="AD79" s="135"/>
      <c r="AE79" s="135"/>
      <c r="AF79" s="135"/>
      <c r="AG79" s="135"/>
      <c r="AH79" s="135"/>
      <c r="AI79" s="135"/>
    </row>
    <row r="80" spans="2:35" s="133" customFormat="1">
      <c r="B80" s="97" t="s">
        <v>1896</v>
      </c>
      <c r="C80" s="82" t="s">
        <v>1897</v>
      </c>
      <c r="D80" s="82" t="s">
        <v>282</v>
      </c>
      <c r="E80" s="82"/>
      <c r="F80" s="108">
        <v>41791</v>
      </c>
      <c r="G80" s="90">
        <v>9.19</v>
      </c>
      <c r="H80" s="93" t="s">
        <v>184</v>
      </c>
      <c r="I80" s="94">
        <v>4.8000000000000001E-2</v>
      </c>
      <c r="J80" s="94">
        <v>4.8500000000000008E-2</v>
      </c>
      <c r="K80" s="90">
        <v>229069000</v>
      </c>
      <c r="L80" s="109">
        <v>100.38379999999999</v>
      </c>
      <c r="M80" s="90">
        <v>229948.74337000001</v>
      </c>
      <c r="N80" s="82"/>
      <c r="O80" s="91">
        <v>1.5492541414042459E-2</v>
      </c>
      <c r="P80" s="91">
        <f>M80/'סכום נכסי הקרן'!$C$42</f>
        <v>4.6676181192070515E-3</v>
      </c>
      <c r="Q80" s="135"/>
      <c r="R80" s="135"/>
      <c r="S80" s="135"/>
      <c r="T80" s="135"/>
      <c r="U80" s="135"/>
      <c r="V80" s="135"/>
      <c r="W80" s="135"/>
      <c r="X80" s="135"/>
      <c r="Y80" s="135"/>
      <c r="Z80" s="135"/>
      <c r="AA80" s="135"/>
      <c r="AB80" s="135"/>
      <c r="AC80" s="135"/>
      <c r="AD80" s="135"/>
      <c r="AE80" s="135"/>
      <c r="AF80" s="135"/>
      <c r="AG80" s="135"/>
      <c r="AH80" s="135"/>
      <c r="AI80" s="135"/>
    </row>
    <row r="81" spans="2:35" s="133" customFormat="1">
      <c r="B81" s="97" t="s">
        <v>1898</v>
      </c>
      <c r="C81" s="82" t="s">
        <v>1899</v>
      </c>
      <c r="D81" s="82" t="s">
        <v>282</v>
      </c>
      <c r="E81" s="82"/>
      <c r="F81" s="108">
        <v>41821</v>
      </c>
      <c r="G81" s="90">
        <v>9.0499999999999989</v>
      </c>
      <c r="H81" s="93" t="s">
        <v>184</v>
      </c>
      <c r="I81" s="94">
        <v>4.8000000000000001E-2</v>
      </c>
      <c r="J81" s="94">
        <v>4.8499999999999995E-2</v>
      </c>
      <c r="K81" s="90">
        <v>161741000</v>
      </c>
      <c r="L81" s="109">
        <v>102.38800000000001</v>
      </c>
      <c r="M81" s="90">
        <v>165603.42624</v>
      </c>
      <c r="N81" s="82"/>
      <c r="O81" s="91">
        <v>1.1157347075397176E-2</v>
      </c>
      <c r="P81" s="91">
        <f>M81/'סכום נכסי הקרן'!$C$42</f>
        <v>3.3615037055316111E-3</v>
      </c>
      <c r="Q81" s="135"/>
      <c r="R81" s="135"/>
      <c r="S81" s="135"/>
      <c r="T81" s="135"/>
      <c r="U81" s="135"/>
      <c r="V81" s="135"/>
      <c r="W81" s="135"/>
      <c r="X81" s="135"/>
      <c r="Y81" s="135"/>
      <c r="Z81" s="135"/>
      <c r="AA81" s="135"/>
      <c r="AB81" s="135"/>
      <c r="AC81" s="135"/>
      <c r="AD81" s="135"/>
      <c r="AE81" s="135"/>
      <c r="AF81" s="135"/>
      <c r="AG81" s="135"/>
      <c r="AH81" s="135"/>
      <c r="AI81" s="135"/>
    </row>
    <row r="82" spans="2:35" s="133" customFormat="1">
      <c r="B82" s="97" t="s">
        <v>1900</v>
      </c>
      <c r="C82" s="82" t="s">
        <v>1901</v>
      </c>
      <c r="D82" s="82" t="s">
        <v>282</v>
      </c>
      <c r="E82" s="82"/>
      <c r="F82" s="108">
        <v>41852</v>
      </c>
      <c r="G82" s="90">
        <v>9.1399999999999988</v>
      </c>
      <c r="H82" s="93" t="s">
        <v>184</v>
      </c>
      <c r="I82" s="94">
        <v>4.8000000000000001E-2</v>
      </c>
      <c r="J82" s="94">
        <v>4.8499999999999995E-2</v>
      </c>
      <c r="K82" s="90">
        <v>112545000</v>
      </c>
      <c r="L82" s="109">
        <v>101.9841</v>
      </c>
      <c r="M82" s="90">
        <v>114778.00925</v>
      </c>
      <c r="N82" s="82"/>
      <c r="O82" s="91">
        <v>7.733041005863416E-3</v>
      </c>
      <c r="P82" s="91">
        <f>M82/'סכום נכסי הקרן'!$C$42</f>
        <v>2.3298231936835592E-3</v>
      </c>
      <c r="Q82" s="135"/>
      <c r="R82" s="135"/>
      <c r="S82" s="135"/>
      <c r="T82" s="135"/>
      <c r="U82" s="135"/>
      <c r="V82" s="135"/>
      <c r="W82" s="135"/>
      <c r="X82" s="135"/>
      <c r="Y82" s="135"/>
      <c r="Z82" s="135"/>
      <c r="AA82" s="135"/>
      <c r="AB82" s="135"/>
      <c r="AC82" s="135"/>
      <c r="AD82" s="135"/>
      <c r="AE82" s="135"/>
      <c r="AF82" s="135"/>
      <c r="AG82" s="135"/>
      <c r="AH82" s="135"/>
      <c r="AI82" s="135"/>
    </row>
    <row r="83" spans="2:35" s="133" customFormat="1">
      <c r="B83" s="97" t="s">
        <v>1902</v>
      </c>
      <c r="C83" s="82" t="s">
        <v>1903</v>
      </c>
      <c r="D83" s="82" t="s">
        <v>282</v>
      </c>
      <c r="E83" s="82"/>
      <c r="F83" s="108">
        <v>41883</v>
      </c>
      <c r="G83" s="90">
        <v>9.2199999999999989</v>
      </c>
      <c r="H83" s="93" t="s">
        <v>184</v>
      </c>
      <c r="I83" s="94">
        <v>4.8000000000000001E-2</v>
      </c>
      <c r="J83" s="94">
        <v>4.8499999999999995E-2</v>
      </c>
      <c r="K83" s="90">
        <v>175172000</v>
      </c>
      <c r="L83" s="109">
        <v>101.5818</v>
      </c>
      <c r="M83" s="90">
        <v>177942.82078000001</v>
      </c>
      <c r="N83" s="82"/>
      <c r="O83" s="91">
        <v>1.1988700089697232E-2</v>
      </c>
      <c r="P83" s="91">
        <f>M83/'סכום נכסי הקרן'!$C$42</f>
        <v>3.6119750962026798E-3</v>
      </c>
      <c r="Q83" s="135"/>
      <c r="R83" s="135"/>
      <c r="S83" s="135"/>
      <c r="T83" s="135"/>
      <c r="U83" s="135"/>
      <c r="V83" s="135"/>
      <c r="W83" s="135"/>
      <c r="X83" s="135"/>
      <c r="Y83" s="135"/>
      <c r="Z83" s="135"/>
      <c r="AA83" s="135"/>
      <c r="AB83" s="135"/>
      <c r="AC83" s="135"/>
      <c r="AD83" s="135"/>
      <c r="AE83" s="135"/>
      <c r="AF83" s="135"/>
      <c r="AG83" s="135"/>
      <c r="AH83" s="135"/>
      <c r="AI83" s="135"/>
    </row>
    <row r="84" spans="2:35" s="133" customFormat="1">
      <c r="B84" s="97" t="s">
        <v>1904</v>
      </c>
      <c r="C84" s="82" t="s">
        <v>1905</v>
      </c>
      <c r="D84" s="82" t="s">
        <v>282</v>
      </c>
      <c r="E84" s="82"/>
      <c r="F84" s="108">
        <v>41913</v>
      </c>
      <c r="G84" s="90">
        <v>9.3000000000000025</v>
      </c>
      <c r="H84" s="93" t="s">
        <v>184</v>
      </c>
      <c r="I84" s="94">
        <v>4.8000000000000001E-2</v>
      </c>
      <c r="J84" s="94">
        <v>4.8500000000000008E-2</v>
      </c>
      <c r="K84" s="90">
        <v>170672000</v>
      </c>
      <c r="L84" s="109">
        <v>101.181</v>
      </c>
      <c r="M84" s="90">
        <v>172687.67277999999</v>
      </c>
      <c r="N84" s="82"/>
      <c r="O84" s="91">
        <v>1.1634640324752483E-2</v>
      </c>
      <c r="P84" s="91">
        <f>M84/'סכום נכסי הקרן'!$C$42</f>
        <v>3.5053033933508566E-3</v>
      </c>
      <c r="Q84" s="135"/>
      <c r="R84" s="135"/>
      <c r="S84" s="135"/>
      <c r="T84" s="135"/>
      <c r="U84" s="135"/>
      <c r="V84" s="135"/>
      <c r="W84" s="135"/>
      <c r="X84" s="135"/>
      <c r="Y84" s="135"/>
      <c r="Z84" s="135"/>
      <c r="AA84" s="135"/>
      <c r="AB84" s="135"/>
      <c r="AC84" s="135"/>
      <c r="AD84" s="135"/>
      <c r="AE84" s="135"/>
      <c r="AF84" s="135"/>
      <c r="AG84" s="135"/>
      <c r="AH84" s="135"/>
      <c r="AI84" s="135"/>
    </row>
    <row r="85" spans="2:35" s="133" customFormat="1">
      <c r="B85" s="97" t="s">
        <v>1906</v>
      </c>
      <c r="C85" s="82" t="s">
        <v>1907</v>
      </c>
      <c r="D85" s="82" t="s">
        <v>282</v>
      </c>
      <c r="E85" s="82"/>
      <c r="F85" s="108">
        <v>41945</v>
      </c>
      <c r="G85" s="90">
        <v>9.39</v>
      </c>
      <c r="H85" s="93" t="s">
        <v>184</v>
      </c>
      <c r="I85" s="94">
        <v>4.8000000000000001E-2</v>
      </c>
      <c r="J85" s="94">
        <v>4.8499999999999995E-2</v>
      </c>
      <c r="K85" s="90">
        <v>85158000</v>
      </c>
      <c r="L85" s="109">
        <v>100.76860000000001</v>
      </c>
      <c r="M85" s="90">
        <v>85812.505449999997</v>
      </c>
      <c r="N85" s="82"/>
      <c r="O85" s="91">
        <v>5.7815223299033458E-3</v>
      </c>
      <c r="P85" s="91">
        <f>M85/'סכום נכסי הקרן'!$C$42</f>
        <v>1.7418664673826169E-3</v>
      </c>
      <c r="Q85" s="135"/>
      <c r="R85" s="135"/>
      <c r="S85" s="135"/>
      <c r="T85" s="135"/>
      <c r="U85" s="135"/>
      <c r="V85" s="135"/>
      <c r="W85" s="135"/>
      <c r="X85" s="135"/>
      <c r="Y85" s="135"/>
      <c r="Z85" s="135"/>
      <c r="AA85" s="135"/>
      <c r="AB85" s="135"/>
      <c r="AC85" s="135"/>
      <c r="AD85" s="135"/>
      <c r="AE85" s="135"/>
      <c r="AF85" s="135"/>
      <c r="AG85" s="135"/>
      <c r="AH85" s="135"/>
      <c r="AI85" s="135"/>
    </row>
    <row r="86" spans="2:35" s="133" customFormat="1">
      <c r="B86" s="97" t="s">
        <v>1908</v>
      </c>
      <c r="C86" s="82" t="s">
        <v>1909</v>
      </c>
      <c r="D86" s="82" t="s">
        <v>282</v>
      </c>
      <c r="E86" s="82"/>
      <c r="F86" s="108">
        <v>41974</v>
      </c>
      <c r="G86" s="90">
        <v>9.4699999999999989</v>
      </c>
      <c r="H86" s="93" t="s">
        <v>184</v>
      </c>
      <c r="I86" s="94">
        <v>4.8000000000000001E-2</v>
      </c>
      <c r="J86" s="94">
        <v>4.8499999999999988E-2</v>
      </c>
      <c r="K86" s="90">
        <v>294821000</v>
      </c>
      <c r="L86" s="109">
        <v>100.384</v>
      </c>
      <c r="M86" s="90">
        <v>295953.05973000004</v>
      </c>
      <c r="N86" s="82"/>
      <c r="O86" s="91">
        <v>1.9939508984843583E-2</v>
      </c>
      <c r="P86" s="91">
        <f>M86/'סכום נכסי הקרן'!$C$42</f>
        <v>6.0074077543784358E-3</v>
      </c>
      <c r="Q86" s="135"/>
      <c r="R86" s="135"/>
      <c r="S86" s="135"/>
      <c r="T86" s="135"/>
      <c r="U86" s="135"/>
      <c r="V86" s="135"/>
      <c r="W86" s="135"/>
      <c r="X86" s="135"/>
      <c r="Y86" s="135"/>
      <c r="Z86" s="135"/>
      <c r="AA86" s="135"/>
      <c r="AB86" s="135"/>
      <c r="AC86" s="135"/>
      <c r="AD86" s="135"/>
      <c r="AE86" s="135"/>
      <c r="AF86" s="135"/>
      <c r="AG86" s="135"/>
      <c r="AH86" s="135"/>
      <c r="AI86" s="135"/>
    </row>
    <row r="87" spans="2:35" s="133" customFormat="1">
      <c r="B87" s="97" t="s">
        <v>1910</v>
      </c>
      <c r="C87" s="82" t="s">
        <v>1911</v>
      </c>
      <c r="D87" s="82" t="s">
        <v>282</v>
      </c>
      <c r="E87" s="82"/>
      <c r="F87" s="108">
        <v>42005</v>
      </c>
      <c r="G87" s="90">
        <v>9.33</v>
      </c>
      <c r="H87" s="93" t="s">
        <v>184</v>
      </c>
      <c r="I87" s="94">
        <v>4.8000000000000001E-2</v>
      </c>
      <c r="J87" s="94">
        <v>4.8500000000000008E-2</v>
      </c>
      <c r="K87" s="90">
        <v>18379000</v>
      </c>
      <c r="L87" s="109">
        <v>102.38800000000001</v>
      </c>
      <c r="M87" s="90">
        <v>18817.883449999998</v>
      </c>
      <c r="N87" s="82"/>
      <c r="O87" s="91">
        <v>1.2678340155338468E-3</v>
      </c>
      <c r="P87" s="91">
        <f>M87/'סכום נכסי הקרן'!$C$42</f>
        <v>3.8197509788090342E-4</v>
      </c>
      <c r="Q87" s="135"/>
      <c r="R87" s="135"/>
      <c r="S87" s="135"/>
      <c r="T87" s="135"/>
      <c r="U87" s="135"/>
      <c r="V87" s="135"/>
      <c r="W87" s="135"/>
      <c r="X87" s="135"/>
      <c r="Y87" s="135"/>
      <c r="Z87" s="135"/>
      <c r="AA87" s="135"/>
      <c r="AB87" s="135"/>
      <c r="AC87" s="135"/>
      <c r="AD87" s="135"/>
      <c r="AE87" s="135"/>
      <c r="AF87" s="135"/>
      <c r="AG87" s="135"/>
      <c r="AH87" s="135"/>
      <c r="AI87" s="135"/>
    </row>
    <row r="88" spans="2:35" s="133" customFormat="1">
      <c r="B88" s="97" t="s">
        <v>1912</v>
      </c>
      <c r="C88" s="82" t="s">
        <v>1913</v>
      </c>
      <c r="D88" s="82" t="s">
        <v>282</v>
      </c>
      <c r="E88" s="82"/>
      <c r="F88" s="108">
        <v>42036</v>
      </c>
      <c r="G88" s="90">
        <v>9.41</v>
      </c>
      <c r="H88" s="93" t="s">
        <v>184</v>
      </c>
      <c r="I88" s="94">
        <v>4.8000000000000001E-2</v>
      </c>
      <c r="J88" s="94">
        <v>4.8500000000000008E-2</v>
      </c>
      <c r="K88" s="90">
        <v>165325000</v>
      </c>
      <c r="L88" s="109">
        <v>101.98399999999999</v>
      </c>
      <c r="M88" s="90">
        <v>168605.10538999998</v>
      </c>
      <c r="N88" s="82"/>
      <c r="O88" s="91">
        <v>1.1359581877212187E-2</v>
      </c>
      <c r="P88" s="91">
        <f>M88/'סכום נכסי הקרן'!$C$42</f>
        <v>3.422433336123425E-3</v>
      </c>
      <c r="Q88" s="135"/>
      <c r="R88" s="135"/>
      <c r="S88" s="135"/>
      <c r="T88" s="135"/>
      <c r="U88" s="135"/>
      <c r="V88" s="135"/>
      <c r="W88" s="135"/>
      <c r="X88" s="135"/>
      <c r="Y88" s="135"/>
      <c r="Z88" s="135"/>
      <c r="AA88" s="135"/>
      <c r="AB88" s="135"/>
      <c r="AC88" s="135"/>
      <c r="AD88" s="135"/>
      <c r="AE88" s="135"/>
      <c r="AF88" s="135"/>
      <c r="AG88" s="135"/>
      <c r="AH88" s="135"/>
      <c r="AI88" s="135"/>
    </row>
    <row r="89" spans="2:35" s="133" customFormat="1">
      <c r="B89" s="97" t="s">
        <v>1914</v>
      </c>
      <c r="C89" s="82" t="s">
        <v>1915</v>
      </c>
      <c r="D89" s="82" t="s">
        <v>282</v>
      </c>
      <c r="E89" s="82"/>
      <c r="F89" s="108">
        <v>42064</v>
      </c>
      <c r="G89" s="90">
        <v>9.49</v>
      </c>
      <c r="H89" s="93" t="s">
        <v>184</v>
      </c>
      <c r="I89" s="94">
        <v>4.8000000000000001E-2</v>
      </c>
      <c r="J89" s="94">
        <v>4.8500000000000008E-2</v>
      </c>
      <c r="K89" s="90">
        <v>455819000</v>
      </c>
      <c r="L89" s="109">
        <v>101.9804</v>
      </c>
      <c r="M89" s="90">
        <v>464845.85095999995</v>
      </c>
      <c r="N89" s="82"/>
      <c r="O89" s="91">
        <v>3.1318473376285308E-2</v>
      </c>
      <c r="P89" s="91">
        <f>M89/'סכום נכסי הקרן'!$C$42</f>
        <v>9.4356806859688478E-3</v>
      </c>
      <c r="Q89" s="135"/>
      <c r="R89" s="135"/>
      <c r="S89" s="135"/>
      <c r="T89" s="135"/>
      <c r="U89" s="135"/>
      <c r="V89" s="135"/>
      <c r="W89" s="135"/>
      <c r="X89" s="135"/>
      <c r="Y89" s="135"/>
      <c r="Z89" s="135"/>
      <c r="AA89" s="135"/>
      <c r="AB89" s="135"/>
      <c r="AC89" s="135"/>
      <c r="AD89" s="135"/>
      <c r="AE89" s="135"/>
      <c r="AF89" s="135"/>
      <c r="AG89" s="135"/>
      <c r="AH89" s="135"/>
      <c r="AI89" s="135"/>
    </row>
    <row r="90" spans="2:35" s="133" customFormat="1">
      <c r="B90" s="97" t="s">
        <v>1916</v>
      </c>
      <c r="C90" s="82" t="s">
        <v>1917</v>
      </c>
      <c r="D90" s="82" t="s">
        <v>282</v>
      </c>
      <c r="E90" s="82"/>
      <c r="F90" s="108">
        <v>42095</v>
      </c>
      <c r="G90" s="90">
        <v>9.58</v>
      </c>
      <c r="H90" s="93" t="s">
        <v>184</v>
      </c>
      <c r="I90" s="94">
        <v>4.8000000000000001E-2</v>
      </c>
      <c r="J90" s="94">
        <v>4.8500000000000008E-2</v>
      </c>
      <c r="K90" s="90">
        <v>249662000</v>
      </c>
      <c r="L90" s="109">
        <v>102.30289999999999</v>
      </c>
      <c r="M90" s="90">
        <v>255411.56219999999</v>
      </c>
      <c r="N90" s="82"/>
      <c r="O90" s="91">
        <v>1.720807057702331E-2</v>
      </c>
      <c r="P90" s="91">
        <f>M90/'סכום נכסי הקרן'!$C$42</f>
        <v>5.1844755405401058E-3</v>
      </c>
      <c r="Q90" s="135"/>
      <c r="R90" s="135"/>
      <c r="S90" s="135"/>
      <c r="T90" s="135"/>
      <c r="U90" s="135"/>
      <c r="V90" s="135"/>
      <c r="W90" s="135"/>
      <c r="X90" s="135"/>
      <c r="Y90" s="135"/>
      <c r="Z90" s="135"/>
      <c r="AA90" s="135"/>
      <c r="AB90" s="135"/>
      <c r="AC90" s="135"/>
      <c r="AD90" s="135"/>
      <c r="AE90" s="135"/>
      <c r="AF90" s="135"/>
      <c r="AG90" s="135"/>
      <c r="AH90" s="135"/>
      <c r="AI90" s="135"/>
    </row>
    <row r="91" spans="2:35" s="133" customFormat="1">
      <c r="B91" s="97" t="s">
        <v>1918</v>
      </c>
      <c r="C91" s="82" t="s">
        <v>1919</v>
      </c>
      <c r="D91" s="82" t="s">
        <v>282</v>
      </c>
      <c r="E91" s="82"/>
      <c r="F91" s="108">
        <v>42125</v>
      </c>
      <c r="G91" s="90">
        <v>9.66</v>
      </c>
      <c r="H91" s="93" t="s">
        <v>184</v>
      </c>
      <c r="I91" s="94">
        <v>4.8000000000000001E-2</v>
      </c>
      <c r="J91" s="94">
        <v>4.8500000000000008E-2</v>
      </c>
      <c r="K91" s="90">
        <v>266579000</v>
      </c>
      <c r="L91" s="109">
        <v>101.5899</v>
      </c>
      <c r="M91" s="90">
        <v>270817.43901999999</v>
      </c>
      <c r="N91" s="82"/>
      <c r="O91" s="91">
        <v>1.824602443211111E-2</v>
      </c>
      <c r="P91" s="91">
        <f>M91/'סכום נכסי הקרן'!$C$42</f>
        <v>5.4971919691382777E-3</v>
      </c>
      <c r="Q91" s="135"/>
      <c r="R91" s="135"/>
      <c r="S91" s="135"/>
      <c r="T91" s="135"/>
      <c r="U91" s="135"/>
      <c r="V91" s="135"/>
      <c r="W91" s="135"/>
      <c r="X91" s="135"/>
      <c r="Y91" s="135"/>
      <c r="Z91" s="135"/>
      <c r="AA91" s="135"/>
      <c r="AB91" s="135"/>
      <c r="AC91" s="135"/>
      <c r="AD91" s="135"/>
      <c r="AE91" s="135"/>
      <c r="AF91" s="135"/>
      <c r="AG91" s="135"/>
      <c r="AH91" s="135"/>
      <c r="AI91" s="135"/>
    </row>
    <row r="92" spans="2:35" s="133" customFormat="1">
      <c r="B92" s="97" t="s">
        <v>1920</v>
      </c>
      <c r="C92" s="82" t="s">
        <v>1921</v>
      </c>
      <c r="D92" s="82" t="s">
        <v>282</v>
      </c>
      <c r="E92" s="82"/>
      <c r="F92" s="108">
        <v>42156</v>
      </c>
      <c r="G92" s="90">
        <v>9.7499999999999982</v>
      </c>
      <c r="H92" s="93" t="s">
        <v>184</v>
      </c>
      <c r="I92" s="94">
        <v>4.8000000000000001E-2</v>
      </c>
      <c r="J92" s="94">
        <v>4.8499999999999995E-2</v>
      </c>
      <c r="K92" s="90">
        <v>67329000</v>
      </c>
      <c r="L92" s="109">
        <v>100.5784</v>
      </c>
      <c r="M92" s="90">
        <v>67718.40148</v>
      </c>
      <c r="N92" s="82"/>
      <c r="O92" s="91">
        <v>4.562452153667771E-3</v>
      </c>
      <c r="P92" s="91">
        <f>M92/'סכום נכסי הקרן'!$C$42</f>
        <v>1.3745830184563779E-3</v>
      </c>
      <c r="Q92" s="135"/>
      <c r="R92" s="135"/>
      <c r="S92" s="135"/>
      <c r="T92" s="135"/>
      <c r="U92" s="135"/>
      <c r="V92" s="135"/>
      <c r="W92" s="135"/>
      <c r="X92" s="135"/>
      <c r="Y92" s="135"/>
      <c r="Z92" s="135"/>
      <c r="AA92" s="135"/>
      <c r="AB92" s="135"/>
      <c r="AC92" s="135"/>
      <c r="AD92" s="135"/>
      <c r="AE92" s="135"/>
      <c r="AF92" s="135"/>
      <c r="AG92" s="135"/>
      <c r="AH92" s="135"/>
      <c r="AI92" s="135"/>
    </row>
    <row r="93" spans="2:35" s="133" customFormat="1">
      <c r="B93" s="97" t="s">
        <v>1922</v>
      </c>
      <c r="C93" s="82" t="s">
        <v>1923</v>
      </c>
      <c r="D93" s="82" t="s">
        <v>282</v>
      </c>
      <c r="E93" s="82"/>
      <c r="F93" s="108">
        <v>42218</v>
      </c>
      <c r="G93" s="90">
        <v>9.6900000000000013</v>
      </c>
      <c r="H93" s="93" t="s">
        <v>184</v>
      </c>
      <c r="I93" s="94">
        <v>4.8000000000000001E-2</v>
      </c>
      <c r="J93" s="94">
        <v>4.8499999999999995E-2</v>
      </c>
      <c r="K93" s="90">
        <v>91313000</v>
      </c>
      <c r="L93" s="109">
        <v>101.9706</v>
      </c>
      <c r="M93" s="90">
        <v>93112.439150000006</v>
      </c>
      <c r="N93" s="82"/>
      <c r="O93" s="91">
        <v>6.2733472623189984E-3</v>
      </c>
      <c r="P93" s="91">
        <f>M93/'סכום נכסי הקרן'!$C$42</f>
        <v>1.890044284350742E-3</v>
      </c>
      <c r="Q93" s="135"/>
      <c r="R93" s="135"/>
      <c r="S93" s="135"/>
      <c r="T93" s="135"/>
      <c r="U93" s="135"/>
      <c r="V93" s="135"/>
      <c r="W93" s="135"/>
      <c r="X93" s="135"/>
      <c r="Y93" s="135"/>
      <c r="Z93" s="135"/>
      <c r="AA93" s="135"/>
      <c r="AB93" s="135"/>
      <c r="AC93" s="135"/>
      <c r="AD93" s="135"/>
      <c r="AE93" s="135"/>
      <c r="AF93" s="135"/>
      <c r="AG93" s="135"/>
      <c r="AH93" s="135"/>
      <c r="AI93" s="135"/>
    </row>
    <row r="94" spans="2:35" s="133" customFormat="1">
      <c r="B94" s="97" t="s">
        <v>1924</v>
      </c>
      <c r="C94" s="82" t="s">
        <v>1925</v>
      </c>
      <c r="D94" s="82" t="s">
        <v>282</v>
      </c>
      <c r="E94" s="82"/>
      <c r="F94" s="108">
        <v>42309</v>
      </c>
      <c r="G94" s="90">
        <v>9.93</v>
      </c>
      <c r="H94" s="93" t="s">
        <v>184</v>
      </c>
      <c r="I94" s="94">
        <v>4.8000000000000001E-2</v>
      </c>
      <c r="J94" s="94">
        <v>4.8500000000000008E-2</v>
      </c>
      <c r="K94" s="90">
        <v>218990000</v>
      </c>
      <c r="L94" s="109">
        <v>100.875</v>
      </c>
      <c r="M94" s="90">
        <v>220906.14725000001</v>
      </c>
      <c r="N94" s="82"/>
      <c r="O94" s="91">
        <v>1.4883306534884441E-2</v>
      </c>
      <c r="P94" s="91">
        <f>M94/'סכום נכסי הקרן'!$C$42</f>
        <v>4.4840668421884623E-3</v>
      </c>
      <c r="Q94" s="135"/>
      <c r="R94" s="135"/>
      <c r="S94" s="135"/>
      <c r="T94" s="135"/>
      <c r="U94" s="135"/>
      <c r="V94" s="135"/>
      <c r="W94" s="135"/>
      <c r="X94" s="135"/>
      <c r="Y94" s="135"/>
      <c r="Z94" s="135"/>
      <c r="AA94" s="135"/>
      <c r="AB94" s="135"/>
      <c r="AC94" s="135"/>
      <c r="AD94" s="135"/>
      <c r="AE94" s="135"/>
      <c r="AF94" s="135"/>
      <c r="AG94" s="135"/>
      <c r="AH94" s="135"/>
      <c r="AI94" s="135"/>
    </row>
    <row r="95" spans="2:35" s="133" customFormat="1">
      <c r="B95" s="97" t="s">
        <v>1926</v>
      </c>
      <c r="C95" s="82" t="s">
        <v>1927</v>
      </c>
      <c r="D95" s="82" t="s">
        <v>282</v>
      </c>
      <c r="E95" s="82"/>
      <c r="F95" s="108">
        <v>42339</v>
      </c>
      <c r="G95" s="90">
        <v>10.020000000000001</v>
      </c>
      <c r="H95" s="93" t="s">
        <v>184</v>
      </c>
      <c r="I95" s="94">
        <v>4.8000000000000001E-2</v>
      </c>
      <c r="J95" s="94">
        <v>4.8500000000000008E-2</v>
      </c>
      <c r="K95" s="90">
        <v>161865000</v>
      </c>
      <c r="L95" s="109">
        <v>100.3839</v>
      </c>
      <c r="M95" s="90">
        <v>162486.3511</v>
      </c>
      <c r="N95" s="82"/>
      <c r="O95" s="91">
        <v>1.0947337596809034E-2</v>
      </c>
      <c r="P95" s="91">
        <f>M95/'סכום נכסי הקרן'!$C$42</f>
        <v>3.2982317076543136E-3</v>
      </c>
      <c r="Q95" s="135"/>
      <c r="R95" s="135"/>
      <c r="S95" s="135"/>
      <c r="T95" s="135"/>
      <c r="U95" s="135"/>
      <c r="V95" s="135"/>
      <c r="W95" s="135"/>
      <c r="X95" s="135"/>
      <c r="Y95" s="135"/>
      <c r="Z95" s="135"/>
      <c r="AA95" s="135"/>
      <c r="AB95" s="135"/>
      <c r="AC95" s="135"/>
      <c r="AD95" s="135"/>
      <c r="AE95" s="135"/>
      <c r="AF95" s="135"/>
      <c r="AG95" s="135"/>
      <c r="AH95" s="135"/>
      <c r="AI95" s="135"/>
    </row>
    <row r="96" spans="2:35" s="133" customFormat="1">
      <c r="B96" s="97" t="s">
        <v>1928</v>
      </c>
      <c r="C96" s="82" t="s">
        <v>1929</v>
      </c>
      <c r="D96" s="82" t="s">
        <v>282</v>
      </c>
      <c r="E96" s="82"/>
      <c r="F96" s="108">
        <v>42370</v>
      </c>
      <c r="G96" s="90">
        <v>9.8600000000000012</v>
      </c>
      <c r="H96" s="93" t="s">
        <v>184</v>
      </c>
      <c r="I96" s="94">
        <v>4.8000000000000001E-2</v>
      </c>
      <c r="J96" s="94">
        <v>4.8500000000000008E-2</v>
      </c>
      <c r="K96" s="90">
        <v>82609000</v>
      </c>
      <c r="L96" s="109">
        <v>102.79259999999999</v>
      </c>
      <c r="M96" s="90">
        <v>84915.954750000004</v>
      </c>
      <c r="N96" s="82"/>
      <c r="O96" s="91">
        <v>5.7211182213790868E-3</v>
      </c>
      <c r="P96" s="91">
        <f>M96/'סכום נכסי הקרן'!$C$42</f>
        <v>1.723667819150066E-3</v>
      </c>
      <c r="Q96" s="135"/>
      <c r="R96" s="135"/>
      <c r="S96" s="135"/>
      <c r="T96" s="135"/>
      <c r="U96" s="135"/>
      <c r="V96" s="135"/>
      <c r="W96" s="135"/>
      <c r="X96" s="135"/>
      <c r="Y96" s="135"/>
      <c r="Z96" s="135"/>
      <c r="AA96" s="135"/>
      <c r="AB96" s="135"/>
      <c r="AC96" s="135"/>
      <c r="AD96" s="135"/>
      <c r="AE96" s="135"/>
      <c r="AF96" s="135"/>
      <c r="AG96" s="135"/>
      <c r="AH96" s="135"/>
      <c r="AI96" s="135"/>
    </row>
    <row r="97" spans="2:35" s="133" customFormat="1">
      <c r="B97" s="97" t="s">
        <v>1930</v>
      </c>
      <c r="C97" s="82" t="s">
        <v>1931</v>
      </c>
      <c r="D97" s="82" t="s">
        <v>282</v>
      </c>
      <c r="E97" s="82"/>
      <c r="F97" s="108">
        <v>42461</v>
      </c>
      <c r="G97" s="90">
        <v>10.110000000000001</v>
      </c>
      <c r="H97" s="93" t="s">
        <v>184</v>
      </c>
      <c r="I97" s="94">
        <v>4.8000000000000001E-2</v>
      </c>
      <c r="J97" s="94">
        <v>4.8499999999999995E-2</v>
      </c>
      <c r="K97" s="90">
        <v>229226000</v>
      </c>
      <c r="L97" s="109">
        <v>102.5106</v>
      </c>
      <c r="M97" s="90">
        <v>234980.95603999999</v>
      </c>
      <c r="N97" s="82"/>
      <c r="O97" s="91">
        <v>1.5831581158516291E-2</v>
      </c>
      <c r="P97" s="91">
        <f>M97/'סכום נכסי הקרן'!$C$42</f>
        <v>4.7697645658192908E-3</v>
      </c>
      <c r="Q97" s="135"/>
      <c r="R97" s="135"/>
      <c r="S97" s="135"/>
      <c r="T97" s="135"/>
      <c r="U97" s="135"/>
      <c r="V97" s="135"/>
      <c r="W97" s="135"/>
      <c r="X97" s="135"/>
      <c r="Y97" s="135"/>
      <c r="Z97" s="135"/>
      <c r="AA97" s="135"/>
      <c r="AB97" s="135"/>
      <c r="AC97" s="135"/>
      <c r="AD97" s="135"/>
      <c r="AE97" s="135"/>
      <c r="AF97" s="135"/>
      <c r="AG97" s="135"/>
      <c r="AH97" s="135"/>
      <c r="AI97" s="135"/>
    </row>
    <row r="98" spans="2:35" s="133" customFormat="1">
      <c r="B98" s="97" t="s">
        <v>1932</v>
      </c>
      <c r="C98" s="82" t="s">
        <v>1933</v>
      </c>
      <c r="D98" s="82" t="s">
        <v>282</v>
      </c>
      <c r="E98" s="82"/>
      <c r="F98" s="108">
        <v>42491</v>
      </c>
      <c r="G98" s="90">
        <v>10.200000000000001</v>
      </c>
      <c r="H98" s="93" t="s">
        <v>184</v>
      </c>
      <c r="I98" s="94">
        <v>4.8000000000000001E-2</v>
      </c>
      <c r="J98" s="94">
        <v>4.8499999999999995E-2</v>
      </c>
      <c r="K98" s="90">
        <v>269102000</v>
      </c>
      <c r="L98" s="109">
        <v>102.3143</v>
      </c>
      <c r="M98" s="90">
        <v>275329.74197999999</v>
      </c>
      <c r="N98" s="82"/>
      <c r="O98" s="91">
        <v>1.855003583680934E-2</v>
      </c>
      <c r="P98" s="91">
        <f>M98/'סכום נכסי הקרן'!$C$42</f>
        <v>5.5887850204712789E-3</v>
      </c>
      <c r="Q98" s="135"/>
      <c r="R98" s="135"/>
      <c r="S98" s="135"/>
      <c r="T98" s="135"/>
      <c r="U98" s="135"/>
      <c r="V98" s="135"/>
      <c r="W98" s="135"/>
      <c r="X98" s="135"/>
      <c r="Y98" s="135"/>
      <c r="Z98" s="135"/>
      <c r="AA98" s="135"/>
      <c r="AB98" s="135"/>
      <c r="AC98" s="135"/>
      <c r="AD98" s="135"/>
      <c r="AE98" s="135"/>
      <c r="AF98" s="135"/>
      <c r="AG98" s="135"/>
      <c r="AH98" s="135"/>
      <c r="AI98" s="135"/>
    </row>
    <row r="99" spans="2:35" s="133" customFormat="1">
      <c r="B99" s="97" t="s">
        <v>1934</v>
      </c>
      <c r="C99" s="82" t="s">
        <v>1935</v>
      </c>
      <c r="D99" s="82" t="s">
        <v>282</v>
      </c>
      <c r="E99" s="82"/>
      <c r="F99" s="108">
        <v>42522</v>
      </c>
      <c r="G99" s="90">
        <v>10.28</v>
      </c>
      <c r="H99" s="93" t="s">
        <v>184</v>
      </c>
      <c r="I99" s="94">
        <v>4.8000000000000001E-2</v>
      </c>
      <c r="J99" s="94">
        <v>4.8499999999999995E-2</v>
      </c>
      <c r="K99" s="90">
        <v>129532000</v>
      </c>
      <c r="L99" s="109">
        <v>101.4967</v>
      </c>
      <c r="M99" s="90">
        <v>131470.69287</v>
      </c>
      <c r="N99" s="82"/>
      <c r="O99" s="91">
        <v>8.8576920411519069E-3</v>
      </c>
      <c r="P99" s="91">
        <f>M99/'סכום נכסי הקרן'!$C$42</f>
        <v>2.6686598899882358E-3</v>
      </c>
      <c r="Q99" s="135"/>
      <c r="R99" s="135"/>
      <c r="S99" s="135"/>
      <c r="T99" s="135"/>
      <c r="U99" s="135"/>
      <c r="V99" s="135"/>
      <c r="W99" s="135"/>
      <c r="X99" s="135"/>
      <c r="Y99" s="135"/>
      <c r="Z99" s="135"/>
      <c r="AA99" s="135"/>
      <c r="AB99" s="135"/>
      <c r="AC99" s="135"/>
      <c r="AD99" s="135"/>
      <c r="AE99" s="135"/>
      <c r="AF99" s="135"/>
      <c r="AG99" s="135"/>
      <c r="AH99" s="135"/>
      <c r="AI99" s="135"/>
    </row>
    <row r="100" spans="2:35" s="133" customFormat="1">
      <c r="B100" s="97" t="s">
        <v>1936</v>
      </c>
      <c r="C100" s="82" t="s">
        <v>1937</v>
      </c>
      <c r="D100" s="82" t="s">
        <v>282</v>
      </c>
      <c r="E100" s="82"/>
      <c r="F100" s="108">
        <v>42552</v>
      </c>
      <c r="G100" s="90">
        <v>10.120000000000001</v>
      </c>
      <c r="H100" s="93" t="s">
        <v>184</v>
      </c>
      <c r="I100" s="94">
        <v>4.8000000000000001E-2</v>
      </c>
      <c r="J100" s="94">
        <v>4.8500000000000008E-2</v>
      </c>
      <c r="K100" s="90">
        <v>12311000</v>
      </c>
      <c r="L100" s="109">
        <v>103.20780000000001</v>
      </c>
      <c r="M100" s="90">
        <v>12705.661109999999</v>
      </c>
      <c r="N100" s="82"/>
      <c r="O100" s="91">
        <v>8.5602981801354147E-4</v>
      </c>
      <c r="P100" s="91">
        <f>M100/'סכום נכסי הקרן'!$C$42</f>
        <v>2.5790605829976261E-4</v>
      </c>
      <c r="Q100" s="135"/>
      <c r="R100" s="135"/>
      <c r="S100" s="135"/>
      <c r="T100" s="135"/>
      <c r="U100" s="135"/>
      <c r="V100" s="135"/>
      <c r="W100" s="135"/>
      <c r="X100" s="135"/>
      <c r="Y100" s="135"/>
      <c r="Z100" s="135"/>
      <c r="AA100" s="135"/>
      <c r="AB100" s="135"/>
      <c r="AC100" s="135"/>
      <c r="AD100" s="135"/>
      <c r="AE100" s="135"/>
      <c r="AF100" s="135"/>
      <c r="AG100" s="135"/>
      <c r="AH100" s="135"/>
      <c r="AI100" s="135"/>
    </row>
    <row r="101" spans="2:35" s="133" customFormat="1">
      <c r="B101" s="97" t="s">
        <v>1938</v>
      </c>
      <c r="C101" s="82" t="s">
        <v>1939</v>
      </c>
      <c r="D101" s="82" t="s">
        <v>282</v>
      </c>
      <c r="E101" s="82"/>
      <c r="F101" s="108">
        <v>42583</v>
      </c>
      <c r="G101" s="90">
        <v>10.200000000000001</v>
      </c>
      <c r="H101" s="93" t="s">
        <v>184</v>
      </c>
      <c r="I101" s="94">
        <v>4.8000000000000001E-2</v>
      </c>
      <c r="J101" s="94">
        <v>4.8500000000000008E-2</v>
      </c>
      <c r="K101" s="90">
        <v>257710000</v>
      </c>
      <c r="L101" s="109">
        <v>102.50279999999999</v>
      </c>
      <c r="M101" s="90">
        <v>264160.03687999997</v>
      </c>
      <c r="N101" s="82"/>
      <c r="O101" s="91">
        <v>1.7797489350543271E-2</v>
      </c>
      <c r="P101" s="91">
        <f>M101/'סכום נכסי הקרן'!$C$42</f>
        <v>5.3620565889656979E-3</v>
      </c>
      <c r="Q101" s="135"/>
      <c r="R101" s="135"/>
      <c r="S101" s="135"/>
      <c r="T101" s="135"/>
      <c r="U101" s="135"/>
      <c r="V101" s="135"/>
      <c r="W101" s="135"/>
      <c r="X101" s="135"/>
      <c r="Y101" s="135"/>
      <c r="Z101" s="135"/>
      <c r="AA101" s="135"/>
      <c r="AB101" s="135"/>
      <c r="AC101" s="135"/>
      <c r="AD101" s="135"/>
      <c r="AE101" s="135"/>
      <c r="AF101" s="135"/>
      <c r="AG101" s="135"/>
      <c r="AH101" s="135"/>
      <c r="AI101" s="135"/>
    </row>
    <row r="102" spans="2:35" s="133" customFormat="1">
      <c r="B102" s="97" t="s">
        <v>1940</v>
      </c>
      <c r="C102" s="82" t="s">
        <v>1941</v>
      </c>
      <c r="D102" s="82" t="s">
        <v>282</v>
      </c>
      <c r="E102" s="82"/>
      <c r="F102" s="108">
        <v>42644</v>
      </c>
      <c r="G102" s="90">
        <v>10.37</v>
      </c>
      <c r="H102" s="93" t="s">
        <v>184</v>
      </c>
      <c r="I102" s="94">
        <v>4.8000000000000001E-2</v>
      </c>
      <c r="J102" s="94">
        <v>4.8499999999999995E-2</v>
      </c>
      <c r="K102" s="90">
        <v>33201000</v>
      </c>
      <c r="L102" s="109">
        <v>101.58029999999999</v>
      </c>
      <c r="M102" s="90">
        <v>33725.659950000001</v>
      </c>
      <c r="N102" s="82"/>
      <c r="O102" s="91">
        <v>2.272228914295754E-3</v>
      </c>
      <c r="P102" s="91">
        <f>M102/'סכום נכסי הקרן'!$C$42</f>
        <v>6.8458082943963162E-4</v>
      </c>
      <c r="Q102" s="135"/>
      <c r="R102" s="135"/>
      <c r="S102" s="135"/>
      <c r="T102" s="135"/>
      <c r="U102" s="135"/>
      <c r="V102" s="135"/>
      <c r="W102" s="135"/>
      <c r="X102" s="135"/>
      <c r="Y102" s="135"/>
      <c r="Z102" s="135"/>
      <c r="AA102" s="135"/>
      <c r="AB102" s="135"/>
      <c r="AC102" s="135"/>
      <c r="AD102" s="135"/>
      <c r="AE102" s="135"/>
      <c r="AF102" s="135"/>
      <c r="AG102" s="135"/>
      <c r="AH102" s="135"/>
      <c r="AI102" s="135"/>
    </row>
    <row r="103" spans="2:35" s="133" customFormat="1">
      <c r="B103" s="97" t="s">
        <v>1942</v>
      </c>
      <c r="C103" s="82" t="s">
        <v>1943</v>
      </c>
      <c r="D103" s="82" t="s">
        <v>282</v>
      </c>
      <c r="E103" s="82"/>
      <c r="F103" s="108">
        <v>42675</v>
      </c>
      <c r="G103" s="90">
        <v>10.450000000000001</v>
      </c>
      <c r="H103" s="93" t="s">
        <v>184</v>
      </c>
      <c r="I103" s="94">
        <v>4.8000000000000001E-2</v>
      </c>
      <c r="J103" s="94">
        <v>4.8499999999999995E-2</v>
      </c>
      <c r="K103" s="90">
        <v>147742000</v>
      </c>
      <c r="L103" s="109">
        <v>101.28149999999999</v>
      </c>
      <c r="M103" s="90">
        <v>149635.33928000001</v>
      </c>
      <c r="N103" s="82"/>
      <c r="O103" s="91">
        <v>1.0081514936002645E-2</v>
      </c>
      <c r="P103" s="91">
        <f>M103/'סכום נכסי הקרן'!$C$42</f>
        <v>3.0373752457224516E-3</v>
      </c>
      <c r="Q103" s="135"/>
      <c r="R103" s="135"/>
      <c r="S103" s="135"/>
      <c r="T103" s="135"/>
      <c r="U103" s="135"/>
      <c r="V103" s="135"/>
      <c r="W103" s="135"/>
      <c r="X103" s="135"/>
      <c r="Y103" s="135"/>
      <c r="Z103" s="135"/>
      <c r="AA103" s="135"/>
      <c r="AB103" s="135"/>
      <c r="AC103" s="135"/>
      <c r="AD103" s="135"/>
      <c r="AE103" s="135"/>
      <c r="AF103" s="135"/>
      <c r="AG103" s="135"/>
      <c r="AH103" s="135"/>
      <c r="AI103" s="135"/>
    </row>
    <row r="104" spans="2:35" s="133" customFormat="1">
      <c r="B104" s="97" t="s">
        <v>1944</v>
      </c>
      <c r="C104" s="82" t="s">
        <v>1945</v>
      </c>
      <c r="D104" s="82" t="s">
        <v>282</v>
      </c>
      <c r="E104" s="82"/>
      <c r="F104" s="108">
        <v>42705</v>
      </c>
      <c r="G104" s="90">
        <v>10.54</v>
      </c>
      <c r="H104" s="93" t="s">
        <v>184</v>
      </c>
      <c r="I104" s="94">
        <v>4.8000000000000001E-2</v>
      </c>
      <c r="J104" s="94">
        <v>4.8499999999999995E-2</v>
      </c>
      <c r="K104" s="90">
        <v>45882000</v>
      </c>
      <c r="L104" s="109">
        <v>100.67870000000001</v>
      </c>
      <c r="M104" s="90">
        <v>46193.391250000001</v>
      </c>
      <c r="N104" s="82"/>
      <c r="O104" s="91">
        <v>3.1122284753875213E-3</v>
      </c>
      <c r="P104" s="91">
        <f>M104/'סכום נכסי הקרן'!$C$42</f>
        <v>9.3765726581591827E-4</v>
      </c>
      <c r="Q104" s="135"/>
      <c r="R104" s="135"/>
      <c r="S104" s="135"/>
      <c r="T104" s="135"/>
      <c r="U104" s="135"/>
      <c r="V104" s="135"/>
      <c r="W104" s="135"/>
      <c r="X104" s="135"/>
      <c r="Y104" s="135"/>
      <c r="Z104" s="135"/>
      <c r="AA104" s="135"/>
      <c r="AB104" s="135"/>
      <c r="AC104" s="135"/>
      <c r="AD104" s="135"/>
      <c r="AE104" s="135"/>
      <c r="AF104" s="135"/>
      <c r="AG104" s="135"/>
      <c r="AH104" s="135"/>
      <c r="AI104" s="135"/>
    </row>
    <row r="105" spans="2:35" s="133" customFormat="1">
      <c r="B105" s="97" t="s">
        <v>1946</v>
      </c>
      <c r="C105" s="82" t="s">
        <v>1947</v>
      </c>
      <c r="D105" s="82" t="s">
        <v>282</v>
      </c>
      <c r="E105" s="82"/>
      <c r="F105" s="108">
        <v>42736</v>
      </c>
      <c r="G105" s="90">
        <v>10.37</v>
      </c>
      <c r="H105" s="93" t="s">
        <v>184</v>
      </c>
      <c r="I105" s="94">
        <v>4.8000000000000001E-2</v>
      </c>
      <c r="J105" s="94">
        <v>4.8500000000000008E-2</v>
      </c>
      <c r="K105" s="90">
        <v>273331000</v>
      </c>
      <c r="L105" s="109">
        <v>103.10380000000001</v>
      </c>
      <c r="M105" s="90">
        <v>281814.62137999997</v>
      </c>
      <c r="N105" s="82"/>
      <c r="O105" s="91">
        <v>1.8986947390215454E-2</v>
      </c>
      <c r="P105" s="91">
        <f>M105/'סכום נכסי הקרן'!$C$42</f>
        <v>5.7204184451410895E-3</v>
      </c>
      <c r="Q105" s="135"/>
      <c r="R105" s="135"/>
      <c r="S105" s="135"/>
      <c r="T105" s="135"/>
      <c r="U105" s="135"/>
      <c r="V105" s="135"/>
      <c r="W105" s="135"/>
      <c r="X105" s="135"/>
      <c r="Y105" s="135"/>
      <c r="Z105" s="135"/>
      <c r="AA105" s="135"/>
      <c r="AB105" s="135"/>
      <c r="AC105" s="135"/>
      <c r="AD105" s="135"/>
      <c r="AE105" s="135"/>
      <c r="AF105" s="135"/>
      <c r="AG105" s="135"/>
      <c r="AH105" s="135"/>
      <c r="AI105" s="135"/>
    </row>
    <row r="106" spans="2:35" s="133" customFormat="1">
      <c r="B106" s="97" t="s">
        <v>1948</v>
      </c>
      <c r="C106" s="82" t="s">
        <v>1949</v>
      </c>
      <c r="D106" s="82" t="s">
        <v>282</v>
      </c>
      <c r="E106" s="82"/>
      <c r="F106" s="108">
        <v>42767</v>
      </c>
      <c r="G106" s="90">
        <v>10.459999999999999</v>
      </c>
      <c r="H106" s="93" t="s">
        <v>184</v>
      </c>
      <c r="I106" s="94">
        <v>4.8000000000000001E-2</v>
      </c>
      <c r="J106" s="94">
        <v>4.8499999999999995E-2</v>
      </c>
      <c r="K106" s="90">
        <v>116623000</v>
      </c>
      <c r="L106" s="109">
        <v>102.6969</v>
      </c>
      <c r="M106" s="90">
        <v>119768.2605</v>
      </c>
      <c r="N106" s="82"/>
      <c r="O106" s="91">
        <v>8.0692536462286801E-3</v>
      </c>
      <c r="P106" s="91">
        <f>M106/'סכום נכסי הקרן'!$C$42</f>
        <v>2.4311178857637705E-3</v>
      </c>
      <c r="Q106" s="135"/>
      <c r="R106" s="135"/>
      <c r="S106" s="135"/>
      <c r="T106" s="135"/>
      <c r="U106" s="135"/>
      <c r="V106" s="135"/>
      <c r="W106" s="135"/>
      <c r="X106" s="135"/>
      <c r="Y106" s="135"/>
      <c r="Z106" s="135"/>
      <c r="AA106" s="135"/>
      <c r="AB106" s="135"/>
      <c r="AC106" s="135"/>
      <c r="AD106" s="135"/>
      <c r="AE106" s="135"/>
      <c r="AF106" s="135"/>
      <c r="AG106" s="135"/>
      <c r="AH106" s="135"/>
      <c r="AI106" s="135"/>
    </row>
    <row r="107" spans="2:35" s="133" customFormat="1">
      <c r="B107" s="97" t="s">
        <v>1950</v>
      </c>
      <c r="C107" s="82" t="s">
        <v>1951</v>
      </c>
      <c r="D107" s="82" t="s">
        <v>282</v>
      </c>
      <c r="E107" s="82"/>
      <c r="F107" s="108">
        <v>42795</v>
      </c>
      <c r="G107" s="90">
        <v>10.540000000000001</v>
      </c>
      <c r="H107" s="93" t="s">
        <v>184</v>
      </c>
      <c r="I107" s="94">
        <v>4.8000000000000001E-2</v>
      </c>
      <c r="J107" s="94">
        <v>4.8500000000000008E-2</v>
      </c>
      <c r="K107" s="90">
        <v>163029000</v>
      </c>
      <c r="L107" s="109">
        <v>102.4967</v>
      </c>
      <c r="M107" s="90">
        <v>167099.42028999998</v>
      </c>
      <c r="N107" s="82"/>
      <c r="O107" s="91">
        <v>1.1258138014434808E-2</v>
      </c>
      <c r="P107" s="91">
        <f>M107/'סכום נכסי הקרן'!$C$42</f>
        <v>3.3918701638634588E-3</v>
      </c>
      <c r="Q107" s="135"/>
      <c r="R107" s="135"/>
      <c r="S107" s="135"/>
      <c r="T107" s="135"/>
      <c r="U107" s="135"/>
      <c r="V107" s="135"/>
      <c r="W107" s="135"/>
      <c r="X107" s="135"/>
      <c r="Y107" s="135"/>
      <c r="Z107" s="135"/>
      <c r="AA107" s="135"/>
      <c r="AB107" s="135"/>
      <c r="AC107" s="135"/>
      <c r="AD107" s="135"/>
      <c r="AE107" s="135"/>
      <c r="AF107" s="135"/>
      <c r="AG107" s="135"/>
      <c r="AH107" s="135"/>
      <c r="AI107" s="135"/>
    </row>
    <row r="108" spans="2:35" s="133" customFormat="1">
      <c r="B108" s="97" t="s">
        <v>1952</v>
      </c>
      <c r="C108" s="82" t="s">
        <v>1953</v>
      </c>
      <c r="D108" s="82" t="s">
        <v>282</v>
      </c>
      <c r="E108" s="82"/>
      <c r="F108" s="108">
        <v>42826</v>
      </c>
      <c r="G108" s="90">
        <v>10.62</v>
      </c>
      <c r="H108" s="93" t="s">
        <v>184</v>
      </c>
      <c r="I108" s="94">
        <v>4.8000000000000001E-2</v>
      </c>
      <c r="J108" s="94">
        <v>4.8499999999999995E-2</v>
      </c>
      <c r="K108" s="90">
        <v>116410000</v>
      </c>
      <c r="L108" s="109">
        <v>102.09229999999999</v>
      </c>
      <c r="M108" s="90">
        <v>118845.64543</v>
      </c>
      <c r="N108" s="82"/>
      <c r="O108" s="91">
        <v>8.0070934796988916E-3</v>
      </c>
      <c r="P108" s="91">
        <f>M108/'סכום נכסי הקרן'!$C$42</f>
        <v>2.4123901695141704E-3</v>
      </c>
      <c r="Q108" s="135"/>
      <c r="R108" s="135"/>
      <c r="S108" s="135"/>
      <c r="T108" s="135"/>
      <c r="U108" s="135"/>
      <c r="V108" s="135"/>
      <c r="W108" s="135"/>
      <c r="X108" s="135"/>
      <c r="Y108" s="135"/>
      <c r="Z108" s="135"/>
      <c r="AA108" s="135"/>
      <c r="AB108" s="135"/>
      <c r="AC108" s="135"/>
      <c r="AD108" s="135"/>
      <c r="AE108" s="135"/>
      <c r="AF108" s="135"/>
      <c r="AG108" s="135"/>
      <c r="AH108" s="135"/>
      <c r="AI108" s="135"/>
    </row>
    <row r="109" spans="2:35" s="133" customFormat="1">
      <c r="B109" s="97" t="s">
        <v>1954</v>
      </c>
      <c r="C109" s="82" t="s">
        <v>1955</v>
      </c>
      <c r="D109" s="82" t="s">
        <v>282</v>
      </c>
      <c r="E109" s="82"/>
      <c r="F109" s="108">
        <v>42856</v>
      </c>
      <c r="G109" s="90">
        <v>10.71</v>
      </c>
      <c r="H109" s="93" t="s">
        <v>184</v>
      </c>
      <c r="I109" s="94">
        <v>4.8000000000000001E-2</v>
      </c>
      <c r="J109" s="94">
        <v>4.8499999999999995E-2</v>
      </c>
      <c r="K109" s="90">
        <v>264235000</v>
      </c>
      <c r="L109" s="109">
        <v>101.38460000000001</v>
      </c>
      <c r="M109" s="90">
        <v>267893.64292000001</v>
      </c>
      <c r="N109" s="82"/>
      <c r="O109" s="91">
        <v>1.8049036914364252E-2</v>
      </c>
      <c r="P109" s="91">
        <f>M109/'סכום נכסי הקרן'!$C$42</f>
        <v>5.4378432488399117E-3</v>
      </c>
      <c r="Q109" s="135"/>
      <c r="R109" s="135"/>
      <c r="S109" s="135"/>
      <c r="T109" s="135"/>
      <c r="U109" s="135"/>
      <c r="V109" s="135"/>
      <c r="W109" s="135"/>
      <c r="X109" s="135"/>
      <c r="Y109" s="135"/>
      <c r="Z109" s="135"/>
      <c r="AA109" s="135"/>
      <c r="AB109" s="135"/>
      <c r="AC109" s="135"/>
      <c r="AD109" s="135"/>
      <c r="AE109" s="135"/>
      <c r="AF109" s="135"/>
      <c r="AG109" s="135"/>
      <c r="AH109" s="135"/>
      <c r="AI109" s="135"/>
    </row>
    <row r="110" spans="2:35" s="133" customFormat="1">
      <c r="B110" s="97" t="s">
        <v>1956</v>
      </c>
      <c r="C110" s="82" t="s">
        <v>1957</v>
      </c>
      <c r="D110" s="82" t="s">
        <v>282</v>
      </c>
      <c r="E110" s="82"/>
      <c r="F110" s="108">
        <v>42887</v>
      </c>
      <c r="G110" s="90">
        <v>10.79</v>
      </c>
      <c r="H110" s="93" t="s">
        <v>184</v>
      </c>
      <c r="I110" s="94">
        <v>4.8000000000000001E-2</v>
      </c>
      <c r="J110" s="94">
        <v>4.8499999999999995E-2</v>
      </c>
      <c r="K110" s="90">
        <v>190163000</v>
      </c>
      <c r="L110" s="109">
        <v>100.78319999999999</v>
      </c>
      <c r="M110" s="90">
        <v>191652.44836000001</v>
      </c>
      <c r="N110" s="82"/>
      <c r="O110" s="91">
        <v>1.291237103454119E-2</v>
      </c>
      <c r="P110" s="91">
        <f>M110/'סכום נכסי הקרן'!$C$42</f>
        <v>3.8902601834015396E-3</v>
      </c>
      <c r="Q110" s="135"/>
      <c r="R110" s="135"/>
      <c r="S110" s="135"/>
      <c r="T110" s="135"/>
      <c r="U110" s="135"/>
      <c r="V110" s="135"/>
      <c r="W110" s="135"/>
      <c r="X110" s="135"/>
      <c r="Y110" s="135"/>
      <c r="Z110" s="135"/>
      <c r="AA110" s="135"/>
      <c r="AB110" s="135"/>
      <c r="AC110" s="135"/>
      <c r="AD110" s="135"/>
      <c r="AE110" s="135"/>
      <c r="AF110" s="135"/>
      <c r="AG110" s="135"/>
      <c r="AH110" s="135"/>
      <c r="AI110" s="135"/>
    </row>
    <row r="111" spans="2:35" s="133" customFormat="1">
      <c r="B111" s="97" t="s">
        <v>1958</v>
      </c>
      <c r="C111" s="82" t="s">
        <v>1959</v>
      </c>
      <c r="D111" s="82" t="s">
        <v>282</v>
      </c>
      <c r="E111" s="82"/>
      <c r="F111" s="108">
        <v>40057</v>
      </c>
      <c r="G111" s="90">
        <v>6.06</v>
      </c>
      <c r="H111" s="93" t="s">
        <v>184</v>
      </c>
      <c r="I111" s="94">
        <v>4.8000000000000001E-2</v>
      </c>
      <c r="J111" s="94">
        <v>4.8500000000000008E-2</v>
      </c>
      <c r="K111" s="90">
        <v>107699160</v>
      </c>
      <c r="L111" s="109">
        <v>110.22490000000001</v>
      </c>
      <c r="M111" s="90">
        <v>118711.22327</v>
      </c>
      <c r="N111" s="82"/>
      <c r="O111" s="91">
        <v>7.9980369358350536E-3</v>
      </c>
      <c r="P111" s="91">
        <f>M111/'סכום נכסי הקרן'!$C$42</f>
        <v>2.4096615992230536E-3</v>
      </c>
      <c r="Q111" s="135"/>
      <c r="R111" s="135"/>
      <c r="S111" s="135"/>
      <c r="T111" s="135"/>
      <c r="U111" s="135"/>
      <c r="V111" s="135"/>
      <c r="W111" s="135"/>
      <c r="X111" s="135"/>
      <c r="Y111" s="135"/>
      <c r="Z111" s="135"/>
      <c r="AA111" s="135"/>
      <c r="AB111" s="135"/>
      <c r="AC111" s="135"/>
      <c r="AD111" s="135"/>
      <c r="AE111" s="135"/>
      <c r="AF111" s="135"/>
      <c r="AG111" s="135"/>
      <c r="AH111" s="135"/>
      <c r="AI111" s="135"/>
    </row>
    <row r="112" spans="2:35" s="133" customFormat="1">
      <c r="B112" s="97" t="s">
        <v>1960</v>
      </c>
      <c r="C112" s="82" t="s">
        <v>1961</v>
      </c>
      <c r="D112" s="82" t="s">
        <v>282</v>
      </c>
      <c r="E112" s="82"/>
      <c r="F112" s="108">
        <v>40087</v>
      </c>
      <c r="G112" s="90">
        <v>6.14</v>
      </c>
      <c r="H112" s="93" t="s">
        <v>184</v>
      </c>
      <c r="I112" s="94">
        <v>4.8000000000000001E-2</v>
      </c>
      <c r="J112" s="94">
        <v>4.8500000000000008E-2</v>
      </c>
      <c r="K112" s="90">
        <v>100332000</v>
      </c>
      <c r="L112" s="109">
        <v>109.2653</v>
      </c>
      <c r="M112" s="90">
        <v>109628.04833000001</v>
      </c>
      <c r="N112" s="82"/>
      <c r="O112" s="91">
        <v>7.3860681037092165E-3</v>
      </c>
      <c r="P112" s="91">
        <f>M112/'סכום נכסי הקרן'!$C$42</f>
        <v>2.2252866323998924E-3</v>
      </c>
      <c r="Q112" s="135"/>
      <c r="R112" s="135"/>
      <c r="S112" s="135"/>
      <c r="T112" s="135"/>
      <c r="U112" s="135"/>
      <c r="V112" s="135"/>
      <c r="W112" s="135"/>
      <c r="X112" s="135"/>
      <c r="Y112" s="135"/>
      <c r="Z112" s="135"/>
      <c r="AA112" s="135"/>
      <c r="AB112" s="135"/>
      <c r="AC112" s="135"/>
      <c r="AD112" s="135"/>
      <c r="AE112" s="135"/>
      <c r="AF112" s="135"/>
      <c r="AG112" s="135"/>
      <c r="AH112" s="135"/>
      <c r="AI112" s="135"/>
    </row>
    <row r="113" spans="2:35" s="133" customFormat="1">
      <c r="B113" s="97" t="s">
        <v>1962</v>
      </c>
      <c r="C113" s="82" t="s">
        <v>1963</v>
      </c>
      <c r="D113" s="82" t="s">
        <v>282</v>
      </c>
      <c r="E113" s="82"/>
      <c r="F113" s="108">
        <v>40118</v>
      </c>
      <c r="G113" s="90">
        <v>6.23</v>
      </c>
      <c r="H113" s="93" t="s">
        <v>184</v>
      </c>
      <c r="I113" s="94">
        <v>4.8000000000000001E-2</v>
      </c>
      <c r="J113" s="94">
        <v>4.8499999999999995E-2</v>
      </c>
      <c r="K113" s="90">
        <v>122827000</v>
      </c>
      <c r="L113" s="109">
        <v>109.1438</v>
      </c>
      <c r="M113" s="90">
        <v>134058.01095</v>
      </c>
      <c r="N113" s="82"/>
      <c r="O113" s="91">
        <v>9.0320097256856441E-3</v>
      </c>
      <c r="P113" s="91">
        <f>M113/'סכום נכסי הקרן'!$C$42</f>
        <v>2.721178606000213E-3</v>
      </c>
      <c r="Q113" s="135"/>
      <c r="R113" s="135"/>
      <c r="S113" s="135"/>
      <c r="T113" s="135"/>
      <c r="U113" s="135"/>
      <c r="V113" s="135"/>
      <c r="W113" s="135"/>
      <c r="X113" s="135"/>
      <c r="Y113" s="135"/>
      <c r="Z113" s="135"/>
      <c r="AA113" s="135"/>
      <c r="AB113" s="135"/>
      <c r="AC113" s="135"/>
      <c r="AD113" s="135"/>
      <c r="AE113" s="135"/>
      <c r="AF113" s="135"/>
      <c r="AG113" s="135"/>
      <c r="AH113" s="135"/>
      <c r="AI113" s="135"/>
    </row>
    <row r="114" spans="2:35" s="133" customFormat="1">
      <c r="B114" s="97" t="s">
        <v>1964</v>
      </c>
      <c r="C114" s="82" t="s">
        <v>1965</v>
      </c>
      <c r="D114" s="82" t="s">
        <v>282</v>
      </c>
      <c r="E114" s="82"/>
      <c r="F114" s="108">
        <v>39509</v>
      </c>
      <c r="G114" s="90">
        <v>4.9600000000000009</v>
      </c>
      <c r="H114" s="93" t="s">
        <v>184</v>
      </c>
      <c r="I114" s="94">
        <v>4.8000000000000001E-2</v>
      </c>
      <c r="J114" s="94">
        <v>4.8500000000000008E-2</v>
      </c>
      <c r="K114" s="90">
        <v>14639000</v>
      </c>
      <c r="L114" s="109">
        <v>118.0911</v>
      </c>
      <c r="M114" s="90">
        <v>17287.353239999997</v>
      </c>
      <c r="N114" s="82"/>
      <c r="O114" s="91">
        <v>1.1647162410404479E-3</v>
      </c>
      <c r="P114" s="91">
        <f>M114/'סכום נכסי הקרן'!$C$42</f>
        <v>3.5090760677183131E-4</v>
      </c>
      <c r="Q114" s="135"/>
      <c r="R114" s="135"/>
      <c r="S114" s="135"/>
      <c r="T114" s="135"/>
      <c r="U114" s="135"/>
      <c r="V114" s="135"/>
      <c r="W114" s="135"/>
      <c r="X114" s="135"/>
      <c r="Y114" s="135"/>
      <c r="Z114" s="135"/>
      <c r="AA114" s="135"/>
      <c r="AB114" s="135"/>
      <c r="AC114" s="135"/>
      <c r="AD114" s="135"/>
      <c r="AE114" s="135"/>
      <c r="AF114" s="135"/>
      <c r="AG114" s="135"/>
      <c r="AH114" s="135"/>
      <c r="AI114" s="135"/>
    </row>
    <row r="115" spans="2:35" s="133" customFormat="1">
      <c r="B115" s="97" t="s">
        <v>1966</v>
      </c>
      <c r="C115" s="82" t="s">
        <v>1967</v>
      </c>
      <c r="D115" s="82" t="s">
        <v>282</v>
      </c>
      <c r="E115" s="82"/>
      <c r="F115" s="108">
        <v>39600</v>
      </c>
      <c r="G115" s="90">
        <v>5.2099999999999991</v>
      </c>
      <c r="H115" s="93" t="s">
        <v>184</v>
      </c>
      <c r="I115" s="94">
        <v>4.8000000000000001E-2</v>
      </c>
      <c r="J115" s="94">
        <v>4.8499999999999995E-2</v>
      </c>
      <c r="K115" s="90">
        <v>38870946</v>
      </c>
      <c r="L115" s="109">
        <v>114.907</v>
      </c>
      <c r="M115" s="90">
        <v>44670.00389</v>
      </c>
      <c r="N115" s="82"/>
      <c r="O115" s="91">
        <v>3.0095919424865639E-3</v>
      </c>
      <c r="P115" s="91">
        <f>M115/'סכום נכסי הקרן'!$C$42</f>
        <v>9.0673476395790342E-4</v>
      </c>
      <c r="Q115" s="135"/>
      <c r="R115" s="135"/>
      <c r="S115" s="135"/>
      <c r="T115" s="135"/>
      <c r="U115" s="135"/>
      <c r="V115" s="135"/>
      <c r="W115" s="135"/>
      <c r="X115" s="135"/>
      <c r="Y115" s="135"/>
      <c r="Z115" s="135"/>
      <c r="AA115" s="135"/>
      <c r="AB115" s="135"/>
      <c r="AC115" s="135"/>
      <c r="AD115" s="135"/>
      <c r="AE115" s="135"/>
      <c r="AF115" s="135"/>
      <c r="AG115" s="135"/>
      <c r="AH115" s="135"/>
      <c r="AI115" s="135"/>
    </row>
    <row r="116" spans="2:35" s="133" customFormat="1">
      <c r="B116" s="97" t="s">
        <v>1968</v>
      </c>
      <c r="C116" s="82" t="s">
        <v>1969</v>
      </c>
      <c r="D116" s="82" t="s">
        <v>282</v>
      </c>
      <c r="E116" s="82"/>
      <c r="F116" s="108">
        <v>39630</v>
      </c>
      <c r="G116" s="90">
        <v>5.17</v>
      </c>
      <c r="H116" s="93" t="s">
        <v>184</v>
      </c>
      <c r="I116" s="94">
        <v>4.8000000000000001E-2</v>
      </c>
      <c r="J116" s="94">
        <v>4.8499999999999995E-2</v>
      </c>
      <c r="K116" s="90">
        <v>19076000</v>
      </c>
      <c r="L116" s="109">
        <v>116.4319</v>
      </c>
      <c r="M116" s="90">
        <v>22210.463640000002</v>
      </c>
      <c r="N116" s="82"/>
      <c r="O116" s="91">
        <v>1.4964053411421095E-3</v>
      </c>
      <c r="P116" s="91">
        <f>M116/'סכום נכסי הקרן'!$C$42</f>
        <v>4.5083943927122408E-4</v>
      </c>
      <c r="Q116" s="135"/>
      <c r="R116" s="135"/>
      <c r="S116" s="135"/>
      <c r="T116" s="135"/>
      <c r="U116" s="135"/>
      <c r="V116" s="135"/>
      <c r="W116" s="135"/>
      <c r="X116" s="135"/>
      <c r="Y116" s="135"/>
      <c r="Z116" s="135"/>
      <c r="AA116" s="135"/>
      <c r="AB116" s="135"/>
      <c r="AC116" s="135"/>
      <c r="AD116" s="135"/>
      <c r="AE116" s="135"/>
      <c r="AF116" s="135"/>
      <c r="AG116" s="135"/>
      <c r="AH116" s="135"/>
      <c r="AI116" s="135"/>
    </row>
    <row r="117" spans="2:35" s="133" customFormat="1">
      <c r="B117" s="97" t="s">
        <v>1970</v>
      </c>
      <c r="C117" s="82" t="s">
        <v>1971</v>
      </c>
      <c r="D117" s="82" t="s">
        <v>282</v>
      </c>
      <c r="E117" s="82"/>
      <c r="F117" s="108">
        <v>39904</v>
      </c>
      <c r="G117" s="90">
        <v>5.78</v>
      </c>
      <c r="H117" s="93" t="s">
        <v>184</v>
      </c>
      <c r="I117" s="94">
        <v>4.8000000000000001E-2</v>
      </c>
      <c r="J117" s="94">
        <v>4.8500000000000008E-2</v>
      </c>
      <c r="K117" s="90">
        <v>156180000</v>
      </c>
      <c r="L117" s="109">
        <v>114.0438</v>
      </c>
      <c r="M117" s="90">
        <v>178113.61338</v>
      </c>
      <c r="N117" s="82"/>
      <c r="O117" s="91">
        <v>1.2000207051596365E-2</v>
      </c>
      <c r="P117" s="91">
        <f>M117/'סכום נכסי הקרן'!$C$42</f>
        <v>3.6154419324319334E-3</v>
      </c>
      <c r="Q117" s="135"/>
      <c r="R117" s="135"/>
      <c r="S117" s="135"/>
      <c r="T117" s="135"/>
      <c r="U117" s="135"/>
      <c r="V117" s="135"/>
      <c r="W117" s="135"/>
      <c r="X117" s="135"/>
      <c r="Y117" s="135"/>
      <c r="Z117" s="135"/>
      <c r="AA117" s="135"/>
      <c r="AB117" s="135"/>
      <c r="AC117" s="135"/>
      <c r="AD117" s="135"/>
      <c r="AE117" s="135"/>
      <c r="AF117" s="135"/>
      <c r="AG117" s="135"/>
      <c r="AH117" s="135"/>
      <c r="AI117" s="135"/>
    </row>
    <row r="118" spans="2:35" s="133" customFormat="1">
      <c r="B118" s="97" t="s">
        <v>1972</v>
      </c>
      <c r="C118" s="82" t="s">
        <v>1973</v>
      </c>
      <c r="D118" s="82" t="s">
        <v>282</v>
      </c>
      <c r="E118" s="82"/>
      <c r="F118" s="108">
        <v>39965</v>
      </c>
      <c r="G118" s="90">
        <v>5.9500000000000011</v>
      </c>
      <c r="H118" s="93" t="s">
        <v>184</v>
      </c>
      <c r="I118" s="94">
        <v>4.8000000000000001E-2</v>
      </c>
      <c r="J118" s="94">
        <v>4.8500000000000008E-2</v>
      </c>
      <c r="K118" s="90">
        <v>63165923</v>
      </c>
      <c r="L118" s="109">
        <v>111.4734</v>
      </c>
      <c r="M118" s="90">
        <v>70419.920939999996</v>
      </c>
      <c r="N118" s="82"/>
      <c r="O118" s="91">
        <v>4.7444640294515283E-3</v>
      </c>
      <c r="P118" s="91">
        <f>M118/'סכום נכסי הקרן'!$C$42</f>
        <v>1.4294198529443002E-3</v>
      </c>
      <c r="Q118" s="135"/>
      <c r="R118" s="135"/>
      <c r="S118" s="135"/>
      <c r="T118" s="135"/>
      <c r="U118" s="135"/>
      <c r="V118" s="135"/>
      <c r="W118" s="135"/>
      <c r="X118" s="135"/>
      <c r="Y118" s="135"/>
      <c r="Z118" s="135"/>
      <c r="AA118" s="135"/>
      <c r="AB118" s="135"/>
      <c r="AC118" s="135"/>
      <c r="AD118" s="135"/>
      <c r="AE118" s="135"/>
      <c r="AF118" s="135"/>
      <c r="AG118" s="135"/>
      <c r="AH118" s="135"/>
      <c r="AI118" s="135"/>
    </row>
    <row r="119" spans="2:35" s="133" customFormat="1">
      <c r="B119" s="97" t="s">
        <v>1974</v>
      </c>
      <c r="C119" s="82" t="s">
        <v>1975</v>
      </c>
      <c r="D119" s="82" t="s">
        <v>282</v>
      </c>
      <c r="E119" s="82"/>
      <c r="F119" s="108">
        <v>39995</v>
      </c>
      <c r="G119" s="90">
        <v>5.89</v>
      </c>
      <c r="H119" s="93" t="s">
        <v>184</v>
      </c>
      <c r="I119" s="94">
        <v>4.8000000000000001E-2</v>
      </c>
      <c r="J119" s="94">
        <v>4.8500000000000008E-2</v>
      </c>
      <c r="K119" s="90">
        <v>108515000</v>
      </c>
      <c r="L119" s="109">
        <v>113.2636</v>
      </c>
      <c r="M119" s="90">
        <v>122907.58573000001</v>
      </c>
      <c r="N119" s="82"/>
      <c r="O119" s="91">
        <v>8.2807621999399957E-3</v>
      </c>
      <c r="P119" s="91">
        <f>M119/'סכום נכסי הקרן'!$C$42</f>
        <v>2.4948415274366198E-3</v>
      </c>
      <c r="Q119" s="135"/>
      <c r="R119" s="135"/>
      <c r="S119" s="135"/>
      <c r="T119" s="135"/>
      <c r="U119" s="135"/>
      <c r="V119" s="135"/>
      <c r="W119" s="135"/>
      <c r="X119" s="135"/>
      <c r="Y119" s="135"/>
      <c r="Z119" s="135"/>
      <c r="AA119" s="135"/>
      <c r="AB119" s="135"/>
      <c r="AC119" s="135"/>
      <c r="AD119" s="135"/>
      <c r="AE119" s="135"/>
      <c r="AF119" s="135"/>
      <c r="AG119" s="135"/>
      <c r="AH119" s="135"/>
      <c r="AI119" s="135"/>
    </row>
    <row r="120" spans="2:35" s="133" customFormat="1">
      <c r="B120" s="97" t="s">
        <v>1976</v>
      </c>
      <c r="C120" s="82" t="s">
        <v>1977</v>
      </c>
      <c r="D120" s="82" t="s">
        <v>282</v>
      </c>
      <c r="E120" s="82"/>
      <c r="F120" s="108">
        <v>40027</v>
      </c>
      <c r="G120" s="90">
        <v>5.98</v>
      </c>
      <c r="H120" s="93" t="s">
        <v>184</v>
      </c>
      <c r="I120" s="94">
        <v>4.8000000000000001E-2</v>
      </c>
      <c r="J120" s="94">
        <v>4.8500000000000008E-2</v>
      </c>
      <c r="K120" s="90">
        <v>135237859</v>
      </c>
      <c r="L120" s="109">
        <v>111.82470000000001</v>
      </c>
      <c r="M120" s="90">
        <v>151228.7782</v>
      </c>
      <c r="N120" s="82"/>
      <c r="O120" s="91">
        <v>1.0188871115023486E-2</v>
      </c>
      <c r="P120" s="91">
        <f>M120/'סכום נכסי הקרן'!$C$42</f>
        <v>3.06971969025318E-3</v>
      </c>
      <c r="Q120" s="135"/>
      <c r="R120" s="135"/>
      <c r="S120" s="135"/>
      <c r="T120" s="135"/>
      <c r="U120" s="135"/>
      <c r="V120" s="135"/>
      <c r="W120" s="135"/>
      <c r="X120" s="135"/>
      <c r="Y120" s="135"/>
      <c r="Z120" s="135"/>
      <c r="AA120" s="135"/>
      <c r="AB120" s="135"/>
      <c r="AC120" s="135"/>
      <c r="AD120" s="135"/>
      <c r="AE120" s="135"/>
      <c r="AF120" s="135"/>
      <c r="AG120" s="135"/>
      <c r="AH120" s="135"/>
      <c r="AI120" s="135"/>
    </row>
    <row r="121" spans="2:35" s="133" customFormat="1">
      <c r="B121" s="97" t="s">
        <v>1978</v>
      </c>
      <c r="C121" s="82" t="s">
        <v>1979</v>
      </c>
      <c r="D121" s="82" t="s">
        <v>282</v>
      </c>
      <c r="E121" s="82"/>
      <c r="F121" s="108">
        <v>40179</v>
      </c>
      <c r="G121" s="90">
        <v>6.25</v>
      </c>
      <c r="H121" s="93" t="s">
        <v>184</v>
      </c>
      <c r="I121" s="94">
        <v>4.8000000000000001E-2</v>
      </c>
      <c r="J121" s="94">
        <v>4.8499999999999995E-2</v>
      </c>
      <c r="K121" s="90">
        <v>52790000</v>
      </c>
      <c r="L121" s="109">
        <v>110.36020000000001</v>
      </c>
      <c r="M121" s="90">
        <v>58259.165460000004</v>
      </c>
      <c r="N121" s="82"/>
      <c r="O121" s="91">
        <v>3.9251466235860127E-3</v>
      </c>
      <c r="P121" s="91">
        <f>M121/'סכום נכסי הקרן'!$C$42</f>
        <v>1.1825745699919961E-3</v>
      </c>
      <c r="Q121" s="135"/>
      <c r="R121" s="135"/>
      <c r="S121" s="135"/>
      <c r="T121" s="135"/>
      <c r="U121" s="135"/>
      <c r="V121" s="135"/>
      <c r="W121" s="135"/>
      <c r="X121" s="135"/>
      <c r="Y121" s="135"/>
      <c r="Z121" s="135"/>
      <c r="AA121" s="135"/>
      <c r="AB121" s="135"/>
      <c r="AC121" s="135"/>
      <c r="AD121" s="135"/>
      <c r="AE121" s="135"/>
      <c r="AF121" s="135"/>
      <c r="AG121" s="135"/>
      <c r="AH121" s="135"/>
      <c r="AI121" s="135"/>
    </row>
    <row r="122" spans="2:35" s="133" customFormat="1">
      <c r="B122" s="97" t="s">
        <v>1980</v>
      </c>
      <c r="C122" s="82" t="s">
        <v>1981</v>
      </c>
      <c r="D122" s="82" t="s">
        <v>282</v>
      </c>
      <c r="E122" s="82"/>
      <c r="F122" s="108">
        <v>40210</v>
      </c>
      <c r="G122" s="90">
        <v>6.33</v>
      </c>
      <c r="H122" s="93" t="s">
        <v>184</v>
      </c>
      <c r="I122" s="94">
        <v>4.8000000000000001E-2</v>
      </c>
      <c r="J122" s="94">
        <v>4.8500000000000008E-2</v>
      </c>
      <c r="K122" s="90">
        <v>74753000</v>
      </c>
      <c r="L122" s="109">
        <v>109.9252</v>
      </c>
      <c r="M122" s="90">
        <v>82172.357690000004</v>
      </c>
      <c r="N122" s="82"/>
      <c r="O122" s="91">
        <v>5.5362714139881811E-3</v>
      </c>
      <c r="P122" s="91">
        <f>M122/'סכום נכסי הקרן'!$C$42</f>
        <v>1.6679768718485906E-3</v>
      </c>
      <c r="Q122" s="135"/>
      <c r="R122" s="135"/>
      <c r="S122" s="135"/>
      <c r="T122" s="135"/>
      <c r="U122" s="135"/>
      <c r="V122" s="135"/>
      <c r="W122" s="135"/>
      <c r="X122" s="135"/>
      <c r="Y122" s="135"/>
      <c r="Z122" s="135"/>
      <c r="AA122" s="135"/>
      <c r="AB122" s="135"/>
      <c r="AC122" s="135"/>
      <c r="AD122" s="135"/>
      <c r="AE122" s="135"/>
      <c r="AF122" s="135"/>
      <c r="AG122" s="135"/>
      <c r="AH122" s="135"/>
      <c r="AI122" s="135"/>
    </row>
    <row r="123" spans="2:35" s="133" customFormat="1">
      <c r="B123" s="97" t="s">
        <v>1982</v>
      </c>
      <c r="C123" s="82" t="s">
        <v>1983</v>
      </c>
      <c r="D123" s="82" t="s">
        <v>282</v>
      </c>
      <c r="E123" s="82"/>
      <c r="F123" s="108">
        <v>40238</v>
      </c>
      <c r="G123" s="90">
        <v>6.410000000000001</v>
      </c>
      <c r="H123" s="93" t="s">
        <v>184</v>
      </c>
      <c r="I123" s="94">
        <v>4.8000000000000001E-2</v>
      </c>
      <c r="J123" s="94">
        <v>4.8500000000000008E-2</v>
      </c>
      <c r="K123" s="90">
        <v>113855000</v>
      </c>
      <c r="L123" s="109">
        <v>110.2246</v>
      </c>
      <c r="M123" s="90">
        <v>125496.26364</v>
      </c>
      <c r="N123" s="82"/>
      <c r="O123" s="91">
        <v>8.4551715015110003E-3</v>
      </c>
      <c r="P123" s="91">
        <f>M123/'סכום נכסי הקרן'!$C$42</f>
        <v>2.5473878459788563E-3</v>
      </c>
      <c r="Q123" s="135"/>
      <c r="R123" s="135"/>
      <c r="S123" s="135"/>
      <c r="T123" s="135"/>
      <c r="U123" s="135"/>
      <c r="V123" s="135"/>
      <c r="W123" s="135"/>
      <c r="X123" s="135"/>
      <c r="Y123" s="135"/>
      <c r="Z123" s="135"/>
      <c r="AA123" s="135"/>
      <c r="AB123" s="135"/>
      <c r="AC123" s="135"/>
      <c r="AD123" s="135"/>
      <c r="AE123" s="135"/>
      <c r="AF123" s="135"/>
      <c r="AG123" s="135"/>
      <c r="AH123" s="135"/>
      <c r="AI123" s="135"/>
    </row>
    <row r="124" spans="2:35" s="133" customFormat="1">
      <c r="B124" s="97" t="s">
        <v>1984</v>
      </c>
      <c r="C124" s="82" t="s">
        <v>1985</v>
      </c>
      <c r="D124" s="82" t="s">
        <v>282</v>
      </c>
      <c r="E124" s="82"/>
      <c r="F124" s="108">
        <v>40300</v>
      </c>
      <c r="G124" s="90">
        <v>6.58</v>
      </c>
      <c r="H124" s="93" t="s">
        <v>184</v>
      </c>
      <c r="I124" s="94">
        <v>4.8000000000000001E-2</v>
      </c>
      <c r="J124" s="94">
        <v>4.8500000000000008E-2</v>
      </c>
      <c r="K124" s="90">
        <v>18001000</v>
      </c>
      <c r="L124" s="109">
        <v>109.56019999999999</v>
      </c>
      <c r="M124" s="90">
        <v>19721.937809999999</v>
      </c>
      <c r="N124" s="82"/>
      <c r="O124" s="91">
        <v>1.3287436748239134E-3</v>
      </c>
      <c r="P124" s="91">
        <f>M124/'סכום נכסי הקרן'!$C$42</f>
        <v>4.0032605927186997E-4</v>
      </c>
      <c r="Q124" s="135"/>
      <c r="R124" s="135"/>
      <c r="S124" s="135"/>
      <c r="T124" s="135"/>
      <c r="U124" s="135"/>
      <c r="V124" s="135"/>
      <c r="W124" s="135"/>
      <c r="X124" s="135"/>
      <c r="Y124" s="135"/>
      <c r="Z124" s="135"/>
      <c r="AA124" s="135"/>
      <c r="AB124" s="135"/>
      <c r="AC124" s="135"/>
      <c r="AD124" s="135"/>
      <c r="AE124" s="135"/>
      <c r="AF124" s="135"/>
      <c r="AG124" s="135"/>
      <c r="AH124" s="135"/>
      <c r="AI124" s="135"/>
    </row>
    <row r="125" spans="2:35" s="133" customFormat="1">
      <c r="B125" s="97" t="s">
        <v>1986</v>
      </c>
      <c r="C125" s="82" t="s">
        <v>1987</v>
      </c>
      <c r="D125" s="82" t="s">
        <v>282</v>
      </c>
      <c r="E125" s="82"/>
      <c r="F125" s="108">
        <v>40360</v>
      </c>
      <c r="G125" s="90">
        <v>6.5900000000000007</v>
      </c>
      <c r="H125" s="93" t="s">
        <v>184</v>
      </c>
      <c r="I125" s="94">
        <v>4.8000000000000001E-2</v>
      </c>
      <c r="J125" s="94">
        <v>4.8500000000000015E-2</v>
      </c>
      <c r="K125" s="90">
        <v>45687000</v>
      </c>
      <c r="L125" s="109">
        <v>109.9408</v>
      </c>
      <c r="M125" s="90">
        <v>50228.66691</v>
      </c>
      <c r="N125" s="82"/>
      <c r="O125" s="91">
        <v>3.3841006950979581E-3</v>
      </c>
      <c r="P125" s="91">
        <f>M125/'סכום נכסי הקרן'!$C$42</f>
        <v>1.0195673711314514E-3</v>
      </c>
      <c r="Q125" s="135"/>
      <c r="R125" s="135"/>
      <c r="S125" s="135"/>
      <c r="T125" s="135"/>
      <c r="U125" s="135"/>
      <c r="V125" s="135"/>
      <c r="W125" s="135"/>
      <c r="X125" s="135"/>
      <c r="Y125" s="135"/>
      <c r="Z125" s="135"/>
      <c r="AA125" s="135"/>
      <c r="AB125" s="135"/>
      <c r="AC125" s="135"/>
      <c r="AD125" s="135"/>
      <c r="AE125" s="135"/>
      <c r="AF125" s="135"/>
      <c r="AG125" s="135"/>
      <c r="AH125" s="135"/>
      <c r="AI125" s="135"/>
    </row>
    <row r="126" spans="2:35" s="133" customFormat="1">
      <c r="B126" s="97" t="s">
        <v>1988</v>
      </c>
      <c r="C126" s="82" t="s">
        <v>1989</v>
      </c>
      <c r="D126" s="82" t="s">
        <v>282</v>
      </c>
      <c r="E126" s="82"/>
      <c r="F126" s="108">
        <v>40422</v>
      </c>
      <c r="G126" s="90">
        <v>6.75</v>
      </c>
      <c r="H126" s="93" t="s">
        <v>184</v>
      </c>
      <c r="I126" s="94">
        <v>4.8000000000000001E-2</v>
      </c>
      <c r="J126" s="94">
        <v>4.8499999999999995E-2</v>
      </c>
      <c r="K126" s="90">
        <v>89024000</v>
      </c>
      <c r="L126" s="109">
        <v>108.25</v>
      </c>
      <c r="M126" s="90">
        <v>96368.866670000003</v>
      </c>
      <c r="N126" s="82"/>
      <c r="O126" s="91">
        <v>6.4927454528724915E-3</v>
      </c>
      <c r="P126" s="91">
        <f>M126/'סכום נכסי הקרן'!$C$42</f>
        <v>1.9561449286659804E-3</v>
      </c>
      <c r="Q126" s="135"/>
      <c r="R126" s="135"/>
      <c r="S126" s="135"/>
      <c r="T126" s="135"/>
      <c r="U126" s="135"/>
      <c r="V126" s="135"/>
      <c r="W126" s="135"/>
      <c r="X126" s="135"/>
      <c r="Y126" s="135"/>
      <c r="Z126" s="135"/>
      <c r="AA126" s="135"/>
      <c r="AB126" s="135"/>
      <c r="AC126" s="135"/>
      <c r="AD126" s="135"/>
      <c r="AE126" s="135"/>
      <c r="AF126" s="135"/>
      <c r="AG126" s="135"/>
      <c r="AH126" s="135"/>
      <c r="AI126" s="135"/>
    </row>
    <row r="127" spans="2:35" s="133" customFormat="1">
      <c r="B127" s="97" t="s">
        <v>1990</v>
      </c>
      <c r="C127" s="82" t="s">
        <v>1991</v>
      </c>
      <c r="D127" s="82" t="s">
        <v>282</v>
      </c>
      <c r="E127" s="82"/>
      <c r="F127" s="108">
        <v>40483</v>
      </c>
      <c r="G127" s="90">
        <v>6.919999999999999</v>
      </c>
      <c r="H127" s="93" t="s">
        <v>184</v>
      </c>
      <c r="I127" s="94">
        <v>4.8000000000000001E-2</v>
      </c>
      <c r="J127" s="94">
        <v>4.8499999999999995E-2</v>
      </c>
      <c r="K127" s="90">
        <v>190101000</v>
      </c>
      <c r="L127" s="109">
        <v>106.59650000000001</v>
      </c>
      <c r="M127" s="90">
        <v>202641.13647</v>
      </c>
      <c r="N127" s="82"/>
      <c r="O127" s="91">
        <v>1.365272170197772E-2</v>
      </c>
      <c r="P127" s="91">
        <f>M127/'סכום נכסי הקרן'!$C$42</f>
        <v>4.1133142387395202E-3</v>
      </c>
      <c r="Q127" s="135"/>
      <c r="R127" s="135"/>
      <c r="S127" s="135"/>
      <c r="T127" s="135"/>
      <c r="U127" s="135"/>
      <c r="V127" s="135"/>
      <c r="W127" s="135"/>
      <c r="X127" s="135"/>
      <c r="Y127" s="135"/>
      <c r="Z127" s="135"/>
      <c r="AA127" s="135"/>
      <c r="AB127" s="135"/>
      <c r="AC127" s="135"/>
      <c r="AD127" s="135"/>
      <c r="AE127" s="135"/>
      <c r="AF127" s="135"/>
      <c r="AG127" s="135"/>
      <c r="AH127" s="135"/>
      <c r="AI127" s="135"/>
    </row>
    <row r="128" spans="2:35" s="133" customFormat="1">
      <c r="B128" s="97" t="s">
        <v>1992</v>
      </c>
      <c r="C128" s="82" t="s">
        <v>1993</v>
      </c>
      <c r="D128" s="82" t="s">
        <v>282</v>
      </c>
      <c r="E128" s="82"/>
      <c r="F128" s="108">
        <v>40513</v>
      </c>
      <c r="G128" s="90">
        <v>7.0000000000000009</v>
      </c>
      <c r="H128" s="93" t="s">
        <v>184</v>
      </c>
      <c r="I128" s="94">
        <v>4.8000000000000001E-2</v>
      </c>
      <c r="J128" s="94">
        <v>4.8500000000000008E-2</v>
      </c>
      <c r="K128" s="90">
        <v>54968000</v>
      </c>
      <c r="L128" s="109">
        <v>105.8827</v>
      </c>
      <c r="M128" s="90">
        <v>58201.548299999995</v>
      </c>
      <c r="N128" s="82"/>
      <c r="O128" s="91">
        <v>3.9212647313678697E-3</v>
      </c>
      <c r="P128" s="91">
        <f>M128/'סכום נכסי הקרן'!$C$42</f>
        <v>1.1814050271797506E-3</v>
      </c>
      <c r="Q128" s="135"/>
      <c r="R128" s="135"/>
      <c r="S128" s="135"/>
      <c r="T128" s="135"/>
      <c r="U128" s="135"/>
      <c r="V128" s="135"/>
      <c r="W128" s="135"/>
      <c r="X128" s="135"/>
      <c r="Y128" s="135"/>
      <c r="Z128" s="135"/>
      <c r="AA128" s="135"/>
      <c r="AB128" s="135"/>
      <c r="AC128" s="135"/>
      <c r="AD128" s="135"/>
      <c r="AE128" s="135"/>
      <c r="AF128" s="135"/>
      <c r="AG128" s="135"/>
      <c r="AH128" s="135"/>
      <c r="AI128" s="135"/>
    </row>
    <row r="129" spans="2:35" s="133" customFormat="1">
      <c r="B129" s="97" t="s">
        <v>1994</v>
      </c>
      <c r="C129" s="82" t="s">
        <v>1995</v>
      </c>
      <c r="D129" s="82" t="s">
        <v>282</v>
      </c>
      <c r="E129" s="82"/>
      <c r="F129" s="108">
        <v>40544</v>
      </c>
      <c r="G129" s="90">
        <v>6.9200000000000008</v>
      </c>
      <c r="H129" s="93" t="s">
        <v>184</v>
      </c>
      <c r="I129" s="94">
        <v>4.8000000000000001E-2</v>
      </c>
      <c r="J129" s="94">
        <v>4.8500000000000008E-2</v>
      </c>
      <c r="K129" s="90">
        <v>162014000</v>
      </c>
      <c r="L129" s="109">
        <v>107.8973</v>
      </c>
      <c r="M129" s="90">
        <v>174808.77656</v>
      </c>
      <c r="N129" s="82"/>
      <c r="O129" s="91">
        <v>1.1777547338174411E-2</v>
      </c>
      <c r="P129" s="91">
        <f>M129/'סכום נכסי הקרן'!$C$42</f>
        <v>3.5483586511928888E-3</v>
      </c>
      <c r="Q129" s="135"/>
      <c r="R129" s="135"/>
      <c r="S129" s="135"/>
      <c r="T129" s="135"/>
      <c r="U129" s="135"/>
      <c r="V129" s="135"/>
      <c r="W129" s="135"/>
      <c r="X129" s="135"/>
      <c r="Y129" s="135"/>
      <c r="Z129" s="135"/>
      <c r="AA129" s="135"/>
      <c r="AB129" s="135"/>
      <c r="AC129" s="135"/>
      <c r="AD129" s="135"/>
      <c r="AE129" s="135"/>
      <c r="AF129" s="135"/>
      <c r="AG129" s="135"/>
      <c r="AH129" s="135"/>
      <c r="AI129" s="135"/>
    </row>
    <row r="130" spans="2:35" s="133" customFormat="1">
      <c r="B130" s="97" t="s">
        <v>1996</v>
      </c>
      <c r="C130" s="82" t="s">
        <v>1997</v>
      </c>
      <c r="D130" s="82" t="s">
        <v>282</v>
      </c>
      <c r="E130" s="82"/>
      <c r="F130" s="108">
        <v>40575</v>
      </c>
      <c r="G130" s="90">
        <v>7.01</v>
      </c>
      <c r="H130" s="93" t="s">
        <v>184</v>
      </c>
      <c r="I130" s="94">
        <v>4.8000000000000001E-2</v>
      </c>
      <c r="J130" s="94">
        <v>4.8500000000000008E-2</v>
      </c>
      <c r="K130" s="90">
        <v>61690000</v>
      </c>
      <c r="L130" s="109">
        <v>107.0754</v>
      </c>
      <c r="M130" s="90">
        <v>66054.831350000008</v>
      </c>
      <c r="N130" s="82"/>
      <c r="O130" s="91">
        <v>4.4503709621966838E-3</v>
      </c>
      <c r="P130" s="91">
        <f>M130/'סכום נכסי הקרן'!$C$42</f>
        <v>1.3408150144761802E-3</v>
      </c>
      <c r="Q130" s="135"/>
      <c r="R130" s="135"/>
      <c r="S130" s="135"/>
      <c r="T130" s="135"/>
      <c r="U130" s="135"/>
      <c r="V130" s="135"/>
      <c r="W130" s="135"/>
      <c r="X130" s="135"/>
      <c r="Y130" s="135"/>
      <c r="Z130" s="135"/>
      <c r="AA130" s="135"/>
      <c r="AB130" s="135"/>
      <c r="AC130" s="135"/>
      <c r="AD130" s="135"/>
      <c r="AE130" s="135"/>
      <c r="AF130" s="135"/>
      <c r="AG130" s="135"/>
      <c r="AH130" s="135"/>
      <c r="AI130" s="135"/>
    </row>
    <row r="131" spans="2:35" s="133" customFormat="1">
      <c r="B131" s="97" t="s">
        <v>1998</v>
      </c>
      <c r="C131" s="82" t="s">
        <v>1999</v>
      </c>
      <c r="D131" s="82" t="s">
        <v>282</v>
      </c>
      <c r="E131" s="82"/>
      <c r="F131" s="108">
        <v>40603</v>
      </c>
      <c r="G131" s="90">
        <v>7.0900000000000007</v>
      </c>
      <c r="H131" s="93" t="s">
        <v>184</v>
      </c>
      <c r="I131" s="94">
        <v>4.8000000000000001E-2</v>
      </c>
      <c r="J131" s="94">
        <v>4.8599999999999997E-2</v>
      </c>
      <c r="K131" s="90">
        <v>99173000</v>
      </c>
      <c r="L131" s="109">
        <v>106.42529999999999</v>
      </c>
      <c r="M131" s="90">
        <v>105545.90969</v>
      </c>
      <c r="N131" s="82"/>
      <c r="O131" s="91">
        <v>7.1110385427243924E-3</v>
      </c>
      <c r="P131" s="91">
        <f>M131/'סכום נכסי הקרן'!$C$42</f>
        <v>2.1424252781609586E-3</v>
      </c>
      <c r="Q131" s="135"/>
      <c r="R131" s="135"/>
      <c r="S131" s="135"/>
      <c r="T131" s="135"/>
      <c r="U131" s="135"/>
      <c r="V131" s="135"/>
      <c r="W131" s="135"/>
      <c r="X131" s="135"/>
      <c r="Y131" s="135"/>
      <c r="Z131" s="135"/>
      <c r="AA131" s="135"/>
      <c r="AB131" s="135"/>
      <c r="AC131" s="135"/>
      <c r="AD131" s="135"/>
      <c r="AE131" s="135"/>
      <c r="AF131" s="135"/>
      <c r="AG131" s="135"/>
      <c r="AH131" s="135"/>
      <c r="AI131" s="135"/>
    </row>
    <row r="132" spans="2:35" s="133" customFormat="1">
      <c r="B132" s="97" t="s">
        <v>2000</v>
      </c>
      <c r="C132" s="82" t="s">
        <v>2001</v>
      </c>
      <c r="D132" s="82" t="s">
        <v>282</v>
      </c>
      <c r="E132" s="82"/>
      <c r="F132" s="108">
        <v>40634</v>
      </c>
      <c r="G132" s="90">
        <v>7.17</v>
      </c>
      <c r="H132" s="93" t="s">
        <v>184</v>
      </c>
      <c r="I132" s="94">
        <v>4.8000000000000001E-2</v>
      </c>
      <c r="J132" s="94">
        <v>4.8499999999999995E-2</v>
      </c>
      <c r="K132" s="90">
        <v>31637000</v>
      </c>
      <c r="L132" s="109">
        <v>105.7009</v>
      </c>
      <c r="M132" s="90">
        <v>33440.57344</v>
      </c>
      <c r="N132" s="82"/>
      <c r="O132" s="91">
        <v>2.2530215270405297E-3</v>
      </c>
      <c r="P132" s="91">
        <f>M132/'סכום נכסי הקרן'!$C$42</f>
        <v>6.7879399651279808E-4</v>
      </c>
      <c r="Q132" s="135"/>
      <c r="R132" s="135"/>
      <c r="S132" s="135"/>
      <c r="T132" s="135"/>
      <c r="U132" s="135"/>
      <c r="V132" s="135"/>
      <c r="W132" s="135"/>
      <c r="X132" s="135"/>
      <c r="Y132" s="135"/>
      <c r="Z132" s="135"/>
      <c r="AA132" s="135"/>
      <c r="AB132" s="135"/>
      <c r="AC132" s="135"/>
      <c r="AD132" s="135"/>
      <c r="AE132" s="135"/>
      <c r="AF132" s="135"/>
      <c r="AG132" s="135"/>
      <c r="AH132" s="135"/>
      <c r="AI132" s="135"/>
    </row>
    <row r="133" spans="2:35" s="133" customFormat="1">
      <c r="B133" s="97" t="s">
        <v>2002</v>
      </c>
      <c r="C133" s="82" t="s">
        <v>2003</v>
      </c>
      <c r="D133" s="82" t="s">
        <v>282</v>
      </c>
      <c r="E133" s="82"/>
      <c r="F133" s="108">
        <v>40664</v>
      </c>
      <c r="G133" s="90">
        <v>7.2499999999999991</v>
      </c>
      <c r="H133" s="93" t="s">
        <v>184</v>
      </c>
      <c r="I133" s="94">
        <v>4.8000000000000001E-2</v>
      </c>
      <c r="J133" s="94">
        <v>4.8499999999999995E-2</v>
      </c>
      <c r="K133" s="90">
        <v>129083000</v>
      </c>
      <c r="L133" s="109">
        <v>105.08580000000001</v>
      </c>
      <c r="M133" s="90">
        <v>135647.87561000002</v>
      </c>
      <c r="N133" s="82"/>
      <c r="O133" s="91">
        <v>9.1391250929052856E-3</v>
      </c>
      <c r="P133" s="91">
        <f>M133/'סכום נכסי הקרן'!$C$42</f>
        <v>2.7534504983591219E-3</v>
      </c>
      <c r="Q133" s="135"/>
      <c r="R133" s="135"/>
      <c r="S133" s="135"/>
      <c r="T133" s="135"/>
      <c r="U133" s="135"/>
      <c r="V133" s="135"/>
      <c r="W133" s="135"/>
      <c r="X133" s="135"/>
      <c r="Y133" s="135"/>
      <c r="Z133" s="135"/>
      <c r="AA133" s="135"/>
      <c r="AB133" s="135"/>
      <c r="AC133" s="135"/>
      <c r="AD133" s="135"/>
      <c r="AE133" s="135"/>
      <c r="AF133" s="135"/>
      <c r="AG133" s="135"/>
      <c r="AH133" s="135"/>
      <c r="AI133" s="135"/>
    </row>
    <row r="134" spans="2:35" s="133" customFormat="1">
      <c r="B134" s="97" t="s">
        <v>2004</v>
      </c>
      <c r="C134" s="82" t="s">
        <v>2005</v>
      </c>
      <c r="D134" s="82" t="s">
        <v>282</v>
      </c>
      <c r="E134" s="82"/>
      <c r="F134" s="108">
        <v>39995</v>
      </c>
      <c r="G134" s="90">
        <v>7.33</v>
      </c>
      <c r="H134" s="93" t="s">
        <v>184</v>
      </c>
      <c r="I134" s="94">
        <v>4.8000000000000001E-2</v>
      </c>
      <c r="J134" s="94">
        <v>4.8499999999999995E-2</v>
      </c>
      <c r="K134" s="90">
        <v>71597000</v>
      </c>
      <c r="L134" s="109">
        <v>104.8009</v>
      </c>
      <c r="M134" s="90">
        <v>75034.230479999998</v>
      </c>
      <c r="N134" s="82"/>
      <c r="O134" s="91">
        <v>5.0553480142821574E-3</v>
      </c>
      <c r="P134" s="91">
        <f>M134/'סכום נכסי הקרן'!$C$42</f>
        <v>1.52308348641708E-3</v>
      </c>
      <c r="Q134" s="135"/>
      <c r="R134" s="135"/>
      <c r="S134" s="135"/>
      <c r="T134" s="135"/>
      <c r="U134" s="135"/>
      <c r="V134" s="135"/>
      <c r="W134" s="135"/>
      <c r="X134" s="135"/>
      <c r="Y134" s="135"/>
      <c r="Z134" s="135"/>
      <c r="AA134" s="135"/>
      <c r="AB134" s="135"/>
      <c r="AC134" s="135"/>
      <c r="AD134" s="135"/>
      <c r="AE134" s="135"/>
      <c r="AF134" s="135"/>
      <c r="AG134" s="135"/>
      <c r="AH134" s="135"/>
      <c r="AI134" s="135"/>
    </row>
    <row r="135" spans="2:35" s="133" customFormat="1">
      <c r="B135" s="97" t="s">
        <v>2006</v>
      </c>
      <c r="C135" s="82" t="s">
        <v>2007</v>
      </c>
      <c r="D135" s="82" t="s">
        <v>282</v>
      </c>
      <c r="E135" s="82"/>
      <c r="F135" s="108">
        <v>40848</v>
      </c>
      <c r="G135" s="90">
        <v>7.5799999999999992</v>
      </c>
      <c r="H135" s="93" t="s">
        <v>184</v>
      </c>
      <c r="I135" s="94">
        <v>4.8000000000000001E-2</v>
      </c>
      <c r="J135" s="94">
        <v>4.8499999999999995E-2</v>
      </c>
      <c r="K135" s="90">
        <v>204009000</v>
      </c>
      <c r="L135" s="109">
        <v>103.5603</v>
      </c>
      <c r="M135" s="90">
        <v>211272.23912000001</v>
      </c>
      <c r="N135" s="82"/>
      <c r="O135" s="91">
        <v>1.4234232665222332E-2</v>
      </c>
      <c r="P135" s="91">
        <f>M135/'סכום נכסי הקרן'!$C$42</f>
        <v>4.2885128092011665E-3</v>
      </c>
      <c r="Q135" s="135"/>
      <c r="R135" s="135"/>
      <c r="S135" s="135"/>
      <c r="T135" s="135"/>
      <c r="U135" s="135"/>
      <c r="V135" s="135"/>
      <c r="W135" s="135"/>
      <c r="X135" s="135"/>
      <c r="Y135" s="135"/>
      <c r="Z135" s="135"/>
      <c r="AA135" s="135"/>
      <c r="AB135" s="135"/>
      <c r="AC135" s="135"/>
      <c r="AD135" s="135"/>
      <c r="AE135" s="135"/>
      <c r="AF135" s="135"/>
      <c r="AG135" s="135"/>
      <c r="AH135" s="135"/>
      <c r="AI135" s="135"/>
    </row>
    <row r="136" spans="2:35" s="133" customFormat="1">
      <c r="B136" s="97" t="s">
        <v>2008</v>
      </c>
      <c r="C136" s="82" t="s">
        <v>2009</v>
      </c>
      <c r="D136" s="82" t="s">
        <v>282</v>
      </c>
      <c r="E136" s="82"/>
      <c r="F136" s="108">
        <v>40940</v>
      </c>
      <c r="G136" s="90">
        <v>7.6500000000000012</v>
      </c>
      <c r="H136" s="93" t="s">
        <v>184</v>
      </c>
      <c r="I136" s="94">
        <v>4.8000000000000001E-2</v>
      </c>
      <c r="J136" s="94">
        <v>4.8500000000000008E-2</v>
      </c>
      <c r="K136" s="90">
        <v>244972000</v>
      </c>
      <c r="L136" s="109">
        <v>104.81189999999999</v>
      </c>
      <c r="M136" s="90">
        <v>256759.72813</v>
      </c>
      <c r="N136" s="82"/>
      <c r="O136" s="91">
        <v>1.729890176051849E-2</v>
      </c>
      <c r="P136" s="91">
        <f>M136/'סכום נכסי הקרן'!$C$42</f>
        <v>5.2118413074947016E-3</v>
      </c>
      <c r="Q136" s="135"/>
      <c r="R136" s="135"/>
      <c r="S136" s="135"/>
      <c r="T136" s="135"/>
      <c r="U136" s="135"/>
      <c r="V136" s="135"/>
      <c r="W136" s="135"/>
      <c r="X136" s="135"/>
      <c r="Y136" s="135"/>
      <c r="Z136" s="135"/>
      <c r="AA136" s="135"/>
      <c r="AB136" s="135"/>
      <c r="AC136" s="135"/>
      <c r="AD136" s="135"/>
      <c r="AE136" s="135"/>
      <c r="AF136" s="135"/>
      <c r="AG136" s="135"/>
      <c r="AH136" s="135"/>
      <c r="AI136" s="135"/>
    </row>
    <row r="137" spans="2:35" s="133" customFormat="1">
      <c r="B137" s="97" t="s">
        <v>2010</v>
      </c>
      <c r="C137" s="82" t="s">
        <v>2011</v>
      </c>
      <c r="D137" s="82" t="s">
        <v>282</v>
      </c>
      <c r="E137" s="82"/>
      <c r="F137" s="108">
        <v>40969</v>
      </c>
      <c r="G137" s="90">
        <v>7.7299999999999995</v>
      </c>
      <c r="H137" s="93" t="s">
        <v>184</v>
      </c>
      <c r="I137" s="94">
        <v>4.8000000000000001E-2</v>
      </c>
      <c r="J137" s="94">
        <v>4.8499999999999995E-2</v>
      </c>
      <c r="K137" s="90">
        <v>119859000</v>
      </c>
      <c r="L137" s="109">
        <v>104.3732</v>
      </c>
      <c r="M137" s="90">
        <v>125116.89689</v>
      </c>
      <c r="N137" s="82"/>
      <c r="O137" s="91">
        <v>8.429612087707079E-3</v>
      </c>
      <c r="P137" s="91">
        <f>M137/'סכום נכסי הקרן'!$C$42</f>
        <v>2.5396872641440795E-3</v>
      </c>
      <c r="Q137" s="135"/>
      <c r="R137" s="135"/>
      <c r="S137" s="135"/>
      <c r="T137" s="135"/>
      <c r="U137" s="135"/>
      <c r="V137" s="135"/>
      <c r="W137" s="135"/>
      <c r="X137" s="135"/>
      <c r="Y137" s="135"/>
      <c r="Z137" s="135"/>
      <c r="AA137" s="135"/>
      <c r="AB137" s="135"/>
      <c r="AC137" s="135"/>
      <c r="AD137" s="135"/>
      <c r="AE137" s="135"/>
      <c r="AF137" s="135"/>
      <c r="AG137" s="135"/>
      <c r="AH137" s="135"/>
      <c r="AI137" s="135"/>
    </row>
    <row r="138" spans="2:35" s="133" customFormat="1">
      <c r="B138" s="97" t="s">
        <v>2012</v>
      </c>
      <c r="C138" s="82">
        <v>8789</v>
      </c>
      <c r="D138" s="82" t="s">
        <v>282</v>
      </c>
      <c r="E138" s="82"/>
      <c r="F138" s="108">
        <v>41000</v>
      </c>
      <c r="G138" s="90">
        <v>7.8099999999999987</v>
      </c>
      <c r="H138" s="93" t="s">
        <v>184</v>
      </c>
      <c r="I138" s="94">
        <v>4.8000000000000001E-2</v>
      </c>
      <c r="J138" s="94">
        <v>4.8499999999999995E-2</v>
      </c>
      <c r="K138" s="90">
        <v>84207000</v>
      </c>
      <c r="L138" s="109">
        <v>103.9731</v>
      </c>
      <c r="M138" s="90">
        <v>87552.652400000006</v>
      </c>
      <c r="N138" s="82"/>
      <c r="O138" s="91">
        <v>5.8987627996458392E-3</v>
      </c>
      <c r="P138" s="91">
        <f>M138/'סכום נכסי הקרן'!$C$42</f>
        <v>1.7771888671264313E-3</v>
      </c>
      <c r="Q138" s="135"/>
      <c r="R138" s="135"/>
      <c r="S138" s="135"/>
      <c r="T138" s="135"/>
      <c r="U138" s="135"/>
      <c r="V138" s="135"/>
      <c r="W138" s="135"/>
      <c r="X138" s="135"/>
      <c r="Y138" s="135"/>
      <c r="Z138" s="135"/>
      <c r="AA138" s="135"/>
      <c r="AB138" s="135"/>
      <c r="AC138" s="135"/>
      <c r="AD138" s="135"/>
      <c r="AE138" s="135"/>
      <c r="AF138" s="135"/>
      <c r="AG138" s="135"/>
      <c r="AH138" s="135"/>
      <c r="AI138" s="135"/>
    </row>
    <row r="139" spans="2:35" s="133" customFormat="1">
      <c r="B139" s="97" t="s">
        <v>2013</v>
      </c>
      <c r="C139" s="82" t="s">
        <v>2014</v>
      </c>
      <c r="D139" s="82" t="s">
        <v>282</v>
      </c>
      <c r="E139" s="82"/>
      <c r="F139" s="108">
        <v>41640</v>
      </c>
      <c r="G139" s="90">
        <v>8.77</v>
      </c>
      <c r="H139" s="93" t="s">
        <v>184</v>
      </c>
      <c r="I139" s="94">
        <v>4.8000000000000001E-2</v>
      </c>
      <c r="J139" s="94">
        <v>4.8499999999999995E-2</v>
      </c>
      <c r="K139" s="90">
        <v>158418000</v>
      </c>
      <c r="L139" s="109">
        <v>102.38849999999999</v>
      </c>
      <c r="M139" s="90">
        <v>162201.86449000001</v>
      </c>
      <c r="N139" s="82"/>
      <c r="O139" s="91">
        <v>1.092817062715061E-2</v>
      </c>
      <c r="P139" s="91">
        <f>M139/'סכום נכסי הקרן'!$C$42</f>
        <v>3.2924570518068964E-3</v>
      </c>
      <c r="Q139" s="135"/>
      <c r="R139" s="135"/>
      <c r="S139" s="135"/>
      <c r="T139" s="135"/>
      <c r="U139" s="135"/>
      <c r="V139" s="135"/>
      <c r="W139" s="135"/>
      <c r="X139" s="135"/>
      <c r="Y139" s="135"/>
      <c r="Z139" s="135"/>
      <c r="AA139" s="135"/>
      <c r="AB139" s="135"/>
      <c r="AC139" s="135"/>
      <c r="AD139" s="135"/>
      <c r="AE139" s="135"/>
      <c r="AF139" s="135"/>
      <c r="AG139" s="135"/>
      <c r="AH139" s="135"/>
      <c r="AI139" s="135"/>
    </row>
    <row r="140" spans="2:35" s="133" customFormat="1">
      <c r="B140" s="134"/>
      <c r="C140" s="134"/>
      <c r="Q140" s="135"/>
      <c r="R140" s="135"/>
      <c r="S140" s="135"/>
      <c r="T140" s="135"/>
      <c r="U140" s="135"/>
      <c r="V140" s="135"/>
      <c r="W140" s="135"/>
      <c r="X140" s="135"/>
      <c r="Y140" s="135"/>
      <c r="Z140" s="135"/>
      <c r="AA140" s="135"/>
      <c r="AB140" s="135"/>
      <c r="AC140" s="135"/>
      <c r="AD140" s="135"/>
      <c r="AE140" s="135"/>
      <c r="AF140" s="135"/>
      <c r="AG140" s="135"/>
      <c r="AH140" s="135"/>
      <c r="AI140" s="135"/>
    </row>
    <row r="141" spans="2:35" s="133" customFormat="1">
      <c r="B141" s="134"/>
      <c r="C141" s="134"/>
      <c r="Q141" s="135"/>
      <c r="R141" s="135"/>
      <c r="S141" s="135"/>
      <c r="T141" s="135"/>
      <c r="U141" s="135"/>
      <c r="V141" s="135"/>
      <c r="W141" s="135"/>
      <c r="X141" s="135"/>
      <c r="Y141" s="135"/>
      <c r="Z141" s="135"/>
      <c r="AA141" s="135"/>
      <c r="AB141" s="135"/>
      <c r="AC141" s="135"/>
      <c r="AD141" s="135"/>
      <c r="AE141" s="135"/>
      <c r="AF141" s="135"/>
      <c r="AG141" s="135"/>
      <c r="AH141" s="135"/>
      <c r="AI141" s="135"/>
    </row>
    <row r="142" spans="2:35" s="133" customFormat="1">
      <c r="B142" s="134"/>
      <c r="C142" s="134"/>
      <c r="Q142" s="135"/>
      <c r="R142" s="135"/>
      <c r="S142" s="135"/>
      <c r="T142" s="135"/>
      <c r="U142" s="135"/>
      <c r="V142" s="135"/>
      <c r="W142" s="135"/>
      <c r="X142" s="135"/>
      <c r="Y142" s="135"/>
      <c r="Z142" s="135"/>
      <c r="AA142" s="135"/>
      <c r="AB142" s="135"/>
      <c r="AC142" s="135"/>
      <c r="AD142" s="135"/>
      <c r="AE142" s="135"/>
      <c r="AF142" s="135"/>
      <c r="AG142" s="135"/>
      <c r="AH142" s="135"/>
      <c r="AI142" s="135"/>
    </row>
    <row r="143" spans="2:35" s="133" customFormat="1">
      <c r="B143" s="137" t="s">
        <v>276</v>
      </c>
      <c r="C143" s="134"/>
      <c r="Q143" s="135"/>
      <c r="R143" s="135"/>
      <c r="S143" s="135"/>
      <c r="T143" s="135"/>
      <c r="U143" s="135"/>
      <c r="V143" s="135"/>
      <c r="W143" s="135"/>
      <c r="X143" s="135"/>
      <c r="Y143" s="135"/>
      <c r="Z143" s="135"/>
      <c r="AA143" s="135"/>
      <c r="AB143" s="135"/>
      <c r="AC143" s="135"/>
      <c r="AD143" s="135"/>
      <c r="AE143" s="135"/>
      <c r="AF143" s="135"/>
      <c r="AG143" s="135"/>
      <c r="AH143" s="135"/>
      <c r="AI143" s="135"/>
    </row>
    <row r="144" spans="2:35" s="133" customFormat="1">
      <c r="B144" s="137" t="s">
        <v>132</v>
      </c>
      <c r="C144" s="134"/>
      <c r="Q144" s="135"/>
      <c r="R144" s="135"/>
      <c r="S144" s="135"/>
      <c r="T144" s="135"/>
      <c r="U144" s="135"/>
      <c r="V144" s="135"/>
      <c r="W144" s="135"/>
      <c r="X144" s="135"/>
      <c r="Y144" s="135"/>
      <c r="Z144" s="135"/>
      <c r="AA144" s="135"/>
      <c r="AB144" s="135"/>
      <c r="AC144" s="135"/>
      <c r="AD144" s="135"/>
      <c r="AE144" s="135"/>
      <c r="AF144" s="135"/>
      <c r="AG144" s="135"/>
      <c r="AH144" s="135"/>
      <c r="AI144" s="135"/>
    </row>
    <row r="145" spans="2:35" s="133" customFormat="1">
      <c r="B145" s="137" t="s">
        <v>261</v>
      </c>
      <c r="C145" s="134"/>
      <c r="Q145" s="135"/>
      <c r="R145" s="135"/>
      <c r="S145" s="135"/>
      <c r="T145" s="135"/>
      <c r="U145" s="135"/>
      <c r="V145" s="135"/>
      <c r="W145" s="135"/>
      <c r="X145" s="135"/>
      <c r="Y145" s="135"/>
      <c r="Z145" s="135"/>
      <c r="AA145" s="135"/>
      <c r="AB145" s="135"/>
      <c r="AC145" s="135"/>
      <c r="AD145" s="135"/>
      <c r="AE145" s="135"/>
      <c r="AF145" s="135"/>
      <c r="AG145" s="135"/>
      <c r="AH145" s="135"/>
      <c r="AI145" s="135"/>
    </row>
    <row r="146" spans="2:35">
      <c r="B146" s="95" t="s">
        <v>271</v>
      </c>
    </row>
  </sheetData>
  <sheetProtection sheet="1" objects="1" scenarios="1"/>
  <mergeCells count="2">
    <mergeCell ref="B6:P6"/>
    <mergeCell ref="B7:P7"/>
  </mergeCells>
  <phoneticPr fontId="5" type="noConversion"/>
  <dataValidations count="1">
    <dataValidation allowBlank="1" showInputMessage="1" showErrorMessage="1" sqref="C5:C1048576 AD25:XFD27 B145 A1:A1048576 B1:B142 B147:B1048576 D1:P1048576 Q28:XFD1048576 Q1:XFD24 Q25:AB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6" t="s">
        <v>199</v>
      </c>
      <c r="C1" s="76" t="s" vm="1">
        <v>277</v>
      </c>
    </row>
    <row r="2" spans="2:65">
      <c r="B2" s="56" t="s">
        <v>198</v>
      </c>
      <c r="C2" s="76" t="s">
        <v>278</v>
      </c>
    </row>
    <row r="3" spans="2:65">
      <c r="B3" s="56" t="s">
        <v>200</v>
      </c>
      <c r="C3" s="76" t="s">
        <v>279</v>
      </c>
    </row>
    <row r="4" spans="2:65">
      <c r="B4" s="56" t="s">
        <v>201</v>
      </c>
      <c r="C4" s="76">
        <v>2102</v>
      </c>
    </row>
    <row r="6" spans="2:65" ht="26.25" customHeight="1">
      <c r="B6" s="200" t="s">
        <v>230</v>
      </c>
      <c r="C6" s="201"/>
      <c r="D6" s="201"/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1"/>
      <c r="P6" s="201"/>
      <c r="Q6" s="201"/>
      <c r="R6" s="201"/>
      <c r="S6" s="202"/>
    </row>
    <row r="7" spans="2:65" ht="26.25" customHeight="1">
      <c r="B7" s="200" t="s">
        <v>107</v>
      </c>
      <c r="C7" s="201"/>
      <c r="D7" s="201"/>
      <c r="E7" s="201"/>
      <c r="F7" s="201"/>
      <c r="G7" s="201"/>
      <c r="H7" s="201"/>
      <c r="I7" s="201"/>
      <c r="J7" s="201"/>
      <c r="K7" s="201"/>
      <c r="L7" s="201"/>
      <c r="M7" s="201"/>
      <c r="N7" s="201"/>
      <c r="O7" s="201"/>
      <c r="P7" s="201"/>
      <c r="Q7" s="201"/>
      <c r="R7" s="201"/>
      <c r="S7" s="202"/>
    </row>
    <row r="8" spans="2:65" s="3" customFormat="1" ht="78.75">
      <c r="B8" s="22" t="s">
        <v>136</v>
      </c>
      <c r="C8" s="30" t="s">
        <v>53</v>
      </c>
      <c r="D8" s="30" t="s">
        <v>138</v>
      </c>
      <c r="E8" s="30" t="s">
        <v>137</v>
      </c>
      <c r="F8" s="30" t="s">
        <v>76</v>
      </c>
      <c r="G8" s="30" t="s">
        <v>15</v>
      </c>
      <c r="H8" s="30" t="s">
        <v>77</v>
      </c>
      <c r="I8" s="30" t="s">
        <v>122</v>
      </c>
      <c r="J8" s="30" t="s">
        <v>18</v>
      </c>
      <c r="K8" s="30" t="s">
        <v>121</v>
      </c>
      <c r="L8" s="30" t="s">
        <v>17</v>
      </c>
      <c r="M8" s="70" t="s">
        <v>19</v>
      </c>
      <c r="N8" s="30" t="s">
        <v>263</v>
      </c>
      <c r="O8" s="30" t="s">
        <v>262</v>
      </c>
      <c r="P8" s="30" t="s">
        <v>130</v>
      </c>
      <c r="Q8" s="30" t="s">
        <v>68</v>
      </c>
      <c r="R8" s="30" t="s">
        <v>202</v>
      </c>
      <c r="S8" s="31" t="s">
        <v>204</v>
      </c>
      <c r="U8" s="1"/>
      <c r="BJ8" s="1"/>
    </row>
    <row r="9" spans="2:65" s="3" customFormat="1" ht="17.2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272</v>
      </c>
      <c r="O9" s="32"/>
      <c r="P9" s="32" t="s">
        <v>266</v>
      </c>
      <c r="Q9" s="32" t="s">
        <v>20</v>
      </c>
      <c r="R9" s="32" t="s">
        <v>20</v>
      </c>
      <c r="S9" s="33" t="s">
        <v>20</v>
      </c>
      <c r="BJ9" s="1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133</v>
      </c>
      <c r="R10" s="20" t="s">
        <v>134</v>
      </c>
      <c r="S10" s="20" t="s">
        <v>205</v>
      </c>
      <c r="T10" s="5"/>
      <c r="BJ10" s="1"/>
    </row>
    <row r="11" spans="2:65" s="4" customFormat="1" ht="18" customHeight="1"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5"/>
      <c r="BJ11" s="1"/>
      <c r="BM11" s="1"/>
    </row>
    <row r="12" spans="2:65" ht="20.25" customHeight="1">
      <c r="B12" s="95" t="s">
        <v>276</v>
      </c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</row>
    <row r="13" spans="2:65">
      <c r="B13" s="95" t="s">
        <v>132</v>
      </c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</row>
    <row r="14" spans="2:65">
      <c r="B14" s="95" t="s">
        <v>261</v>
      </c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</row>
    <row r="15" spans="2:65">
      <c r="B15" s="95" t="s">
        <v>271</v>
      </c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</row>
    <row r="16" spans="2:65"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</row>
    <row r="17" spans="2:19"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</row>
    <row r="18" spans="2:19"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</row>
    <row r="19" spans="2:19"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</row>
    <row r="20" spans="2:19"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</row>
    <row r="21" spans="2:19"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</row>
    <row r="22" spans="2:19">
      <c r="B22" s="97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</row>
    <row r="23" spans="2:19"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</row>
    <row r="24" spans="2:19"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</row>
    <row r="25" spans="2:19"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</row>
    <row r="26" spans="2:19"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</row>
    <row r="27" spans="2:19"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</row>
    <row r="28" spans="2:19"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</row>
    <row r="29" spans="2:19"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</row>
    <row r="30" spans="2:19"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</row>
    <row r="31" spans="2:19"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</row>
    <row r="32" spans="2:19"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</row>
    <row r="33" spans="2:19"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</row>
    <row r="34" spans="2:19"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</row>
    <row r="35" spans="2:19"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</row>
    <row r="36" spans="2:19"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</row>
    <row r="37" spans="2:19"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</row>
    <row r="38" spans="2:19"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</row>
    <row r="39" spans="2:19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</row>
    <row r="40" spans="2:19"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</row>
    <row r="41" spans="2:19"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</row>
    <row r="42" spans="2:19"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</row>
    <row r="43" spans="2:19"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</row>
    <row r="44" spans="2:19"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</row>
    <row r="45" spans="2:19"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</row>
    <row r="46" spans="2:19"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</row>
    <row r="47" spans="2:19"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</row>
    <row r="48" spans="2:19"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</row>
    <row r="49" spans="2:19"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</row>
    <row r="50" spans="2:19"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</row>
    <row r="51" spans="2:19"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</row>
    <row r="52" spans="2:19"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</row>
    <row r="53" spans="2:19"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</row>
    <row r="54" spans="2:19"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</row>
    <row r="55" spans="2:19"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</row>
    <row r="56" spans="2:19"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</row>
    <row r="57" spans="2:19"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</row>
    <row r="58" spans="2:19"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</row>
    <row r="59" spans="2:19"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</row>
    <row r="60" spans="2:19"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</row>
    <row r="61" spans="2:19"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</row>
    <row r="62" spans="2:19"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</row>
    <row r="63" spans="2:19"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</row>
    <row r="64" spans="2:19"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</row>
    <row r="65" spans="2:19"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</row>
    <row r="66" spans="2:19"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7"/>
    </row>
    <row r="67" spans="2:19"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</row>
    <row r="68" spans="2:19"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</row>
    <row r="69" spans="2:19"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</row>
    <row r="70" spans="2:19"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</row>
    <row r="71" spans="2:19"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</row>
    <row r="72" spans="2:19"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</row>
    <row r="73" spans="2:19"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</row>
    <row r="74" spans="2:19"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</row>
    <row r="75" spans="2:19"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</row>
    <row r="76" spans="2:19"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</row>
    <row r="77" spans="2:19"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</row>
    <row r="78" spans="2:19"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</row>
    <row r="79" spans="2:19"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</row>
    <row r="80" spans="2:19"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</row>
    <row r="81" spans="2:19"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</row>
    <row r="82" spans="2:19"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</row>
    <row r="83" spans="2:19"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</row>
    <row r="84" spans="2:19"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</row>
    <row r="85" spans="2:19"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</row>
    <row r="86" spans="2:19"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</row>
    <row r="87" spans="2:19"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</row>
    <row r="88" spans="2:19"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7"/>
    </row>
    <row r="89" spans="2:19"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</row>
    <row r="90" spans="2:19"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7"/>
    </row>
    <row r="91" spans="2:19"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</row>
    <row r="92" spans="2:19"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</row>
    <row r="93" spans="2:19"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</row>
    <row r="94" spans="2:19"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</row>
    <row r="95" spans="2:19"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97"/>
    </row>
    <row r="96" spans="2:19"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</row>
    <row r="97" spans="2:19"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</row>
    <row r="98" spans="2:19"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</row>
    <row r="99" spans="2:19"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7"/>
      <c r="R99" s="97"/>
      <c r="S99" s="97"/>
    </row>
    <row r="100" spans="2:19"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</row>
    <row r="101" spans="2:19"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</row>
    <row r="102" spans="2:19"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</row>
    <row r="103" spans="2:19"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</row>
    <row r="104" spans="2:19"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</row>
    <row r="105" spans="2:19"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</row>
    <row r="106" spans="2:19"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</row>
    <row r="107" spans="2:19"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</row>
    <row r="108" spans="2:19"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</row>
    <row r="109" spans="2:19"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</row>
    <row r="110" spans="2:19"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3"/>
      <c r="D398" s="1"/>
      <c r="E398" s="1"/>
      <c r="F398" s="1"/>
    </row>
    <row r="399" spans="2:6">
      <c r="B399" s="43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5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39"/>
  <sheetViews>
    <sheetView rightToLeft="1" workbookViewId="0">
      <selection activeCell="C16" sqref="C16"/>
    </sheetView>
  </sheetViews>
  <sheetFormatPr defaultColWidth="9.140625" defaultRowHeight="18"/>
  <cols>
    <col min="1" max="1" width="6.28515625" style="1" customWidth="1"/>
    <col min="2" max="2" width="46.5703125" style="2" bestFit="1" customWidth="1"/>
    <col min="3" max="3" width="41.7109375" style="2" bestFit="1" customWidth="1"/>
    <col min="4" max="4" width="9.28515625" style="2" bestFit="1" customWidth="1"/>
    <col min="5" max="5" width="11.28515625" style="2" bestFit="1" customWidth="1"/>
    <col min="6" max="6" width="16.42578125" style="1" bestFit="1" customWidth="1"/>
    <col min="7" max="7" width="6" style="1" bestFit="1" customWidth="1"/>
    <col min="8" max="8" width="8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8" style="1" bestFit="1" customWidth="1"/>
    <col min="14" max="14" width="14.28515625" style="1" bestFit="1" customWidth="1"/>
    <col min="15" max="15" width="7.28515625" style="1" bestFit="1" customWidth="1"/>
    <col min="16" max="16" width="11.28515625" style="1" bestFit="1" customWidth="1"/>
    <col min="17" max="17" width="8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6" t="s">
        <v>199</v>
      </c>
      <c r="C1" s="76" t="s" vm="1">
        <v>277</v>
      </c>
    </row>
    <row r="2" spans="2:81">
      <c r="B2" s="56" t="s">
        <v>198</v>
      </c>
      <c r="C2" s="76" t="s">
        <v>278</v>
      </c>
    </row>
    <row r="3" spans="2:81">
      <c r="B3" s="56" t="s">
        <v>200</v>
      </c>
      <c r="C3" s="76" t="s">
        <v>279</v>
      </c>
    </row>
    <row r="4" spans="2:81">
      <c r="B4" s="56" t="s">
        <v>201</v>
      </c>
      <c r="C4" s="76">
        <v>2102</v>
      </c>
    </row>
    <row r="6" spans="2:81" ht="26.25" customHeight="1">
      <c r="B6" s="200" t="s">
        <v>230</v>
      </c>
      <c r="C6" s="201"/>
      <c r="D6" s="201"/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1"/>
      <c r="P6" s="201"/>
      <c r="Q6" s="201"/>
      <c r="R6" s="201"/>
      <c r="S6" s="202"/>
    </row>
    <row r="7" spans="2:81" ht="26.25" customHeight="1">
      <c r="B7" s="200" t="s">
        <v>108</v>
      </c>
      <c r="C7" s="201"/>
      <c r="D7" s="201"/>
      <c r="E7" s="201"/>
      <c r="F7" s="201"/>
      <c r="G7" s="201"/>
      <c r="H7" s="201"/>
      <c r="I7" s="201"/>
      <c r="J7" s="201"/>
      <c r="K7" s="201"/>
      <c r="L7" s="201"/>
      <c r="M7" s="201"/>
      <c r="N7" s="201"/>
      <c r="O7" s="201"/>
      <c r="P7" s="201"/>
      <c r="Q7" s="201"/>
      <c r="R7" s="201"/>
      <c r="S7" s="202"/>
    </row>
    <row r="8" spans="2:81" s="3" customFormat="1" ht="78.75">
      <c r="B8" s="22" t="s">
        <v>136</v>
      </c>
      <c r="C8" s="30" t="s">
        <v>53</v>
      </c>
      <c r="D8" s="30" t="s">
        <v>138</v>
      </c>
      <c r="E8" s="30" t="s">
        <v>137</v>
      </c>
      <c r="F8" s="30" t="s">
        <v>76</v>
      </c>
      <c r="G8" s="30" t="s">
        <v>15</v>
      </c>
      <c r="H8" s="30" t="s">
        <v>77</v>
      </c>
      <c r="I8" s="30" t="s">
        <v>122</v>
      </c>
      <c r="J8" s="30" t="s">
        <v>18</v>
      </c>
      <c r="K8" s="30" t="s">
        <v>121</v>
      </c>
      <c r="L8" s="30" t="s">
        <v>17</v>
      </c>
      <c r="M8" s="70" t="s">
        <v>19</v>
      </c>
      <c r="N8" s="70" t="s">
        <v>263</v>
      </c>
      <c r="O8" s="30" t="s">
        <v>262</v>
      </c>
      <c r="P8" s="30" t="s">
        <v>130</v>
      </c>
      <c r="Q8" s="30" t="s">
        <v>68</v>
      </c>
      <c r="R8" s="30" t="s">
        <v>202</v>
      </c>
      <c r="S8" s="31" t="s">
        <v>204</v>
      </c>
      <c r="U8" s="1"/>
      <c r="BZ8" s="1"/>
    </row>
    <row r="9" spans="2:81" s="3" customFormat="1" ht="27.7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272</v>
      </c>
      <c r="O9" s="32"/>
      <c r="P9" s="32" t="s">
        <v>266</v>
      </c>
      <c r="Q9" s="32" t="s">
        <v>20</v>
      </c>
      <c r="R9" s="32" t="s">
        <v>20</v>
      </c>
      <c r="S9" s="33" t="s">
        <v>20</v>
      </c>
      <c r="BZ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133</v>
      </c>
      <c r="R10" s="20" t="s">
        <v>134</v>
      </c>
      <c r="S10" s="20" t="s">
        <v>205</v>
      </c>
      <c r="T10" s="5"/>
      <c r="BZ10" s="1"/>
    </row>
    <row r="11" spans="2:81" s="132" customFormat="1" ht="18" customHeight="1">
      <c r="B11" s="101" t="s">
        <v>61</v>
      </c>
      <c r="C11" s="78"/>
      <c r="D11" s="78"/>
      <c r="E11" s="78"/>
      <c r="F11" s="78"/>
      <c r="G11" s="78"/>
      <c r="H11" s="78"/>
      <c r="I11" s="78"/>
      <c r="J11" s="86">
        <v>6.720091248801265</v>
      </c>
      <c r="K11" s="78"/>
      <c r="L11" s="78"/>
      <c r="M11" s="85">
        <v>2.5617320713639334E-2</v>
      </c>
      <c r="N11" s="84"/>
      <c r="O11" s="86"/>
      <c r="P11" s="84">
        <f>P12+P48</f>
        <v>729586.4815900001</v>
      </c>
      <c r="Q11" s="78"/>
      <c r="R11" s="85">
        <f>P11/$P$11</f>
        <v>1</v>
      </c>
      <c r="S11" s="85">
        <f>P11/'סכום נכסי הקרן'!$C$42</f>
        <v>1.4809522466137086E-2</v>
      </c>
      <c r="T11" s="139"/>
      <c r="BZ11" s="133"/>
      <c r="CC11" s="133"/>
    </row>
    <row r="12" spans="2:81" s="133" customFormat="1" ht="17.25" customHeight="1">
      <c r="B12" s="102" t="s">
        <v>256</v>
      </c>
      <c r="C12" s="80"/>
      <c r="D12" s="80"/>
      <c r="E12" s="80"/>
      <c r="F12" s="80"/>
      <c r="G12" s="80"/>
      <c r="H12" s="80"/>
      <c r="I12" s="80"/>
      <c r="J12" s="89">
        <v>6.307246110127581</v>
      </c>
      <c r="K12" s="80"/>
      <c r="L12" s="80"/>
      <c r="M12" s="88">
        <v>2.3810662676119577E-2</v>
      </c>
      <c r="N12" s="87"/>
      <c r="O12" s="89"/>
      <c r="P12" s="87">
        <f>P13+P35+P42</f>
        <v>659894.33327000006</v>
      </c>
      <c r="Q12" s="80"/>
      <c r="R12" s="88">
        <f t="shared" ref="R12:R52" si="0">P12/$P$11</f>
        <v>0.90447719348072519</v>
      </c>
      <c r="S12" s="88">
        <f>P12/'סכום נכסי הקרן'!$C$42</f>
        <v>1.3394875316961419E-2</v>
      </c>
    </row>
    <row r="13" spans="2:81" s="133" customFormat="1">
      <c r="B13" s="103" t="s">
        <v>69</v>
      </c>
      <c r="C13" s="80"/>
      <c r="D13" s="80"/>
      <c r="E13" s="80"/>
      <c r="F13" s="80"/>
      <c r="G13" s="80"/>
      <c r="H13" s="80"/>
      <c r="I13" s="80"/>
      <c r="J13" s="89">
        <v>6.4722231419777865</v>
      </c>
      <c r="K13" s="80"/>
      <c r="L13" s="80"/>
      <c r="M13" s="88">
        <v>1.7597096769207867E-2</v>
      </c>
      <c r="N13" s="87"/>
      <c r="O13" s="89"/>
      <c r="P13" s="87">
        <f>SUM(P14:P33)</f>
        <v>443657.27016999997</v>
      </c>
      <c r="Q13" s="80"/>
      <c r="R13" s="88">
        <f t="shared" si="0"/>
        <v>0.60809414834980247</v>
      </c>
      <c r="S13" s="88">
        <f>P13/'סכום נכסי הקרן'!$C$42</f>
        <v>9.005583951512899E-3</v>
      </c>
    </row>
    <row r="14" spans="2:81" s="133" customFormat="1">
      <c r="B14" s="104" t="s">
        <v>2015</v>
      </c>
      <c r="C14" s="82" t="s">
        <v>2016</v>
      </c>
      <c r="D14" s="93" t="s">
        <v>2017</v>
      </c>
      <c r="E14" s="82" t="s">
        <v>2018</v>
      </c>
      <c r="F14" s="93" t="s">
        <v>438</v>
      </c>
      <c r="G14" s="82" t="s">
        <v>346</v>
      </c>
      <c r="H14" s="82" t="s">
        <v>182</v>
      </c>
      <c r="I14" s="108">
        <v>39076</v>
      </c>
      <c r="J14" s="92">
        <v>9.3000000000000007</v>
      </c>
      <c r="K14" s="93" t="s">
        <v>184</v>
      </c>
      <c r="L14" s="94">
        <v>4.9000000000000002E-2</v>
      </c>
      <c r="M14" s="91">
        <v>1.8799999999999997E-2</v>
      </c>
      <c r="N14" s="90">
        <v>34820965</v>
      </c>
      <c r="O14" s="92">
        <v>159.72</v>
      </c>
      <c r="P14" s="90">
        <v>55616.042649999996</v>
      </c>
      <c r="Q14" s="91">
        <v>1.773778124571506E-2</v>
      </c>
      <c r="R14" s="91">
        <f t="shared" si="0"/>
        <v>7.6229541052892064E-2</v>
      </c>
      <c r="S14" s="91">
        <f>P14/'סכום נכסי הקרן'!$C$42</f>
        <v>1.1289231008061243E-3</v>
      </c>
    </row>
    <row r="15" spans="2:81" s="133" customFormat="1">
      <c r="B15" s="104" t="s">
        <v>2019</v>
      </c>
      <c r="C15" s="82" t="s">
        <v>2020</v>
      </c>
      <c r="D15" s="93" t="s">
        <v>2017</v>
      </c>
      <c r="E15" s="82" t="s">
        <v>2018</v>
      </c>
      <c r="F15" s="93" t="s">
        <v>438</v>
      </c>
      <c r="G15" s="82" t="s">
        <v>346</v>
      </c>
      <c r="H15" s="82" t="s">
        <v>182</v>
      </c>
      <c r="I15" s="108">
        <v>42639</v>
      </c>
      <c r="J15" s="92">
        <v>11.49</v>
      </c>
      <c r="K15" s="93" t="s">
        <v>184</v>
      </c>
      <c r="L15" s="94">
        <v>4.0999999999999995E-2</v>
      </c>
      <c r="M15" s="91">
        <v>2.5799999999999997E-2</v>
      </c>
      <c r="N15" s="90">
        <v>69390676</v>
      </c>
      <c r="O15" s="92">
        <v>125.95</v>
      </c>
      <c r="P15" s="90">
        <v>87397.562890000001</v>
      </c>
      <c r="Q15" s="91">
        <v>2.0013821441011229E-2</v>
      </c>
      <c r="R15" s="91">
        <f t="shared" si="0"/>
        <v>0.11979054587131743</v>
      </c>
      <c r="S15" s="91">
        <f>P15/'סכום נכסי הקרן'!$C$42</f>
        <v>1.7740407803121007E-3</v>
      </c>
    </row>
    <row r="16" spans="2:81" s="133" customFormat="1">
      <c r="B16" s="104" t="s">
        <v>2021</v>
      </c>
      <c r="C16" s="82" t="s">
        <v>2022</v>
      </c>
      <c r="D16" s="93" t="s">
        <v>2017</v>
      </c>
      <c r="E16" s="82" t="s">
        <v>2023</v>
      </c>
      <c r="F16" s="93" t="s">
        <v>438</v>
      </c>
      <c r="G16" s="82" t="s">
        <v>346</v>
      </c>
      <c r="H16" s="82" t="s">
        <v>180</v>
      </c>
      <c r="I16" s="108">
        <v>42796</v>
      </c>
      <c r="J16" s="92">
        <v>9.0699999999999985</v>
      </c>
      <c r="K16" s="93" t="s">
        <v>184</v>
      </c>
      <c r="L16" s="94">
        <v>2.1400000000000002E-2</v>
      </c>
      <c r="M16" s="91">
        <v>1.8800000000000001E-2</v>
      </c>
      <c r="N16" s="90">
        <v>45400000</v>
      </c>
      <c r="O16" s="92">
        <v>104.11</v>
      </c>
      <c r="P16" s="90">
        <v>47265.938950000003</v>
      </c>
      <c r="Q16" s="91">
        <v>0.17485345431857222</v>
      </c>
      <c r="R16" s="91">
        <f t="shared" si="0"/>
        <v>6.4784559668639344E-2</v>
      </c>
      <c r="S16" s="91">
        <f>P16/'סכום נכסי הקרן'!$C$42</f>
        <v>9.5942839187151301E-4</v>
      </c>
    </row>
    <row r="17" spans="2:19" s="133" customFormat="1">
      <c r="B17" s="104" t="s">
        <v>2024</v>
      </c>
      <c r="C17" s="82" t="s">
        <v>2025</v>
      </c>
      <c r="D17" s="93" t="s">
        <v>2017</v>
      </c>
      <c r="E17" s="82" t="s">
        <v>344</v>
      </c>
      <c r="F17" s="93" t="s">
        <v>345</v>
      </c>
      <c r="G17" s="82" t="s">
        <v>372</v>
      </c>
      <c r="H17" s="82" t="s">
        <v>182</v>
      </c>
      <c r="I17" s="108">
        <v>38519</v>
      </c>
      <c r="J17" s="92">
        <v>5.59</v>
      </c>
      <c r="K17" s="93" t="s">
        <v>184</v>
      </c>
      <c r="L17" s="94">
        <v>6.0499999999999998E-2</v>
      </c>
      <c r="M17" s="91">
        <v>1.2599999999999998E-2</v>
      </c>
      <c r="N17" s="90">
        <v>129150</v>
      </c>
      <c r="O17" s="92">
        <v>174.03</v>
      </c>
      <c r="P17" s="90">
        <v>224.75975</v>
      </c>
      <c r="Q17" s="82"/>
      <c r="R17" s="91">
        <f t="shared" si="0"/>
        <v>3.080645758542254E-4</v>
      </c>
      <c r="S17" s="91">
        <f>P17/'סכום נכסי הקרן'!$C$42</f>
        <v>4.5622892571341436E-6</v>
      </c>
    </row>
    <row r="18" spans="2:19" s="133" customFormat="1">
      <c r="B18" s="104" t="s">
        <v>2026</v>
      </c>
      <c r="C18" s="82" t="s">
        <v>2027</v>
      </c>
      <c r="D18" s="93" t="s">
        <v>2017</v>
      </c>
      <c r="E18" s="82" t="s">
        <v>362</v>
      </c>
      <c r="F18" s="93" t="s">
        <v>345</v>
      </c>
      <c r="G18" s="82" t="s">
        <v>372</v>
      </c>
      <c r="H18" s="82" t="s">
        <v>182</v>
      </c>
      <c r="I18" s="108">
        <v>37594</v>
      </c>
      <c r="J18" s="92">
        <v>0.42999999999999994</v>
      </c>
      <c r="K18" s="93" t="s">
        <v>184</v>
      </c>
      <c r="L18" s="94">
        <v>6.5000000000000002E-2</v>
      </c>
      <c r="M18" s="91">
        <v>1.7000000000000001E-2</v>
      </c>
      <c r="N18" s="90">
        <v>242943.4</v>
      </c>
      <c r="O18" s="92">
        <v>127.68</v>
      </c>
      <c r="P18" s="90">
        <v>310.19013000000001</v>
      </c>
      <c r="Q18" s="82"/>
      <c r="R18" s="91">
        <f t="shared" si="0"/>
        <v>4.2515882328849822E-4</v>
      </c>
      <c r="S18" s="91">
        <f>P18/'סכום נכסי הקרן'!$C$42</f>
        <v>6.2963991451674213E-6</v>
      </c>
    </row>
    <row r="19" spans="2:19" s="133" customFormat="1">
      <c r="B19" s="104" t="s">
        <v>2028</v>
      </c>
      <c r="C19" s="82" t="s">
        <v>2029</v>
      </c>
      <c r="D19" s="93" t="s">
        <v>2017</v>
      </c>
      <c r="E19" s="82" t="s">
        <v>2030</v>
      </c>
      <c r="F19" s="93" t="s">
        <v>438</v>
      </c>
      <c r="G19" s="82" t="s">
        <v>402</v>
      </c>
      <c r="H19" s="82" t="s">
        <v>182</v>
      </c>
      <c r="I19" s="108">
        <v>40196</v>
      </c>
      <c r="J19" s="92">
        <v>9.9999999999999985E-3</v>
      </c>
      <c r="K19" s="93" t="s">
        <v>184</v>
      </c>
      <c r="L19" s="94">
        <v>8.4000000000000005E-2</v>
      </c>
      <c r="M19" s="91">
        <v>1.8499999999999999E-2</v>
      </c>
      <c r="N19" s="90">
        <v>6910275.0199999996</v>
      </c>
      <c r="O19" s="92">
        <v>124.02</v>
      </c>
      <c r="P19" s="90">
        <v>8570.1234899999999</v>
      </c>
      <c r="Q19" s="91">
        <v>4.5326410400904404E-2</v>
      </c>
      <c r="R19" s="91">
        <f t="shared" si="0"/>
        <v>1.1746549184029542E-2</v>
      </c>
      <c r="S19" s="91">
        <f>P19/'סכום נכסי הקרן'!$C$42</f>
        <v>1.7396078404046975E-4</v>
      </c>
    </row>
    <row r="20" spans="2:19" s="133" customFormat="1">
      <c r="B20" s="104" t="s">
        <v>2031</v>
      </c>
      <c r="C20" s="82" t="s">
        <v>2032</v>
      </c>
      <c r="D20" s="93" t="s">
        <v>2017</v>
      </c>
      <c r="E20" s="82" t="s">
        <v>2033</v>
      </c>
      <c r="F20" s="93" t="s">
        <v>438</v>
      </c>
      <c r="G20" s="82" t="s">
        <v>402</v>
      </c>
      <c r="H20" s="82" t="s">
        <v>180</v>
      </c>
      <c r="I20" s="108">
        <v>38495</v>
      </c>
      <c r="J20" s="92">
        <v>1.6300000000000003</v>
      </c>
      <c r="K20" s="93" t="s">
        <v>184</v>
      </c>
      <c r="L20" s="94">
        <v>4.9500000000000002E-2</v>
      </c>
      <c r="M20" s="91">
        <v>8.2000000000000024E-3</v>
      </c>
      <c r="N20" s="90">
        <v>1060784.67</v>
      </c>
      <c r="O20" s="92">
        <v>131.25</v>
      </c>
      <c r="P20" s="90">
        <v>1392.2798799999998</v>
      </c>
      <c r="Q20" s="91">
        <v>2.7993923742373007E-2</v>
      </c>
      <c r="R20" s="91">
        <f t="shared" si="0"/>
        <v>1.9083137025315776E-3</v>
      </c>
      <c r="S20" s="91">
        <f>P20/'סכום נכסי הקרן'!$C$42</f>
        <v>2.8261214650078645E-5</v>
      </c>
    </row>
    <row r="21" spans="2:19" s="133" customFormat="1">
      <c r="B21" s="104" t="s">
        <v>2034</v>
      </c>
      <c r="C21" s="82" t="s">
        <v>2035</v>
      </c>
      <c r="D21" s="93" t="s">
        <v>2017</v>
      </c>
      <c r="E21" s="82" t="s">
        <v>425</v>
      </c>
      <c r="F21" s="93" t="s">
        <v>345</v>
      </c>
      <c r="G21" s="82" t="s">
        <v>402</v>
      </c>
      <c r="H21" s="82" t="s">
        <v>182</v>
      </c>
      <c r="I21" s="108">
        <v>37787</v>
      </c>
      <c r="J21" s="92">
        <v>0.95999999999999985</v>
      </c>
      <c r="K21" s="93" t="s">
        <v>184</v>
      </c>
      <c r="L21" s="94">
        <v>6.2E-2</v>
      </c>
      <c r="M21" s="91">
        <v>1.4199999999999999E-2</v>
      </c>
      <c r="N21" s="90">
        <v>10000000</v>
      </c>
      <c r="O21" s="92">
        <v>127.19</v>
      </c>
      <c r="P21" s="90">
        <v>12719.00006</v>
      </c>
      <c r="Q21" s="82"/>
      <c r="R21" s="91">
        <f t="shared" si="0"/>
        <v>1.743316300527015E-2</v>
      </c>
      <c r="S21" s="91">
        <f>P21/'סכום נכסי הקרן'!$C$42</f>
        <v>2.5817681918237817E-4</v>
      </c>
    </row>
    <row r="22" spans="2:19" s="133" customFormat="1">
      <c r="B22" s="104" t="s">
        <v>2036</v>
      </c>
      <c r="C22" s="82" t="s">
        <v>2037</v>
      </c>
      <c r="D22" s="93" t="s">
        <v>2017</v>
      </c>
      <c r="E22" s="82" t="s">
        <v>430</v>
      </c>
      <c r="F22" s="93" t="s">
        <v>431</v>
      </c>
      <c r="G22" s="82" t="s">
        <v>402</v>
      </c>
      <c r="H22" s="82" t="s">
        <v>182</v>
      </c>
      <c r="I22" s="108">
        <v>38035</v>
      </c>
      <c r="J22" s="92">
        <v>1.24</v>
      </c>
      <c r="K22" s="93" t="s">
        <v>184</v>
      </c>
      <c r="L22" s="94">
        <v>5.5500000000000001E-2</v>
      </c>
      <c r="M22" s="91">
        <v>8.6999999999999994E-3</v>
      </c>
      <c r="N22" s="90">
        <v>1460000</v>
      </c>
      <c r="O22" s="92">
        <v>133.63</v>
      </c>
      <c r="P22" s="90">
        <v>1950.9979900000001</v>
      </c>
      <c r="Q22" s="91">
        <v>3.6499999999999998E-2</v>
      </c>
      <c r="R22" s="91">
        <f t="shared" si="0"/>
        <v>2.6741147749176457E-3</v>
      </c>
      <c r="S22" s="91">
        <f>P22/'סכום נכסי הקרן'!$C$42</f>
        <v>3.9602362836171987E-5</v>
      </c>
    </row>
    <row r="23" spans="2:19" s="133" customFormat="1">
      <c r="B23" s="104" t="s">
        <v>2038</v>
      </c>
      <c r="C23" s="82" t="s">
        <v>2039</v>
      </c>
      <c r="D23" s="93" t="s">
        <v>2017</v>
      </c>
      <c r="E23" s="82" t="s">
        <v>437</v>
      </c>
      <c r="F23" s="93" t="s">
        <v>438</v>
      </c>
      <c r="G23" s="82" t="s">
        <v>402</v>
      </c>
      <c r="H23" s="82" t="s">
        <v>182</v>
      </c>
      <c r="I23" s="108">
        <v>39856</v>
      </c>
      <c r="J23" s="92">
        <v>2.4</v>
      </c>
      <c r="K23" s="93" t="s">
        <v>184</v>
      </c>
      <c r="L23" s="94">
        <v>6.8499999999999991E-2</v>
      </c>
      <c r="M23" s="91">
        <v>1.84E-2</v>
      </c>
      <c r="N23" s="90">
        <v>19463300</v>
      </c>
      <c r="O23" s="92">
        <v>129.22999999999999</v>
      </c>
      <c r="P23" s="90">
        <v>25152.423199999997</v>
      </c>
      <c r="Q23" s="91">
        <v>3.8537296233449689E-2</v>
      </c>
      <c r="R23" s="91">
        <f t="shared" si="0"/>
        <v>3.4474903023401553E-2</v>
      </c>
      <c r="S23" s="91">
        <f>P23/'סכום נכסי הקרן'!$C$42</f>
        <v>5.1055685084296272E-4</v>
      </c>
    </row>
    <row r="24" spans="2:19" s="133" customFormat="1">
      <c r="B24" s="104" t="s">
        <v>2040</v>
      </c>
      <c r="C24" s="82" t="s">
        <v>2041</v>
      </c>
      <c r="D24" s="93" t="s">
        <v>2017</v>
      </c>
      <c r="E24" s="82" t="s">
        <v>2042</v>
      </c>
      <c r="F24" s="93" t="s">
        <v>438</v>
      </c>
      <c r="G24" s="82" t="s">
        <v>402</v>
      </c>
      <c r="H24" s="82" t="s">
        <v>182</v>
      </c>
      <c r="I24" s="108">
        <v>39350</v>
      </c>
      <c r="J24" s="92">
        <v>5.09</v>
      </c>
      <c r="K24" s="93" t="s">
        <v>184</v>
      </c>
      <c r="L24" s="94">
        <v>5.5999999999999994E-2</v>
      </c>
      <c r="M24" s="91">
        <v>1.0899999999999996E-2</v>
      </c>
      <c r="N24" s="90">
        <v>13855048.390000001</v>
      </c>
      <c r="O24" s="92">
        <v>149.61000000000001</v>
      </c>
      <c r="P24" s="90">
        <v>20728.537850000001</v>
      </c>
      <c r="Q24" s="91">
        <v>1.5164318448506972E-2</v>
      </c>
      <c r="R24" s="91">
        <f t="shared" si="0"/>
        <v>2.841135132441866E-2</v>
      </c>
      <c r="S24" s="91">
        <f>P24/'סכום נכסי הקרן'!$C$42</f>
        <v>4.2075854573229179E-4</v>
      </c>
    </row>
    <row r="25" spans="2:19" s="133" customFormat="1">
      <c r="B25" s="104" t="s">
        <v>2043</v>
      </c>
      <c r="C25" s="82" t="s">
        <v>2044</v>
      </c>
      <c r="D25" s="93" t="s">
        <v>2017</v>
      </c>
      <c r="E25" s="82" t="s">
        <v>2045</v>
      </c>
      <c r="F25" s="93" t="s">
        <v>459</v>
      </c>
      <c r="G25" s="82" t="s">
        <v>460</v>
      </c>
      <c r="H25" s="82" t="s">
        <v>182</v>
      </c>
      <c r="I25" s="108">
        <v>38865</v>
      </c>
      <c r="J25" s="92">
        <v>0.98</v>
      </c>
      <c r="K25" s="93" t="s">
        <v>184</v>
      </c>
      <c r="L25" s="94">
        <v>6.0999999999999999E-2</v>
      </c>
      <c r="M25" s="91">
        <v>1.0700000000000001E-2</v>
      </c>
      <c r="N25" s="90">
        <v>48837.18</v>
      </c>
      <c r="O25" s="92">
        <v>130.66999999999999</v>
      </c>
      <c r="P25" s="90">
        <v>63.815539999999999</v>
      </c>
      <c r="Q25" s="91">
        <v>3.8244360334361463E-3</v>
      </c>
      <c r="R25" s="91">
        <f t="shared" si="0"/>
        <v>8.7468095435274128E-5</v>
      </c>
      <c r="S25" s="91">
        <f>P25/'סכום נכסי הקרן'!$C$42</f>
        <v>1.2953607244189149E-6</v>
      </c>
    </row>
    <row r="26" spans="2:19" s="133" customFormat="1">
      <c r="B26" s="104" t="s">
        <v>2046</v>
      </c>
      <c r="C26" s="82" t="s">
        <v>2047</v>
      </c>
      <c r="D26" s="93" t="s">
        <v>2017</v>
      </c>
      <c r="E26" s="82" t="s">
        <v>2048</v>
      </c>
      <c r="F26" s="93" t="s">
        <v>386</v>
      </c>
      <c r="G26" s="82" t="s">
        <v>460</v>
      </c>
      <c r="H26" s="82" t="s">
        <v>182</v>
      </c>
      <c r="I26" s="108">
        <v>38652</v>
      </c>
      <c r="J26" s="92">
        <v>2.63</v>
      </c>
      <c r="K26" s="93" t="s">
        <v>184</v>
      </c>
      <c r="L26" s="94">
        <v>5.2999999999999999E-2</v>
      </c>
      <c r="M26" s="91">
        <v>7.4000000000000003E-3</v>
      </c>
      <c r="N26" s="90">
        <v>5264660.16</v>
      </c>
      <c r="O26" s="92">
        <v>137.19999999999999</v>
      </c>
      <c r="P26" s="90">
        <v>7223.1139999999996</v>
      </c>
      <c r="Q26" s="91">
        <v>2.4672336824696696E-2</v>
      </c>
      <c r="R26" s="91">
        <f t="shared" si="0"/>
        <v>9.9002848630892204E-3</v>
      </c>
      <c r="S26" s="91">
        <f>P26/'סכום נכסי הקרן'!$C$42</f>
        <v>1.4661849110107671E-4</v>
      </c>
    </row>
    <row r="27" spans="2:19" s="133" customFormat="1">
      <c r="B27" s="104" t="s">
        <v>2049</v>
      </c>
      <c r="C27" s="82" t="s">
        <v>2050</v>
      </c>
      <c r="D27" s="93" t="s">
        <v>2017</v>
      </c>
      <c r="E27" s="82" t="s">
        <v>362</v>
      </c>
      <c r="F27" s="93" t="s">
        <v>345</v>
      </c>
      <c r="G27" s="82" t="s">
        <v>561</v>
      </c>
      <c r="H27" s="82" t="s">
        <v>182</v>
      </c>
      <c r="I27" s="108">
        <v>38018</v>
      </c>
      <c r="J27" s="92">
        <v>1.5200000000000002</v>
      </c>
      <c r="K27" s="93" t="s">
        <v>184</v>
      </c>
      <c r="L27" s="94">
        <v>5.7500000000000002E-2</v>
      </c>
      <c r="M27" s="91">
        <v>1.04E-2</v>
      </c>
      <c r="N27" s="90">
        <v>15000000</v>
      </c>
      <c r="O27" s="92">
        <v>134.82</v>
      </c>
      <c r="P27" s="90">
        <v>20223.00058</v>
      </c>
      <c r="Q27" s="91">
        <v>3.2651284283848496E-2</v>
      </c>
      <c r="R27" s="91">
        <f t="shared" si="0"/>
        <v>2.7718442008310893E-2</v>
      </c>
      <c r="S27" s="91">
        <f>P27/'סכום נכסי הקרן'!$C$42</f>
        <v>4.1049688964839813E-4</v>
      </c>
    </row>
    <row r="28" spans="2:19" s="133" customFormat="1">
      <c r="B28" s="104" t="s">
        <v>2051</v>
      </c>
      <c r="C28" s="82" t="s">
        <v>2052</v>
      </c>
      <c r="D28" s="93" t="s">
        <v>2017</v>
      </c>
      <c r="E28" s="82" t="s">
        <v>362</v>
      </c>
      <c r="F28" s="93" t="s">
        <v>345</v>
      </c>
      <c r="G28" s="82" t="s">
        <v>561</v>
      </c>
      <c r="H28" s="82" t="s">
        <v>182</v>
      </c>
      <c r="I28" s="108">
        <v>39656</v>
      </c>
      <c r="J28" s="92">
        <v>4.7</v>
      </c>
      <c r="K28" s="93" t="s">
        <v>184</v>
      </c>
      <c r="L28" s="94">
        <v>5.7500000000000002E-2</v>
      </c>
      <c r="M28" s="91">
        <v>8.0999999999999978E-3</v>
      </c>
      <c r="N28" s="90">
        <v>93899674</v>
      </c>
      <c r="O28" s="92">
        <v>148.94</v>
      </c>
      <c r="P28" s="90">
        <v>139854.17235000001</v>
      </c>
      <c r="Q28" s="91">
        <v>7.2119565284178191E-2</v>
      </c>
      <c r="R28" s="91">
        <f t="shared" si="0"/>
        <v>0.19168964321434995</v>
      </c>
      <c r="S28" s="91">
        <f>P28/'סכום נכסי הקרן'!$C$42</f>
        <v>2.8388320777087178E-3</v>
      </c>
    </row>
    <row r="29" spans="2:19" s="133" customFormat="1">
      <c r="B29" s="104" t="s">
        <v>2053</v>
      </c>
      <c r="C29" s="82" t="s">
        <v>2054</v>
      </c>
      <c r="D29" s="93" t="s">
        <v>2017</v>
      </c>
      <c r="E29" s="82" t="s">
        <v>865</v>
      </c>
      <c r="F29" s="93" t="s">
        <v>438</v>
      </c>
      <c r="G29" s="82" t="s">
        <v>616</v>
      </c>
      <c r="H29" s="82" t="s">
        <v>182</v>
      </c>
      <c r="I29" s="108">
        <v>38280</v>
      </c>
      <c r="J29" s="92">
        <v>2.0600000000000005</v>
      </c>
      <c r="K29" s="93" t="s">
        <v>184</v>
      </c>
      <c r="L29" s="94">
        <v>5.4452E-2</v>
      </c>
      <c r="M29" s="91">
        <v>9.1999999999999998E-3</v>
      </c>
      <c r="N29" s="90">
        <v>1247170.44</v>
      </c>
      <c r="O29" s="92">
        <v>139.18</v>
      </c>
      <c r="P29" s="90">
        <v>1735.8118899999999</v>
      </c>
      <c r="Q29" s="91">
        <v>2.4406959929346515E-2</v>
      </c>
      <c r="R29" s="91">
        <f t="shared" si="0"/>
        <v>2.3791722212521205E-3</v>
      </c>
      <c r="S29" s="91">
        <f>P29/'סכום נכסי הקרן'!$C$42</f>
        <v>3.5234404461442557E-5</v>
      </c>
    </row>
    <row r="30" spans="2:19" s="133" customFormat="1">
      <c r="B30" s="104" t="s">
        <v>2055</v>
      </c>
      <c r="C30" s="82" t="s">
        <v>2056</v>
      </c>
      <c r="D30" s="93" t="s">
        <v>2017</v>
      </c>
      <c r="E30" s="82"/>
      <c r="F30" s="93" t="s">
        <v>386</v>
      </c>
      <c r="G30" s="82" t="s">
        <v>651</v>
      </c>
      <c r="H30" s="82" t="s">
        <v>182</v>
      </c>
      <c r="I30" s="108">
        <v>38445</v>
      </c>
      <c r="J30" s="92">
        <v>1.76</v>
      </c>
      <c r="K30" s="93" t="s">
        <v>184</v>
      </c>
      <c r="L30" s="94">
        <v>6.7000000000000004E-2</v>
      </c>
      <c r="M30" s="91">
        <v>3.7400000000000003E-2</v>
      </c>
      <c r="N30" s="90">
        <v>2670859.41</v>
      </c>
      <c r="O30" s="92">
        <v>132.08000000000001</v>
      </c>
      <c r="P30" s="90">
        <v>3527.67094</v>
      </c>
      <c r="Q30" s="91">
        <v>1.4884913775476181E-2</v>
      </c>
      <c r="R30" s="91">
        <f t="shared" si="0"/>
        <v>4.8351648899964362E-3</v>
      </c>
      <c r="S30" s="91">
        <f>P30/'סכום נכסי הקרן'!$C$42</f>
        <v>7.1606483065879485E-5</v>
      </c>
    </row>
    <row r="31" spans="2:19" s="133" customFormat="1">
      <c r="B31" s="104" t="s">
        <v>2057</v>
      </c>
      <c r="C31" s="82" t="s">
        <v>2058</v>
      </c>
      <c r="D31" s="93" t="s">
        <v>2017</v>
      </c>
      <c r="E31" s="82"/>
      <c r="F31" s="93" t="s">
        <v>386</v>
      </c>
      <c r="G31" s="82" t="s">
        <v>651</v>
      </c>
      <c r="H31" s="82" t="s">
        <v>182</v>
      </c>
      <c r="I31" s="108">
        <v>38890</v>
      </c>
      <c r="J31" s="92">
        <v>1.8900000000000001</v>
      </c>
      <c r="K31" s="93" t="s">
        <v>184</v>
      </c>
      <c r="L31" s="94">
        <v>6.7000000000000004E-2</v>
      </c>
      <c r="M31" s="91">
        <v>3.5399999999999994E-2</v>
      </c>
      <c r="N31" s="90">
        <v>1765497.44</v>
      </c>
      <c r="O31" s="92">
        <v>132.29</v>
      </c>
      <c r="P31" s="90">
        <v>2335.5766200000003</v>
      </c>
      <c r="Q31" s="91">
        <v>2.2875245692220901E-2</v>
      </c>
      <c r="R31" s="91">
        <f t="shared" si="0"/>
        <v>3.2012334095199227E-3</v>
      </c>
      <c r="S31" s="91">
        <f>P31/'סכום נכסי הקרן'!$C$42</f>
        <v>4.740873809763392E-5</v>
      </c>
    </row>
    <row r="32" spans="2:19" s="133" customFormat="1">
      <c r="B32" s="104" t="s">
        <v>2059</v>
      </c>
      <c r="C32" s="82" t="s">
        <v>2060</v>
      </c>
      <c r="D32" s="93" t="s">
        <v>2017</v>
      </c>
      <c r="E32" s="82"/>
      <c r="F32" s="93" t="s">
        <v>386</v>
      </c>
      <c r="G32" s="82" t="s">
        <v>651</v>
      </c>
      <c r="H32" s="82" t="s">
        <v>182</v>
      </c>
      <c r="I32" s="108">
        <v>38376</v>
      </c>
      <c r="J32" s="92">
        <v>1.71</v>
      </c>
      <c r="K32" s="93" t="s">
        <v>184</v>
      </c>
      <c r="L32" s="94">
        <v>7.0000000000000007E-2</v>
      </c>
      <c r="M32" s="91">
        <v>3.2500000000000001E-2</v>
      </c>
      <c r="N32" s="90">
        <v>1564783.29</v>
      </c>
      <c r="O32" s="92">
        <v>132.65</v>
      </c>
      <c r="P32" s="90">
        <v>2075.6850399999998</v>
      </c>
      <c r="Q32" s="91">
        <v>1.8117935262772788E-2</v>
      </c>
      <c r="R32" s="91">
        <f t="shared" si="0"/>
        <v>2.8450157621841133E-3</v>
      </c>
      <c r="S32" s="91">
        <f>P32/'סכום נכסי הקרן'!$C$42</f>
        <v>4.2133324846579755E-5</v>
      </c>
    </row>
    <row r="33" spans="2:19" s="133" customFormat="1">
      <c r="B33" s="104" t="s">
        <v>2061</v>
      </c>
      <c r="C33" s="82" t="s">
        <v>2062</v>
      </c>
      <c r="D33" s="93" t="s">
        <v>2017</v>
      </c>
      <c r="E33" s="82" t="s">
        <v>2063</v>
      </c>
      <c r="F33" s="93" t="s">
        <v>1038</v>
      </c>
      <c r="G33" s="82" t="s">
        <v>885</v>
      </c>
      <c r="H33" s="82"/>
      <c r="I33" s="108">
        <v>39104</v>
      </c>
      <c r="J33" s="92">
        <v>2.56</v>
      </c>
      <c r="K33" s="93" t="s">
        <v>184</v>
      </c>
      <c r="L33" s="94">
        <v>5.5999999999999994E-2</v>
      </c>
      <c r="M33" s="91">
        <v>0.1487</v>
      </c>
      <c r="N33" s="90">
        <v>5498834.5</v>
      </c>
      <c r="O33" s="92">
        <v>96.212500000000006</v>
      </c>
      <c r="P33" s="90">
        <v>5290.5663700000005</v>
      </c>
      <c r="Q33" s="91">
        <v>4.6341694798118739E-3</v>
      </c>
      <c r="R33" s="91">
        <f t="shared" si="0"/>
        <v>7.2514588791039274E-3</v>
      </c>
      <c r="S33" s="91">
        <f>P33/'סכום נכסי הקרן'!$C$42</f>
        <v>1.0739064318235887E-4</v>
      </c>
    </row>
    <row r="34" spans="2:19" s="133" customFormat="1">
      <c r="B34" s="105"/>
      <c r="C34" s="82"/>
      <c r="D34" s="82"/>
      <c r="E34" s="82"/>
      <c r="F34" s="82"/>
      <c r="G34" s="82"/>
      <c r="H34" s="82"/>
      <c r="I34" s="82"/>
      <c r="J34" s="92"/>
      <c r="K34" s="82"/>
      <c r="L34" s="82"/>
      <c r="M34" s="91"/>
      <c r="N34" s="90"/>
      <c r="O34" s="92"/>
      <c r="P34" s="82"/>
      <c r="Q34" s="82"/>
      <c r="R34" s="91"/>
      <c r="S34" s="82"/>
    </row>
    <row r="35" spans="2:19" s="133" customFormat="1">
      <c r="B35" s="103" t="s">
        <v>70</v>
      </c>
      <c r="C35" s="80"/>
      <c r="D35" s="80"/>
      <c r="E35" s="80"/>
      <c r="F35" s="80"/>
      <c r="G35" s="80"/>
      <c r="H35" s="80"/>
      <c r="I35" s="80"/>
      <c r="J35" s="89">
        <v>6.3799188169907382</v>
      </c>
      <c r="K35" s="80"/>
      <c r="L35" s="80"/>
      <c r="M35" s="88">
        <v>2.971978153026341E-2</v>
      </c>
      <c r="N35" s="87"/>
      <c r="O35" s="89"/>
      <c r="P35" s="87">
        <v>165736.16724000001</v>
      </c>
      <c r="Q35" s="80"/>
      <c r="R35" s="88">
        <f t="shared" si="0"/>
        <v>0.22716452596381501</v>
      </c>
      <c r="S35" s="88">
        <f>P35/'סכום נכסי הקרן'!$C$42</f>
        <v>3.3641981507704995E-3</v>
      </c>
    </row>
    <row r="36" spans="2:19" s="133" customFormat="1">
      <c r="B36" s="104" t="s">
        <v>2066</v>
      </c>
      <c r="C36" s="82" t="s">
        <v>2067</v>
      </c>
      <c r="D36" s="93" t="s">
        <v>2017</v>
      </c>
      <c r="E36" s="82" t="s">
        <v>2023</v>
      </c>
      <c r="F36" s="93" t="s">
        <v>438</v>
      </c>
      <c r="G36" s="82" t="s">
        <v>346</v>
      </c>
      <c r="H36" s="82" t="s">
        <v>180</v>
      </c>
      <c r="I36" s="108">
        <v>42796</v>
      </c>
      <c r="J36" s="92">
        <v>8.34</v>
      </c>
      <c r="K36" s="93" t="s">
        <v>184</v>
      </c>
      <c r="L36" s="94">
        <v>3.7400000000000003E-2</v>
      </c>
      <c r="M36" s="91">
        <v>3.3500000000000002E-2</v>
      </c>
      <c r="N36" s="90">
        <v>45420000</v>
      </c>
      <c r="O36" s="92">
        <v>104.7</v>
      </c>
      <c r="P36" s="90">
        <v>47554.740990000006</v>
      </c>
      <c r="Q36" s="91">
        <v>8.8184243327935882E-2</v>
      </c>
      <c r="R36" s="91">
        <f t="shared" si="0"/>
        <v>6.5180403132419837E-2</v>
      </c>
      <c r="S36" s="91">
        <f>P36/'סכום נכסי הקרן'!$C$42</f>
        <v>9.652906445414436E-4</v>
      </c>
    </row>
    <row r="37" spans="2:19" s="133" customFormat="1">
      <c r="B37" s="104" t="s">
        <v>2068</v>
      </c>
      <c r="C37" s="82" t="s">
        <v>2069</v>
      </c>
      <c r="D37" s="93" t="s">
        <v>2017</v>
      </c>
      <c r="E37" s="82" t="s">
        <v>2023</v>
      </c>
      <c r="F37" s="93" t="s">
        <v>438</v>
      </c>
      <c r="G37" s="82" t="s">
        <v>346</v>
      </c>
      <c r="H37" s="82" t="s">
        <v>180</v>
      </c>
      <c r="I37" s="108">
        <v>42796</v>
      </c>
      <c r="J37" s="92">
        <v>5.29</v>
      </c>
      <c r="K37" s="93" t="s">
        <v>184</v>
      </c>
      <c r="L37" s="94">
        <v>2.5000000000000001E-2</v>
      </c>
      <c r="M37" s="91">
        <v>2.1299999999999999E-2</v>
      </c>
      <c r="N37" s="90">
        <v>60560000</v>
      </c>
      <c r="O37" s="92">
        <v>102.84</v>
      </c>
      <c r="P37" s="90">
        <v>62279.901840000006</v>
      </c>
      <c r="Q37" s="91">
        <v>8.3496944695682862E-2</v>
      </c>
      <c r="R37" s="91">
        <f t="shared" si="0"/>
        <v>8.5363289221412605E-2</v>
      </c>
      <c r="S37" s="91">
        <f>P37/'סכום נכסי הקרן'!$C$42</f>
        <v>1.2641895495078678E-3</v>
      </c>
    </row>
    <row r="38" spans="2:19" s="133" customFormat="1">
      <c r="B38" s="104" t="s">
        <v>2070</v>
      </c>
      <c r="C38" s="82" t="s">
        <v>2071</v>
      </c>
      <c r="D38" s="93" t="s">
        <v>2017</v>
      </c>
      <c r="E38" s="82" t="s">
        <v>2072</v>
      </c>
      <c r="F38" s="93" t="s">
        <v>386</v>
      </c>
      <c r="G38" s="82" t="s">
        <v>402</v>
      </c>
      <c r="H38" s="82" t="s">
        <v>180</v>
      </c>
      <c r="I38" s="108">
        <v>42598</v>
      </c>
      <c r="J38" s="92">
        <v>6.37</v>
      </c>
      <c r="K38" s="93" t="s">
        <v>184</v>
      </c>
      <c r="L38" s="94">
        <v>3.1E-2</v>
      </c>
      <c r="M38" s="91">
        <v>2.92E-2</v>
      </c>
      <c r="N38" s="90">
        <v>32870000</v>
      </c>
      <c r="O38" s="92">
        <v>101.32</v>
      </c>
      <c r="P38" s="90">
        <v>33303.883999999998</v>
      </c>
      <c r="Q38" s="91">
        <v>8.6499999999999994E-2</v>
      </c>
      <c r="R38" s="91">
        <f t="shared" si="0"/>
        <v>4.5647616616223866E-2</v>
      </c>
      <c r="S38" s="91">
        <f>P38/'סכום נכסי הקרן'!$C$42</f>
        <v>6.7601940380357991E-4</v>
      </c>
    </row>
    <row r="39" spans="2:19" s="133" customFormat="1">
      <c r="B39" s="104" t="s">
        <v>2073</v>
      </c>
      <c r="C39" s="82" t="s">
        <v>2074</v>
      </c>
      <c r="D39" s="93" t="s">
        <v>2017</v>
      </c>
      <c r="E39" s="82" t="s">
        <v>2075</v>
      </c>
      <c r="F39" s="93" t="s">
        <v>892</v>
      </c>
      <c r="G39" s="82" t="s">
        <v>651</v>
      </c>
      <c r="H39" s="82" t="s">
        <v>182</v>
      </c>
      <c r="I39" s="108">
        <v>42873</v>
      </c>
      <c r="J39" s="92">
        <v>6.18</v>
      </c>
      <c r="K39" s="93" t="s">
        <v>184</v>
      </c>
      <c r="L39" s="94">
        <v>4.9500000000000002E-2</v>
      </c>
      <c r="M39" s="91">
        <v>5.5099999999999996E-2</v>
      </c>
      <c r="N39" s="90">
        <v>17234000</v>
      </c>
      <c r="O39" s="92">
        <v>100.88</v>
      </c>
      <c r="P39" s="90">
        <v>17385.658889999999</v>
      </c>
      <c r="Q39" s="91">
        <v>5.3856250000000001E-2</v>
      </c>
      <c r="R39" s="91">
        <f t="shared" si="0"/>
        <v>2.3829469608744859E-2</v>
      </c>
      <c r="S39" s="91">
        <f>P39/'סכום נכסי הקרן'!$C$42</f>
        <v>3.5290306552683792E-4</v>
      </c>
    </row>
    <row r="40" spans="2:19" s="133" customFormat="1">
      <c r="B40" s="104" t="s">
        <v>2076</v>
      </c>
      <c r="C40" s="82" t="s">
        <v>2077</v>
      </c>
      <c r="D40" s="93" t="s">
        <v>2017</v>
      </c>
      <c r="E40" s="82" t="s">
        <v>2078</v>
      </c>
      <c r="F40" s="93" t="s">
        <v>386</v>
      </c>
      <c r="G40" s="82" t="s">
        <v>651</v>
      </c>
      <c r="H40" s="82" t="s">
        <v>180</v>
      </c>
      <c r="I40" s="108">
        <v>41903</v>
      </c>
      <c r="J40" s="92">
        <v>2.25</v>
      </c>
      <c r="K40" s="93" t="s">
        <v>184</v>
      </c>
      <c r="L40" s="94">
        <v>5.1500000000000004E-2</v>
      </c>
      <c r="M40" s="91">
        <v>1.4500000000000002E-2</v>
      </c>
      <c r="N40" s="90">
        <v>4787343.95</v>
      </c>
      <c r="O40" s="92">
        <v>108.87</v>
      </c>
      <c r="P40" s="90">
        <v>5211.9815199999994</v>
      </c>
      <c r="Q40" s="91">
        <v>5.2941177023516722E-2</v>
      </c>
      <c r="R40" s="91">
        <f t="shared" si="0"/>
        <v>7.1437473850138235E-3</v>
      </c>
      <c r="S40" s="91">
        <f>P40/'סכום נכסי הקרן'!$C$42</f>
        <v>1.0579548739077028E-4</v>
      </c>
    </row>
    <row r="41" spans="2:19" s="133" customFormat="1">
      <c r="B41" s="105"/>
      <c r="C41" s="82"/>
      <c r="D41" s="82"/>
      <c r="E41" s="82"/>
      <c r="F41" s="82"/>
      <c r="G41" s="82"/>
      <c r="H41" s="82"/>
      <c r="I41" s="82"/>
      <c r="J41" s="92"/>
      <c r="K41" s="82"/>
      <c r="L41" s="82"/>
      <c r="M41" s="91"/>
      <c r="N41" s="90"/>
      <c r="O41" s="92"/>
      <c r="P41" s="82"/>
      <c r="Q41" s="82"/>
      <c r="R41" s="91"/>
      <c r="S41" s="82"/>
    </row>
    <row r="42" spans="2:19" s="133" customFormat="1">
      <c r="B42" s="103" t="s">
        <v>55</v>
      </c>
      <c r="C42" s="80"/>
      <c r="D42" s="80"/>
      <c r="E42" s="80"/>
      <c r="F42" s="80"/>
      <c r="G42" s="80"/>
      <c r="H42" s="80"/>
      <c r="I42" s="80"/>
      <c r="J42" s="89">
        <v>4.61859761870965</v>
      </c>
      <c r="K42" s="80"/>
      <c r="L42" s="80"/>
      <c r="M42" s="88">
        <v>5.903507876101665E-2</v>
      </c>
      <c r="N42" s="87"/>
      <c r="O42" s="89"/>
      <c r="P42" s="87">
        <v>50500.895859999997</v>
      </c>
      <c r="Q42" s="80"/>
      <c r="R42" s="88">
        <f t="shared" si="0"/>
        <v>6.921851916710757E-2</v>
      </c>
      <c r="S42" s="88">
        <f>P42/'סכום נכסי הקרן'!$C$42</f>
        <v>1.0250932146780201E-3</v>
      </c>
    </row>
    <row r="43" spans="2:19" s="133" customFormat="1">
      <c r="B43" s="104" t="s">
        <v>2079</v>
      </c>
      <c r="C43" s="82" t="s">
        <v>2080</v>
      </c>
      <c r="D43" s="93" t="s">
        <v>2017</v>
      </c>
      <c r="E43" s="82" t="s">
        <v>2081</v>
      </c>
      <c r="F43" s="93" t="s">
        <v>438</v>
      </c>
      <c r="G43" s="82" t="s">
        <v>402</v>
      </c>
      <c r="H43" s="82" t="s">
        <v>180</v>
      </c>
      <c r="I43" s="108">
        <v>38421</v>
      </c>
      <c r="J43" s="92">
        <v>5.0100000000000007</v>
      </c>
      <c r="K43" s="93" t="s">
        <v>183</v>
      </c>
      <c r="L43" s="94">
        <v>7.9699999999999993E-2</v>
      </c>
      <c r="M43" s="91">
        <v>3.0400000000000003E-2</v>
      </c>
      <c r="N43" s="90">
        <v>633884.18999999994</v>
      </c>
      <c r="O43" s="92">
        <v>126.05</v>
      </c>
      <c r="P43" s="90">
        <v>2793.3425299999999</v>
      </c>
      <c r="Q43" s="91">
        <v>6.9174549813754956E-3</v>
      </c>
      <c r="R43" s="91">
        <f t="shared" si="0"/>
        <v>3.8286654159386583E-3</v>
      </c>
      <c r="S43" s="91">
        <f>P43/'סכום נכסי הקרן'!$C$42</f>
        <v>5.6700706492665649E-5</v>
      </c>
    </row>
    <row r="44" spans="2:19" s="133" customFormat="1">
      <c r="B44" s="104" t="s">
        <v>2082</v>
      </c>
      <c r="C44" s="82" t="s">
        <v>2083</v>
      </c>
      <c r="D44" s="93" t="s">
        <v>2017</v>
      </c>
      <c r="E44" s="82" t="s">
        <v>1017</v>
      </c>
      <c r="F44" s="93" t="s">
        <v>906</v>
      </c>
      <c r="G44" s="82" t="s">
        <v>561</v>
      </c>
      <c r="H44" s="82" t="s">
        <v>182</v>
      </c>
      <c r="I44" s="108">
        <v>42625</v>
      </c>
      <c r="J44" s="92">
        <v>4.6599999999999993</v>
      </c>
      <c r="K44" s="93" t="s">
        <v>183</v>
      </c>
      <c r="L44" s="94">
        <v>4.4500000000000005E-2</v>
      </c>
      <c r="M44" s="91">
        <v>3.8300000000000001E-2</v>
      </c>
      <c r="N44" s="90">
        <v>12099424</v>
      </c>
      <c r="O44" s="92">
        <v>104.37</v>
      </c>
      <c r="P44" s="90">
        <v>44148.077290000001</v>
      </c>
      <c r="Q44" s="91">
        <v>8.8234402508817464E-2</v>
      </c>
      <c r="R44" s="91">
        <f t="shared" si="0"/>
        <v>6.0511095537005226E-2</v>
      </c>
      <c r="S44" s="91">
        <f>P44/'סכום נכסי הקרן'!$C$42</f>
        <v>8.9614042880584643E-4</v>
      </c>
    </row>
    <row r="45" spans="2:19" s="133" customFormat="1">
      <c r="B45" s="104" t="s">
        <v>2084</v>
      </c>
      <c r="C45" s="82" t="s">
        <v>2085</v>
      </c>
      <c r="D45" s="93" t="s">
        <v>2017</v>
      </c>
      <c r="E45" s="82" t="s">
        <v>2086</v>
      </c>
      <c r="F45" s="93" t="s">
        <v>438</v>
      </c>
      <c r="G45" s="82" t="s">
        <v>885</v>
      </c>
      <c r="H45" s="82"/>
      <c r="I45" s="108">
        <v>41840</v>
      </c>
      <c r="J45" s="92">
        <v>4.8199999999999994</v>
      </c>
      <c r="K45" s="93" t="s">
        <v>183</v>
      </c>
      <c r="L45" s="94">
        <v>0.03</v>
      </c>
      <c r="M45" s="91">
        <v>0.32539999999999997</v>
      </c>
      <c r="N45" s="90">
        <v>2426232.04</v>
      </c>
      <c r="O45" s="92">
        <v>27.02</v>
      </c>
      <c r="P45" s="90">
        <v>2291.8651</v>
      </c>
      <c r="Q45" s="91">
        <v>6.8214733230748861E-3</v>
      </c>
      <c r="R45" s="91">
        <f t="shared" si="0"/>
        <v>3.1413206766184865E-3</v>
      </c>
      <c r="S45" s="91">
        <f>P45/'סכום נכסי הקרן'!$C$42</f>
        <v>4.6521459133722426E-5</v>
      </c>
    </row>
    <row r="46" spans="2:19" s="133" customFormat="1">
      <c r="B46" s="104" t="s">
        <v>2087</v>
      </c>
      <c r="C46" s="82" t="s">
        <v>2088</v>
      </c>
      <c r="D46" s="93" t="s">
        <v>2017</v>
      </c>
      <c r="E46" s="82" t="s">
        <v>2086</v>
      </c>
      <c r="F46" s="93" t="s">
        <v>438</v>
      </c>
      <c r="G46" s="82" t="s">
        <v>885</v>
      </c>
      <c r="H46" s="82"/>
      <c r="I46" s="108">
        <v>41840</v>
      </c>
      <c r="J46" s="92">
        <v>1.9500000000000002</v>
      </c>
      <c r="K46" s="93" t="s">
        <v>183</v>
      </c>
      <c r="L46" s="94">
        <v>4.0999999999999995E-2</v>
      </c>
      <c r="M46" s="91">
        <v>0.36269999999999997</v>
      </c>
      <c r="N46" s="90">
        <v>647480.26</v>
      </c>
      <c r="O46" s="92">
        <v>56</v>
      </c>
      <c r="P46" s="90">
        <v>1267.61094</v>
      </c>
      <c r="Q46" s="91">
        <v>1.8160384220935733E-2</v>
      </c>
      <c r="R46" s="91">
        <f t="shared" si="0"/>
        <v>1.7374375375452053E-3</v>
      </c>
      <c r="S46" s="91">
        <f>P46/'סכום נכסי הקרן'!$C$42</f>
        <v>2.5730620245785616E-5</v>
      </c>
    </row>
    <row r="47" spans="2:19" s="133" customFormat="1">
      <c r="B47" s="105"/>
      <c r="C47" s="82"/>
      <c r="D47" s="82"/>
      <c r="E47" s="82"/>
      <c r="F47" s="82"/>
      <c r="G47" s="82"/>
      <c r="H47" s="82"/>
      <c r="I47" s="82"/>
      <c r="J47" s="92"/>
      <c r="K47" s="82"/>
      <c r="L47" s="82"/>
      <c r="M47" s="91"/>
      <c r="N47" s="90"/>
      <c r="O47" s="92"/>
      <c r="P47" s="82"/>
      <c r="Q47" s="82"/>
      <c r="R47" s="91"/>
      <c r="S47" s="82"/>
    </row>
    <row r="48" spans="2:19" s="133" customFormat="1">
      <c r="B48" s="102" t="s">
        <v>255</v>
      </c>
      <c r="C48" s="80"/>
      <c r="D48" s="80"/>
      <c r="E48" s="80"/>
      <c r="F48" s="80"/>
      <c r="G48" s="80"/>
      <c r="H48" s="80"/>
      <c r="I48" s="80"/>
      <c r="J48" s="89">
        <v>10.630654177849285</v>
      </c>
      <c r="K48" s="80"/>
      <c r="L48" s="80"/>
      <c r="M48" s="88">
        <v>4.2730396017586852E-2</v>
      </c>
      <c r="N48" s="87"/>
      <c r="O48" s="89"/>
      <c r="P48" s="87">
        <v>69692.148319999993</v>
      </c>
      <c r="Q48" s="80"/>
      <c r="R48" s="88">
        <f t="shared" si="0"/>
        <v>9.552280651927475E-2</v>
      </c>
      <c r="S48" s="88">
        <f>P48/'סכום נכסי הקרן'!$C$42</f>
        <v>1.4146471491756655E-3</v>
      </c>
    </row>
    <row r="49" spans="2:19" s="133" customFormat="1">
      <c r="B49" s="103" t="s">
        <v>83</v>
      </c>
      <c r="C49" s="80"/>
      <c r="D49" s="80"/>
      <c r="E49" s="80"/>
      <c r="F49" s="80"/>
      <c r="G49" s="80"/>
      <c r="H49" s="80"/>
      <c r="I49" s="80"/>
      <c r="J49" s="89">
        <v>10.630654177849285</v>
      </c>
      <c r="K49" s="80"/>
      <c r="L49" s="80"/>
      <c r="M49" s="88">
        <v>4.2730396017586852E-2</v>
      </c>
      <c r="N49" s="87"/>
      <c r="O49" s="89"/>
      <c r="P49" s="87">
        <v>69692.148319999993</v>
      </c>
      <c r="Q49" s="80"/>
      <c r="R49" s="88">
        <f t="shared" si="0"/>
        <v>9.552280651927475E-2</v>
      </c>
      <c r="S49" s="88">
        <f>P49/'סכום נכסי הקרן'!$C$42</f>
        <v>1.4146471491756655E-3</v>
      </c>
    </row>
    <row r="50" spans="2:19" s="133" customFormat="1">
      <c r="B50" s="104" t="s">
        <v>2089</v>
      </c>
      <c r="C50" s="82" t="s">
        <v>2090</v>
      </c>
      <c r="D50" s="93" t="s">
        <v>2017</v>
      </c>
      <c r="E50" s="82"/>
      <c r="F50" s="93" t="s">
        <v>909</v>
      </c>
      <c r="G50" s="82" t="s">
        <v>703</v>
      </c>
      <c r="H50" s="82" t="s">
        <v>929</v>
      </c>
      <c r="I50" s="108">
        <v>42467</v>
      </c>
      <c r="J50" s="92">
        <v>17.14</v>
      </c>
      <c r="K50" s="93" t="s">
        <v>192</v>
      </c>
      <c r="L50" s="94">
        <v>4.555E-2</v>
      </c>
      <c r="M50" s="91">
        <v>4.8000000000000008E-2</v>
      </c>
      <c r="N50" s="90">
        <v>8688000</v>
      </c>
      <c r="O50" s="92">
        <v>97.85</v>
      </c>
      <c r="P50" s="90">
        <v>22875.04997</v>
      </c>
      <c r="Q50" s="91">
        <v>5.2155433758156788E-2</v>
      </c>
      <c r="R50" s="91">
        <f t="shared" si="0"/>
        <v>3.1353445475234158E-2</v>
      </c>
      <c r="S50" s="91">
        <f>P50/'סכום נכסי הקרן'!$C$42</f>
        <v>4.6432955515628447E-4</v>
      </c>
    </row>
    <row r="51" spans="2:19" s="133" customFormat="1">
      <c r="B51" s="104" t="s">
        <v>2091</v>
      </c>
      <c r="C51" s="82" t="s">
        <v>2092</v>
      </c>
      <c r="D51" s="93" t="s">
        <v>2017</v>
      </c>
      <c r="E51" s="82"/>
      <c r="F51" s="93" t="s">
        <v>892</v>
      </c>
      <c r="G51" s="82" t="s">
        <v>893</v>
      </c>
      <c r="H51" s="82" t="s">
        <v>900</v>
      </c>
      <c r="I51" s="108">
        <v>42135</v>
      </c>
      <c r="J51" s="92">
        <v>3.21</v>
      </c>
      <c r="K51" s="93" t="s">
        <v>183</v>
      </c>
      <c r="L51" s="94">
        <v>0.06</v>
      </c>
      <c r="M51" s="91">
        <v>3.7800000000000007E-2</v>
      </c>
      <c r="N51" s="90">
        <v>7431000</v>
      </c>
      <c r="O51" s="92">
        <v>109.46</v>
      </c>
      <c r="P51" s="90">
        <v>28436.368210000001</v>
      </c>
      <c r="Q51" s="91">
        <v>9.0072727272727266E-3</v>
      </c>
      <c r="R51" s="91">
        <f t="shared" si="0"/>
        <v>3.8976007543380112E-2</v>
      </c>
      <c r="S51" s="91">
        <f>P51/'סכום נכסי הקרן'!$C$42</f>
        <v>5.7721605935401636E-4</v>
      </c>
    </row>
    <row r="52" spans="2:19" s="133" customFormat="1">
      <c r="B52" s="104" t="s">
        <v>2093</v>
      </c>
      <c r="C52" s="82" t="s">
        <v>2094</v>
      </c>
      <c r="D52" s="93" t="s">
        <v>2017</v>
      </c>
      <c r="E52" s="82"/>
      <c r="F52" s="93" t="s">
        <v>909</v>
      </c>
      <c r="G52" s="82" t="s">
        <v>885</v>
      </c>
      <c r="H52" s="82"/>
      <c r="I52" s="108">
        <v>42640</v>
      </c>
      <c r="J52" s="92">
        <v>14.010000000000002</v>
      </c>
      <c r="K52" s="93" t="s">
        <v>192</v>
      </c>
      <c r="L52" s="94">
        <v>3.9510000000000003E-2</v>
      </c>
      <c r="M52" s="91">
        <v>4.3799999999999999E-2</v>
      </c>
      <c r="N52" s="90">
        <v>7166000</v>
      </c>
      <c r="O52" s="92">
        <v>95.3245</v>
      </c>
      <c r="P52" s="90">
        <v>18380.73014</v>
      </c>
      <c r="Q52" s="91">
        <v>1.8162601667228492E-2</v>
      </c>
      <c r="R52" s="91">
        <f t="shared" si="0"/>
        <v>2.519335350066049E-2</v>
      </c>
      <c r="S52" s="91">
        <f>P52/'סכום נכסי הקרן'!$C$42</f>
        <v>3.7310153466536496E-4</v>
      </c>
    </row>
    <row r="53" spans="2:19" s="133" customFormat="1">
      <c r="B53" s="134"/>
    </row>
    <row r="54" spans="2:19">
      <c r="C54" s="1"/>
      <c r="D54" s="1"/>
      <c r="E54" s="1"/>
    </row>
    <row r="55" spans="2:19">
      <c r="C55" s="1"/>
      <c r="D55" s="1"/>
      <c r="E55" s="1"/>
    </row>
    <row r="56" spans="2:19">
      <c r="B56" s="95" t="s">
        <v>276</v>
      </c>
      <c r="C56" s="1"/>
      <c r="D56" s="1"/>
      <c r="E56" s="1"/>
    </row>
    <row r="57" spans="2:19">
      <c r="B57" s="95" t="s">
        <v>132</v>
      </c>
      <c r="C57" s="1"/>
      <c r="D57" s="1"/>
      <c r="E57" s="1"/>
    </row>
    <row r="58" spans="2:19">
      <c r="B58" s="95" t="s">
        <v>261</v>
      </c>
      <c r="C58" s="1"/>
      <c r="D58" s="1"/>
      <c r="E58" s="1"/>
    </row>
    <row r="59" spans="2:19">
      <c r="B59" s="95" t="s">
        <v>271</v>
      </c>
      <c r="C59" s="1"/>
      <c r="D59" s="1"/>
      <c r="E59" s="1"/>
    </row>
    <row r="60" spans="2:19">
      <c r="C60" s="1"/>
      <c r="D60" s="1"/>
      <c r="E60" s="1"/>
    </row>
    <row r="61" spans="2:19">
      <c r="C61" s="1"/>
      <c r="D61" s="1"/>
      <c r="E61" s="1"/>
    </row>
    <row r="62" spans="2:19">
      <c r="C62" s="1"/>
      <c r="D62" s="1"/>
      <c r="E62" s="1"/>
    </row>
    <row r="63" spans="2:19">
      <c r="C63" s="1"/>
      <c r="D63" s="1"/>
      <c r="E63" s="1"/>
    </row>
    <row r="64" spans="2:19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7" spans="2:5">
      <c r="B537" s="43"/>
    </row>
    <row r="538" spans="2:5">
      <c r="B538" s="43"/>
    </row>
    <row r="539" spans="2:5">
      <c r="B539" s="3"/>
    </row>
  </sheetData>
  <sheetProtection sheet="1" objects="1" scenarios="1"/>
  <mergeCells count="2">
    <mergeCell ref="B6:S6"/>
    <mergeCell ref="B7:S7"/>
  </mergeCells>
  <phoneticPr fontId="5" type="noConversion"/>
  <conditionalFormatting sqref="B12:B52">
    <cfRule type="cellIs" dxfId="31" priority="1" operator="equal">
      <formula>"NR3"</formula>
    </cfRule>
  </conditionalFormatting>
  <dataValidations count="1">
    <dataValidation allowBlank="1" showInputMessage="1" showErrorMessage="1" sqref="D1:XFD31 D35:XFD1048576 D32:AF34 AH32:XFD34 A1:B1048576 C5:C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4"/>
  <sheetViews>
    <sheetView rightToLeft="1" workbookViewId="0">
      <selection activeCell="C16" sqref="C16"/>
    </sheetView>
  </sheetViews>
  <sheetFormatPr defaultColWidth="9.140625" defaultRowHeight="18"/>
  <cols>
    <col min="1" max="1" width="6.28515625" style="1" customWidth="1"/>
    <col min="2" max="2" width="44.7109375" style="2" bestFit="1" customWidth="1"/>
    <col min="3" max="3" width="41.7109375" style="2" bestFit="1" customWidth="1"/>
    <col min="4" max="4" width="5.7109375" style="2" bestFit="1" customWidth="1"/>
    <col min="5" max="5" width="11.28515625" style="2" bestFit="1" customWidth="1"/>
    <col min="6" max="6" width="28.85546875" style="1" bestFit="1" customWidth="1"/>
    <col min="7" max="7" width="12.28515625" style="1" bestFit="1" customWidth="1"/>
    <col min="8" max="8" width="14.28515625" style="1" bestFit="1" customWidth="1"/>
    <col min="9" max="9" width="13.140625" style="1" bestFit="1" customWidth="1"/>
    <col min="10" max="10" width="11.28515625" style="1" bestFit="1" customWidth="1"/>
    <col min="11" max="11" width="8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6" t="s">
        <v>199</v>
      </c>
      <c r="C1" s="76" t="s" vm="1">
        <v>277</v>
      </c>
    </row>
    <row r="2" spans="2:98">
      <c r="B2" s="56" t="s">
        <v>198</v>
      </c>
      <c r="C2" s="76" t="s">
        <v>278</v>
      </c>
    </row>
    <row r="3" spans="2:98">
      <c r="B3" s="56" t="s">
        <v>200</v>
      </c>
      <c r="C3" s="76" t="s">
        <v>279</v>
      </c>
    </row>
    <row r="4" spans="2:98">
      <c r="B4" s="56" t="s">
        <v>201</v>
      </c>
      <c r="C4" s="76">
        <v>2102</v>
      </c>
    </row>
    <row r="6" spans="2:98" ht="26.25" customHeight="1">
      <c r="B6" s="200" t="s">
        <v>230</v>
      </c>
      <c r="C6" s="201"/>
      <c r="D6" s="201"/>
      <c r="E6" s="201"/>
      <c r="F6" s="201"/>
      <c r="G6" s="201"/>
      <c r="H6" s="201"/>
      <c r="I6" s="201"/>
      <c r="J6" s="201"/>
      <c r="K6" s="201"/>
      <c r="L6" s="201"/>
      <c r="M6" s="202"/>
    </row>
    <row r="7" spans="2:98" ht="26.25" customHeight="1">
      <c r="B7" s="200" t="s">
        <v>109</v>
      </c>
      <c r="C7" s="201"/>
      <c r="D7" s="201"/>
      <c r="E7" s="201"/>
      <c r="F7" s="201"/>
      <c r="G7" s="201"/>
      <c r="H7" s="201"/>
      <c r="I7" s="201"/>
      <c r="J7" s="201"/>
      <c r="K7" s="201"/>
      <c r="L7" s="201"/>
      <c r="M7" s="202"/>
    </row>
    <row r="8" spans="2:98" s="3" customFormat="1" ht="63">
      <c r="B8" s="22" t="s">
        <v>136</v>
      </c>
      <c r="C8" s="30" t="s">
        <v>53</v>
      </c>
      <c r="D8" s="30" t="s">
        <v>138</v>
      </c>
      <c r="E8" s="30" t="s">
        <v>137</v>
      </c>
      <c r="F8" s="30" t="s">
        <v>76</v>
      </c>
      <c r="G8" s="30" t="s">
        <v>121</v>
      </c>
      <c r="H8" s="30" t="s">
        <v>263</v>
      </c>
      <c r="I8" s="30" t="s">
        <v>262</v>
      </c>
      <c r="J8" s="30" t="s">
        <v>130</v>
      </c>
      <c r="K8" s="30" t="s">
        <v>68</v>
      </c>
      <c r="L8" s="30" t="s">
        <v>202</v>
      </c>
      <c r="M8" s="31" t="s">
        <v>204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32"/>
      <c r="D9" s="16"/>
      <c r="E9" s="16"/>
      <c r="F9" s="32"/>
      <c r="G9" s="32"/>
      <c r="H9" s="32" t="s">
        <v>272</v>
      </c>
      <c r="I9" s="32"/>
      <c r="J9" s="32" t="s">
        <v>266</v>
      </c>
      <c r="K9" s="32" t="s">
        <v>20</v>
      </c>
      <c r="L9" s="32" t="s">
        <v>20</v>
      </c>
      <c r="M9" s="33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132" customFormat="1" ht="18" customHeight="1">
      <c r="B11" s="77" t="s">
        <v>32</v>
      </c>
      <c r="C11" s="78"/>
      <c r="D11" s="78"/>
      <c r="E11" s="78"/>
      <c r="F11" s="78"/>
      <c r="G11" s="78"/>
      <c r="H11" s="84"/>
      <c r="I11" s="84"/>
      <c r="J11" s="84">
        <f>J12+J20</f>
        <v>383463.46857000003</v>
      </c>
      <c r="K11" s="78"/>
      <c r="L11" s="85">
        <v>1</v>
      </c>
      <c r="M11" s="85">
        <f>J11/'סכום נכסי הקרן'!$C$42</f>
        <v>7.7837391399496903E-3</v>
      </c>
      <c r="N11" s="133"/>
      <c r="O11" s="133"/>
      <c r="P11" s="133"/>
      <c r="Q11" s="133"/>
      <c r="R11" s="133"/>
      <c r="S11" s="133"/>
      <c r="T11" s="133"/>
      <c r="U11" s="133"/>
      <c r="V11" s="133"/>
      <c r="W11" s="133"/>
      <c r="X11" s="133"/>
      <c r="Y11" s="133"/>
      <c r="Z11" s="133"/>
      <c r="AA11" s="133"/>
      <c r="AB11" s="133"/>
      <c r="AC11" s="133"/>
      <c r="AD11" s="133"/>
      <c r="AE11" s="133"/>
      <c r="AF11" s="133"/>
      <c r="AG11" s="133"/>
      <c r="AH11" s="133"/>
      <c r="AI11" s="133"/>
      <c r="AJ11" s="133"/>
      <c r="AK11" s="133"/>
      <c r="AL11" s="133"/>
      <c r="AM11" s="133"/>
      <c r="AN11" s="133"/>
      <c r="AO11" s="133"/>
      <c r="AP11" s="133"/>
      <c r="AQ11" s="133"/>
      <c r="AR11" s="133"/>
      <c r="AS11" s="133"/>
      <c r="AT11" s="133"/>
      <c r="AU11" s="133"/>
      <c r="AV11" s="133"/>
      <c r="AW11" s="133"/>
      <c r="AX11" s="133"/>
      <c r="AY11" s="133"/>
      <c r="AZ11" s="133"/>
      <c r="BA11" s="133"/>
      <c r="BB11" s="133"/>
      <c r="BC11" s="133"/>
      <c r="BD11" s="133"/>
      <c r="BE11" s="133"/>
      <c r="BF11" s="133"/>
      <c r="BG11" s="133"/>
      <c r="BH11" s="133"/>
      <c r="BI11" s="133"/>
      <c r="BJ11" s="133"/>
      <c r="BK11" s="133"/>
      <c r="BL11" s="133"/>
      <c r="BM11" s="133"/>
      <c r="BN11" s="133"/>
      <c r="BO11" s="133"/>
      <c r="BP11" s="133"/>
      <c r="BQ11" s="133"/>
      <c r="BR11" s="133"/>
      <c r="BS11" s="133"/>
      <c r="BT11" s="133"/>
      <c r="BU11" s="133"/>
      <c r="BV11" s="133"/>
      <c r="BW11" s="133"/>
      <c r="BX11" s="133"/>
      <c r="BY11" s="133"/>
      <c r="CT11" s="133"/>
    </row>
    <row r="12" spans="2:98" s="133" customFormat="1" ht="17.25" customHeight="1">
      <c r="B12" s="107" t="s">
        <v>256</v>
      </c>
      <c r="C12" s="80"/>
      <c r="D12" s="80"/>
      <c r="E12" s="80"/>
      <c r="F12" s="80"/>
      <c r="G12" s="80"/>
      <c r="H12" s="87"/>
      <c r="I12" s="87"/>
      <c r="J12" s="87">
        <f>J13</f>
        <v>94900.477869999988</v>
      </c>
      <c r="K12" s="80"/>
      <c r="L12" s="88">
        <v>0.24748244983131629</v>
      </c>
      <c r="M12" s="88">
        <f>J12/'סכום נכסי הקרן'!$C$42</f>
        <v>1.9263388159276626E-3</v>
      </c>
    </row>
    <row r="13" spans="2:98" s="133" customFormat="1">
      <c r="B13" s="107" t="s">
        <v>256</v>
      </c>
      <c r="C13" s="80"/>
      <c r="D13" s="80"/>
      <c r="E13" s="80"/>
      <c r="F13" s="80"/>
      <c r="G13" s="80"/>
      <c r="H13" s="87"/>
      <c r="I13" s="87"/>
      <c r="J13" s="87">
        <f>SUM(J14:J18)</f>
        <v>94900.477869999988</v>
      </c>
      <c r="K13" s="80"/>
      <c r="L13" s="88">
        <v>0.24748244983131629</v>
      </c>
      <c r="M13" s="88">
        <f>J13/'סכום נכסי הקרן'!$C$42</f>
        <v>1.9263388159276626E-3</v>
      </c>
    </row>
    <row r="14" spans="2:98" s="133" customFormat="1">
      <c r="B14" s="97" t="s">
        <v>2095</v>
      </c>
      <c r="C14" s="82">
        <v>2007</v>
      </c>
      <c r="D14" s="93" t="s">
        <v>30</v>
      </c>
      <c r="E14" s="82" t="s">
        <v>2096</v>
      </c>
      <c r="F14" s="93" t="s">
        <v>386</v>
      </c>
      <c r="G14" s="93" t="s">
        <v>184</v>
      </c>
      <c r="H14" s="90">
        <v>546391.75</v>
      </c>
      <c r="I14" s="90">
        <v>518.30939999999998</v>
      </c>
      <c r="J14" s="90">
        <v>2831.9997999999996</v>
      </c>
      <c r="K14" s="91">
        <v>0.04</v>
      </c>
      <c r="L14" s="91">
        <v>7.3853183542507616E-3</v>
      </c>
      <c r="M14" s="91">
        <f>J14/'סכום נכסי הקרן'!$C$42</f>
        <v>5.7485391684881485E-5</v>
      </c>
    </row>
    <row r="15" spans="2:98" s="133" customFormat="1">
      <c r="B15" s="97" t="s">
        <v>2097</v>
      </c>
      <c r="C15" s="82">
        <v>4960</v>
      </c>
      <c r="D15" s="93" t="s">
        <v>30</v>
      </c>
      <c r="E15" s="82" t="s">
        <v>2098</v>
      </c>
      <c r="F15" s="93" t="s">
        <v>210</v>
      </c>
      <c r="G15" s="93" t="s">
        <v>185</v>
      </c>
      <c r="H15" s="90">
        <v>2233965.0499999998</v>
      </c>
      <c r="I15" s="90">
        <v>100</v>
      </c>
      <c r="J15" s="90">
        <v>8904.3612899999989</v>
      </c>
      <c r="K15" s="91">
        <v>8.7345822339180382E-2</v>
      </c>
      <c r="L15" s="91">
        <v>2.3220885420937174E-2</v>
      </c>
      <c r="M15" s="91">
        <f>J15/'סכום נכסי הקרן'!$C$42</f>
        <v>1.8074531518658531E-4</v>
      </c>
    </row>
    <row r="16" spans="2:98" s="133" customFormat="1">
      <c r="B16" s="97" t="s">
        <v>2099</v>
      </c>
      <c r="C16" s="82">
        <v>3549</v>
      </c>
      <c r="D16" s="93" t="s">
        <v>30</v>
      </c>
      <c r="E16" s="82" t="s">
        <v>2100</v>
      </c>
      <c r="F16" s="93" t="s">
        <v>892</v>
      </c>
      <c r="G16" s="93" t="s">
        <v>184</v>
      </c>
      <c r="H16" s="90">
        <v>683.75</v>
      </c>
      <c r="I16" s="90">
        <v>1289618.9209</v>
      </c>
      <c r="J16" s="90">
        <v>8817.76937</v>
      </c>
      <c r="K16" s="91">
        <v>6.8375000000000005E-2</v>
      </c>
      <c r="L16" s="91">
        <v>2.2995070116816813E-2</v>
      </c>
      <c r="M16" s="91">
        <f>J16/'סכום נכסי הקרן'!$C$42</f>
        <v>1.7898762776092029E-4</v>
      </c>
    </row>
    <row r="17" spans="2:13" s="133" customFormat="1">
      <c r="B17" s="97" t="s">
        <v>2101</v>
      </c>
      <c r="C17" s="82" t="s">
        <v>2102</v>
      </c>
      <c r="D17" s="93" t="s">
        <v>30</v>
      </c>
      <c r="E17" s="82" t="s">
        <v>2103</v>
      </c>
      <c r="F17" s="93" t="s">
        <v>386</v>
      </c>
      <c r="G17" s="93" t="s">
        <v>183</v>
      </c>
      <c r="H17" s="90">
        <v>2480494.4700000002</v>
      </c>
      <c r="I17" s="90">
        <v>837.66250000000002</v>
      </c>
      <c r="J17" s="90">
        <v>72640.489279999994</v>
      </c>
      <c r="K17" s="91">
        <v>4.6437097034897228E-2</v>
      </c>
      <c r="L17" s="91">
        <v>0.18943261886577101</v>
      </c>
      <c r="M17" s="91">
        <f>J17/'סכום נכסי הקרן'!$C$42</f>
        <v>1.4744940936938747E-3</v>
      </c>
    </row>
    <row r="18" spans="2:13" s="133" customFormat="1">
      <c r="B18" s="97" t="s">
        <v>2104</v>
      </c>
      <c r="C18" s="82" t="s">
        <v>2105</v>
      </c>
      <c r="D18" s="93" t="s">
        <v>30</v>
      </c>
      <c r="E18" s="82" t="s">
        <v>2086</v>
      </c>
      <c r="F18" s="93" t="s">
        <v>438</v>
      </c>
      <c r="G18" s="93" t="s">
        <v>183</v>
      </c>
      <c r="H18" s="90">
        <v>37216.89</v>
      </c>
      <c r="I18" s="90">
        <v>1311.0867000000001</v>
      </c>
      <c r="J18" s="90">
        <v>1705.8581299999998</v>
      </c>
      <c r="K18" s="91">
        <v>3.7956570334482316E-3</v>
      </c>
      <c r="L18" s="91">
        <v>4.4485544657301467E-3</v>
      </c>
      <c r="M18" s="91">
        <f>J18/'סכום נכסי הקרן'!$C$42</f>
        <v>3.4626387601400774E-5</v>
      </c>
    </row>
    <row r="19" spans="2:13" s="133" customFormat="1">
      <c r="B19" s="97"/>
      <c r="C19" s="82"/>
      <c r="D19" s="82"/>
      <c r="E19" s="82"/>
      <c r="F19" s="82"/>
      <c r="G19" s="82"/>
      <c r="H19" s="90"/>
      <c r="I19" s="90"/>
      <c r="J19" s="82"/>
      <c r="K19" s="82"/>
      <c r="L19" s="91"/>
      <c r="M19" s="82"/>
    </row>
    <row r="20" spans="2:13" s="133" customFormat="1">
      <c r="B20" s="107" t="s">
        <v>255</v>
      </c>
      <c r="C20" s="80"/>
      <c r="D20" s="80"/>
      <c r="E20" s="80"/>
      <c r="F20" s="80"/>
      <c r="G20" s="80"/>
      <c r="H20" s="87"/>
      <c r="I20" s="87"/>
      <c r="J20" s="87">
        <v>288562.99070000002</v>
      </c>
      <c r="K20" s="80"/>
      <c r="L20" s="88">
        <v>0.75251755016868371</v>
      </c>
      <c r="M20" s="88">
        <f>J20/'סכום נכסי הקרן'!$C$42</f>
        <v>5.8574003240220275E-3</v>
      </c>
    </row>
    <row r="21" spans="2:13" s="133" customFormat="1">
      <c r="B21" s="107" t="s">
        <v>74</v>
      </c>
      <c r="C21" s="80"/>
      <c r="D21" s="80"/>
      <c r="E21" s="80"/>
      <c r="F21" s="80"/>
      <c r="G21" s="80"/>
      <c r="H21" s="87"/>
      <c r="I21" s="87"/>
      <c r="J21" s="87">
        <v>288562.99070000002</v>
      </c>
      <c r="K21" s="80"/>
      <c r="L21" s="88">
        <v>0.75251755016868371</v>
      </c>
      <c r="M21" s="88">
        <f>J21/'סכום נכסי הקרן'!$C$42</f>
        <v>5.8574003240220275E-3</v>
      </c>
    </row>
    <row r="22" spans="2:13" s="133" customFormat="1">
      <c r="B22" s="97" t="s">
        <v>2106</v>
      </c>
      <c r="C22" s="82">
        <v>3610</v>
      </c>
      <c r="D22" s="93" t="s">
        <v>30</v>
      </c>
      <c r="E22" s="82"/>
      <c r="F22" s="93" t="s">
        <v>386</v>
      </c>
      <c r="G22" s="93" t="s">
        <v>183</v>
      </c>
      <c r="H22" s="90">
        <v>640731</v>
      </c>
      <c r="I22" s="90">
        <v>370.73149999999998</v>
      </c>
      <c r="J22" s="90">
        <v>8304.3692100000007</v>
      </c>
      <c r="K22" s="91">
        <v>9.3797475949917775E-2</v>
      </c>
      <c r="L22" s="91">
        <v>2.1656219872292333E-2</v>
      </c>
      <c r="M22" s="91">
        <f>J22/'סכום נכסי הקרן'!$C$42</f>
        <v>1.6856636668290722E-4</v>
      </c>
    </row>
    <row r="23" spans="2:13" s="133" customFormat="1">
      <c r="B23" s="97" t="s">
        <v>2107</v>
      </c>
      <c r="C23" s="82" t="s">
        <v>2108</v>
      </c>
      <c r="D23" s="93" t="s">
        <v>30</v>
      </c>
      <c r="E23" s="82"/>
      <c r="F23" s="93" t="s">
        <v>818</v>
      </c>
      <c r="G23" s="93" t="s">
        <v>183</v>
      </c>
      <c r="H23" s="90">
        <v>6782.73</v>
      </c>
      <c r="I23" s="90">
        <v>74243.038</v>
      </c>
      <c r="J23" s="90">
        <v>17604.826850000001</v>
      </c>
      <c r="K23" s="91">
        <v>8.0024970011563556E-2</v>
      </c>
      <c r="L23" s="91">
        <v>4.5910049449407325E-2</v>
      </c>
      <c r="M23" s="91">
        <f>J23/'סכום נכסי הקרן'!$C$42</f>
        <v>3.5735184974828335E-4</v>
      </c>
    </row>
    <row r="24" spans="2:13" s="133" customFormat="1">
      <c r="B24" s="97" t="s">
        <v>2109</v>
      </c>
      <c r="C24" s="82" t="s">
        <v>2110</v>
      </c>
      <c r="D24" s="93" t="s">
        <v>30</v>
      </c>
      <c r="E24" s="82"/>
      <c r="F24" s="93" t="s">
        <v>818</v>
      </c>
      <c r="G24" s="93" t="s">
        <v>183</v>
      </c>
      <c r="H24" s="90">
        <v>2286505</v>
      </c>
      <c r="I24" s="90">
        <v>254.63800000000001</v>
      </c>
      <c r="J24" s="90">
        <v>20354.797859999999</v>
      </c>
      <c r="K24" s="91">
        <v>9.424799149993382E-2</v>
      </c>
      <c r="L24" s="91">
        <v>5.308145227712309E-2</v>
      </c>
      <c r="M24" s="91">
        <f>J24/'סכום נכסי הקרן'!$C$42</f>
        <v>4.131721787722893E-4</v>
      </c>
    </row>
    <row r="25" spans="2:13" s="133" customFormat="1">
      <c r="B25" s="97" t="s">
        <v>2111</v>
      </c>
      <c r="C25" s="82" t="s">
        <v>2112</v>
      </c>
      <c r="D25" s="93" t="s">
        <v>30</v>
      </c>
      <c r="E25" s="82"/>
      <c r="F25" s="93" t="s">
        <v>818</v>
      </c>
      <c r="G25" s="93" t="s">
        <v>183</v>
      </c>
      <c r="H25" s="90">
        <v>4955.33</v>
      </c>
      <c r="I25" s="90">
        <v>29481.477999999999</v>
      </c>
      <c r="J25" s="90">
        <v>5107.3272400000005</v>
      </c>
      <c r="K25" s="91">
        <v>9.5059991233194155E-2</v>
      </c>
      <c r="L25" s="91">
        <v>1.3318940773490483E-2</v>
      </c>
      <c r="M25" s="91">
        <f>J25/'סכום נכסי הקרן'!$C$42</f>
        <v>1.0367116087164439E-4</v>
      </c>
    </row>
    <row r="26" spans="2:13" s="133" customFormat="1">
      <c r="B26" s="97" t="s">
        <v>2113</v>
      </c>
      <c r="C26" s="82">
        <v>2994</v>
      </c>
      <c r="D26" s="93" t="s">
        <v>30</v>
      </c>
      <c r="E26" s="82"/>
      <c r="F26" s="93" t="s">
        <v>386</v>
      </c>
      <c r="G26" s="93" t="s">
        <v>185</v>
      </c>
      <c r="H26" s="90">
        <v>25107.32</v>
      </c>
      <c r="I26" s="90">
        <v>21214.933099999998</v>
      </c>
      <c r="J26" s="90">
        <v>21230.900890000001</v>
      </c>
      <c r="K26" s="91">
        <v>4.6466498002356547E-2</v>
      </c>
      <c r="L26" s="91">
        <v>5.5366162815476141E-2</v>
      </c>
      <c r="M26" s="91">
        <f>J26/'סכום נכסי הקרן'!$C$42</f>
        <v>4.3095576965949966E-4</v>
      </c>
    </row>
    <row r="27" spans="2:13" s="133" customFormat="1">
      <c r="B27" s="97" t="s">
        <v>2114</v>
      </c>
      <c r="C27" s="82" t="s">
        <v>2115</v>
      </c>
      <c r="D27" s="93" t="s">
        <v>30</v>
      </c>
      <c r="E27" s="82"/>
      <c r="F27" s="93" t="s">
        <v>818</v>
      </c>
      <c r="G27" s="93" t="s">
        <v>185</v>
      </c>
      <c r="H27" s="90">
        <v>2816.11</v>
      </c>
      <c r="I27" s="90">
        <v>77777.335999999996</v>
      </c>
      <c r="J27" s="90">
        <v>8730.2953600000001</v>
      </c>
      <c r="K27" s="91">
        <v>9.5059945173887758E-2</v>
      </c>
      <c r="L27" s="91">
        <v>2.2766954489275838E-2</v>
      </c>
      <c r="M27" s="91">
        <f>J27/'סכום נכסי הקרן'!$C$42</f>
        <v>1.7721203521776501E-4</v>
      </c>
    </row>
    <row r="28" spans="2:13" s="133" customFormat="1">
      <c r="B28" s="97" t="s">
        <v>2779</v>
      </c>
      <c r="C28" s="82">
        <v>4654</v>
      </c>
      <c r="D28" s="93" t="s">
        <v>30</v>
      </c>
      <c r="E28" s="82"/>
      <c r="F28" s="93" t="s">
        <v>818</v>
      </c>
      <c r="G28" s="93" t="s">
        <v>186</v>
      </c>
      <c r="H28" s="90">
        <v>2768309.5</v>
      </c>
      <c r="I28" s="90">
        <v>413.66180000000003</v>
      </c>
      <c r="J28" s="90">
        <v>52013.580670000003</v>
      </c>
      <c r="K28" s="91">
        <v>0.28025</v>
      </c>
      <c r="L28" s="91">
        <v>0.13564155336185182</v>
      </c>
      <c r="M28" s="91">
        <f>J28/'סכום נכסי הקרן'!$C$42</f>
        <v>1.0557984706595427E-3</v>
      </c>
    </row>
    <row r="29" spans="2:13" s="133" customFormat="1">
      <c r="B29" s="97" t="s">
        <v>2116</v>
      </c>
      <c r="C29" s="82" t="s">
        <v>2117</v>
      </c>
      <c r="D29" s="93" t="s">
        <v>30</v>
      </c>
      <c r="E29" s="82"/>
      <c r="F29" s="93" t="s">
        <v>818</v>
      </c>
      <c r="G29" s="93" t="s">
        <v>183</v>
      </c>
      <c r="H29" s="90">
        <v>4039.55</v>
      </c>
      <c r="I29" s="90">
        <v>136389.7732</v>
      </c>
      <c r="J29" s="90">
        <v>19261.345579999997</v>
      </c>
      <c r="K29" s="91">
        <v>7.631472904214158E-2</v>
      </c>
      <c r="L29" s="91">
        <v>5.0229936117771191E-2</v>
      </c>
      <c r="M29" s="91">
        <f>J29/'סכום נכסי הקרן'!$C$42</f>
        <v>3.909767207766613E-4</v>
      </c>
    </row>
    <row r="30" spans="2:13" s="133" customFormat="1">
      <c r="B30" s="97" t="s">
        <v>2118</v>
      </c>
      <c r="C30" s="82" t="s">
        <v>2119</v>
      </c>
      <c r="D30" s="93" t="s">
        <v>30</v>
      </c>
      <c r="E30" s="82"/>
      <c r="F30" s="93" t="s">
        <v>818</v>
      </c>
      <c r="G30" s="93" t="s">
        <v>185</v>
      </c>
      <c r="H30" s="90">
        <v>1699.22</v>
      </c>
      <c r="I30" s="140">
        <v>0</v>
      </c>
      <c r="J30" s="141">
        <v>3.5E-4</v>
      </c>
      <c r="K30" s="91">
        <v>9.7999884653094185E-2</v>
      </c>
      <c r="L30" s="91">
        <v>0</v>
      </c>
      <c r="M30" s="91">
        <f>J30/'סכום נכסי הקרן'!$C$42</f>
        <v>7.104480406286936E-12</v>
      </c>
    </row>
    <row r="31" spans="2:13" s="133" customFormat="1">
      <c r="B31" s="97" t="s">
        <v>2120</v>
      </c>
      <c r="C31" s="82" t="s">
        <v>2121</v>
      </c>
      <c r="D31" s="93" t="s">
        <v>30</v>
      </c>
      <c r="E31" s="82"/>
      <c r="F31" s="93" t="s">
        <v>818</v>
      </c>
      <c r="G31" s="93" t="s">
        <v>185</v>
      </c>
      <c r="H31" s="90">
        <v>649.74</v>
      </c>
      <c r="I31" s="140">
        <v>0</v>
      </c>
      <c r="J31" s="141">
        <v>3.5E-4</v>
      </c>
      <c r="K31" s="91">
        <v>9.8000000000000004E-2</v>
      </c>
      <c r="L31" s="91">
        <v>0</v>
      </c>
      <c r="M31" s="91">
        <f>J31/'סכום נכסי הקרן'!$C$42</f>
        <v>7.104480406286936E-12</v>
      </c>
    </row>
    <row r="32" spans="2:13" s="133" customFormat="1">
      <c r="B32" s="97" t="s">
        <v>2122</v>
      </c>
      <c r="C32" s="82" t="s">
        <v>2123</v>
      </c>
      <c r="D32" s="93" t="s">
        <v>30</v>
      </c>
      <c r="E32" s="82"/>
      <c r="F32" s="93" t="s">
        <v>386</v>
      </c>
      <c r="G32" s="93" t="s">
        <v>183</v>
      </c>
      <c r="H32" s="90">
        <v>358646</v>
      </c>
      <c r="I32" s="90">
        <v>374.1508</v>
      </c>
      <c r="J32" s="90">
        <v>4691.2015799999999</v>
      </c>
      <c r="K32" s="91">
        <v>9.9795660506274309E-2</v>
      </c>
      <c r="L32" s="91">
        <v>1.2233763975641587E-2</v>
      </c>
      <c r="M32" s="91">
        <f>J32/'סכום נכסי הקרן'!$C$42</f>
        <v>9.5224427734435187E-5</v>
      </c>
    </row>
    <row r="33" spans="2:13" s="133" customFormat="1">
      <c r="B33" s="97" t="s">
        <v>2124</v>
      </c>
      <c r="C33" s="82" t="s">
        <v>2125</v>
      </c>
      <c r="D33" s="93" t="s">
        <v>30</v>
      </c>
      <c r="E33" s="82"/>
      <c r="F33" s="93" t="s">
        <v>892</v>
      </c>
      <c r="G33" s="93" t="s">
        <v>183</v>
      </c>
      <c r="H33" s="90">
        <v>89660</v>
      </c>
      <c r="I33" s="90">
        <v>1E-4</v>
      </c>
      <c r="J33" s="90">
        <v>3.1E-4</v>
      </c>
      <c r="K33" s="91">
        <v>3.1001587076563476E-3</v>
      </c>
      <c r="L33" s="91">
        <v>8.0842120462640447E-10</v>
      </c>
      <c r="M33" s="91">
        <f>J33/'סכום נכסי הקרן'!$C$42</f>
        <v>6.2925397884255719E-12</v>
      </c>
    </row>
    <row r="34" spans="2:13" s="133" customFormat="1">
      <c r="B34" s="97" t="s">
        <v>2126</v>
      </c>
      <c r="C34" s="82">
        <v>7021</v>
      </c>
      <c r="D34" s="93" t="s">
        <v>30</v>
      </c>
      <c r="E34" s="82"/>
      <c r="F34" s="93" t="s">
        <v>818</v>
      </c>
      <c r="G34" s="93" t="s">
        <v>183</v>
      </c>
      <c r="H34" s="90">
        <v>390000</v>
      </c>
      <c r="I34" s="90">
        <v>18.633199999999999</v>
      </c>
      <c r="J34" s="90">
        <v>254.05250000000001</v>
      </c>
      <c r="K34" s="91">
        <v>1.9700000004697692E-2</v>
      </c>
      <c r="L34" s="91">
        <v>6.6252073576886976E-4</v>
      </c>
      <c r="M34" s="91">
        <f>J34/'סכום נכסי הקרן'!$C$42</f>
        <v>5.1568885954806056E-6</v>
      </c>
    </row>
    <row r="35" spans="2:13" s="133" customFormat="1">
      <c r="B35" s="97" t="s">
        <v>2127</v>
      </c>
      <c r="C35" s="82" t="s">
        <v>2128</v>
      </c>
      <c r="D35" s="93" t="s">
        <v>30</v>
      </c>
      <c r="E35" s="82"/>
      <c r="F35" s="93" t="s">
        <v>818</v>
      </c>
      <c r="G35" s="93" t="s">
        <v>183</v>
      </c>
      <c r="H35" s="90">
        <v>2096048</v>
      </c>
      <c r="I35" s="90">
        <v>319.58089999999999</v>
      </c>
      <c r="J35" s="90">
        <v>23418.19743</v>
      </c>
      <c r="K35" s="91">
        <v>4.7661225375800892E-2</v>
      </c>
      <c r="L35" s="91">
        <v>6.1070217343676028E-2</v>
      </c>
      <c r="M35" s="91">
        <f>J35/'סכום נכסי הקרן'!$C$42</f>
        <v>4.7535464226284023E-4</v>
      </c>
    </row>
    <row r="36" spans="2:13" s="133" customFormat="1">
      <c r="B36" s="97" t="s">
        <v>2129</v>
      </c>
      <c r="C36" s="82" t="s">
        <v>2130</v>
      </c>
      <c r="D36" s="93" t="s">
        <v>30</v>
      </c>
      <c r="E36" s="82"/>
      <c r="F36" s="93" t="s">
        <v>818</v>
      </c>
      <c r="G36" s="93" t="s">
        <v>185</v>
      </c>
      <c r="H36" s="90">
        <v>1072.1199999999999</v>
      </c>
      <c r="I36" s="140">
        <v>0</v>
      </c>
      <c r="J36" s="141">
        <v>3.5E-4</v>
      </c>
      <c r="K36" s="91">
        <v>9.799999999999999E-2</v>
      </c>
      <c r="L36" s="91">
        <v>0</v>
      </c>
      <c r="M36" s="91">
        <f>J36/'סכום נכסי הקרן'!$C$42</f>
        <v>7.104480406286936E-12</v>
      </c>
    </row>
    <row r="37" spans="2:13" s="133" customFormat="1">
      <c r="B37" s="97" t="s">
        <v>2131</v>
      </c>
      <c r="C37" s="82">
        <v>7022</v>
      </c>
      <c r="D37" s="93" t="s">
        <v>30</v>
      </c>
      <c r="E37" s="82"/>
      <c r="F37" s="93" t="s">
        <v>818</v>
      </c>
      <c r="G37" s="93" t="s">
        <v>183</v>
      </c>
      <c r="H37" s="90">
        <v>660000</v>
      </c>
      <c r="I37" s="90">
        <v>3.5836000000000001</v>
      </c>
      <c r="J37" s="90">
        <v>82.686549999999997</v>
      </c>
      <c r="K37" s="91">
        <v>0.02</v>
      </c>
      <c r="L37" s="91">
        <v>2.1563083986258523E-4</v>
      </c>
      <c r="M37" s="91">
        <f>J37/'סכום נכסי הקרן'!$C$42</f>
        <v>1.6784142123956143E-6</v>
      </c>
    </row>
    <row r="38" spans="2:13" s="133" customFormat="1">
      <c r="B38" s="97" t="s">
        <v>2132</v>
      </c>
      <c r="C38" s="82">
        <v>4637</v>
      </c>
      <c r="D38" s="93" t="s">
        <v>30</v>
      </c>
      <c r="E38" s="82"/>
      <c r="F38" s="93" t="s">
        <v>818</v>
      </c>
      <c r="G38" s="93" t="s">
        <v>186</v>
      </c>
      <c r="H38" s="90">
        <v>10088354</v>
      </c>
      <c r="I38" s="90">
        <v>77.473299999999995</v>
      </c>
      <c r="J38" s="90">
        <v>35500.057789999999</v>
      </c>
      <c r="K38" s="91">
        <v>7.9005614221683118E-2</v>
      </c>
      <c r="L38" s="91">
        <v>9.2577417686770233E-2</v>
      </c>
      <c r="M38" s="91">
        <f>J38/'סכום נכסי הקרן'!$C$42</f>
        <v>7.2059847140316827E-4</v>
      </c>
    </row>
    <row r="39" spans="2:13" s="133" customFormat="1">
      <c r="B39" s="97" t="s">
        <v>2133</v>
      </c>
      <c r="C39" s="82" t="s">
        <v>2134</v>
      </c>
      <c r="D39" s="93" t="s">
        <v>30</v>
      </c>
      <c r="E39" s="82"/>
      <c r="F39" s="93" t="s">
        <v>818</v>
      </c>
      <c r="G39" s="93" t="s">
        <v>185</v>
      </c>
      <c r="H39" s="90">
        <v>1006.17</v>
      </c>
      <c r="I39" s="140">
        <v>0</v>
      </c>
      <c r="J39" s="141">
        <v>3.5E-4</v>
      </c>
      <c r="K39" s="91">
        <v>9.8000389597740323E-2</v>
      </c>
      <c r="L39" s="91">
        <v>0</v>
      </c>
      <c r="M39" s="91">
        <f>J39/'סכום נכסי הקרן'!$C$42</f>
        <v>7.104480406286936E-12</v>
      </c>
    </row>
    <row r="40" spans="2:13" s="133" customFormat="1">
      <c r="B40" s="97" t="s">
        <v>2135</v>
      </c>
      <c r="C40" s="82" t="s">
        <v>2136</v>
      </c>
      <c r="D40" s="93" t="s">
        <v>30</v>
      </c>
      <c r="E40" s="82"/>
      <c r="F40" s="93" t="s">
        <v>892</v>
      </c>
      <c r="G40" s="93" t="s">
        <v>191</v>
      </c>
      <c r="H40" s="90">
        <v>11596</v>
      </c>
      <c r="I40" s="140">
        <v>0</v>
      </c>
      <c r="J40" s="141">
        <v>3.5E-4</v>
      </c>
      <c r="K40" s="91">
        <v>1.3030652711417453E-4</v>
      </c>
      <c r="L40" s="91">
        <v>0</v>
      </c>
      <c r="M40" s="91">
        <f>J40/'סכום נכסי הקרן'!$C$42</f>
        <v>7.104480406286936E-12</v>
      </c>
    </row>
    <row r="41" spans="2:13" s="133" customFormat="1">
      <c r="B41" s="97" t="s">
        <v>2137</v>
      </c>
      <c r="C41" s="82">
        <v>3865</v>
      </c>
      <c r="D41" s="93" t="s">
        <v>30</v>
      </c>
      <c r="E41" s="82"/>
      <c r="F41" s="93" t="s">
        <v>386</v>
      </c>
      <c r="G41" s="93" t="s">
        <v>183</v>
      </c>
      <c r="H41" s="90">
        <v>328799</v>
      </c>
      <c r="I41" s="90">
        <v>388.02890000000002</v>
      </c>
      <c r="J41" s="90">
        <v>4460.3196500000004</v>
      </c>
      <c r="K41" s="91">
        <v>7.6025559066042317E-2</v>
      </c>
      <c r="L41" s="91">
        <v>1.163166769184459E-2</v>
      </c>
      <c r="M41" s="91">
        <f>J41/'סכום נכסי הקרן'!$C$42</f>
        <v>9.0537867312004595E-5</v>
      </c>
    </row>
    <row r="42" spans="2:13" s="133" customFormat="1">
      <c r="B42" s="97" t="s">
        <v>2138</v>
      </c>
      <c r="C42" s="82">
        <v>7024</v>
      </c>
      <c r="D42" s="93" t="s">
        <v>30</v>
      </c>
      <c r="E42" s="82"/>
      <c r="F42" s="93" t="s">
        <v>818</v>
      </c>
      <c r="G42" s="93" t="s">
        <v>183</v>
      </c>
      <c r="H42" s="90">
        <v>170000</v>
      </c>
      <c r="I42" s="90">
        <v>143.11779999999999</v>
      </c>
      <c r="J42" s="90">
        <v>850.57770999999991</v>
      </c>
      <c r="K42" s="91">
        <v>0.02</v>
      </c>
      <c r="L42" s="91">
        <v>2.2181453449889306E-3</v>
      </c>
      <c r="M42" s="91">
        <f>J42/'סכום נכסי הקרן'!$C$42</f>
        <v>1.7265464784912602E-5</v>
      </c>
    </row>
    <row r="43" spans="2:13" s="133" customFormat="1">
      <c r="B43" s="97" t="s">
        <v>2139</v>
      </c>
      <c r="C43" s="82" t="s">
        <v>2140</v>
      </c>
      <c r="D43" s="93" t="s">
        <v>30</v>
      </c>
      <c r="E43" s="82"/>
      <c r="F43" s="93" t="s">
        <v>818</v>
      </c>
      <c r="G43" s="93" t="s">
        <v>183</v>
      </c>
      <c r="H43" s="90">
        <v>1177.83</v>
      </c>
      <c r="I43" s="90">
        <v>138232.29579999999</v>
      </c>
      <c r="J43" s="90">
        <v>5691.9676900000004</v>
      </c>
      <c r="K43" s="91">
        <v>9.5060038513750181E-2</v>
      </c>
      <c r="L43" s="91">
        <v>1.4843572182723783E-2</v>
      </c>
      <c r="M43" s="91">
        <f>J43/'סכום נכסי הקרן'!$C$42</f>
        <v>1.1553849407663805E-4</v>
      </c>
    </row>
    <row r="44" spans="2:13" s="133" customFormat="1">
      <c r="B44" s="97" t="s">
        <v>2141</v>
      </c>
      <c r="C44" s="82">
        <v>4811</v>
      </c>
      <c r="D44" s="93" t="s">
        <v>30</v>
      </c>
      <c r="E44" s="82"/>
      <c r="F44" s="93" t="s">
        <v>818</v>
      </c>
      <c r="G44" s="93" t="s">
        <v>183</v>
      </c>
      <c r="H44" s="90">
        <v>2950923</v>
      </c>
      <c r="I44" s="90">
        <v>281.72609999999997</v>
      </c>
      <c r="J44" s="90">
        <v>29064.066899999998</v>
      </c>
      <c r="K44" s="91">
        <v>0.15234321606207205</v>
      </c>
      <c r="L44" s="91">
        <v>7.5793574111743242E-2</v>
      </c>
      <c r="M44" s="91">
        <f>J44/'סכום נכסי הקרן'!$C$42</f>
        <v>5.899574109087505E-4</v>
      </c>
    </row>
    <row r="45" spans="2:13" s="133" customFormat="1">
      <c r="B45" s="97" t="s">
        <v>2142</v>
      </c>
      <c r="C45" s="82">
        <v>5356</v>
      </c>
      <c r="D45" s="93" t="s">
        <v>30</v>
      </c>
      <c r="E45" s="82"/>
      <c r="F45" s="93" t="s">
        <v>818</v>
      </c>
      <c r="G45" s="93" t="s">
        <v>183</v>
      </c>
      <c r="H45" s="90">
        <v>3947742</v>
      </c>
      <c r="I45" s="90">
        <v>231.44489999999999</v>
      </c>
      <c r="J45" s="90">
        <v>31942.41893</v>
      </c>
      <c r="K45" s="91">
        <v>0.16658578021506135</v>
      </c>
      <c r="L45" s="91">
        <v>8.3299770290554409E-2</v>
      </c>
      <c r="M45" s="91">
        <f>J45/'סכום נכסי הקרן'!$C$42</f>
        <v>6.4838368405026835E-4</v>
      </c>
    </row>
    <row r="46" spans="2:13" s="133" customFormat="1">
      <c r="B46" s="97" t="s">
        <v>2143</v>
      </c>
      <c r="C46" s="82">
        <v>5511</v>
      </c>
      <c r="D46" s="93" t="s">
        <v>30</v>
      </c>
      <c r="E46" s="82"/>
      <c r="F46" s="93" t="s">
        <v>2144</v>
      </c>
      <c r="G46" s="93" t="s">
        <v>186</v>
      </c>
      <c r="H46" s="90">
        <v>4009.44</v>
      </c>
      <c r="I46" s="140">
        <v>0</v>
      </c>
      <c r="J46" s="141">
        <v>3.5E-4</v>
      </c>
      <c r="K46" s="91">
        <v>4.1632660181448219E-2</v>
      </c>
      <c r="L46" s="91">
        <v>0</v>
      </c>
      <c r="M46" s="91">
        <f>J46/'סכום נכסי הקרן'!$C$42</f>
        <v>7.104480406286936E-12</v>
      </c>
    </row>
    <row r="47" spans="2:13" s="133" customFormat="1">
      <c r="B47" s="134"/>
    </row>
    <row r="48" spans="2:13" s="133" customFormat="1">
      <c r="B48" s="134"/>
    </row>
    <row r="49" spans="2:2" s="133" customFormat="1">
      <c r="B49" s="134"/>
    </row>
    <row r="50" spans="2:2" s="133" customFormat="1">
      <c r="B50" s="137" t="s">
        <v>276</v>
      </c>
    </row>
    <row r="51" spans="2:2" s="133" customFormat="1">
      <c r="B51" s="137" t="s">
        <v>132</v>
      </c>
    </row>
    <row r="52" spans="2:2" s="133" customFormat="1">
      <c r="B52" s="137" t="s">
        <v>261</v>
      </c>
    </row>
    <row r="53" spans="2:2" s="133" customFormat="1">
      <c r="B53" s="137" t="s">
        <v>271</v>
      </c>
    </row>
    <row r="54" spans="2:2" s="133" customFormat="1">
      <c r="B54" s="134"/>
    </row>
    <row r="55" spans="2:2" s="133" customFormat="1">
      <c r="B55" s="134"/>
    </row>
    <row r="56" spans="2:2" s="133" customFormat="1">
      <c r="B56" s="134"/>
    </row>
    <row r="57" spans="2:2" s="133" customFormat="1">
      <c r="B57" s="134"/>
    </row>
    <row r="58" spans="2:2" s="133" customFormat="1">
      <c r="B58" s="134"/>
    </row>
    <row r="59" spans="2:2" s="133" customFormat="1">
      <c r="B59" s="134"/>
    </row>
    <row r="60" spans="2:2" s="133" customFormat="1">
      <c r="B60" s="134"/>
    </row>
    <row r="61" spans="2:2" s="133" customFormat="1">
      <c r="B61" s="134"/>
    </row>
    <row r="62" spans="2:2" s="133" customFormat="1">
      <c r="B62" s="134"/>
    </row>
    <row r="63" spans="2:2" s="133" customFormat="1">
      <c r="B63" s="134"/>
    </row>
    <row r="64" spans="2:2" s="133" customFormat="1">
      <c r="B64" s="134"/>
    </row>
    <row r="65" spans="2:2" s="133" customFormat="1">
      <c r="B65" s="134"/>
    </row>
    <row r="66" spans="2:2" s="133" customFormat="1">
      <c r="B66" s="134"/>
    </row>
    <row r="67" spans="2:2" s="133" customFormat="1">
      <c r="B67" s="134"/>
    </row>
    <row r="68" spans="2:2" s="133" customFormat="1">
      <c r="B68" s="134"/>
    </row>
    <row r="69" spans="2:2" s="133" customFormat="1">
      <c r="B69" s="134"/>
    </row>
    <row r="70" spans="2:2" s="133" customFormat="1">
      <c r="B70" s="134"/>
    </row>
    <row r="71" spans="2:2" s="133" customFormat="1">
      <c r="B71" s="134"/>
    </row>
    <row r="72" spans="2:2" s="133" customFormat="1">
      <c r="B72" s="134"/>
    </row>
    <row r="73" spans="2:2" s="133" customFormat="1">
      <c r="B73" s="134"/>
    </row>
    <row r="74" spans="2:2" s="133" customFormat="1">
      <c r="B74" s="134"/>
    </row>
    <row r="75" spans="2:2" s="133" customFormat="1">
      <c r="B75" s="134"/>
    </row>
    <row r="76" spans="2:2" s="133" customFormat="1">
      <c r="B76" s="134"/>
    </row>
    <row r="77" spans="2:2" s="133" customFormat="1">
      <c r="B77" s="134"/>
    </row>
    <row r="78" spans="2:2" s="133" customFormat="1">
      <c r="B78" s="134"/>
    </row>
    <row r="79" spans="2:2" s="133" customFormat="1">
      <c r="B79" s="134"/>
    </row>
    <row r="80" spans="2:2" s="133" customFormat="1">
      <c r="B80" s="134"/>
    </row>
    <row r="81" spans="2:2" s="133" customFormat="1">
      <c r="B81" s="134"/>
    </row>
    <row r="82" spans="2:2" s="133" customFormat="1">
      <c r="B82" s="134"/>
    </row>
    <row r="83" spans="2:2" s="133" customFormat="1">
      <c r="B83" s="134"/>
    </row>
    <row r="84" spans="2:2" s="133" customFormat="1">
      <c r="B84" s="134"/>
    </row>
    <row r="85" spans="2:2" s="133" customFormat="1">
      <c r="B85" s="134"/>
    </row>
    <row r="86" spans="2:2" s="133" customFormat="1">
      <c r="B86" s="134"/>
    </row>
    <row r="87" spans="2:2" s="133" customFormat="1">
      <c r="B87" s="134"/>
    </row>
    <row r="88" spans="2:2" s="133" customFormat="1">
      <c r="B88" s="134"/>
    </row>
    <row r="89" spans="2:2" s="133" customFormat="1">
      <c r="B89" s="134"/>
    </row>
    <row r="90" spans="2:2" s="133" customFormat="1">
      <c r="B90" s="134"/>
    </row>
    <row r="91" spans="2:2" s="133" customFormat="1">
      <c r="B91" s="134"/>
    </row>
    <row r="92" spans="2:2" s="133" customFormat="1">
      <c r="B92" s="134"/>
    </row>
    <row r="93" spans="2:2" s="133" customFormat="1">
      <c r="B93" s="134"/>
    </row>
    <row r="94" spans="2:2" s="133" customFormat="1">
      <c r="B94" s="134"/>
    </row>
    <row r="95" spans="2:2" s="133" customFormat="1">
      <c r="B95" s="134"/>
    </row>
    <row r="96" spans="2:2" s="133" customFormat="1">
      <c r="B96" s="134"/>
    </row>
    <row r="97" spans="2:2" s="133" customFormat="1">
      <c r="B97" s="134"/>
    </row>
    <row r="98" spans="2:2" s="133" customFormat="1">
      <c r="B98" s="134"/>
    </row>
    <row r="99" spans="2:2" s="133" customFormat="1">
      <c r="B99" s="134"/>
    </row>
    <row r="100" spans="2:2" s="133" customFormat="1">
      <c r="B100" s="134"/>
    </row>
    <row r="101" spans="2:2" s="133" customFormat="1">
      <c r="B101" s="134"/>
    </row>
    <row r="102" spans="2:2" s="133" customFormat="1">
      <c r="B102" s="134"/>
    </row>
    <row r="103" spans="2:2" s="133" customFormat="1">
      <c r="B103" s="134"/>
    </row>
    <row r="104" spans="2:2" s="133" customFormat="1">
      <c r="B104" s="134"/>
    </row>
    <row r="105" spans="2:2" s="133" customFormat="1">
      <c r="B105" s="134"/>
    </row>
    <row r="106" spans="2:2" s="133" customFormat="1">
      <c r="B106" s="134"/>
    </row>
    <row r="107" spans="2:2" s="133" customFormat="1">
      <c r="B107" s="134"/>
    </row>
    <row r="108" spans="2:2" s="133" customFormat="1">
      <c r="B108" s="134"/>
    </row>
    <row r="109" spans="2:2" s="133" customFormat="1">
      <c r="B109" s="134"/>
    </row>
    <row r="110" spans="2:2" s="133" customFormat="1">
      <c r="B110" s="134"/>
    </row>
    <row r="111" spans="2:2" s="133" customFormat="1">
      <c r="B111" s="134"/>
    </row>
    <row r="112" spans="2:2" s="133" customFormat="1">
      <c r="B112" s="134"/>
    </row>
    <row r="113" spans="2:2" s="133" customFormat="1">
      <c r="B113" s="134"/>
    </row>
    <row r="114" spans="2:2" s="133" customFormat="1">
      <c r="B114" s="134"/>
    </row>
    <row r="115" spans="2:2" s="133" customFormat="1">
      <c r="B115" s="134"/>
    </row>
    <row r="116" spans="2:2" s="133" customFormat="1">
      <c r="B116" s="134"/>
    </row>
    <row r="117" spans="2:2" s="133" customFormat="1">
      <c r="B117" s="134"/>
    </row>
    <row r="118" spans="2:2" s="133" customFormat="1">
      <c r="B118" s="134"/>
    </row>
    <row r="119" spans="2:2" s="133" customFormat="1">
      <c r="B119" s="134"/>
    </row>
    <row r="120" spans="2:2" s="133" customFormat="1">
      <c r="B120" s="134"/>
    </row>
    <row r="121" spans="2:2" s="133" customFormat="1">
      <c r="B121" s="134"/>
    </row>
    <row r="122" spans="2:2" s="133" customFormat="1">
      <c r="B122" s="134"/>
    </row>
    <row r="123" spans="2:2" s="133" customFormat="1">
      <c r="B123" s="134"/>
    </row>
    <row r="124" spans="2:2" s="133" customFormat="1">
      <c r="B124" s="134"/>
    </row>
    <row r="125" spans="2:2" s="133" customFormat="1">
      <c r="B125" s="134"/>
    </row>
    <row r="126" spans="2:2" s="133" customFormat="1">
      <c r="B126" s="134"/>
    </row>
    <row r="127" spans="2:2" s="133" customFormat="1">
      <c r="B127" s="134"/>
    </row>
    <row r="128" spans="2:2" s="133" customFormat="1">
      <c r="B128" s="134"/>
    </row>
    <row r="129" spans="2:5" s="133" customFormat="1">
      <c r="B129" s="134"/>
    </row>
    <row r="130" spans="2:5" s="133" customFormat="1">
      <c r="B130" s="134"/>
    </row>
    <row r="131" spans="2:5" s="133" customFormat="1">
      <c r="B131" s="134"/>
    </row>
    <row r="132" spans="2:5" s="133" customFormat="1">
      <c r="B132" s="134"/>
    </row>
    <row r="133" spans="2:5" s="133" customFormat="1">
      <c r="B133" s="134"/>
    </row>
    <row r="134" spans="2:5">
      <c r="C134" s="1"/>
      <c r="D134" s="1"/>
      <c r="E134" s="1"/>
    </row>
    <row r="135" spans="2:5">
      <c r="C135" s="1"/>
      <c r="D135" s="1"/>
      <c r="E135" s="1"/>
    </row>
    <row r="136" spans="2:5">
      <c r="C136" s="1"/>
      <c r="D136" s="1"/>
      <c r="E136" s="1"/>
    </row>
    <row r="137" spans="2:5">
      <c r="C137" s="1"/>
      <c r="D137" s="1"/>
      <c r="E137" s="1"/>
    </row>
    <row r="138" spans="2:5">
      <c r="C138" s="1"/>
      <c r="D138" s="1"/>
      <c r="E138" s="1"/>
    </row>
    <row r="139" spans="2:5">
      <c r="C139" s="1"/>
      <c r="D139" s="1"/>
      <c r="E139" s="1"/>
    </row>
    <row r="140" spans="2:5">
      <c r="C140" s="1"/>
      <c r="D140" s="1"/>
      <c r="E140" s="1"/>
    </row>
    <row r="141" spans="2:5">
      <c r="C141" s="1"/>
      <c r="D141" s="1"/>
      <c r="E141" s="1"/>
    </row>
    <row r="142" spans="2:5">
      <c r="C142" s="1"/>
      <c r="D142" s="1"/>
      <c r="E142" s="1"/>
    </row>
    <row r="143" spans="2:5">
      <c r="C143" s="1"/>
      <c r="D143" s="1"/>
      <c r="E143" s="1"/>
    </row>
    <row r="144" spans="2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B402" s="43"/>
      <c r="C402" s="1"/>
      <c r="D402" s="1"/>
      <c r="E402" s="1"/>
    </row>
    <row r="403" spans="2:5">
      <c r="B403" s="43"/>
      <c r="C403" s="1"/>
      <c r="D403" s="1"/>
      <c r="E403" s="1"/>
    </row>
    <row r="404" spans="2:5">
      <c r="B404" s="3"/>
      <c r="C404" s="1"/>
      <c r="D404" s="1"/>
      <c r="E404" s="1"/>
    </row>
  </sheetData>
  <sheetProtection sheet="1" objects="1" scenarios="1"/>
  <mergeCells count="2">
    <mergeCell ref="B6:M6"/>
    <mergeCell ref="B7:M7"/>
  </mergeCells>
  <phoneticPr fontId="5" type="noConversion"/>
  <dataValidations count="1">
    <dataValidation allowBlank="1" showInputMessage="1" showErrorMessage="1" sqref="AH21:XFD23 B52 D21:AF23 B54:B1048576 B1:B49 C5:C1048576 A1:A1048576 D1:XFD20 D24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AL637"/>
  <sheetViews>
    <sheetView rightToLeft="1" zoomScaleNormal="100" workbookViewId="0">
      <selection activeCell="C13" sqref="C13"/>
    </sheetView>
  </sheetViews>
  <sheetFormatPr defaultColWidth="9.140625" defaultRowHeight="18"/>
  <cols>
    <col min="1" max="1" width="6.28515625" style="1" customWidth="1"/>
    <col min="2" max="2" width="40.5703125" style="2" bestFit="1" customWidth="1"/>
    <col min="3" max="3" width="41.7109375" style="2" bestFit="1" customWidth="1"/>
    <col min="4" max="4" width="12.28515625" style="1" bestFit="1" customWidth="1"/>
    <col min="5" max="5" width="11.28515625" style="1" bestFit="1" customWidth="1"/>
    <col min="6" max="6" width="14.28515625" style="1" bestFit="1" customWidth="1"/>
    <col min="7" max="7" width="10.7109375" style="1" bestFit="1" customWidth="1"/>
    <col min="8" max="8" width="11.28515625" style="1" bestFit="1" customWidth="1"/>
    <col min="9" max="9" width="16.140625" style="1" bestFit="1" customWidth="1"/>
    <col min="10" max="10" width="9.140625" style="1" bestFit="1" customWidth="1"/>
    <col min="11" max="11" width="9" style="1" bestFit="1" customWidth="1"/>
    <col min="12" max="12" width="6.7109375" style="1" customWidth="1"/>
    <col min="13" max="13" width="7.28515625" style="1" customWidth="1"/>
    <col min="14" max="25" width="5.7109375" style="1" customWidth="1"/>
    <col min="26" max="16384" width="9.140625" style="1"/>
  </cols>
  <sheetData>
    <row r="1" spans="2:38">
      <c r="B1" s="56" t="s">
        <v>199</v>
      </c>
      <c r="C1" s="76" t="s" vm="1">
        <v>277</v>
      </c>
    </row>
    <row r="2" spans="2:38">
      <c r="B2" s="56" t="s">
        <v>198</v>
      </c>
      <c r="C2" s="76" t="s">
        <v>278</v>
      </c>
    </row>
    <row r="3" spans="2:38">
      <c r="B3" s="56" t="s">
        <v>200</v>
      </c>
      <c r="C3" s="76" t="s">
        <v>279</v>
      </c>
    </row>
    <row r="4" spans="2:38">
      <c r="B4" s="56" t="s">
        <v>201</v>
      </c>
      <c r="C4" s="76">
        <v>2102</v>
      </c>
    </row>
    <row r="6" spans="2:38" ht="26.25" customHeight="1">
      <c r="B6" s="200" t="s">
        <v>230</v>
      </c>
      <c r="C6" s="201"/>
      <c r="D6" s="201"/>
      <c r="E6" s="201"/>
      <c r="F6" s="201"/>
      <c r="G6" s="201"/>
      <c r="H6" s="201"/>
      <c r="I6" s="201"/>
      <c r="J6" s="201"/>
      <c r="K6" s="202"/>
    </row>
    <row r="7" spans="2:38" ht="26.25" customHeight="1">
      <c r="B7" s="200" t="s">
        <v>116</v>
      </c>
      <c r="C7" s="201"/>
      <c r="D7" s="201"/>
      <c r="E7" s="201"/>
      <c r="F7" s="201"/>
      <c r="G7" s="201"/>
      <c r="H7" s="201"/>
      <c r="I7" s="201"/>
      <c r="J7" s="201"/>
      <c r="K7" s="202"/>
    </row>
    <row r="8" spans="2:38" s="3" customFormat="1" ht="78.75">
      <c r="B8" s="22" t="s">
        <v>136</v>
      </c>
      <c r="C8" s="30" t="s">
        <v>53</v>
      </c>
      <c r="D8" s="30" t="s">
        <v>121</v>
      </c>
      <c r="E8" s="30" t="s">
        <v>122</v>
      </c>
      <c r="F8" s="30" t="s">
        <v>263</v>
      </c>
      <c r="G8" s="30" t="s">
        <v>262</v>
      </c>
      <c r="H8" s="30" t="s">
        <v>130</v>
      </c>
      <c r="I8" s="30" t="s">
        <v>68</v>
      </c>
      <c r="J8" s="30" t="s">
        <v>202</v>
      </c>
      <c r="K8" s="31" t="s">
        <v>204</v>
      </c>
      <c r="AL8" s="1"/>
    </row>
    <row r="9" spans="2:38" s="3" customFormat="1" ht="21" customHeight="1">
      <c r="B9" s="15"/>
      <c r="C9" s="16"/>
      <c r="D9" s="16"/>
      <c r="E9" s="32" t="s">
        <v>22</v>
      </c>
      <c r="F9" s="32" t="s">
        <v>272</v>
      </c>
      <c r="G9" s="32"/>
      <c r="H9" s="32" t="s">
        <v>266</v>
      </c>
      <c r="I9" s="32" t="s">
        <v>20</v>
      </c>
      <c r="J9" s="32" t="s">
        <v>20</v>
      </c>
      <c r="K9" s="33" t="s">
        <v>20</v>
      </c>
      <c r="AL9" s="1"/>
    </row>
    <row r="10" spans="2:38" s="4" customFormat="1" ht="18" customHeight="1">
      <c r="B10" s="18"/>
      <c r="C10" s="19" t="s">
        <v>1</v>
      </c>
      <c r="D10" s="19" t="s">
        <v>3</v>
      </c>
      <c r="E10" s="19" t="s">
        <v>4</v>
      </c>
      <c r="F10" s="19" t="s">
        <v>5</v>
      </c>
      <c r="G10" s="19" t="s">
        <v>6</v>
      </c>
      <c r="H10" s="19" t="s">
        <v>7</v>
      </c>
      <c r="I10" s="19" t="s">
        <v>8</v>
      </c>
      <c r="J10" s="19" t="s">
        <v>9</v>
      </c>
      <c r="K10" s="20" t="s">
        <v>10</v>
      </c>
      <c r="AL10" s="1"/>
    </row>
    <row r="11" spans="2:38" s="132" customFormat="1" ht="18" customHeight="1">
      <c r="B11" s="77" t="s">
        <v>2145</v>
      </c>
      <c r="C11" s="78"/>
      <c r="D11" s="78"/>
      <c r="E11" s="78"/>
      <c r="F11" s="84"/>
      <c r="G11" s="86"/>
      <c r="H11" s="84">
        <v>769876.43143000035</v>
      </c>
      <c r="I11" s="78"/>
      <c r="J11" s="85">
        <v>1</v>
      </c>
      <c r="K11" s="85">
        <f>H11/'סכום נכסי הקרן'!$C$42</f>
        <v>1.5627348635304416E-2</v>
      </c>
      <c r="AL11" s="133"/>
    </row>
    <row r="12" spans="2:38" s="133" customFormat="1" ht="21" customHeight="1">
      <c r="B12" s="107" t="s">
        <v>2146</v>
      </c>
      <c r="C12" s="80"/>
      <c r="D12" s="80"/>
      <c r="E12" s="80"/>
      <c r="F12" s="87"/>
      <c r="G12" s="89"/>
      <c r="H12" s="87">
        <v>240843.79063</v>
      </c>
      <c r="I12" s="80"/>
      <c r="J12" s="88">
        <v>0.31283434691285039</v>
      </c>
      <c r="K12" s="88">
        <f>H12/'סכום נכסי הקרן'!$C$42</f>
        <v>4.8887714043048805E-3</v>
      </c>
    </row>
    <row r="13" spans="2:38" s="133" customFormat="1">
      <c r="B13" s="107" t="s">
        <v>250</v>
      </c>
      <c r="C13" s="80"/>
      <c r="D13" s="80"/>
      <c r="E13" s="80"/>
      <c r="F13" s="87"/>
      <c r="G13" s="89"/>
      <c r="H13" s="87">
        <v>70879.736900000004</v>
      </c>
      <c r="I13" s="80"/>
      <c r="J13" s="88">
        <v>9.2066381053314036E-2</v>
      </c>
      <c r="K13" s="88">
        <f>H13/'סכום נכסי הקרן'!$C$42</f>
        <v>1.4387534343109232E-3</v>
      </c>
    </row>
    <row r="14" spans="2:38" s="133" customFormat="1">
      <c r="B14" s="97" t="s">
        <v>2147</v>
      </c>
      <c r="C14" s="82">
        <v>5224</v>
      </c>
      <c r="D14" s="93" t="s">
        <v>183</v>
      </c>
      <c r="E14" s="108">
        <v>40802</v>
      </c>
      <c r="F14" s="90">
        <v>6431053.8399999999</v>
      </c>
      <c r="G14" s="92">
        <v>168.30850000000001</v>
      </c>
      <c r="H14" s="90">
        <v>37840.739829999999</v>
      </c>
      <c r="I14" s="91">
        <v>0.10290296354158364</v>
      </c>
      <c r="J14" s="91">
        <v>4.9151705761031082E-2</v>
      </c>
      <c r="K14" s="91">
        <f>H14/'סכום נכסי הקרן'!$C$42</f>
        <v>7.6811084194753319E-4</v>
      </c>
    </row>
    <row r="15" spans="2:38" s="133" customFormat="1">
      <c r="B15" s="97" t="s">
        <v>2148</v>
      </c>
      <c r="C15" s="82">
        <v>5260</v>
      </c>
      <c r="D15" s="93" t="s">
        <v>184</v>
      </c>
      <c r="E15" s="108">
        <v>42295</v>
      </c>
      <c r="F15" s="90">
        <v>584748</v>
      </c>
      <c r="G15" s="92">
        <v>83.576800000000006</v>
      </c>
      <c r="H15" s="90">
        <v>488.71366999999998</v>
      </c>
      <c r="I15" s="91">
        <v>6.4444439999999992E-2</v>
      </c>
      <c r="J15" s="91">
        <v>6.3479494896634642E-4</v>
      </c>
      <c r="K15" s="91">
        <f>H15/'סכום נכסי הקרן'!$C$42</f>
        <v>9.9201619794273702E-6</v>
      </c>
    </row>
    <row r="16" spans="2:38" s="133" customFormat="1">
      <c r="B16" s="97" t="s">
        <v>2149</v>
      </c>
      <c r="C16" s="82">
        <v>5226</v>
      </c>
      <c r="D16" s="93" t="s">
        <v>184</v>
      </c>
      <c r="E16" s="108">
        <v>40941</v>
      </c>
      <c r="F16" s="90">
        <v>3725293</v>
      </c>
      <c r="G16" s="92">
        <v>80.263800000000003</v>
      </c>
      <c r="H16" s="90">
        <v>2990.0617200000002</v>
      </c>
      <c r="I16" s="91">
        <v>6.4444439999999992E-2</v>
      </c>
      <c r="J16" s="91">
        <v>3.8838203092490253E-3</v>
      </c>
      <c r="K16" s="91">
        <f>H16/'סכום נכסי הקרן'!$C$42</f>
        <v>6.0693814009510333E-5</v>
      </c>
    </row>
    <row r="17" spans="2:11" s="133" customFormat="1">
      <c r="B17" s="97" t="s">
        <v>2150</v>
      </c>
      <c r="C17" s="82">
        <v>5028</v>
      </c>
      <c r="D17" s="93" t="s">
        <v>183</v>
      </c>
      <c r="E17" s="108">
        <v>39349</v>
      </c>
      <c r="F17" s="90">
        <v>1628250</v>
      </c>
      <c r="G17" s="92">
        <v>97.2209</v>
      </c>
      <c r="H17" s="90">
        <v>5534.1655499999997</v>
      </c>
      <c r="I17" s="91">
        <v>0.1</v>
      </c>
      <c r="J17" s="91">
        <v>7.1883815688715286E-3</v>
      </c>
      <c r="K17" s="91">
        <f>H17/'סכום נכסי הקרן'!$C$42</f>
        <v>1.1233534490035189E-4</v>
      </c>
    </row>
    <row r="18" spans="2:11" s="133" customFormat="1">
      <c r="B18" s="97" t="s">
        <v>2151</v>
      </c>
      <c r="C18" s="82">
        <v>5058</v>
      </c>
      <c r="D18" s="93" t="s">
        <v>183</v>
      </c>
      <c r="E18" s="108">
        <v>39226</v>
      </c>
      <c r="F18" s="90">
        <v>3221201</v>
      </c>
      <c r="G18" s="92">
        <v>77.138900000000007</v>
      </c>
      <c r="H18" s="90">
        <v>8686.8573699999997</v>
      </c>
      <c r="I18" s="91">
        <v>1.5209125475285171E-2</v>
      </c>
      <c r="J18" s="91">
        <v>1.1283443700003481E-2</v>
      </c>
      <c r="K18" s="91">
        <f>H18/'סכום נכסי הקרן'!$C$42</f>
        <v>1.7633030850678361E-4</v>
      </c>
    </row>
    <row r="19" spans="2:11" s="133" customFormat="1">
      <c r="B19" s="97" t="s">
        <v>2152</v>
      </c>
      <c r="C19" s="82">
        <v>5074</v>
      </c>
      <c r="D19" s="93" t="s">
        <v>183</v>
      </c>
      <c r="E19" s="108">
        <v>38925</v>
      </c>
      <c r="F19" s="90">
        <v>1220443</v>
      </c>
      <c r="G19" s="92">
        <v>54.488399999999999</v>
      </c>
      <c r="H19" s="90">
        <v>2324.8395099999998</v>
      </c>
      <c r="I19" s="91">
        <v>1.7623785060317403E-2</v>
      </c>
      <c r="J19" s="91">
        <v>3.0197566974244773E-3</v>
      </c>
      <c r="K19" s="91">
        <f>H19/'סכום נכסי הקרן'!$C$42</f>
        <v>4.7190790704447773E-5</v>
      </c>
    </row>
    <row r="20" spans="2:11" s="133" customFormat="1">
      <c r="B20" s="97" t="s">
        <v>2153</v>
      </c>
      <c r="C20" s="82">
        <v>5277</v>
      </c>
      <c r="D20" s="93" t="s">
        <v>183</v>
      </c>
      <c r="E20" s="108">
        <v>42545</v>
      </c>
      <c r="F20" s="90">
        <v>1151447.05</v>
      </c>
      <c r="G20" s="92">
        <v>80.6404</v>
      </c>
      <c r="H20" s="90">
        <v>3246.14615</v>
      </c>
      <c r="I20" s="91">
        <v>3.1649999999999998E-2</v>
      </c>
      <c r="J20" s="91">
        <v>4.2164508711748372E-3</v>
      </c>
      <c r="K20" s="91">
        <f>H20/'סכום נכסי הקרן'!$C$42</f>
        <v>6.5891947767482209E-5</v>
      </c>
    </row>
    <row r="21" spans="2:11" s="133" customFormat="1">
      <c r="B21" s="97" t="s">
        <v>2154</v>
      </c>
      <c r="C21" s="82">
        <v>5123</v>
      </c>
      <c r="D21" s="93" t="s">
        <v>183</v>
      </c>
      <c r="E21" s="108">
        <v>40668</v>
      </c>
      <c r="F21" s="90">
        <v>1611120</v>
      </c>
      <c r="G21" s="92">
        <v>90.340599999999995</v>
      </c>
      <c r="H21" s="90">
        <v>5088.4121599999999</v>
      </c>
      <c r="I21" s="91">
        <v>9.45945945945946E-3</v>
      </c>
      <c r="J21" s="91">
        <v>6.609388146288064E-3</v>
      </c>
      <c r="K21" s="91">
        <f>H21/'סכום נכסי הקרן'!$C$42</f>
        <v>1.0328721282809196E-4</v>
      </c>
    </row>
    <row r="22" spans="2:11" s="133" customFormat="1" ht="16.5" customHeight="1">
      <c r="B22" s="97" t="s">
        <v>2155</v>
      </c>
      <c r="C22" s="82">
        <v>2162</v>
      </c>
      <c r="D22" s="93" t="s">
        <v>183</v>
      </c>
      <c r="E22" s="108">
        <v>38495</v>
      </c>
      <c r="F22" s="90">
        <v>895491</v>
      </c>
      <c r="G22" s="92">
        <v>41.637300000000003</v>
      </c>
      <c r="H22" s="90">
        <v>1303.51251</v>
      </c>
      <c r="I22" s="91">
        <v>5.7574501404817832E-3</v>
      </c>
      <c r="J22" s="91">
        <v>1.6931451032717055E-3</v>
      </c>
      <c r="K22" s="91">
        <f>H22/'סכום נכסי הקרן'!$C$42</f>
        <v>2.6459368818985439E-5</v>
      </c>
    </row>
    <row r="23" spans="2:11" s="133" customFormat="1" ht="16.5" customHeight="1">
      <c r="B23" s="97" t="s">
        <v>2156</v>
      </c>
      <c r="C23" s="82">
        <v>5275</v>
      </c>
      <c r="D23" s="93" t="s">
        <v>183</v>
      </c>
      <c r="E23" s="108">
        <v>42507</v>
      </c>
      <c r="F23" s="90">
        <v>1078000</v>
      </c>
      <c r="G23" s="92">
        <v>89.587900000000005</v>
      </c>
      <c r="H23" s="90">
        <v>3376.2884300000001</v>
      </c>
      <c r="I23" s="91">
        <v>6.1600000000000002E-2</v>
      </c>
      <c r="J23" s="91">
        <v>4.3854939470334767E-3</v>
      </c>
      <c r="K23" s="91">
        <f>H23/'סכום נכסי הקרן'!$C$42</f>
        <v>6.8533642848309377E-5</v>
      </c>
    </row>
    <row r="24" spans="2:11" s="133" customFormat="1" ht="16.5" customHeight="1">
      <c r="B24" s="97"/>
      <c r="C24" s="82"/>
      <c r="D24" s="82"/>
      <c r="E24" s="82"/>
      <c r="F24" s="90"/>
      <c r="G24" s="92"/>
      <c r="H24" s="82"/>
      <c r="I24" s="82"/>
      <c r="J24" s="91"/>
      <c r="K24" s="82"/>
    </row>
    <row r="25" spans="2:11" s="133" customFormat="1">
      <c r="B25" s="121" t="s">
        <v>253</v>
      </c>
      <c r="C25" s="122"/>
      <c r="D25" s="122"/>
      <c r="E25" s="122"/>
      <c r="F25" s="123"/>
      <c r="G25" s="125"/>
      <c r="H25" s="123">
        <v>19439.768649999998</v>
      </c>
      <c r="I25" s="122"/>
      <c r="J25" s="124">
        <v>2.5250504959467023E-2</v>
      </c>
      <c r="K25" s="124">
        <f>H25/'סכום נכסי הקרן'!$C$42</f>
        <v>3.9459844421907436E-4</v>
      </c>
    </row>
    <row r="26" spans="2:11" s="133" customFormat="1">
      <c r="B26" s="97" t="s">
        <v>2157</v>
      </c>
      <c r="C26" s="82">
        <v>5265</v>
      </c>
      <c r="D26" s="93" t="s">
        <v>184</v>
      </c>
      <c r="E26" s="108">
        <v>42185</v>
      </c>
      <c r="F26" s="90">
        <v>20663876</v>
      </c>
      <c r="G26" s="92">
        <v>94.076099999999997</v>
      </c>
      <c r="H26" s="90">
        <v>19439.768649999998</v>
      </c>
      <c r="I26" s="91">
        <v>5.1162790697674418E-2</v>
      </c>
      <c r="J26" s="91">
        <v>2.5250504959467023E-2</v>
      </c>
      <c r="K26" s="91">
        <f>H26/'סכום נכסי הקרן'!$C$42</f>
        <v>3.9459844421907436E-4</v>
      </c>
    </row>
    <row r="27" spans="2:11" s="133" customFormat="1">
      <c r="B27" s="97"/>
      <c r="C27" s="82"/>
      <c r="D27" s="82"/>
      <c r="E27" s="82"/>
      <c r="F27" s="90"/>
      <c r="G27" s="92"/>
      <c r="H27" s="82"/>
      <c r="I27" s="82"/>
      <c r="J27" s="91"/>
      <c r="K27" s="82"/>
    </row>
    <row r="28" spans="2:11" s="133" customFormat="1">
      <c r="B28" s="107" t="s">
        <v>254</v>
      </c>
      <c r="C28" s="80"/>
      <c r="D28" s="80"/>
      <c r="E28" s="80"/>
      <c r="F28" s="87"/>
      <c r="G28" s="89"/>
      <c r="H28" s="87">
        <v>150524.28507999997</v>
      </c>
      <c r="I28" s="80"/>
      <c r="J28" s="88">
        <v>0.1955174609000693</v>
      </c>
      <c r="K28" s="88">
        <f>H28/'סכום נכסי הקרן'!$C$42</f>
        <v>3.0554195257748822E-3</v>
      </c>
    </row>
    <row r="29" spans="2:11" s="133" customFormat="1">
      <c r="B29" s="97" t="s">
        <v>2158</v>
      </c>
      <c r="C29" s="82">
        <v>5271</v>
      </c>
      <c r="D29" s="93" t="s">
        <v>183</v>
      </c>
      <c r="E29" s="108">
        <v>42368</v>
      </c>
      <c r="F29" s="90">
        <v>3108854</v>
      </c>
      <c r="G29" s="92">
        <v>105.4717</v>
      </c>
      <c r="H29" s="90">
        <v>11463.248220000001</v>
      </c>
      <c r="I29" s="91">
        <v>6.3500000000000001E-2</v>
      </c>
      <c r="J29" s="91">
        <v>1.4889724833773245E-2</v>
      </c>
      <c r="K29" s="91">
        <f>H29/'סכום נכסי הקרן'!$C$42</f>
        <v>2.326869210611246E-4</v>
      </c>
    </row>
    <row r="30" spans="2:11" s="133" customFormat="1">
      <c r="B30" s="97" t="s">
        <v>2159</v>
      </c>
      <c r="C30" s="82">
        <v>5272</v>
      </c>
      <c r="D30" s="93" t="s">
        <v>183</v>
      </c>
      <c r="E30" s="108">
        <v>42572</v>
      </c>
      <c r="F30" s="90">
        <v>1425181.68</v>
      </c>
      <c r="G30" s="92">
        <v>103.2039</v>
      </c>
      <c r="H30" s="90">
        <v>5142.0673799999995</v>
      </c>
      <c r="I30" s="91">
        <v>1.1681818181818182E-2</v>
      </c>
      <c r="J30" s="91">
        <v>6.6790814344698289E-3</v>
      </c>
      <c r="K30" s="91">
        <f>H30/'סכום נכסי הקרן'!$C$42</f>
        <v>1.0437633414004913E-4</v>
      </c>
    </row>
    <row r="31" spans="2:11" s="133" customFormat="1">
      <c r="B31" s="97" t="s">
        <v>2160</v>
      </c>
      <c r="C31" s="82">
        <v>5072</v>
      </c>
      <c r="D31" s="93" t="s">
        <v>183</v>
      </c>
      <c r="E31" s="108">
        <v>38644</v>
      </c>
      <c r="F31" s="90">
        <v>1938383</v>
      </c>
      <c r="G31" s="92">
        <v>93.349900000000005</v>
      </c>
      <c r="H31" s="90">
        <v>6325.9371500000007</v>
      </c>
      <c r="I31" s="91">
        <v>1.3644705513143262E-2</v>
      </c>
      <c r="J31" s="91">
        <v>8.2168214167174115E-3</v>
      </c>
      <c r="K31" s="91">
        <f>H31/'סכום נכסי הקרן'!$C$42</f>
        <v>1.2840713295307894E-4</v>
      </c>
    </row>
    <row r="32" spans="2:11" s="133" customFormat="1">
      <c r="B32" s="97" t="s">
        <v>2161</v>
      </c>
      <c r="C32" s="82">
        <v>5084</v>
      </c>
      <c r="D32" s="93" t="s">
        <v>183</v>
      </c>
      <c r="E32" s="108">
        <v>39456</v>
      </c>
      <c r="F32" s="90">
        <v>2430946</v>
      </c>
      <c r="G32" s="92">
        <v>90.423299999999998</v>
      </c>
      <c r="H32" s="90">
        <v>7684.7030000000004</v>
      </c>
      <c r="I32" s="91">
        <v>5.8964002476488107E-3</v>
      </c>
      <c r="J32" s="91">
        <v>9.9817356218141595E-3</v>
      </c>
      <c r="K32" s="91">
        <f>H32/'סכום נכסי הקרן'!$C$42</f>
        <v>1.5598806254752697E-4</v>
      </c>
    </row>
    <row r="33" spans="2:11" s="133" customFormat="1">
      <c r="B33" s="97" t="s">
        <v>2162</v>
      </c>
      <c r="C33" s="82">
        <v>5043</v>
      </c>
      <c r="D33" s="93" t="s">
        <v>183</v>
      </c>
      <c r="E33" s="108">
        <v>41508</v>
      </c>
      <c r="F33" s="90">
        <v>1925000</v>
      </c>
      <c r="G33" s="92">
        <v>109.9731</v>
      </c>
      <c r="H33" s="90">
        <v>7400.9697000000006</v>
      </c>
      <c r="I33" s="91">
        <v>6.3969703948210124E-2</v>
      </c>
      <c r="J33" s="91">
        <v>9.6131916731794654E-3</v>
      </c>
      <c r="K33" s="91">
        <f>H33/'סכום נכסי הקרן'!$C$42</f>
        <v>1.5022869777478088E-4</v>
      </c>
    </row>
    <row r="34" spans="2:11" s="133" customFormat="1">
      <c r="B34" s="97" t="s">
        <v>2163</v>
      </c>
      <c r="C34" s="82">
        <v>5259</v>
      </c>
      <c r="D34" s="93" t="s">
        <v>184</v>
      </c>
      <c r="E34" s="108">
        <v>42094</v>
      </c>
      <c r="F34" s="90">
        <v>6310179</v>
      </c>
      <c r="G34" s="92">
        <v>75.234499999999997</v>
      </c>
      <c r="H34" s="90">
        <v>4747.4316200000003</v>
      </c>
      <c r="I34" s="91">
        <v>2.5336755999999998E-2</v>
      </c>
      <c r="J34" s="91">
        <v>6.1664851996857785E-3</v>
      </c>
      <c r="K34" s="91">
        <f>H34/'סכום נכסי הקרן'!$C$42</f>
        <v>9.6365814069934431E-5</v>
      </c>
    </row>
    <row r="35" spans="2:11" s="133" customFormat="1">
      <c r="B35" s="97" t="s">
        <v>2164</v>
      </c>
      <c r="C35" s="82">
        <v>5279</v>
      </c>
      <c r="D35" s="93" t="s">
        <v>184</v>
      </c>
      <c r="E35" s="108">
        <v>42589</v>
      </c>
      <c r="F35" s="90">
        <v>14275210.77</v>
      </c>
      <c r="G35" s="92">
        <v>91.020499999999998</v>
      </c>
      <c r="H35" s="90">
        <v>12993.36822</v>
      </c>
      <c r="I35" s="91">
        <v>3.2386492489951339E-2</v>
      </c>
      <c r="J35" s="91">
        <v>1.6877212614322509E-2</v>
      </c>
      <c r="K35" s="91">
        <f>H35/'סכום נכסי הקרן'!$C$42</f>
        <v>2.6374608551617534E-4</v>
      </c>
    </row>
    <row r="36" spans="2:11" s="133" customFormat="1">
      <c r="B36" s="97" t="s">
        <v>2165</v>
      </c>
      <c r="C36" s="82">
        <v>5067</v>
      </c>
      <c r="D36" s="93" t="s">
        <v>183</v>
      </c>
      <c r="E36" s="108">
        <v>38727</v>
      </c>
      <c r="F36" s="90">
        <v>2149426.58</v>
      </c>
      <c r="G36" s="92">
        <v>59.118400000000001</v>
      </c>
      <c r="H36" s="90">
        <v>4442.3902699999999</v>
      </c>
      <c r="I36" s="91">
        <v>5.4199562790193494E-2</v>
      </c>
      <c r="J36" s="91">
        <v>5.7702640172378316E-3</v>
      </c>
      <c r="K36" s="91">
        <f>H36/'סכום נכסי הקרן'!$C$42</f>
        <v>9.0173927515127804E-5</v>
      </c>
    </row>
    <row r="37" spans="2:11" s="133" customFormat="1">
      <c r="B37" s="97" t="s">
        <v>2166</v>
      </c>
      <c r="C37" s="82">
        <v>5081</v>
      </c>
      <c r="D37" s="93" t="s">
        <v>183</v>
      </c>
      <c r="E37" s="108">
        <v>39379</v>
      </c>
      <c r="F37" s="90">
        <v>3039184</v>
      </c>
      <c r="G37" s="92">
        <v>57.208799999999997</v>
      </c>
      <c r="H37" s="90">
        <v>6078.4277300000003</v>
      </c>
      <c r="I37" s="91">
        <v>2.5000000000000001E-2</v>
      </c>
      <c r="J37" s="91">
        <v>7.8953290188526447E-3</v>
      </c>
      <c r="K37" s="91">
        <f>H37/'סכום נכסי הקרן'!$C$42</f>
        <v>1.2338305916804624E-4</v>
      </c>
    </row>
    <row r="38" spans="2:11" s="133" customFormat="1">
      <c r="B38" s="97" t="s">
        <v>2167</v>
      </c>
      <c r="C38" s="82">
        <v>5078</v>
      </c>
      <c r="D38" s="93" t="s">
        <v>183</v>
      </c>
      <c r="E38" s="108">
        <v>39080</v>
      </c>
      <c r="F38" s="90">
        <v>7462294.5599999996</v>
      </c>
      <c r="G38" s="92">
        <v>63.114600000000003</v>
      </c>
      <c r="H38" s="90">
        <v>16465.451570000001</v>
      </c>
      <c r="I38" s="91">
        <v>8.5387029288702926E-2</v>
      </c>
      <c r="J38" s="91">
        <v>2.1387135516561261E-2</v>
      </c>
      <c r="K38" s="91">
        <f>H38/'סכום נכסי הקרן'!$C$42</f>
        <v>3.3422422302780422E-4</v>
      </c>
    </row>
    <row r="39" spans="2:11" s="133" customFormat="1">
      <c r="B39" s="97" t="s">
        <v>2168</v>
      </c>
      <c r="C39" s="82">
        <v>5047</v>
      </c>
      <c r="D39" s="93" t="s">
        <v>183</v>
      </c>
      <c r="E39" s="108">
        <v>38176</v>
      </c>
      <c r="F39" s="90">
        <v>6341868.7599999998</v>
      </c>
      <c r="G39" s="92">
        <v>18.468499999999999</v>
      </c>
      <c r="H39" s="90">
        <v>4094.6831200000001</v>
      </c>
      <c r="I39" s="91">
        <v>4.8000000000000001E-2</v>
      </c>
      <c r="J39" s="91">
        <v>5.318623811349006E-3</v>
      </c>
      <c r="K39" s="91">
        <f>H39/'סכום נכסי הקרן'!$C$42</f>
        <v>8.3115988559982456E-5</v>
      </c>
    </row>
    <row r="40" spans="2:11" s="133" customFormat="1">
      <c r="B40" s="97" t="s">
        <v>2169</v>
      </c>
      <c r="C40" s="82">
        <v>5049</v>
      </c>
      <c r="D40" s="93" t="s">
        <v>183</v>
      </c>
      <c r="E40" s="108">
        <v>38721</v>
      </c>
      <c r="F40" s="90">
        <v>1313941.82</v>
      </c>
      <c r="G40" s="92">
        <v>16.316099999999999</v>
      </c>
      <c r="H40" s="90">
        <v>749.48667</v>
      </c>
      <c r="I40" s="91">
        <v>2.2484587837064411E-2</v>
      </c>
      <c r="J40" s="91">
        <v>9.7351554015996102E-4</v>
      </c>
      <c r="K40" s="91">
        <f>H40/'סכום נכסי הקרן'!$C$42</f>
        <v>1.5213466747966408E-5</v>
      </c>
    </row>
    <row r="41" spans="2:11" s="133" customFormat="1">
      <c r="B41" s="97" t="s">
        <v>2170</v>
      </c>
      <c r="C41" s="82">
        <v>5230</v>
      </c>
      <c r="D41" s="93" t="s">
        <v>183</v>
      </c>
      <c r="E41" s="108">
        <v>40372</v>
      </c>
      <c r="F41" s="90">
        <v>4230763.08</v>
      </c>
      <c r="G41" s="92">
        <v>124.83029999999999</v>
      </c>
      <c r="H41" s="90">
        <v>18463.334770000001</v>
      </c>
      <c r="I41" s="91">
        <v>4.573170731707317E-2</v>
      </c>
      <c r="J41" s="91">
        <v>2.3982205476410598E-2</v>
      </c>
      <c r="K41" s="91">
        <f>H41/'סכום נכסי הקרן'!$C$42</f>
        <v>3.7477828602337521E-4</v>
      </c>
    </row>
    <row r="42" spans="2:11" s="133" customFormat="1">
      <c r="B42" s="97" t="s">
        <v>2171</v>
      </c>
      <c r="C42" s="82">
        <v>5289</v>
      </c>
      <c r="D42" s="93" t="s">
        <v>183</v>
      </c>
      <c r="E42" s="108">
        <v>42747</v>
      </c>
      <c r="F42" s="90">
        <v>206074.35</v>
      </c>
      <c r="G42" s="92">
        <v>69.434899999999999</v>
      </c>
      <c r="H42" s="90">
        <v>500.23397</v>
      </c>
      <c r="I42" s="91">
        <v>4.8904761904761902E-2</v>
      </c>
      <c r="J42" s="91">
        <v>6.4975877891318835E-4</v>
      </c>
      <c r="K42" s="91">
        <f>H42/'סכום נכסי הקרן'!$C$42</f>
        <v>1.0154006966926078E-5</v>
      </c>
    </row>
    <row r="43" spans="2:11" s="133" customFormat="1">
      <c r="B43" s="97" t="s">
        <v>2172</v>
      </c>
      <c r="C43" s="82">
        <v>5261</v>
      </c>
      <c r="D43" s="93" t="s">
        <v>183</v>
      </c>
      <c r="E43" s="108">
        <v>42037</v>
      </c>
      <c r="F43" s="90">
        <v>2786173</v>
      </c>
      <c r="G43" s="92">
        <v>79.847899999999996</v>
      </c>
      <c r="H43" s="90">
        <v>7777.5534000000007</v>
      </c>
      <c r="I43" s="91">
        <v>0.14000000000000001</v>
      </c>
      <c r="J43" s="91">
        <v>1.0102339911294143E-2</v>
      </c>
      <c r="K43" s="91">
        <f>H43/'סכום נכסי הקרן'!$C$42</f>
        <v>1.5787278782614385E-4</v>
      </c>
    </row>
    <row r="44" spans="2:11" s="133" customFormat="1">
      <c r="B44" s="97" t="s">
        <v>2173</v>
      </c>
      <c r="C44" s="82">
        <v>5256</v>
      </c>
      <c r="D44" s="93" t="s">
        <v>183</v>
      </c>
      <c r="E44" s="108">
        <v>41638</v>
      </c>
      <c r="F44" s="90">
        <v>6122132</v>
      </c>
      <c r="G44" s="92">
        <v>113.15349999999999</v>
      </c>
      <c r="H44" s="90">
        <v>24218.21358</v>
      </c>
      <c r="I44" s="91">
        <v>2.7615053517973717E-2</v>
      </c>
      <c r="J44" s="91">
        <v>3.1457273649767518E-2</v>
      </c>
      <c r="K44" s="91">
        <f>H44/'סכום נכסי הקרן'!$C$42</f>
        <v>4.9159378244109197E-4</v>
      </c>
    </row>
    <row r="45" spans="2:11" s="133" customFormat="1">
      <c r="B45" s="97" t="s">
        <v>2174</v>
      </c>
      <c r="C45" s="82">
        <v>5221</v>
      </c>
      <c r="D45" s="93" t="s">
        <v>183</v>
      </c>
      <c r="E45" s="108">
        <v>41753</v>
      </c>
      <c r="F45" s="90">
        <v>1875000</v>
      </c>
      <c r="G45" s="92">
        <v>182.7122</v>
      </c>
      <c r="H45" s="90">
        <v>11976.784710000002</v>
      </c>
      <c r="I45" s="91">
        <v>2.6417380522993687E-2</v>
      </c>
      <c r="J45" s="91">
        <v>1.5556762385560792E-2</v>
      </c>
      <c r="K45" s="91">
        <f>H45/'סכום נכסי הקרן'!$C$42</f>
        <v>2.4311094943574849E-4</v>
      </c>
    </row>
    <row r="46" spans="2:11" s="133" customFormat="1">
      <c r="B46" s="97"/>
      <c r="C46" s="82"/>
      <c r="D46" s="82"/>
      <c r="E46" s="82"/>
      <c r="F46" s="90"/>
      <c r="G46" s="92"/>
      <c r="H46" s="82"/>
      <c r="I46" s="82"/>
      <c r="J46" s="91"/>
      <c r="K46" s="82"/>
    </row>
    <row r="47" spans="2:11" s="133" customFormat="1">
      <c r="B47" s="107" t="s">
        <v>2175</v>
      </c>
      <c r="C47" s="80"/>
      <c r="D47" s="80"/>
      <c r="E47" s="80"/>
      <c r="F47" s="87"/>
      <c r="G47" s="89"/>
      <c r="H47" s="87">
        <v>529032.64080000017</v>
      </c>
      <c r="I47" s="80"/>
      <c r="J47" s="88">
        <v>0.68716565308714939</v>
      </c>
      <c r="K47" s="88">
        <f>H47/'סכום נכסי הקרן'!$C$42</f>
        <v>1.0738577230999531E-2</v>
      </c>
    </row>
    <row r="48" spans="2:11" s="133" customFormat="1">
      <c r="B48" s="107" t="s">
        <v>250</v>
      </c>
      <c r="C48" s="80"/>
      <c r="D48" s="80"/>
      <c r="E48" s="80"/>
      <c r="F48" s="87"/>
      <c r="G48" s="89"/>
      <c r="H48" s="87">
        <v>36104.400350000004</v>
      </c>
      <c r="I48" s="80"/>
      <c r="J48" s="88">
        <v>4.6896357488094807E-2</v>
      </c>
      <c r="K48" s="88">
        <f>H48/'סכום נכסי הקרן'!$C$42</f>
        <v>7.328657281923264E-4</v>
      </c>
    </row>
    <row r="49" spans="2:11" s="133" customFormat="1">
      <c r="B49" s="97" t="s">
        <v>2176</v>
      </c>
      <c r="C49" s="82">
        <v>5039</v>
      </c>
      <c r="D49" s="93" t="s">
        <v>183</v>
      </c>
      <c r="E49" s="108">
        <v>39182</v>
      </c>
      <c r="F49" s="90">
        <v>3512431</v>
      </c>
      <c r="G49" s="92">
        <v>108.8283</v>
      </c>
      <c r="H49" s="90">
        <v>13363.526250000001</v>
      </c>
      <c r="I49" s="91">
        <v>2.0100502512562814E-2</v>
      </c>
      <c r="J49" s="91">
        <v>1.735801448704961E-2</v>
      </c>
      <c r="K49" s="91">
        <f>H49/'סכום נכסי הקרן'!$C$42</f>
        <v>2.7125974400578898E-4</v>
      </c>
    </row>
    <row r="50" spans="2:11" s="133" customFormat="1">
      <c r="B50" s="97" t="s">
        <v>2177</v>
      </c>
      <c r="C50" s="82">
        <v>5086</v>
      </c>
      <c r="D50" s="93" t="s">
        <v>183</v>
      </c>
      <c r="E50" s="108">
        <v>39532</v>
      </c>
      <c r="F50" s="90">
        <v>979961</v>
      </c>
      <c r="G50" s="92">
        <v>69.505399999999995</v>
      </c>
      <c r="H50" s="90">
        <v>2381.2158300000001</v>
      </c>
      <c r="I50" s="91">
        <v>1.3333333333333334E-2</v>
      </c>
      <c r="J50" s="91">
        <v>3.0929844489160827E-3</v>
      </c>
      <c r="K50" s="91">
        <f>H50/'סכום נכסי הקרן'!$C$42</f>
        <v>4.8335146306786528E-5</v>
      </c>
    </row>
    <row r="51" spans="2:11" s="133" customFormat="1">
      <c r="B51" s="97" t="s">
        <v>2178</v>
      </c>
      <c r="C51" s="82">
        <v>5122</v>
      </c>
      <c r="D51" s="93" t="s">
        <v>183</v>
      </c>
      <c r="E51" s="108">
        <v>40653</v>
      </c>
      <c r="F51" s="90">
        <v>1428000</v>
      </c>
      <c r="G51" s="92">
        <v>135.2868</v>
      </c>
      <c r="H51" s="90">
        <v>6753.9066600000006</v>
      </c>
      <c r="I51" s="91">
        <v>2.2969868936630184E-2</v>
      </c>
      <c r="J51" s="91">
        <v>8.7727151842471839E-3</v>
      </c>
      <c r="K51" s="91">
        <f>H51/'סכום נכסי הקרן'!$C$42</f>
        <v>1.3709427866245958E-4</v>
      </c>
    </row>
    <row r="52" spans="2:11" s="133" customFormat="1">
      <c r="B52" s="97" t="s">
        <v>2179</v>
      </c>
      <c r="C52" s="82">
        <v>5077</v>
      </c>
      <c r="D52" s="93" t="s">
        <v>183</v>
      </c>
      <c r="E52" s="108">
        <v>39041</v>
      </c>
      <c r="F52" s="90">
        <v>1938820</v>
      </c>
      <c r="G52" s="92">
        <v>131.4359</v>
      </c>
      <c r="H52" s="90">
        <v>8908.8760899999997</v>
      </c>
      <c r="I52" s="91">
        <v>1.8097909691430641E-2</v>
      </c>
      <c r="J52" s="91">
        <v>1.1571825979205889E-2</v>
      </c>
      <c r="K52" s="91">
        <f>H52/'סכום נכסי הקרן'!$C$42</f>
        <v>1.8083695892412335E-4</v>
      </c>
    </row>
    <row r="53" spans="2:11" s="133" customFormat="1">
      <c r="B53" s="97" t="s">
        <v>2180</v>
      </c>
      <c r="C53" s="82">
        <v>4024</v>
      </c>
      <c r="D53" s="93" t="s">
        <v>185</v>
      </c>
      <c r="E53" s="108">
        <v>39223</v>
      </c>
      <c r="F53" s="90">
        <v>400683.15</v>
      </c>
      <c r="G53" s="92">
        <v>70.938000000000002</v>
      </c>
      <c r="H53" s="90">
        <v>1132.9386999999999</v>
      </c>
      <c r="I53" s="91">
        <v>7.5668790088457951E-3</v>
      </c>
      <c r="J53" s="91">
        <v>1.4715851190503814E-3</v>
      </c>
      <c r="K53" s="91">
        <f>H53/'סכום נכסי הקרן'!$C$42</f>
        <v>2.2996973701926266E-5</v>
      </c>
    </row>
    <row r="54" spans="2:11" s="133" customFormat="1">
      <c r="B54" s="97" t="s">
        <v>2181</v>
      </c>
      <c r="C54" s="82">
        <v>5288</v>
      </c>
      <c r="D54" s="93" t="s">
        <v>183</v>
      </c>
      <c r="E54" s="108">
        <v>42768</v>
      </c>
      <c r="F54" s="90">
        <v>1019432.73</v>
      </c>
      <c r="G54" s="92">
        <v>100</v>
      </c>
      <c r="H54" s="90">
        <v>3563.9368199999999</v>
      </c>
      <c r="I54" s="91">
        <v>2.5554605547066411E-2</v>
      </c>
      <c r="J54" s="91">
        <v>4.6292322696256539E-3</v>
      </c>
      <c r="K54" s="91">
        <f>H54/'סכום נכסי הקרן'!$C$42</f>
        <v>7.2342626591241627E-5</v>
      </c>
    </row>
    <row r="55" spans="2:11" s="133" customFormat="1">
      <c r="B55" s="97"/>
      <c r="C55" s="82"/>
      <c r="D55" s="82"/>
      <c r="E55" s="82"/>
      <c r="F55" s="90"/>
      <c r="G55" s="92"/>
      <c r="H55" s="82"/>
      <c r="I55" s="82"/>
      <c r="J55" s="91"/>
      <c r="K55" s="82"/>
    </row>
    <row r="56" spans="2:11" s="133" customFormat="1">
      <c r="B56" s="121" t="s">
        <v>2182</v>
      </c>
      <c r="C56" s="122"/>
      <c r="D56" s="122"/>
      <c r="E56" s="122"/>
      <c r="F56" s="123"/>
      <c r="G56" s="125"/>
      <c r="H56" s="123">
        <v>56874.730479999998</v>
      </c>
      <c r="I56" s="122"/>
      <c r="J56" s="124">
        <v>7.3875141721585783E-2</v>
      </c>
      <c r="K56" s="124">
        <f>H56/'סכום נכסי הקרן'!$C$42</f>
        <v>1.1544725951657439E-3</v>
      </c>
    </row>
    <row r="57" spans="2:11" s="133" customFormat="1">
      <c r="B57" s="97" t="s">
        <v>2183</v>
      </c>
      <c r="C57" s="82" t="s">
        <v>2184</v>
      </c>
      <c r="D57" s="93" t="s">
        <v>186</v>
      </c>
      <c r="E57" s="108">
        <v>42268</v>
      </c>
      <c r="F57" s="90">
        <v>104670.82</v>
      </c>
      <c r="G57" s="92">
        <v>11511.73</v>
      </c>
      <c r="H57" s="90">
        <v>54729.681570000001</v>
      </c>
      <c r="I57" s="91">
        <v>3.7859701471784572E-2</v>
      </c>
      <c r="J57" s="91">
        <v>7.1088916786740466E-2</v>
      </c>
      <c r="K57" s="91">
        <f>H57/'סכום נכסי הקרן'!$C$42</f>
        <v>1.1109312867325378E-3</v>
      </c>
    </row>
    <row r="58" spans="2:11" s="133" customFormat="1">
      <c r="B58" s="97" t="s">
        <v>2185</v>
      </c>
      <c r="C58" s="82" t="s">
        <v>2186</v>
      </c>
      <c r="D58" s="93" t="s">
        <v>183</v>
      </c>
      <c r="E58" s="108">
        <v>39070</v>
      </c>
      <c r="F58" s="90">
        <v>70155.41</v>
      </c>
      <c r="G58" s="92">
        <v>1E-4</v>
      </c>
      <c r="H58" s="90">
        <v>2.3999999999999998E-4</v>
      </c>
      <c r="I58" s="91">
        <v>2.0191142818683538E-9</v>
      </c>
      <c r="J58" s="91">
        <v>3.1173833903996001E-10</v>
      </c>
      <c r="K58" s="91">
        <f>H58/'סכום נכסי הקרן'!$C$42</f>
        <v>4.8716437071681846E-12</v>
      </c>
    </row>
    <row r="59" spans="2:11" s="133" customFormat="1">
      <c r="B59" s="97" t="s">
        <v>2187</v>
      </c>
      <c r="C59" s="82" t="s">
        <v>2188</v>
      </c>
      <c r="D59" s="93" t="s">
        <v>183</v>
      </c>
      <c r="E59" s="108">
        <v>38757</v>
      </c>
      <c r="F59" s="90">
        <v>20660.14</v>
      </c>
      <c r="G59" s="92">
        <v>1E-4</v>
      </c>
      <c r="H59" s="90">
        <v>7.0000000000000007E-5</v>
      </c>
      <c r="I59" s="91">
        <v>7.8114728471168398E-12</v>
      </c>
      <c r="J59" s="91">
        <v>9.0923682219988361E-11</v>
      </c>
      <c r="K59" s="91">
        <f>H59/'סכום נכסי הקרן'!$C$42</f>
        <v>1.4208960812573874E-12</v>
      </c>
    </row>
    <row r="60" spans="2:11" s="133" customFormat="1">
      <c r="B60" s="97" t="s">
        <v>2189</v>
      </c>
      <c r="C60" s="82" t="s">
        <v>2190</v>
      </c>
      <c r="D60" s="93" t="s">
        <v>183</v>
      </c>
      <c r="E60" s="108">
        <v>39496</v>
      </c>
      <c r="F60" s="90">
        <v>14.98</v>
      </c>
      <c r="G60" s="92">
        <v>108134</v>
      </c>
      <c r="H60" s="90">
        <v>56.61486</v>
      </c>
      <c r="I60" s="91">
        <v>1.3190172871720795E-3</v>
      </c>
      <c r="J60" s="91">
        <v>7.353759342241613E-5</v>
      </c>
      <c r="K60" s="91">
        <f>H60/'סכום נכסי הקרן'!$C$42</f>
        <v>1.1491976102133656E-6</v>
      </c>
    </row>
    <row r="61" spans="2:11" s="133" customFormat="1">
      <c r="B61" s="97" t="s">
        <v>2191</v>
      </c>
      <c r="C61" s="82" t="s">
        <v>2192</v>
      </c>
      <c r="D61" s="93" t="s">
        <v>183</v>
      </c>
      <c r="E61" s="108">
        <v>38958</v>
      </c>
      <c r="F61" s="90">
        <v>4873.08</v>
      </c>
      <c r="G61" s="92">
        <v>12258.735699999999</v>
      </c>
      <c r="H61" s="90">
        <v>2088.4337399999999</v>
      </c>
      <c r="I61" s="91">
        <v>9.8249551900084784E-4</v>
      </c>
      <c r="J61" s="91">
        <v>2.7126869387608821E-3</v>
      </c>
      <c r="K61" s="91">
        <f>H61/'סכום נכסי הקרן'!$C$42</f>
        <v>4.2392104530452989E-5</v>
      </c>
    </row>
    <row r="62" spans="2:11" s="133" customFormat="1">
      <c r="B62" s="97"/>
      <c r="C62" s="82"/>
      <c r="D62" s="82"/>
      <c r="E62" s="82"/>
      <c r="F62" s="90"/>
      <c r="G62" s="92"/>
      <c r="H62" s="82"/>
      <c r="I62" s="82"/>
      <c r="J62" s="91"/>
      <c r="K62" s="82"/>
    </row>
    <row r="63" spans="2:11" s="133" customFormat="1">
      <c r="B63" s="107" t="s">
        <v>253</v>
      </c>
      <c r="C63" s="80"/>
      <c r="D63" s="80"/>
      <c r="E63" s="80"/>
      <c r="F63" s="87"/>
      <c r="G63" s="89"/>
      <c r="H63" s="87">
        <v>79521.570340000297</v>
      </c>
      <c r="I63" s="80"/>
      <c r="J63" s="88">
        <v>0.10329134273183768</v>
      </c>
      <c r="K63" s="88">
        <f>H63/'סכום נכסי הקרן'!$C$42</f>
        <v>1.6141698238791443E-3</v>
      </c>
    </row>
    <row r="64" spans="2:11" s="133" customFormat="1">
      <c r="B64" s="97" t="s">
        <v>2193</v>
      </c>
      <c r="C64" s="82">
        <v>5048</v>
      </c>
      <c r="D64" s="93" t="s">
        <v>185</v>
      </c>
      <c r="E64" s="108">
        <v>38200</v>
      </c>
      <c r="F64" s="90">
        <v>4692574</v>
      </c>
      <c r="G64" s="92">
        <v>0.55669999999999997</v>
      </c>
      <c r="H64" s="90">
        <v>104.12589999999999</v>
      </c>
      <c r="I64" s="91">
        <v>2.5773195876288658E-2</v>
      </c>
      <c r="J64" s="91">
        <v>1.3525014632100404E-4</v>
      </c>
      <c r="K64" s="91">
        <f>H64/'סכום נכסי הקרן'!$C$42</f>
        <v>2.1136011895342651E-6</v>
      </c>
    </row>
    <row r="65" spans="2:11" s="133" customFormat="1">
      <c r="B65" s="97" t="s">
        <v>2194</v>
      </c>
      <c r="C65" s="82">
        <v>5264</v>
      </c>
      <c r="D65" s="93" t="s">
        <v>183</v>
      </c>
      <c r="E65" s="108">
        <v>42234</v>
      </c>
      <c r="F65" s="90">
        <v>8403106.8100000005</v>
      </c>
      <c r="G65" s="92">
        <v>89.309299999999993</v>
      </c>
      <c r="H65" s="90">
        <v>26236.626530000001</v>
      </c>
      <c r="I65" s="91">
        <v>1.0462025316455696E-3</v>
      </c>
      <c r="J65" s="91">
        <v>3.4079009901974794E-2</v>
      </c>
      <c r="K65" s="91">
        <f>H65/'סכום נכסי הקרן'!$C$42</f>
        <v>5.325645688841515E-4</v>
      </c>
    </row>
    <row r="66" spans="2:11" s="133" customFormat="1">
      <c r="B66" s="97" t="s">
        <v>2195</v>
      </c>
      <c r="C66" s="82">
        <v>5274</v>
      </c>
      <c r="D66" s="93" t="s">
        <v>183</v>
      </c>
      <c r="E66" s="108">
        <v>42472</v>
      </c>
      <c r="F66" s="90">
        <v>9954404</v>
      </c>
      <c r="G66" s="92">
        <v>102.2255</v>
      </c>
      <c r="H66" s="90">
        <v>35575.083659999997</v>
      </c>
      <c r="I66" s="91">
        <v>1.8934666666666666E-3</v>
      </c>
      <c r="J66" s="91">
        <v>4.620882288073342E-2</v>
      </c>
      <c r="K66" s="91">
        <f>H66/'סכום נכסי הקרן'!$C$42</f>
        <v>7.2212138518425292E-4</v>
      </c>
    </row>
    <row r="67" spans="2:11" s="133" customFormat="1">
      <c r="B67" s="97" t="s">
        <v>2196</v>
      </c>
      <c r="C67" s="82">
        <v>5079</v>
      </c>
      <c r="D67" s="93" t="s">
        <v>185</v>
      </c>
      <c r="E67" s="108">
        <v>39065</v>
      </c>
      <c r="F67" s="90">
        <v>9100000</v>
      </c>
      <c r="G67" s="92">
        <v>48.538499999999999</v>
      </c>
      <c r="H67" s="90">
        <v>17605.7342500003</v>
      </c>
      <c r="I67" s="91">
        <v>4.9968519832505519E-2</v>
      </c>
      <c r="J67" s="91">
        <v>2.286825980280846E-2</v>
      </c>
      <c r="K67" s="91">
        <f>H67/'סכום נכסי הקרן'!$C$42</f>
        <v>3.573702686212056E-4</v>
      </c>
    </row>
    <row r="68" spans="2:11" s="133" customFormat="1">
      <c r="B68" s="97"/>
      <c r="C68" s="82"/>
      <c r="D68" s="82"/>
      <c r="E68" s="82"/>
      <c r="F68" s="90"/>
      <c r="G68" s="92"/>
      <c r="H68" s="82"/>
      <c r="I68" s="82"/>
      <c r="J68" s="91"/>
      <c r="K68" s="82"/>
    </row>
    <row r="69" spans="2:11" s="133" customFormat="1">
      <c r="B69" s="107" t="s">
        <v>254</v>
      </c>
      <c r="C69" s="80"/>
      <c r="D69" s="80"/>
      <c r="E69" s="80"/>
      <c r="F69" s="87"/>
      <c r="G69" s="89"/>
      <c r="H69" s="87">
        <v>356531.93962999986</v>
      </c>
      <c r="I69" s="80"/>
      <c r="J69" s="88">
        <v>0.46310281114563112</v>
      </c>
      <c r="K69" s="88">
        <f>H69/'סכום נכסי הקרן'!$C$42</f>
        <v>7.2370690837623161E-3</v>
      </c>
    </row>
    <row r="70" spans="2:11" s="133" customFormat="1">
      <c r="B70" s="97" t="s">
        <v>2197</v>
      </c>
      <c r="C70" s="82">
        <v>5273</v>
      </c>
      <c r="D70" s="93" t="s">
        <v>185</v>
      </c>
      <c r="E70" s="108">
        <v>42639</v>
      </c>
      <c r="F70" s="90">
        <v>2106000</v>
      </c>
      <c r="G70" s="92">
        <v>98.495599999999996</v>
      </c>
      <c r="H70" s="90">
        <v>8268.021490000001</v>
      </c>
      <c r="I70" s="91">
        <v>6.9230769230769226E-4</v>
      </c>
      <c r="J70" s="91">
        <v>1.0739413693497067E-2</v>
      </c>
      <c r="K70" s="91">
        <f>H70/'סכום נכסי הקרן'!$C$42</f>
        <v>1.6782856192704094E-4</v>
      </c>
    </row>
    <row r="71" spans="2:11" s="133" customFormat="1">
      <c r="B71" s="97" t="s">
        <v>2198</v>
      </c>
      <c r="C71" s="82">
        <v>4020</v>
      </c>
      <c r="D71" s="93" t="s">
        <v>185</v>
      </c>
      <c r="E71" s="108">
        <v>39105</v>
      </c>
      <c r="F71" s="90">
        <v>799098.32</v>
      </c>
      <c r="G71" s="92">
        <v>27.7562</v>
      </c>
      <c r="H71" s="90">
        <v>884.06994999999995</v>
      </c>
      <c r="I71" s="91">
        <v>5.4421768707482989E-3</v>
      </c>
      <c r="J71" s="91">
        <v>1.1483270742005855E-3</v>
      </c>
      <c r="K71" s="91">
        <f>H71/'סכום נכסי הקרן'!$C$42</f>
        <v>1.7945307535891632E-5</v>
      </c>
    </row>
    <row r="72" spans="2:11" s="133" customFormat="1">
      <c r="B72" s="97" t="s">
        <v>2199</v>
      </c>
      <c r="C72" s="82">
        <v>5291</v>
      </c>
      <c r="D72" s="93" t="s">
        <v>183</v>
      </c>
      <c r="E72" s="108">
        <v>42908</v>
      </c>
      <c r="F72" s="90">
        <v>2858982.85</v>
      </c>
      <c r="G72" s="92">
        <v>100</v>
      </c>
      <c r="H72" s="90">
        <v>9995.0040399999998</v>
      </c>
      <c r="I72" s="91">
        <v>1.6759022124676712E-2</v>
      </c>
      <c r="J72" s="91">
        <v>1.298260815886371E-2</v>
      </c>
      <c r="K72" s="91">
        <f>H72/'סכום נכסי הקרן'!$C$42</f>
        <v>2.0288374389411076E-4</v>
      </c>
    </row>
    <row r="73" spans="2:11" s="133" customFormat="1">
      <c r="B73" s="97" t="s">
        <v>2200</v>
      </c>
      <c r="C73" s="82">
        <v>5281</v>
      </c>
      <c r="D73" s="93" t="s">
        <v>183</v>
      </c>
      <c r="E73" s="108">
        <v>42642</v>
      </c>
      <c r="F73" s="90">
        <v>7535350.8700000001</v>
      </c>
      <c r="G73" s="92">
        <v>86.594999999999999</v>
      </c>
      <c r="H73" s="90">
        <v>22812.228870000003</v>
      </c>
      <c r="I73" s="91">
        <v>7.0029210651410675E-3</v>
      </c>
      <c r="J73" s="91">
        <v>2.9631026407221771E-2</v>
      </c>
      <c r="K73" s="91">
        <f>H73/'סכום נכסי הקרן'!$C$42</f>
        <v>4.6305438008756625E-4</v>
      </c>
    </row>
    <row r="74" spans="2:11" s="133" customFormat="1">
      <c r="B74" s="97" t="s">
        <v>2201</v>
      </c>
      <c r="C74" s="82">
        <v>5044</v>
      </c>
      <c r="D74" s="93" t="s">
        <v>183</v>
      </c>
      <c r="E74" s="108">
        <v>38168</v>
      </c>
      <c r="F74" s="90">
        <v>2788169.39</v>
      </c>
      <c r="G74" s="92">
        <v>1E-4</v>
      </c>
      <c r="H74" s="90">
        <v>9.75E-3</v>
      </c>
      <c r="I74" s="91">
        <v>6.2500000000000003E-3</v>
      </c>
      <c r="J74" s="91">
        <v>1.2664370023498377E-8</v>
      </c>
      <c r="K74" s="91">
        <f>H74/'סכום נכסי הקרן'!$C$42</f>
        <v>1.9791052560370751E-10</v>
      </c>
    </row>
    <row r="75" spans="2:11" s="133" customFormat="1">
      <c r="B75" s="97" t="s">
        <v>2202</v>
      </c>
      <c r="C75" s="82">
        <v>5263</v>
      </c>
      <c r="D75" s="93" t="s">
        <v>183</v>
      </c>
      <c r="E75" s="108">
        <v>42082</v>
      </c>
      <c r="F75" s="90">
        <v>4297913.2</v>
      </c>
      <c r="G75" s="92">
        <v>63.906999999999996</v>
      </c>
      <c r="H75" s="90">
        <v>9602.349189999999</v>
      </c>
      <c r="I75" s="91">
        <v>5.9405940594059407E-3</v>
      </c>
      <c r="J75" s="91">
        <v>1.2472584947384607E-2</v>
      </c>
      <c r="K75" s="91">
        <f>H75/'סכום נכסי הקרן'!$C$42</f>
        <v>1.9491343335622922E-4</v>
      </c>
    </row>
    <row r="76" spans="2:11" s="133" customFormat="1">
      <c r="B76" s="97" t="s">
        <v>2203</v>
      </c>
      <c r="C76" s="82">
        <v>4021</v>
      </c>
      <c r="D76" s="93" t="s">
        <v>185</v>
      </c>
      <c r="E76" s="108">
        <v>39126</v>
      </c>
      <c r="F76" s="90">
        <v>330048.71000000002</v>
      </c>
      <c r="G76" s="92">
        <v>99.412300000000002</v>
      </c>
      <c r="H76" s="90">
        <v>1307.8097</v>
      </c>
      <c r="I76" s="91">
        <v>1E-3</v>
      </c>
      <c r="J76" s="91">
        <v>1.6987267652431185E-3</v>
      </c>
      <c r="K76" s="91">
        <f>H76/'סכום נכסי הקרן'!$C$42</f>
        <v>2.6546595396577133E-5</v>
      </c>
    </row>
    <row r="77" spans="2:11" s="133" customFormat="1">
      <c r="B77" s="97" t="s">
        <v>2204</v>
      </c>
      <c r="C77" s="82">
        <v>4025</v>
      </c>
      <c r="D77" s="93" t="s">
        <v>183</v>
      </c>
      <c r="E77" s="108">
        <v>39247</v>
      </c>
      <c r="F77" s="90">
        <v>698690.6</v>
      </c>
      <c r="G77" s="92">
        <v>35.974899999999998</v>
      </c>
      <c r="H77" s="90">
        <v>878.73092000000008</v>
      </c>
      <c r="I77" s="91">
        <v>2.0127731060541891E-3</v>
      </c>
      <c r="J77" s="91">
        <v>1.1413921560994001E-3</v>
      </c>
      <c r="K77" s="91">
        <f>H77/'סכום נכסי הקרן'!$C$42</f>
        <v>1.7836933152967126E-5</v>
      </c>
    </row>
    <row r="78" spans="2:11" s="133" customFormat="1">
      <c r="B78" s="97" t="s">
        <v>2205</v>
      </c>
      <c r="C78" s="82">
        <v>5266</v>
      </c>
      <c r="D78" s="93" t="s">
        <v>183</v>
      </c>
      <c r="E78" s="108">
        <v>42228</v>
      </c>
      <c r="F78" s="90">
        <v>5128912.21</v>
      </c>
      <c r="G78" s="92">
        <v>90.492900000000006</v>
      </c>
      <c r="H78" s="90">
        <v>16225.98969</v>
      </c>
      <c r="I78" s="91">
        <v>3.3999999999999998E-3</v>
      </c>
      <c r="J78" s="91">
        <v>2.1076096146833818E-2</v>
      </c>
      <c r="K78" s="91">
        <f>H78/'סכום נכסי הקרן'!$C$42</f>
        <v>3.2936350235776812E-4</v>
      </c>
    </row>
    <row r="79" spans="2:11" s="133" customFormat="1">
      <c r="B79" s="97" t="s">
        <v>2206</v>
      </c>
      <c r="C79" s="82">
        <v>5222</v>
      </c>
      <c r="D79" s="93" t="s">
        <v>183</v>
      </c>
      <c r="E79" s="108">
        <v>40675</v>
      </c>
      <c r="F79" s="90">
        <v>3178303.63</v>
      </c>
      <c r="G79" s="92">
        <v>72.255799999999994</v>
      </c>
      <c r="H79" s="90">
        <v>8028.5944500000005</v>
      </c>
      <c r="I79" s="91">
        <v>6.147555971896956E-3</v>
      </c>
      <c r="J79" s="91">
        <v>1.0428419577785173E-2</v>
      </c>
      <c r="K79" s="91">
        <f>H79/'סכום נכסי הקרן'!$C$42</f>
        <v>1.6296854845728297E-4</v>
      </c>
    </row>
    <row r="80" spans="2:11" s="133" customFormat="1">
      <c r="B80" s="97" t="s">
        <v>2207</v>
      </c>
      <c r="C80" s="82">
        <v>4027</v>
      </c>
      <c r="D80" s="93" t="s">
        <v>183</v>
      </c>
      <c r="E80" s="108">
        <v>39294</v>
      </c>
      <c r="F80" s="90">
        <v>202346.58000019996</v>
      </c>
      <c r="G80" s="92">
        <v>4.53E-2</v>
      </c>
      <c r="H80" s="90">
        <v>0.32044000009999996</v>
      </c>
      <c r="I80" s="91">
        <v>3.9904226666666667E-3</v>
      </c>
      <c r="J80" s="91">
        <v>4.1622263913807759E-7</v>
      </c>
      <c r="K80" s="91">
        <f>H80/'סכום נכסי הקרן'!$C$42</f>
        <v>6.5044562917172384E-9</v>
      </c>
    </row>
    <row r="81" spans="2:11" s="133" customFormat="1">
      <c r="B81" s="97" t="s">
        <v>2208</v>
      </c>
      <c r="C81" s="82">
        <v>5290</v>
      </c>
      <c r="D81" s="93" t="s">
        <v>183</v>
      </c>
      <c r="E81" s="108">
        <v>42779</v>
      </c>
      <c r="F81" s="90">
        <v>3959408.7</v>
      </c>
      <c r="G81" s="92">
        <v>102.0545</v>
      </c>
      <c r="H81" s="90">
        <v>14126.478650000001</v>
      </c>
      <c r="I81" s="91">
        <v>5.1480744931631803E-3</v>
      </c>
      <c r="J81" s="91">
        <v>1.8349020795143573E-2</v>
      </c>
      <c r="K81" s="91">
        <f>H81/'סכום נכסי הקרן'!$C$42</f>
        <v>2.8674654508215925E-4</v>
      </c>
    </row>
    <row r="82" spans="2:11" s="133" customFormat="1">
      <c r="B82" s="97" t="s">
        <v>2209</v>
      </c>
      <c r="C82" s="82">
        <v>5285</v>
      </c>
      <c r="D82" s="93" t="s">
        <v>183</v>
      </c>
      <c r="E82" s="108">
        <v>42718</v>
      </c>
      <c r="F82" s="90">
        <v>2468706.06</v>
      </c>
      <c r="G82" s="92">
        <v>90.480800000000002</v>
      </c>
      <c r="H82" s="90">
        <v>7809.0326500000001</v>
      </c>
      <c r="I82" s="91">
        <v>3.7313775719298235E-3</v>
      </c>
      <c r="J82" s="91">
        <v>1.0143228615915907E-2</v>
      </c>
      <c r="K82" s="91">
        <f>H82/'סכום נכסי הקרן'!$C$42</f>
        <v>1.5851176986851414E-4</v>
      </c>
    </row>
    <row r="83" spans="2:11" s="133" customFormat="1">
      <c r="B83" s="97" t="s">
        <v>2210</v>
      </c>
      <c r="C83" s="82">
        <v>4028</v>
      </c>
      <c r="D83" s="93" t="s">
        <v>183</v>
      </c>
      <c r="E83" s="108">
        <v>39321</v>
      </c>
      <c r="F83" s="90">
        <v>375517.65</v>
      </c>
      <c r="G83" s="92">
        <v>11.4298</v>
      </c>
      <c r="H83" s="90">
        <v>150.05154000000002</v>
      </c>
      <c r="I83" s="91">
        <v>1.8721967687484928E-3</v>
      </c>
      <c r="J83" s="91">
        <v>1.9490340770828387E-4</v>
      </c>
      <c r="K83" s="91">
        <f>H83/'סכום נכסי הקרן'!$C$42</f>
        <v>3.0458235024662303E-6</v>
      </c>
    </row>
    <row r="84" spans="2:11" s="133" customFormat="1">
      <c r="B84" s="97" t="s">
        <v>2211</v>
      </c>
      <c r="C84" s="82">
        <v>5099</v>
      </c>
      <c r="D84" s="93" t="s">
        <v>183</v>
      </c>
      <c r="E84" s="108">
        <v>39762</v>
      </c>
      <c r="F84" s="90">
        <v>3720536.41</v>
      </c>
      <c r="G84" s="92">
        <v>203.78059999999999</v>
      </c>
      <c r="H84" s="90">
        <v>26505.733039999999</v>
      </c>
      <c r="I84" s="91">
        <v>4.5509570662710365E-2</v>
      </c>
      <c r="J84" s="91">
        <v>3.4428554970525792E-2</v>
      </c>
      <c r="K84" s="91">
        <f>H84/'סכום נכסי הקרן'!$C$42</f>
        <v>5.3802703153414926E-4</v>
      </c>
    </row>
    <row r="85" spans="2:11" s="133" customFormat="1">
      <c r="B85" s="97" t="s">
        <v>2212</v>
      </c>
      <c r="C85" s="82">
        <v>5228</v>
      </c>
      <c r="D85" s="93" t="s">
        <v>183</v>
      </c>
      <c r="E85" s="108">
        <v>41086</v>
      </c>
      <c r="F85" s="90">
        <v>2730000</v>
      </c>
      <c r="G85" s="92">
        <v>88.741</v>
      </c>
      <c r="H85" s="90">
        <v>8469.5120299999999</v>
      </c>
      <c r="I85" s="91">
        <v>1.1320754716981131E-2</v>
      </c>
      <c r="J85" s="91">
        <v>1.1001131719629834E-2</v>
      </c>
      <c r="K85" s="91">
        <f>H85/'סכום נכסי הקרן'!$C$42</f>
        <v>1.7191852076556141E-4</v>
      </c>
    </row>
    <row r="86" spans="2:11" s="133" customFormat="1">
      <c r="B86" s="97" t="s">
        <v>2213</v>
      </c>
      <c r="C86" s="82">
        <v>5087</v>
      </c>
      <c r="D86" s="93" t="s">
        <v>183</v>
      </c>
      <c r="E86" s="108">
        <v>39713</v>
      </c>
      <c r="F86" s="90">
        <v>4800000</v>
      </c>
      <c r="G86" s="92">
        <v>4.7092999999999998</v>
      </c>
      <c r="H86" s="90">
        <v>790.25821999999994</v>
      </c>
      <c r="I86" s="91">
        <v>4.577497024626934E-3</v>
      </c>
      <c r="J86" s="91">
        <v>1.0264741038144805E-3</v>
      </c>
      <c r="K86" s="91">
        <f>H86/'סכום נכסי הקרן'!$C$42</f>
        <v>1.6041068685420545E-5</v>
      </c>
    </row>
    <row r="87" spans="2:11" s="133" customFormat="1">
      <c r="B87" s="97" t="s">
        <v>2214</v>
      </c>
      <c r="C87" s="82">
        <v>5223</v>
      </c>
      <c r="D87" s="93" t="s">
        <v>183</v>
      </c>
      <c r="E87" s="108">
        <v>40749</v>
      </c>
      <c r="F87" s="90">
        <v>5093397.0599999996</v>
      </c>
      <c r="G87" s="92">
        <v>39.718499999999999</v>
      </c>
      <c r="H87" s="90">
        <v>7072.4811</v>
      </c>
      <c r="I87" s="91">
        <v>1.1223917147084332E-2</v>
      </c>
      <c r="J87" s="91">
        <v>9.1865146291896238E-3</v>
      </c>
      <c r="K87" s="91">
        <f>H87/'סכום נכסי הקרן'!$C$42</f>
        <v>1.4356086685367051E-4</v>
      </c>
    </row>
    <row r="88" spans="2:11" s="133" customFormat="1">
      <c r="B88" s="97" t="s">
        <v>2215</v>
      </c>
      <c r="C88" s="82">
        <v>5270</v>
      </c>
      <c r="D88" s="93" t="s">
        <v>183</v>
      </c>
      <c r="E88" s="108">
        <v>42338</v>
      </c>
      <c r="F88" s="90">
        <v>4549523.5</v>
      </c>
      <c r="G88" s="92">
        <v>97.900899999999993</v>
      </c>
      <c r="H88" s="90">
        <v>15571.269470000001</v>
      </c>
      <c r="I88" s="91">
        <v>3.404529021669217E-2</v>
      </c>
      <c r="J88" s="91">
        <v>2.0225673672172664E-2</v>
      </c>
      <c r="K88" s="91">
        <f>H88/'סכום נכסי הקרן'!$C$42</f>
        <v>3.1607365385893991E-4</v>
      </c>
    </row>
    <row r="89" spans="2:11" s="133" customFormat="1">
      <c r="B89" s="97" t="s">
        <v>2216</v>
      </c>
      <c r="C89" s="82">
        <v>5280</v>
      </c>
      <c r="D89" s="93" t="s">
        <v>183</v>
      </c>
      <c r="E89" s="108">
        <v>42604</v>
      </c>
      <c r="F89" s="90">
        <v>664651.63</v>
      </c>
      <c r="G89" s="92">
        <v>90.658600000000007</v>
      </c>
      <c r="H89" s="90">
        <v>2106.5632500000002</v>
      </c>
      <c r="I89" s="91">
        <v>0.31650077619047617</v>
      </c>
      <c r="J89" s="91">
        <v>2.736235535990084E-3</v>
      </c>
      <c r="K89" s="91">
        <f>H89/'סכום נכסי הקרן'!$C$42</f>
        <v>4.2760106669226082E-5</v>
      </c>
    </row>
    <row r="90" spans="2:11" s="133" customFormat="1">
      <c r="B90" s="97" t="s">
        <v>2217</v>
      </c>
      <c r="C90" s="82">
        <v>5292</v>
      </c>
      <c r="D90" s="93" t="s">
        <v>183</v>
      </c>
      <c r="E90" s="108">
        <v>42814</v>
      </c>
      <c r="F90" s="90">
        <v>569701.4</v>
      </c>
      <c r="G90" s="92">
        <v>100</v>
      </c>
      <c r="H90" s="90">
        <v>1991.6760900000002</v>
      </c>
      <c r="I90" s="91">
        <v>0.31650077619047623</v>
      </c>
      <c r="J90" s="91">
        <v>2.5870074841758419E-3</v>
      </c>
      <c r="K90" s="91">
        <f>H90/'סכום נכסי הקרן'!$C$42</f>
        <v>4.0428067877357652E-5</v>
      </c>
    </row>
    <row r="91" spans="2:11" s="133" customFormat="1">
      <c r="B91" s="97" t="s">
        <v>2218</v>
      </c>
      <c r="C91" s="82">
        <v>5296</v>
      </c>
      <c r="D91" s="93" t="s">
        <v>183</v>
      </c>
      <c r="E91" s="108">
        <v>42912</v>
      </c>
      <c r="F91" s="90">
        <v>569701.4</v>
      </c>
      <c r="G91" s="92">
        <v>100</v>
      </c>
      <c r="H91" s="90">
        <v>1991.6760900000002</v>
      </c>
      <c r="I91" s="91" t="e">
        <v>#N/A</v>
      </c>
      <c r="J91" s="91">
        <v>2.5870074841758419E-3</v>
      </c>
      <c r="K91" s="91">
        <f>H91/'סכום נכסי הקרן'!$C$42</f>
        <v>4.0428067877357652E-5</v>
      </c>
    </row>
    <row r="92" spans="2:11" s="133" customFormat="1">
      <c r="B92" s="97" t="s">
        <v>2219</v>
      </c>
      <c r="C92" s="82">
        <v>5059</v>
      </c>
      <c r="D92" s="93" t="s">
        <v>185</v>
      </c>
      <c r="E92" s="108">
        <v>39255</v>
      </c>
      <c r="F92" s="90">
        <v>2844600</v>
      </c>
      <c r="G92" s="92">
        <v>22.2944</v>
      </c>
      <c r="H92" s="90">
        <v>2527.8039700000004</v>
      </c>
      <c r="I92" s="91">
        <v>6.2630480167014616E-3</v>
      </c>
      <c r="J92" s="91">
        <v>3.2833892126100713E-3</v>
      </c>
      <c r="K92" s="91">
        <f>H92/'סכום נכסי הקרן'!$C$42</f>
        <v>5.1310667930855239E-5</v>
      </c>
    </row>
    <row r="93" spans="2:11" s="133" customFormat="1">
      <c r="B93" s="97" t="s">
        <v>2220</v>
      </c>
      <c r="C93" s="82">
        <v>5297</v>
      </c>
      <c r="D93" s="93" t="s">
        <v>183</v>
      </c>
      <c r="E93" s="108">
        <v>42916</v>
      </c>
      <c r="F93" s="90">
        <v>4834750.1100000003</v>
      </c>
      <c r="G93" s="92">
        <v>100</v>
      </c>
      <c r="H93" s="90">
        <v>16902.286379999998</v>
      </c>
      <c r="I93" s="91" t="e">
        <v>#N/A</v>
      </c>
      <c r="J93" s="91">
        <v>2.1954544508662244E-2</v>
      </c>
      <c r="K93" s="91">
        <f>H93/'סכום נכסי הקרן'!$C$42</f>
        <v>3.4309132116617293E-4</v>
      </c>
    </row>
    <row r="94" spans="2:11" s="133" customFormat="1">
      <c r="B94" s="97" t="s">
        <v>2221</v>
      </c>
      <c r="C94" s="82">
        <v>5293</v>
      </c>
      <c r="D94" s="93" t="s">
        <v>183</v>
      </c>
      <c r="E94" s="108">
        <v>42859</v>
      </c>
      <c r="F94" s="90">
        <v>474751.16</v>
      </c>
      <c r="G94" s="92">
        <v>100</v>
      </c>
      <c r="H94" s="90">
        <v>1659.7300600000001</v>
      </c>
      <c r="I94" s="91">
        <v>0.31650077619047623</v>
      </c>
      <c r="J94" s="91">
        <v>2.1558395506628887E-3</v>
      </c>
      <c r="K94" s="91">
        <f>H94/'סכום נכסי הקרן'!$C$42</f>
        <v>3.3690056259986976E-5</v>
      </c>
    </row>
    <row r="95" spans="2:11" s="133" customFormat="1">
      <c r="B95" s="97" t="s">
        <v>2222</v>
      </c>
      <c r="C95" s="82">
        <v>4023</v>
      </c>
      <c r="D95" s="93" t="s">
        <v>185</v>
      </c>
      <c r="E95" s="108">
        <v>39205</v>
      </c>
      <c r="F95" s="90">
        <v>2534941</v>
      </c>
      <c r="G95" s="92">
        <v>31.708400000000001</v>
      </c>
      <c r="H95" s="90">
        <v>3203.8234900000002</v>
      </c>
      <c r="I95" s="91">
        <v>3.9999999999999994E-2</v>
      </c>
      <c r="J95" s="91">
        <v>4.1614775556242005E-3</v>
      </c>
      <c r="K95" s="91">
        <f>H95/'סכום נכסי הקרן'!$C$42</f>
        <v>6.5032860599733807E-5</v>
      </c>
    </row>
    <row r="96" spans="2:11" s="133" customFormat="1">
      <c r="B96" s="97" t="s">
        <v>2223</v>
      </c>
      <c r="C96" s="82">
        <v>4030</v>
      </c>
      <c r="D96" s="93" t="s">
        <v>183</v>
      </c>
      <c r="E96" s="108">
        <v>39377</v>
      </c>
      <c r="F96" s="90">
        <v>600000</v>
      </c>
      <c r="G96" s="92">
        <v>1E-4</v>
      </c>
      <c r="H96" s="90">
        <v>2.1000000000000003E-3</v>
      </c>
      <c r="I96" s="91">
        <v>1.0499999999999999E-3</v>
      </c>
      <c r="J96" s="91">
        <v>2.7277104665996509E-9</v>
      </c>
      <c r="K96" s="91">
        <f>H96/'סכום נכסי הקרן'!$C$42</f>
        <v>4.2626882437721623E-11</v>
      </c>
    </row>
    <row r="97" spans="2:11" s="133" customFormat="1">
      <c r="B97" s="97" t="s">
        <v>2224</v>
      </c>
      <c r="C97" s="82">
        <v>5121</v>
      </c>
      <c r="D97" s="93" t="s">
        <v>184</v>
      </c>
      <c r="E97" s="108">
        <v>39988</v>
      </c>
      <c r="F97" s="90">
        <v>38610484.789999999</v>
      </c>
      <c r="G97" s="92">
        <v>4.4417</v>
      </c>
      <c r="H97" s="90">
        <v>1714.9619</v>
      </c>
      <c r="I97" s="91">
        <v>0.10322448979591836</v>
      </c>
      <c r="J97" s="91">
        <v>2.2275807259283919E-3</v>
      </c>
      <c r="K97" s="91">
        <f>H97/'סכום נכסי הקרן'!$C$42</f>
        <v>3.4811180617367473E-5</v>
      </c>
    </row>
    <row r="98" spans="2:11" s="133" customFormat="1">
      <c r="B98" s="97" t="s">
        <v>2225</v>
      </c>
      <c r="C98" s="82">
        <v>5258</v>
      </c>
      <c r="D98" s="93" t="s">
        <v>184</v>
      </c>
      <c r="E98" s="108">
        <v>42036</v>
      </c>
      <c r="F98" s="90">
        <v>32449693</v>
      </c>
      <c r="G98" s="92">
        <v>80.977500000000006</v>
      </c>
      <c r="H98" s="90">
        <v>26276.950149999997</v>
      </c>
      <c r="I98" s="91">
        <v>5.6495050356632381E-2</v>
      </c>
      <c r="J98" s="91">
        <v>3.4131386644986786E-2</v>
      </c>
      <c r="K98" s="91">
        <f>H98/'סכום נכסי הקרן'!$C$42</f>
        <v>5.3338307850758152E-4</v>
      </c>
    </row>
    <row r="99" spans="2:11" s="133" customFormat="1">
      <c r="B99" s="97" t="s">
        <v>2226</v>
      </c>
      <c r="C99" s="82">
        <v>5255</v>
      </c>
      <c r="D99" s="93" t="s">
        <v>183</v>
      </c>
      <c r="E99" s="108">
        <v>41407</v>
      </c>
      <c r="F99" s="90">
        <v>964289</v>
      </c>
      <c r="G99" s="92">
        <v>77.128299999999996</v>
      </c>
      <c r="H99" s="90">
        <v>2600.1140299999997</v>
      </c>
      <c r="I99" s="91">
        <v>2.8089887640449437E-2</v>
      </c>
      <c r="J99" s="91">
        <v>3.3773134542779033E-3</v>
      </c>
      <c r="K99" s="91">
        <f>H99/'סכום נכסי הקרן'!$C$42</f>
        <v>5.2778454800705033E-5</v>
      </c>
    </row>
    <row r="100" spans="2:11" s="133" customFormat="1">
      <c r="B100" s="97" t="s">
        <v>2227</v>
      </c>
      <c r="C100" s="82">
        <v>5278</v>
      </c>
      <c r="D100" s="93" t="s">
        <v>185</v>
      </c>
      <c r="E100" s="108">
        <v>42562</v>
      </c>
      <c r="F100" s="90">
        <v>520125.15</v>
      </c>
      <c r="G100" s="92">
        <v>25.857399999999998</v>
      </c>
      <c r="H100" s="90">
        <v>536.06704000000002</v>
      </c>
      <c r="I100" s="91">
        <v>1.8980667838312829E-2</v>
      </c>
      <c r="J100" s="91">
        <v>6.9630270276528259E-4</v>
      </c>
      <c r="K100" s="91">
        <f>H100/'סכום נכסי הקרן'!$C$42</f>
        <v>1.0881365091817816E-5</v>
      </c>
    </row>
    <row r="101" spans="2:11" s="133" customFormat="1">
      <c r="B101" s="97" t="s">
        <v>2228</v>
      </c>
      <c r="C101" s="82">
        <v>4029</v>
      </c>
      <c r="D101" s="93" t="s">
        <v>183</v>
      </c>
      <c r="E101" s="108">
        <v>39321</v>
      </c>
      <c r="F101" s="90">
        <v>929488.21999979997</v>
      </c>
      <c r="G101" s="92">
        <v>73.9619</v>
      </c>
      <c r="H101" s="90">
        <v>2403.3851599999007</v>
      </c>
      <c r="I101" s="91">
        <v>4.4885831966234328E-3</v>
      </c>
      <c r="J101" s="91">
        <v>3.1217804077152403E-3</v>
      </c>
      <c r="K101" s="91">
        <f>H101/'סכום נכסי הקרן'!$C$42</f>
        <v>4.8785150794228823E-5</v>
      </c>
    </row>
    <row r="102" spans="2:11" s="133" customFormat="1">
      <c r="B102" s="97" t="s">
        <v>2229</v>
      </c>
      <c r="C102" s="82">
        <v>5287</v>
      </c>
      <c r="D102" s="93" t="s">
        <v>185</v>
      </c>
      <c r="E102" s="108">
        <v>42809</v>
      </c>
      <c r="F102" s="90">
        <v>1437035.11</v>
      </c>
      <c r="G102" s="92">
        <v>102.44370000000001</v>
      </c>
      <c r="H102" s="90">
        <v>5867.85041</v>
      </c>
      <c r="I102" s="91">
        <v>1.117512997939092E-2</v>
      </c>
      <c r="J102" s="91">
        <v>7.6218080856181192E-3</v>
      </c>
      <c r="K102" s="91">
        <f>H102/'סכום נכסי הקרן'!$C$42</f>
        <v>1.1910865218533647E-4</v>
      </c>
    </row>
    <row r="103" spans="2:11" s="133" customFormat="1">
      <c r="B103" s="97" t="s">
        <v>2230</v>
      </c>
      <c r="C103" s="82">
        <v>5268</v>
      </c>
      <c r="D103" s="93" t="s">
        <v>185</v>
      </c>
      <c r="E103" s="108">
        <v>42206</v>
      </c>
      <c r="F103" s="90">
        <v>2352555</v>
      </c>
      <c r="G103" s="92">
        <v>84.238</v>
      </c>
      <c r="H103" s="90">
        <v>7899.0385099999994</v>
      </c>
      <c r="I103" s="91">
        <v>3.9035591274397246E-3</v>
      </c>
      <c r="J103" s="91">
        <v>1.0260138104667003E-2</v>
      </c>
      <c r="K103" s="91">
        <f>H103/'סכום נכסי הקרן'!$C$42</f>
        <v>1.6033875520800271E-4</v>
      </c>
    </row>
    <row r="104" spans="2:11" s="133" customFormat="1">
      <c r="B104" s="97" t="s">
        <v>2231</v>
      </c>
      <c r="C104" s="82">
        <v>4022</v>
      </c>
      <c r="D104" s="93" t="s">
        <v>183</v>
      </c>
      <c r="E104" s="108">
        <v>39134</v>
      </c>
      <c r="F104" s="90">
        <v>338203.28</v>
      </c>
      <c r="G104" s="92">
        <v>1E-4</v>
      </c>
      <c r="H104" s="90">
        <v>1.1899999999999999E-3</v>
      </c>
      <c r="I104" s="91">
        <v>4.2000000000000006E-3</v>
      </c>
      <c r="J104" s="91">
        <v>1.5457025977398017E-9</v>
      </c>
      <c r="K104" s="91">
        <f>H104/'סכום נכסי הקרן'!$C$42</f>
        <v>2.4155233381375581E-11</v>
      </c>
    </row>
    <row r="105" spans="2:11" s="133" customFormat="1">
      <c r="B105" s="97" t="s">
        <v>2232</v>
      </c>
      <c r="C105" s="82">
        <v>5233</v>
      </c>
      <c r="D105" s="93" t="s">
        <v>183</v>
      </c>
      <c r="E105" s="108">
        <v>41269</v>
      </c>
      <c r="F105" s="90">
        <v>7372770</v>
      </c>
      <c r="G105" s="92">
        <v>31.0001</v>
      </c>
      <c r="H105" s="90">
        <v>7990.3389800000004</v>
      </c>
      <c r="I105" s="91">
        <v>8.5047385835919521E-3</v>
      </c>
      <c r="J105" s="91">
        <v>1.0378729174964369E-2</v>
      </c>
      <c r="K105" s="91">
        <f>H105/'סכום נכסי הקרן'!$C$42</f>
        <v>1.6219201920857356E-4</v>
      </c>
    </row>
    <row r="106" spans="2:11" s="133" customFormat="1">
      <c r="B106" s="97" t="s">
        <v>2233</v>
      </c>
      <c r="C106" s="82">
        <v>5267</v>
      </c>
      <c r="D106" s="93" t="s">
        <v>185</v>
      </c>
      <c r="E106" s="108">
        <v>42446</v>
      </c>
      <c r="F106" s="90">
        <v>3081847.1</v>
      </c>
      <c r="G106" s="92">
        <v>75.660899999999998</v>
      </c>
      <c r="H106" s="90">
        <v>9294.1352799999986</v>
      </c>
      <c r="I106" s="91">
        <v>1.0688340629370871E-2</v>
      </c>
      <c r="J106" s="91">
        <v>1.2072242895832889E-2</v>
      </c>
      <c r="K106" s="91">
        <f>H106/'סכום נכסי הקרן'!$C$42</f>
        <v>1.8865714854325753E-4</v>
      </c>
    </row>
    <row r="107" spans="2:11" s="133" customFormat="1">
      <c r="B107" s="97" t="s">
        <v>2234</v>
      </c>
      <c r="C107" s="82">
        <v>5284</v>
      </c>
      <c r="D107" s="93" t="s">
        <v>185</v>
      </c>
      <c r="E107" s="108">
        <v>42662</v>
      </c>
      <c r="F107" s="90">
        <v>3516947.98</v>
      </c>
      <c r="G107" s="92">
        <v>99.437100000000001</v>
      </c>
      <c r="H107" s="90">
        <v>13939.29449</v>
      </c>
      <c r="I107" s="91">
        <v>1.8516791349999999E-2</v>
      </c>
      <c r="J107" s="91">
        <v>1.8105885465422779E-2</v>
      </c>
      <c r="K107" s="91">
        <f>H107/'סכום נכסי הקרן'!$C$42</f>
        <v>2.8294698451905272E-4</v>
      </c>
    </row>
    <row r="108" spans="2:11" s="133" customFormat="1">
      <c r="B108" s="97" t="s">
        <v>2235</v>
      </c>
      <c r="C108" s="82">
        <v>5083</v>
      </c>
      <c r="D108" s="93" t="s">
        <v>183</v>
      </c>
      <c r="E108" s="108">
        <v>39415</v>
      </c>
      <c r="F108" s="90">
        <v>3693864</v>
      </c>
      <c r="G108" s="92">
        <v>83.553700000000006</v>
      </c>
      <c r="H108" s="90">
        <v>10789.914699999999</v>
      </c>
      <c r="I108" s="91">
        <v>2.9136892404740572E-2</v>
      </c>
      <c r="J108" s="91">
        <v>1.4015125362336869E-2</v>
      </c>
      <c r="K108" s="91">
        <f>H108/'סכום נכסי הקרן'!$C$42</f>
        <v>2.1901925020473536E-4</v>
      </c>
    </row>
    <row r="109" spans="2:11" s="133" customFormat="1">
      <c r="B109" s="97" t="s">
        <v>2236</v>
      </c>
      <c r="C109" s="82">
        <v>5276</v>
      </c>
      <c r="D109" s="93" t="s">
        <v>183</v>
      </c>
      <c r="E109" s="108">
        <v>42521</v>
      </c>
      <c r="F109" s="90">
        <v>6397709.0499999998</v>
      </c>
      <c r="G109" s="92">
        <v>95.447900000000004</v>
      </c>
      <c r="H109" s="90">
        <v>21348.250370000002</v>
      </c>
      <c r="I109" s="91">
        <v>2.1066666666666668E-3</v>
      </c>
      <c r="J109" s="91">
        <v>2.7729450465637556E-2</v>
      </c>
      <c r="K109" s="91">
        <f>H109/'סכום נכסי הקרן'!$C$42</f>
        <v>4.3333778989192243E-4</v>
      </c>
    </row>
    <row r="110" spans="2:11" s="133" customFormat="1">
      <c r="B110" s="97" t="s">
        <v>2237</v>
      </c>
      <c r="C110" s="82">
        <v>5269</v>
      </c>
      <c r="D110" s="93" t="s">
        <v>185</v>
      </c>
      <c r="E110" s="108">
        <v>42271</v>
      </c>
      <c r="F110" s="90">
        <v>5817465.6100000003</v>
      </c>
      <c r="G110" s="92">
        <v>96.597899999999996</v>
      </c>
      <c r="H110" s="90">
        <v>22398.962789999998</v>
      </c>
      <c r="I110" s="91">
        <v>2.2184807368525305E-2</v>
      </c>
      <c r="J110" s="91">
        <v>2.909423106821862E-2</v>
      </c>
      <c r="K110" s="91">
        <f>H110/'סכום נכסי הקרן'!$C$42</f>
        <v>4.5466569217915756E-4</v>
      </c>
    </row>
    <row r="111" spans="2:11" s="133" customFormat="1">
      <c r="B111" s="97" t="s">
        <v>2238</v>
      </c>
      <c r="C111" s="82">
        <v>5227</v>
      </c>
      <c r="D111" s="93" t="s">
        <v>183</v>
      </c>
      <c r="E111" s="108">
        <v>40997</v>
      </c>
      <c r="F111" s="90">
        <v>1899508.2700000999</v>
      </c>
      <c r="G111" s="92">
        <v>82.015199999999993</v>
      </c>
      <c r="H111" s="90">
        <v>5446.3677399999015</v>
      </c>
      <c r="I111" s="91">
        <v>3.0303030303030303E-3</v>
      </c>
      <c r="J111" s="91">
        <v>7.0743401377849589E-3</v>
      </c>
      <c r="K111" s="91">
        <f>H111/'סכום נכסי הקרן'!$C$42</f>
        <v>1.1055317969789304E-4</v>
      </c>
    </row>
    <row r="112" spans="2:11" s="133" customFormat="1">
      <c r="B112" s="97" t="s">
        <v>2239</v>
      </c>
      <c r="C112" s="82">
        <v>5257</v>
      </c>
      <c r="D112" s="93" t="s">
        <v>183</v>
      </c>
      <c r="E112" s="108">
        <v>42033</v>
      </c>
      <c r="F112" s="90">
        <v>3859966</v>
      </c>
      <c r="G112" s="92">
        <v>103.33150000000001</v>
      </c>
      <c r="H112" s="90">
        <v>13944.008449999999</v>
      </c>
      <c r="I112" s="91">
        <v>2.4990949283073514E-2</v>
      </c>
      <c r="J112" s="91">
        <v>1.8112008474009032E-2</v>
      </c>
      <c r="K112" s="91">
        <f>H112/'סכום נכסי הקרן'!$C$42</f>
        <v>2.8304267090892705E-4</v>
      </c>
    </row>
    <row r="113" spans="2:11" s="133" customFormat="1">
      <c r="B113" s="97" t="s">
        <v>2240</v>
      </c>
      <c r="C113" s="82">
        <v>5094</v>
      </c>
      <c r="D113" s="93" t="s">
        <v>183</v>
      </c>
      <c r="E113" s="108">
        <v>39717</v>
      </c>
      <c r="F113" s="90">
        <v>4491636</v>
      </c>
      <c r="G113" s="92">
        <v>58.183399999999999</v>
      </c>
      <c r="H113" s="90">
        <v>9136.3993499999997</v>
      </c>
      <c r="I113" s="91">
        <v>3.0500079300206182E-2</v>
      </c>
      <c r="J113" s="91">
        <v>1.1867358159061543E-2</v>
      </c>
      <c r="K113" s="91">
        <f>H113/'סכום נכסי הקרן'!$C$42</f>
        <v>1.8545534333167915E-4</v>
      </c>
    </row>
    <row r="114" spans="2:11" s="133" customFormat="1">
      <c r="B114" s="97" t="s">
        <v>2241</v>
      </c>
      <c r="C114" s="82">
        <v>5286</v>
      </c>
      <c r="D114" s="93" t="s">
        <v>183</v>
      </c>
      <c r="E114" s="108">
        <v>42727</v>
      </c>
      <c r="F114" s="90">
        <v>1817913.76</v>
      </c>
      <c r="G114" s="92">
        <v>95.420699999999997</v>
      </c>
      <c r="H114" s="90">
        <v>6064.3924699999998</v>
      </c>
      <c r="I114" s="91">
        <v>6.318782595639171E-3</v>
      </c>
      <c r="J114" s="91">
        <v>7.877098482851003E-3</v>
      </c>
      <c r="K114" s="91">
        <f>H114/'סכום נכסי הקרן'!$C$42</f>
        <v>1.230981642261401E-4</v>
      </c>
    </row>
    <row r="115" spans="2:11" s="133" customFormat="1">
      <c r="B115" s="134"/>
    </row>
    <row r="116" spans="2:11" s="133" customFormat="1">
      <c r="B116" s="134"/>
    </row>
    <row r="117" spans="2:11" s="133" customFormat="1">
      <c r="B117" s="134"/>
    </row>
    <row r="118" spans="2:11" s="133" customFormat="1">
      <c r="B118" s="137" t="s">
        <v>276</v>
      </c>
    </row>
    <row r="119" spans="2:11" s="133" customFormat="1">
      <c r="B119" s="137" t="s">
        <v>132</v>
      </c>
    </row>
    <row r="120" spans="2:11" s="133" customFormat="1">
      <c r="B120" s="137" t="s">
        <v>261</v>
      </c>
    </row>
    <row r="121" spans="2:11" s="133" customFormat="1">
      <c r="B121" s="137" t="s">
        <v>271</v>
      </c>
    </row>
    <row r="122" spans="2:11" s="133" customFormat="1">
      <c r="B122" s="134"/>
    </row>
    <row r="123" spans="2:11" s="133" customFormat="1">
      <c r="B123" s="134"/>
    </row>
    <row r="124" spans="2:11" s="133" customFormat="1">
      <c r="B124" s="134"/>
    </row>
    <row r="125" spans="2:11" s="133" customFormat="1">
      <c r="B125" s="134"/>
    </row>
    <row r="126" spans="2:11" s="133" customFormat="1">
      <c r="B126" s="134"/>
    </row>
    <row r="127" spans="2:11" s="133" customFormat="1">
      <c r="B127" s="134"/>
    </row>
    <row r="128" spans="2:11" s="133" customFormat="1">
      <c r="B128" s="134"/>
    </row>
    <row r="129" spans="2:2" s="133" customFormat="1">
      <c r="B129" s="134"/>
    </row>
    <row r="130" spans="2:2" s="133" customFormat="1">
      <c r="B130" s="134"/>
    </row>
    <row r="131" spans="2:2" s="133" customFormat="1">
      <c r="B131" s="134"/>
    </row>
    <row r="132" spans="2:2" s="133" customFormat="1">
      <c r="B132" s="134"/>
    </row>
    <row r="133" spans="2:2" s="133" customFormat="1">
      <c r="B133" s="134"/>
    </row>
    <row r="134" spans="2:2" s="133" customFormat="1">
      <c r="B134" s="134"/>
    </row>
    <row r="135" spans="2:2" s="133" customFormat="1">
      <c r="B135" s="134"/>
    </row>
    <row r="136" spans="2:2" s="133" customFormat="1">
      <c r="B136" s="134"/>
    </row>
    <row r="137" spans="2:2" s="133" customFormat="1">
      <c r="B137" s="134"/>
    </row>
    <row r="138" spans="2:2" s="133" customFormat="1">
      <c r="B138" s="134"/>
    </row>
    <row r="139" spans="2:2" s="133" customFormat="1">
      <c r="B139" s="134"/>
    </row>
    <row r="140" spans="2:2" s="133" customFormat="1">
      <c r="B140" s="134"/>
    </row>
    <row r="141" spans="2:2" s="133" customFormat="1">
      <c r="B141" s="134"/>
    </row>
    <row r="142" spans="2:2" s="133" customFormat="1">
      <c r="B142" s="134"/>
    </row>
    <row r="143" spans="2:2" s="133" customFormat="1">
      <c r="B143" s="134"/>
    </row>
    <row r="144" spans="2:2" s="133" customFormat="1">
      <c r="B144" s="134"/>
    </row>
    <row r="145" spans="2:2" s="133" customFormat="1">
      <c r="B145" s="134"/>
    </row>
    <row r="146" spans="2:2" s="133" customFormat="1">
      <c r="B146" s="134"/>
    </row>
    <row r="147" spans="2:2" s="133" customFormat="1">
      <c r="B147" s="134"/>
    </row>
    <row r="148" spans="2:2" s="133" customFormat="1">
      <c r="B148" s="134"/>
    </row>
    <row r="149" spans="2:2" s="133" customFormat="1">
      <c r="B149" s="134"/>
    </row>
    <row r="150" spans="2:2" s="133" customFormat="1">
      <c r="B150" s="134"/>
    </row>
    <row r="151" spans="2:2" s="133" customFormat="1">
      <c r="B151" s="134"/>
    </row>
    <row r="152" spans="2:2" s="133" customFormat="1">
      <c r="B152" s="134"/>
    </row>
    <row r="153" spans="2:2" s="133" customFormat="1">
      <c r="B153" s="134"/>
    </row>
    <row r="154" spans="2:2" s="133" customFormat="1">
      <c r="B154" s="134"/>
    </row>
    <row r="155" spans="2:2" s="133" customFormat="1">
      <c r="B155" s="134"/>
    </row>
    <row r="156" spans="2:2" s="133" customFormat="1">
      <c r="B156" s="134"/>
    </row>
    <row r="157" spans="2:2" s="133" customFormat="1">
      <c r="B157" s="134"/>
    </row>
    <row r="158" spans="2:2" s="133" customFormat="1">
      <c r="B158" s="134"/>
    </row>
    <row r="159" spans="2:2" s="133" customFormat="1">
      <c r="B159" s="134"/>
    </row>
    <row r="160" spans="2:2" s="133" customFormat="1">
      <c r="B160" s="134"/>
    </row>
    <row r="161" spans="2:2" s="133" customFormat="1">
      <c r="B161" s="134"/>
    </row>
    <row r="162" spans="2:2" s="133" customFormat="1">
      <c r="B162" s="134"/>
    </row>
    <row r="163" spans="2:2" s="133" customFormat="1">
      <c r="B163" s="134"/>
    </row>
    <row r="164" spans="2:2" s="133" customFormat="1">
      <c r="B164" s="134"/>
    </row>
    <row r="165" spans="2:2" s="133" customFormat="1">
      <c r="B165" s="134"/>
    </row>
    <row r="166" spans="2:2" s="133" customFormat="1">
      <c r="B166" s="134"/>
    </row>
    <row r="167" spans="2:2" s="133" customFormat="1">
      <c r="B167" s="134"/>
    </row>
    <row r="168" spans="2:2" s="133" customFormat="1">
      <c r="B168" s="134"/>
    </row>
    <row r="169" spans="2:2" s="133" customFormat="1">
      <c r="B169" s="134"/>
    </row>
    <row r="170" spans="2:2" s="133" customFormat="1">
      <c r="B170" s="134"/>
    </row>
    <row r="171" spans="2:2" s="133" customFormat="1">
      <c r="B171" s="134"/>
    </row>
    <row r="172" spans="2:2" s="133" customFormat="1">
      <c r="B172" s="134"/>
    </row>
    <row r="173" spans="2:2" s="133" customFormat="1">
      <c r="B173" s="134"/>
    </row>
    <row r="174" spans="2:2" s="133" customFormat="1">
      <c r="B174" s="134"/>
    </row>
    <row r="175" spans="2:2" s="133" customFormat="1">
      <c r="B175" s="134"/>
    </row>
    <row r="176" spans="2:2" s="133" customFormat="1">
      <c r="B176" s="134"/>
    </row>
    <row r="177" spans="2:2" s="133" customFormat="1">
      <c r="B177" s="134"/>
    </row>
    <row r="178" spans="2:2" s="133" customFormat="1">
      <c r="B178" s="134"/>
    </row>
    <row r="179" spans="2:2" s="133" customFormat="1">
      <c r="B179" s="134"/>
    </row>
    <row r="180" spans="2:2" s="133" customFormat="1">
      <c r="B180" s="134"/>
    </row>
    <row r="181" spans="2:2" s="133" customFormat="1">
      <c r="B181" s="134"/>
    </row>
    <row r="182" spans="2:2" s="133" customFormat="1">
      <c r="B182" s="134"/>
    </row>
    <row r="183" spans="2:2" s="133" customFormat="1">
      <c r="B183" s="134"/>
    </row>
    <row r="184" spans="2:2" s="133" customFormat="1">
      <c r="B184" s="134"/>
    </row>
    <row r="185" spans="2:2" s="133" customFormat="1">
      <c r="B185" s="134"/>
    </row>
    <row r="186" spans="2:2" s="133" customFormat="1">
      <c r="B186" s="134"/>
    </row>
    <row r="187" spans="2:2" s="133" customFormat="1">
      <c r="B187" s="134"/>
    </row>
    <row r="188" spans="2:2" s="133" customFormat="1">
      <c r="B188" s="134"/>
    </row>
    <row r="189" spans="2:2" s="133" customFormat="1">
      <c r="B189" s="134"/>
    </row>
    <row r="190" spans="2:2" s="133" customFormat="1">
      <c r="B190" s="134"/>
    </row>
    <row r="191" spans="2:2" s="133" customFormat="1">
      <c r="B191" s="134"/>
    </row>
    <row r="192" spans="2:2" s="133" customFormat="1">
      <c r="B192" s="134"/>
    </row>
    <row r="193" spans="2:2" s="133" customFormat="1">
      <c r="B193" s="134"/>
    </row>
    <row r="194" spans="2:2" s="133" customFormat="1">
      <c r="B194" s="134"/>
    </row>
    <row r="195" spans="2:2" s="133" customFormat="1">
      <c r="B195" s="134"/>
    </row>
    <row r="196" spans="2:2" s="133" customFormat="1">
      <c r="B196" s="134"/>
    </row>
    <row r="197" spans="2:2" s="133" customFormat="1">
      <c r="B197" s="134"/>
    </row>
    <row r="198" spans="2:2" s="133" customFormat="1">
      <c r="B198" s="134"/>
    </row>
    <row r="199" spans="2:2" s="133" customFormat="1">
      <c r="B199" s="134"/>
    </row>
    <row r="200" spans="2:2" s="133" customFormat="1">
      <c r="B200" s="134"/>
    </row>
    <row r="201" spans="2:2" s="133" customFormat="1">
      <c r="B201" s="134"/>
    </row>
    <row r="202" spans="2:2" s="133" customFormat="1">
      <c r="B202" s="134"/>
    </row>
    <row r="203" spans="2:2" s="133" customFormat="1">
      <c r="B203" s="134"/>
    </row>
    <row r="204" spans="2:2" s="133" customFormat="1">
      <c r="B204" s="134"/>
    </row>
    <row r="205" spans="2:2" s="133" customFormat="1">
      <c r="B205" s="134"/>
    </row>
    <row r="206" spans="2:2" s="133" customFormat="1">
      <c r="B206" s="134"/>
    </row>
    <row r="207" spans="2:2" s="133" customFormat="1">
      <c r="B207" s="134"/>
    </row>
    <row r="208" spans="2:2" s="133" customFormat="1">
      <c r="B208" s="134"/>
    </row>
    <row r="209" spans="2:2" s="133" customFormat="1">
      <c r="B209" s="134"/>
    </row>
    <row r="210" spans="2:2" s="133" customFormat="1">
      <c r="B210" s="134"/>
    </row>
    <row r="211" spans="2:2" s="133" customFormat="1">
      <c r="B211" s="134"/>
    </row>
    <row r="212" spans="2:2" s="133" customFormat="1">
      <c r="B212" s="134"/>
    </row>
    <row r="213" spans="2:2" s="133" customFormat="1">
      <c r="B213" s="134"/>
    </row>
    <row r="214" spans="2:2" s="133" customFormat="1">
      <c r="B214" s="134"/>
    </row>
    <row r="215" spans="2:2" s="133" customFormat="1">
      <c r="B215" s="134"/>
    </row>
    <row r="216" spans="2:2" s="133" customFormat="1">
      <c r="B216" s="134"/>
    </row>
    <row r="217" spans="2:2" s="133" customFormat="1">
      <c r="B217" s="134"/>
    </row>
    <row r="218" spans="2:2" s="133" customFormat="1">
      <c r="B218" s="134"/>
    </row>
    <row r="219" spans="2:2" s="133" customFormat="1">
      <c r="B219" s="134"/>
    </row>
    <row r="220" spans="2:2" s="133" customFormat="1">
      <c r="B220" s="134"/>
    </row>
    <row r="221" spans="2:2" s="133" customFormat="1">
      <c r="B221" s="134"/>
    </row>
    <row r="222" spans="2:2" s="133" customFormat="1">
      <c r="B222" s="134"/>
    </row>
    <row r="223" spans="2:2" s="133" customFormat="1">
      <c r="B223" s="134"/>
    </row>
    <row r="224" spans="2:2" s="133" customFormat="1">
      <c r="B224" s="134"/>
    </row>
    <row r="225" spans="2:2" s="133" customFormat="1">
      <c r="B225" s="134"/>
    </row>
    <row r="226" spans="2:2" s="133" customFormat="1">
      <c r="B226" s="134"/>
    </row>
    <row r="227" spans="2:2" s="133" customFormat="1">
      <c r="B227" s="134"/>
    </row>
    <row r="228" spans="2:2" s="133" customFormat="1">
      <c r="B228" s="134"/>
    </row>
    <row r="229" spans="2:2" s="133" customFormat="1">
      <c r="B229" s="134"/>
    </row>
    <row r="230" spans="2:2" s="133" customFormat="1">
      <c r="B230" s="134"/>
    </row>
    <row r="231" spans="2:2" s="133" customFormat="1">
      <c r="B231" s="134"/>
    </row>
    <row r="232" spans="2:2" s="133" customFormat="1">
      <c r="B232" s="134"/>
    </row>
    <row r="233" spans="2:2" s="133" customFormat="1">
      <c r="B233" s="134"/>
    </row>
    <row r="234" spans="2:2" s="133" customFormat="1">
      <c r="B234" s="134"/>
    </row>
    <row r="235" spans="2:2" s="133" customFormat="1">
      <c r="B235" s="134"/>
    </row>
    <row r="236" spans="2:2" s="133" customFormat="1">
      <c r="B236" s="134"/>
    </row>
    <row r="237" spans="2:2" s="133" customFormat="1">
      <c r="B237" s="134"/>
    </row>
    <row r="238" spans="2:2" s="133" customFormat="1">
      <c r="B238" s="134"/>
    </row>
    <row r="239" spans="2:2" s="133" customFormat="1">
      <c r="B239" s="134"/>
    </row>
    <row r="240" spans="2:2" s="133" customFormat="1">
      <c r="B240" s="134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5" type="noConversion"/>
  <dataValidations count="1">
    <dataValidation allowBlank="1" showInputMessage="1" showErrorMessage="1" sqref="C5:C1048576 Q39:XFD41 B120 A1:A1048576 B1:B117 B122:B1048576 D1:XFD38 D39:O41 D42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>
      <selection activeCell="C14" sqref="C14"/>
    </sheetView>
  </sheetViews>
  <sheetFormatPr defaultColWidth="9.140625" defaultRowHeight="18"/>
  <cols>
    <col min="1" max="1" width="6.28515625" style="1" customWidth="1"/>
    <col min="2" max="2" width="40.28515625" style="2" bestFit="1" customWidth="1"/>
    <col min="3" max="3" width="41.7109375" style="2" bestFit="1" customWidth="1"/>
    <col min="4" max="4" width="15.7109375" style="2" bestFit="1" customWidth="1"/>
    <col min="5" max="5" width="12" style="1" bestFit="1" customWidth="1"/>
    <col min="6" max="6" width="11.28515625" style="1" bestFit="1" customWidth="1"/>
    <col min="7" max="7" width="13.140625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6" t="s">
        <v>199</v>
      </c>
      <c r="C1" s="76" t="s" vm="1">
        <v>277</v>
      </c>
    </row>
    <row r="2" spans="2:59">
      <c r="B2" s="56" t="s">
        <v>198</v>
      </c>
      <c r="C2" s="76" t="s">
        <v>278</v>
      </c>
    </row>
    <row r="3" spans="2:59">
      <c r="B3" s="56" t="s">
        <v>200</v>
      </c>
      <c r="C3" s="76" t="s">
        <v>279</v>
      </c>
    </row>
    <row r="4" spans="2:59">
      <c r="B4" s="56" t="s">
        <v>201</v>
      </c>
      <c r="C4" s="76">
        <v>2102</v>
      </c>
    </row>
    <row r="6" spans="2:59" ht="26.25" customHeight="1">
      <c r="B6" s="200" t="s">
        <v>230</v>
      </c>
      <c r="C6" s="201"/>
      <c r="D6" s="201"/>
      <c r="E6" s="201"/>
      <c r="F6" s="201"/>
      <c r="G6" s="201"/>
      <c r="H6" s="201"/>
      <c r="I6" s="201"/>
      <c r="J6" s="201"/>
      <c r="K6" s="201"/>
      <c r="L6" s="202"/>
    </row>
    <row r="7" spans="2:59" ht="26.25" customHeight="1">
      <c r="B7" s="200" t="s">
        <v>117</v>
      </c>
      <c r="C7" s="201"/>
      <c r="D7" s="201"/>
      <c r="E7" s="201"/>
      <c r="F7" s="201"/>
      <c r="G7" s="201"/>
      <c r="H7" s="201"/>
      <c r="I7" s="201"/>
      <c r="J7" s="201"/>
      <c r="K7" s="201"/>
      <c r="L7" s="202"/>
    </row>
    <row r="8" spans="2:59" s="3" customFormat="1" ht="78.75">
      <c r="B8" s="22" t="s">
        <v>136</v>
      </c>
      <c r="C8" s="30" t="s">
        <v>53</v>
      </c>
      <c r="D8" s="30" t="s">
        <v>76</v>
      </c>
      <c r="E8" s="30" t="s">
        <v>121</v>
      </c>
      <c r="F8" s="30" t="s">
        <v>122</v>
      </c>
      <c r="G8" s="30" t="s">
        <v>263</v>
      </c>
      <c r="H8" s="30" t="s">
        <v>262</v>
      </c>
      <c r="I8" s="30" t="s">
        <v>130</v>
      </c>
      <c r="J8" s="30" t="s">
        <v>68</v>
      </c>
      <c r="K8" s="30" t="s">
        <v>202</v>
      </c>
      <c r="L8" s="31" t="s">
        <v>204</v>
      </c>
      <c r="M8" s="1"/>
      <c r="N8" s="1"/>
      <c r="O8" s="1"/>
      <c r="P8" s="1"/>
      <c r="BG8" s="1"/>
    </row>
    <row r="9" spans="2:59" s="3" customFormat="1" ht="24" customHeight="1">
      <c r="B9" s="15"/>
      <c r="C9" s="16"/>
      <c r="D9" s="16"/>
      <c r="E9" s="16"/>
      <c r="F9" s="16" t="s">
        <v>22</v>
      </c>
      <c r="G9" s="16" t="s">
        <v>272</v>
      </c>
      <c r="H9" s="16"/>
      <c r="I9" s="16" t="s">
        <v>266</v>
      </c>
      <c r="J9" s="32" t="s">
        <v>20</v>
      </c>
      <c r="K9" s="32" t="s">
        <v>20</v>
      </c>
      <c r="L9" s="33" t="s">
        <v>20</v>
      </c>
      <c r="M9" s="1"/>
      <c r="N9" s="1"/>
      <c r="O9" s="1"/>
      <c r="P9" s="1"/>
      <c r="BG9" s="1"/>
    </row>
    <row r="10" spans="2:59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1"/>
      <c r="N10" s="1"/>
      <c r="O10" s="1"/>
      <c r="P10" s="1"/>
      <c r="BG10" s="1"/>
    </row>
    <row r="11" spans="2:59" s="4" customFormat="1" ht="18" customHeight="1">
      <c r="B11" s="121" t="s">
        <v>56</v>
      </c>
      <c r="C11" s="122"/>
      <c r="D11" s="122"/>
      <c r="E11" s="122"/>
      <c r="F11" s="122"/>
      <c r="G11" s="123"/>
      <c r="H11" s="125"/>
      <c r="I11" s="123">
        <v>232.00162</v>
      </c>
      <c r="J11" s="122"/>
      <c r="K11" s="124">
        <v>1</v>
      </c>
      <c r="L11" s="124">
        <f>I11/'סכום נכסי הקרן'!$C$42</f>
        <v>4.7092884671909354E-6</v>
      </c>
      <c r="M11" s="1"/>
      <c r="N11" s="1"/>
      <c r="O11" s="1"/>
      <c r="P11" s="1"/>
      <c r="BG11" s="1"/>
    </row>
    <row r="12" spans="2:59" ht="21" customHeight="1">
      <c r="B12" s="121" t="s">
        <v>2242</v>
      </c>
      <c r="C12" s="122"/>
      <c r="D12" s="122"/>
      <c r="E12" s="122"/>
      <c r="F12" s="122"/>
      <c r="G12" s="123"/>
      <c r="H12" s="125"/>
      <c r="I12" s="123">
        <v>2.9999999999999997E-5</v>
      </c>
      <c r="J12" s="122"/>
      <c r="K12" s="124">
        <v>1.2930944189096611E-7</v>
      </c>
      <c r="L12" s="124">
        <f>I12/'סכום נכסי הקרן'!$C$42</f>
        <v>6.0895546339602307E-13</v>
      </c>
    </row>
    <row r="13" spans="2:59">
      <c r="B13" s="97" t="s">
        <v>2243</v>
      </c>
      <c r="C13" s="82" t="s">
        <v>2244</v>
      </c>
      <c r="D13" s="93" t="s">
        <v>1093</v>
      </c>
      <c r="E13" s="93" t="s">
        <v>184</v>
      </c>
      <c r="F13" s="108">
        <v>41546</v>
      </c>
      <c r="G13" s="90">
        <v>25278.75</v>
      </c>
      <c r="H13" s="92">
        <v>0</v>
      </c>
      <c r="I13" s="90">
        <v>2.9999999999999997E-5</v>
      </c>
      <c r="J13" s="90">
        <v>2.9999999999999997E-5</v>
      </c>
      <c r="K13" s="91">
        <v>1.2930944189096611E-7</v>
      </c>
      <c r="L13" s="91">
        <f>I13/'סכום נכסי הקרן'!$C$42</f>
        <v>6.0895546339602307E-13</v>
      </c>
    </row>
    <row r="14" spans="2:59">
      <c r="B14" s="97" t="s">
        <v>2817</v>
      </c>
      <c r="C14" s="82" t="s">
        <v>2245</v>
      </c>
      <c r="D14" s="93" t="s">
        <v>1200</v>
      </c>
      <c r="E14" s="93" t="s">
        <v>184</v>
      </c>
      <c r="F14" s="108">
        <v>41879</v>
      </c>
      <c r="G14" s="90">
        <v>2505537</v>
      </c>
      <c r="H14" s="92">
        <v>0</v>
      </c>
      <c r="I14" s="90">
        <v>2.9999999999999997E-5</v>
      </c>
      <c r="J14" s="91">
        <v>7.3457602235024858E-2</v>
      </c>
      <c r="K14" s="91">
        <v>0</v>
      </c>
      <c r="L14" s="91">
        <f>I14/'סכום נכסי הקרן'!$C$42</f>
        <v>6.0895546339602307E-13</v>
      </c>
    </row>
    <row r="15" spans="2:59">
      <c r="B15" s="121" t="s">
        <v>257</v>
      </c>
      <c r="C15" s="122"/>
      <c r="D15" s="122"/>
      <c r="E15" s="122"/>
      <c r="F15" s="122"/>
      <c r="G15" s="123"/>
      <c r="H15" s="125"/>
      <c r="I15" s="123">
        <v>232.00158999999999</v>
      </c>
      <c r="J15" s="122"/>
      <c r="K15" s="124">
        <v>0.99999987069055807</v>
      </c>
      <c r="L15" s="124">
        <f>I15/'סכום נכסי הקרן'!$C$42</f>
        <v>4.7092878582354715E-6</v>
      </c>
    </row>
    <row r="16" spans="2:59">
      <c r="B16" s="97" t="s">
        <v>2246</v>
      </c>
      <c r="C16" s="82" t="s">
        <v>2247</v>
      </c>
      <c r="D16" s="93" t="s">
        <v>1200</v>
      </c>
      <c r="E16" s="93" t="s">
        <v>183</v>
      </c>
      <c r="F16" s="108">
        <v>42731</v>
      </c>
      <c r="G16" s="90">
        <v>70075</v>
      </c>
      <c r="H16" s="92">
        <f>0.947014*100</f>
        <v>94.701400000000007</v>
      </c>
      <c r="I16" s="90">
        <v>232.00158999999999</v>
      </c>
      <c r="J16" s="91">
        <v>3.4597113344241154E-3</v>
      </c>
      <c r="K16" s="91">
        <v>0.99999987069055807</v>
      </c>
      <c r="L16" s="91">
        <f>I16/'סכום נכסי הקרן'!$C$42</f>
        <v>4.7092878582354715E-6</v>
      </c>
    </row>
    <row r="17" spans="2:12">
      <c r="B17" s="97"/>
      <c r="C17" s="82"/>
      <c r="D17" s="82"/>
      <c r="E17" s="82"/>
      <c r="F17" s="82"/>
      <c r="G17" s="90"/>
      <c r="H17" s="92"/>
      <c r="I17" s="82"/>
      <c r="J17" s="82"/>
      <c r="K17" s="91"/>
      <c r="L17" s="82"/>
    </row>
    <row r="18" spans="2:12"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</row>
    <row r="19" spans="2:12">
      <c r="B19" s="95" t="s">
        <v>276</v>
      </c>
      <c r="C19" s="97"/>
      <c r="D19" s="97"/>
      <c r="E19" s="97"/>
      <c r="F19" s="97"/>
      <c r="G19" s="97"/>
      <c r="H19" s="97"/>
      <c r="I19" s="97"/>
      <c r="J19" s="97"/>
      <c r="K19" s="97"/>
      <c r="L19" s="97"/>
    </row>
    <row r="20" spans="2:12">
      <c r="B20" s="95" t="s">
        <v>132</v>
      </c>
      <c r="C20" s="97"/>
      <c r="D20" s="97"/>
      <c r="E20" s="97"/>
      <c r="F20" s="97"/>
      <c r="G20" s="97"/>
      <c r="H20" s="97"/>
      <c r="I20" s="97"/>
      <c r="J20" s="97"/>
      <c r="K20" s="97"/>
      <c r="L20" s="97"/>
    </row>
    <row r="21" spans="2:12">
      <c r="B21" s="95" t="s">
        <v>261</v>
      </c>
      <c r="C21" s="97"/>
      <c r="D21" s="97"/>
      <c r="E21" s="97"/>
      <c r="F21" s="97"/>
      <c r="G21" s="97"/>
      <c r="H21" s="97"/>
      <c r="I21" s="97"/>
      <c r="J21" s="97"/>
      <c r="K21" s="97"/>
      <c r="L21" s="97"/>
    </row>
    <row r="22" spans="2:12">
      <c r="B22" s="95" t="s">
        <v>271</v>
      </c>
      <c r="C22" s="97"/>
      <c r="D22" s="97"/>
      <c r="E22" s="97"/>
      <c r="F22" s="97"/>
      <c r="G22" s="97"/>
      <c r="H22" s="97"/>
      <c r="I22" s="97"/>
      <c r="J22" s="97"/>
      <c r="K22" s="97"/>
      <c r="L22" s="97"/>
    </row>
    <row r="23" spans="2:12"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</row>
    <row r="24" spans="2:12"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</row>
    <row r="25" spans="2:12"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</row>
    <row r="26" spans="2:12"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</row>
    <row r="27" spans="2:12"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</row>
    <row r="28" spans="2:12"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7"/>
    </row>
    <row r="29" spans="2:12"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</row>
    <row r="30" spans="2:12"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</row>
    <row r="31" spans="2:12"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</row>
    <row r="32" spans="2:12"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</row>
    <row r="33" spans="2:12"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</row>
    <row r="34" spans="2:12"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</row>
    <row r="35" spans="2:12"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</row>
    <row r="36" spans="2:12"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</row>
    <row r="37" spans="2:12"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</row>
    <row r="38" spans="2:12"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</row>
    <row r="39" spans="2:12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</row>
    <row r="40" spans="2:12"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</row>
    <row r="41" spans="2:12"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</row>
    <row r="42" spans="2:12"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</row>
    <row r="43" spans="2:12"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</row>
    <row r="44" spans="2:12"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</row>
    <row r="45" spans="2:12"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</row>
    <row r="46" spans="2:12"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</row>
    <row r="47" spans="2:12"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</row>
    <row r="48" spans="2:12"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</row>
    <row r="49" spans="2:12"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</row>
    <row r="50" spans="2:12"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</row>
    <row r="51" spans="2:12"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</row>
    <row r="52" spans="2:12"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</row>
    <row r="53" spans="2:12"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</row>
    <row r="54" spans="2:12"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</row>
    <row r="55" spans="2:12"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</row>
    <row r="56" spans="2:12"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</row>
    <row r="57" spans="2:12"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</row>
    <row r="58" spans="2:12"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</row>
    <row r="59" spans="2:12"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</row>
    <row r="60" spans="2:12"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</row>
    <row r="61" spans="2:12"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</row>
    <row r="62" spans="2:12"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</row>
    <row r="63" spans="2:12"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</row>
    <row r="64" spans="2:12"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</row>
    <row r="65" spans="2:12"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</row>
    <row r="66" spans="2:12"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</row>
    <row r="67" spans="2:12"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</row>
    <row r="68" spans="2:12"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</row>
    <row r="69" spans="2:12"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</row>
    <row r="70" spans="2:12"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</row>
    <row r="71" spans="2:12"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</row>
    <row r="72" spans="2:12"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</row>
    <row r="73" spans="2:12"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</row>
    <row r="74" spans="2:12"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</row>
    <row r="75" spans="2:12"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</row>
    <row r="76" spans="2:12"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</row>
    <row r="77" spans="2:12"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</row>
    <row r="78" spans="2:12"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</row>
    <row r="79" spans="2:12"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</row>
    <row r="80" spans="2:12"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</row>
    <row r="81" spans="2:12"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</row>
    <row r="82" spans="2:12"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</row>
    <row r="83" spans="2:12"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</row>
    <row r="84" spans="2:12"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</row>
    <row r="85" spans="2:12"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</row>
    <row r="86" spans="2:12"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</row>
    <row r="87" spans="2:12"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</row>
    <row r="88" spans="2:12"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</row>
    <row r="89" spans="2:12"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</row>
    <row r="90" spans="2:12"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</row>
    <row r="91" spans="2:12"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</row>
    <row r="92" spans="2:12"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</row>
    <row r="93" spans="2:12"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</row>
    <row r="94" spans="2:12"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</row>
    <row r="95" spans="2:12"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</row>
    <row r="96" spans="2:12"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</row>
    <row r="97" spans="2:12"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</row>
    <row r="98" spans="2:12"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</row>
    <row r="99" spans="2:12"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</row>
    <row r="100" spans="2:12"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</row>
    <row r="101" spans="2:12"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</row>
    <row r="102" spans="2:12"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</row>
    <row r="103" spans="2:12"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</row>
    <row r="104" spans="2:12"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</row>
    <row r="105" spans="2:12"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</row>
    <row r="106" spans="2:12"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</row>
    <row r="107" spans="2:12"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</row>
    <row r="108" spans="2:12"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</row>
    <row r="109" spans="2:12"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</row>
    <row r="110" spans="2:12"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</row>
    <row r="111" spans="2:12">
      <c r="B111" s="97"/>
      <c r="C111" s="97"/>
      <c r="D111" s="97"/>
      <c r="E111" s="97"/>
      <c r="F111" s="97"/>
      <c r="G111" s="97"/>
      <c r="H111" s="97"/>
      <c r="I111" s="97"/>
      <c r="J111" s="97"/>
      <c r="K111" s="97"/>
      <c r="L111" s="97"/>
    </row>
    <row r="112" spans="2:12">
      <c r="B112" s="97"/>
      <c r="C112" s="97"/>
      <c r="D112" s="97"/>
      <c r="E112" s="97"/>
      <c r="F112" s="97"/>
      <c r="G112" s="97"/>
      <c r="H112" s="97"/>
      <c r="I112" s="97"/>
      <c r="J112" s="97"/>
      <c r="K112" s="97"/>
      <c r="L112" s="97"/>
    </row>
    <row r="113" spans="2:12">
      <c r="B113" s="97"/>
      <c r="C113" s="97"/>
      <c r="D113" s="97"/>
      <c r="E113" s="97"/>
      <c r="F113" s="97"/>
      <c r="G113" s="97"/>
      <c r="H113" s="97"/>
      <c r="I113" s="97"/>
      <c r="J113" s="97"/>
      <c r="K113" s="97"/>
      <c r="L113" s="97"/>
    </row>
    <row r="114" spans="2:12">
      <c r="B114" s="97"/>
      <c r="C114" s="97"/>
      <c r="D114" s="97"/>
      <c r="E114" s="97"/>
      <c r="F114" s="97"/>
      <c r="G114" s="97"/>
      <c r="H114" s="97"/>
      <c r="I114" s="97"/>
      <c r="J114" s="97"/>
      <c r="K114" s="97"/>
      <c r="L114" s="97"/>
    </row>
    <row r="115" spans="2:12">
      <c r="B115" s="97"/>
      <c r="C115" s="97"/>
      <c r="D115" s="97"/>
      <c r="E115" s="97"/>
      <c r="F115" s="97"/>
      <c r="G115" s="97"/>
      <c r="H115" s="97"/>
      <c r="I115" s="97"/>
      <c r="J115" s="97"/>
      <c r="K115" s="97"/>
      <c r="L115" s="97"/>
    </row>
    <row r="116" spans="2:12">
      <c r="B116" s="97"/>
      <c r="C116" s="97"/>
      <c r="D116" s="97"/>
      <c r="E116" s="97"/>
      <c r="F116" s="97"/>
      <c r="G116" s="97"/>
      <c r="H116" s="97"/>
      <c r="I116" s="97"/>
      <c r="J116" s="97"/>
      <c r="K116" s="97"/>
      <c r="L116" s="97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H39:XFD41 B21 D42:XFD1048576 D39:AF41 A1:A1048576 B1:B18 B23:B1048576 D1:XFD38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3" customFormat="1">
      <c r="C5" s="53">
        <v>1</v>
      </c>
      <c r="D5" s="53">
        <f>C5+1</f>
        <v>2</v>
      </c>
      <c r="E5" s="53">
        <f t="shared" ref="E5:Y5" si="0">D5+1</f>
        <v>3</v>
      </c>
      <c r="F5" s="53">
        <f t="shared" si="0"/>
        <v>4</v>
      </c>
      <c r="G5" s="53">
        <f t="shared" si="0"/>
        <v>5</v>
      </c>
      <c r="H5" s="53">
        <f t="shared" si="0"/>
        <v>6</v>
      </c>
      <c r="I5" s="53">
        <f t="shared" si="0"/>
        <v>7</v>
      </c>
      <c r="J5" s="53">
        <f t="shared" si="0"/>
        <v>8</v>
      </c>
      <c r="K5" s="53">
        <f t="shared" si="0"/>
        <v>9</v>
      </c>
      <c r="L5" s="53">
        <f t="shared" si="0"/>
        <v>10</v>
      </c>
      <c r="M5" s="53">
        <f t="shared" si="0"/>
        <v>11</v>
      </c>
      <c r="N5" s="53">
        <f t="shared" si="0"/>
        <v>12</v>
      </c>
      <c r="O5" s="53">
        <f t="shared" si="0"/>
        <v>13</v>
      </c>
      <c r="P5" s="53">
        <f t="shared" si="0"/>
        <v>14</v>
      </c>
      <c r="Q5" s="53">
        <f t="shared" si="0"/>
        <v>15</v>
      </c>
      <c r="R5" s="53">
        <f t="shared" si="0"/>
        <v>16</v>
      </c>
      <c r="S5" s="53">
        <f t="shared" si="0"/>
        <v>17</v>
      </c>
      <c r="T5" s="53">
        <f t="shared" si="0"/>
        <v>18</v>
      </c>
      <c r="U5" s="53">
        <f t="shared" si="0"/>
        <v>19</v>
      </c>
      <c r="V5" s="53">
        <f t="shared" si="0"/>
        <v>20</v>
      </c>
      <c r="W5" s="53">
        <f t="shared" si="0"/>
        <v>21</v>
      </c>
      <c r="X5" s="53">
        <f t="shared" si="0"/>
        <v>22</v>
      </c>
      <c r="Y5" s="53">
        <f t="shared" si="0"/>
        <v>23</v>
      </c>
    </row>
    <row r="6" spans="2:25" ht="31.5">
      <c r="B6" s="52" t="s">
        <v>101</v>
      </c>
      <c r="C6" s="13" t="s">
        <v>53</v>
      </c>
      <c r="E6" s="13" t="s">
        <v>137</v>
      </c>
      <c r="I6" s="13" t="s">
        <v>15</v>
      </c>
      <c r="J6" s="13" t="s">
        <v>77</v>
      </c>
      <c r="M6" s="13" t="s">
        <v>121</v>
      </c>
      <c r="Q6" s="13" t="s">
        <v>17</v>
      </c>
      <c r="R6" s="13" t="s">
        <v>19</v>
      </c>
      <c r="U6" s="13" t="s">
        <v>73</v>
      </c>
      <c r="W6" s="14" t="s">
        <v>67</v>
      </c>
    </row>
    <row r="7" spans="2:25" ht="18">
      <c r="B7" s="52" t="str">
        <f>'תעודות התחייבות ממשלתיות'!B6:Q6</f>
        <v>1.ב. ניירות ערך סחירים</v>
      </c>
      <c r="C7" s="13"/>
      <c r="E7" s="46"/>
      <c r="I7" s="13"/>
      <c r="J7" s="13"/>
      <c r="K7" s="13"/>
      <c r="L7" s="13"/>
      <c r="M7" s="13"/>
      <c r="Q7" s="13"/>
      <c r="R7" s="51"/>
    </row>
    <row r="8" spans="2:25" ht="37.5">
      <c r="B8" s="47" t="s">
        <v>106</v>
      </c>
      <c r="C8" s="30" t="s">
        <v>53</v>
      </c>
      <c r="D8" s="30" t="s">
        <v>139</v>
      </c>
      <c r="I8" s="30" t="s">
        <v>15</v>
      </c>
      <c r="J8" s="30" t="s">
        <v>77</v>
      </c>
      <c r="K8" s="30" t="s">
        <v>122</v>
      </c>
      <c r="L8" s="30" t="s">
        <v>18</v>
      </c>
      <c r="M8" s="30" t="s">
        <v>121</v>
      </c>
      <c r="Q8" s="30" t="s">
        <v>17</v>
      </c>
      <c r="R8" s="30" t="s">
        <v>19</v>
      </c>
      <c r="S8" s="30" t="s">
        <v>0</v>
      </c>
      <c r="T8" s="30" t="s">
        <v>125</v>
      </c>
      <c r="U8" s="30" t="s">
        <v>73</v>
      </c>
      <c r="V8" s="30" t="s">
        <v>68</v>
      </c>
      <c r="W8" s="31" t="s">
        <v>131</v>
      </c>
    </row>
    <row r="9" spans="2:25" ht="31.5">
      <c r="B9" s="48" t="str">
        <f>'תעודות חוב מסחריות '!B7:T7</f>
        <v>2. תעודות חוב מסחריות</v>
      </c>
      <c r="C9" s="13" t="s">
        <v>53</v>
      </c>
      <c r="D9" s="13" t="s">
        <v>139</v>
      </c>
      <c r="E9" s="41" t="s">
        <v>137</v>
      </c>
      <c r="G9" s="13" t="s">
        <v>76</v>
      </c>
      <c r="I9" s="13" t="s">
        <v>15</v>
      </c>
      <c r="J9" s="13" t="s">
        <v>77</v>
      </c>
      <c r="K9" s="13" t="s">
        <v>122</v>
      </c>
      <c r="L9" s="13" t="s">
        <v>18</v>
      </c>
      <c r="M9" s="13" t="s">
        <v>121</v>
      </c>
      <c r="Q9" s="13" t="s">
        <v>17</v>
      </c>
      <c r="R9" s="13" t="s">
        <v>19</v>
      </c>
      <c r="S9" s="13" t="s">
        <v>0</v>
      </c>
      <c r="T9" s="13" t="s">
        <v>125</v>
      </c>
      <c r="U9" s="13" t="s">
        <v>73</v>
      </c>
      <c r="V9" s="13" t="s">
        <v>68</v>
      </c>
      <c r="W9" s="38" t="s">
        <v>131</v>
      </c>
    </row>
    <row r="10" spans="2:25" ht="31.5">
      <c r="B10" s="48" t="str">
        <f>'אג"ח קונצרני'!B7:U7</f>
        <v>3. אג"ח קונצרני</v>
      </c>
      <c r="C10" s="30" t="s">
        <v>53</v>
      </c>
      <c r="D10" s="13" t="s">
        <v>139</v>
      </c>
      <c r="E10" s="41" t="s">
        <v>137</v>
      </c>
      <c r="G10" s="30" t="s">
        <v>76</v>
      </c>
      <c r="I10" s="30" t="s">
        <v>15</v>
      </c>
      <c r="J10" s="30" t="s">
        <v>77</v>
      </c>
      <c r="K10" s="30" t="s">
        <v>122</v>
      </c>
      <c r="L10" s="30" t="s">
        <v>18</v>
      </c>
      <c r="M10" s="30" t="s">
        <v>121</v>
      </c>
      <c r="Q10" s="30" t="s">
        <v>17</v>
      </c>
      <c r="R10" s="30" t="s">
        <v>19</v>
      </c>
      <c r="S10" s="30" t="s">
        <v>0</v>
      </c>
      <c r="T10" s="30" t="s">
        <v>125</v>
      </c>
      <c r="U10" s="30" t="s">
        <v>73</v>
      </c>
      <c r="V10" s="13" t="s">
        <v>68</v>
      </c>
      <c r="W10" s="31" t="s">
        <v>131</v>
      </c>
    </row>
    <row r="11" spans="2:25" ht="31.5">
      <c r="B11" s="48" t="str">
        <f>מניות!B7</f>
        <v>4. מניות</v>
      </c>
      <c r="C11" s="30" t="s">
        <v>53</v>
      </c>
      <c r="D11" s="13" t="s">
        <v>139</v>
      </c>
      <c r="E11" s="41" t="s">
        <v>137</v>
      </c>
      <c r="H11" s="30" t="s">
        <v>121</v>
      </c>
      <c r="S11" s="30" t="s">
        <v>0</v>
      </c>
      <c r="T11" s="13" t="s">
        <v>125</v>
      </c>
      <c r="U11" s="13" t="s">
        <v>73</v>
      </c>
      <c r="V11" s="13" t="s">
        <v>68</v>
      </c>
      <c r="W11" s="14" t="s">
        <v>131</v>
      </c>
    </row>
    <row r="12" spans="2:25" ht="31.5">
      <c r="B12" s="48" t="str">
        <f>'תעודות סל'!B7:N7</f>
        <v>5. תעודות סל</v>
      </c>
      <c r="C12" s="30" t="s">
        <v>53</v>
      </c>
      <c r="D12" s="13" t="s">
        <v>139</v>
      </c>
      <c r="E12" s="41" t="s">
        <v>137</v>
      </c>
      <c r="H12" s="30" t="s">
        <v>121</v>
      </c>
      <c r="S12" s="30" t="s">
        <v>0</v>
      </c>
      <c r="T12" s="30" t="s">
        <v>125</v>
      </c>
      <c r="U12" s="30" t="s">
        <v>73</v>
      </c>
      <c r="V12" s="30" t="s">
        <v>68</v>
      </c>
      <c r="W12" s="31" t="s">
        <v>131</v>
      </c>
    </row>
    <row r="13" spans="2:25" ht="31.5">
      <c r="B13" s="48" t="str">
        <f>'קרנות נאמנות'!B7:O7</f>
        <v>6. קרנות נאמנות</v>
      </c>
      <c r="C13" s="30" t="s">
        <v>53</v>
      </c>
      <c r="D13" s="30" t="s">
        <v>139</v>
      </c>
      <c r="G13" s="30" t="s">
        <v>76</v>
      </c>
      <c r="H13" s="30" t="s">
        <v>121</v>
      </c>
      <c r="S13" s="30" t="s">
        <v>0</v>
      </c>
      <c r="T13" s="30" t="s">
        <v>125</v>
      </c>
      <c r="U13" s="30" t="s">
        <v>73</v>
      </c>
      <c r="V13" s="30" t="s">
        <v>68</v>
      </c>
      <c r="W13" s="31" t="s">
        <v>131</v>
      </c>
    </row>
    <row r="14" spans="2:25" ht="31.5">
      <c r="B14" s="48" t="str">
        <f>'כתבי אופציה'!B7:L7</f>
        <v>7. כתבי אופציה</v>
      </c>
      <c r="C14" s="30" t="s">
        <v>53</v>
      </c>
      <c r="D14" s="30" t="s">
        <v>139</v>
      </c>
      <c r="G14" s="30" t="s">
        <v>76</v>
      </c>
      <c r="H14" s="30" t="s">
        <v>121</v>
      </c>
      <c r="S14" s="30" t="s">
        <v>0</v>
      </c>
      <c r="T14" s="30" t="s">
        <v>125</v>
      </c>
      <c r="U14" s="30" t="s">
        <v>73</v>
      </c>
      <c r="V14" s="30" t="s">
        <v>68</v>
      </c>
      <c r="W14" s="31" t="s">
        <v>131</v>
      </c>
    </row>
    <row r="15" spans="2:25" ht="31.5">
      <c r="B15" s="48" t="str">
        <f>אופציות!B7</f>
        <v>8. אופציות</v>
      </c>
      <c r="C15" s="30" t="s">
        <v>53</v>
      </c>
      <c r="D15" s="30" t="s">
        <v>139</v>
      </c>
      <c r="G15" s="30" t="s">
        <v>76</v>
      </c>
      <c r="H15" s="30" t="s">
        <v>121</v>
      </c>
      <c r="S15" s="30" t="s">
        <v>0</v>
      </c>
      <c r="T15" s="30" t="s">
        <v>125</v>
      </c>
      <c r="U15" s="30" t="s">
        <v>73</v>
      </c>
      <c r="V15" s="30" t="s">
        <v>68</v>
      </c>
      <c r="W15" s="31" t="s">
        <v>131</v>
      </c>
    </row>
    <row r="16" spans="2:25" ht="31.5">
      <c r="B16" s="48" t="str">
        <f>'חוזים עתידיים'!B7:I7</f>
        <v>9. חוזים עתידיים</v>
      </c>
      <c r="C16" s="30" t="s">
        <v>53</v>
      </c>
      <c r="D16" s="30" t="s">
        <v>139</v>
      </c>
      <c r="G16" s="30" t="s">
        <v>76</v>
      </c>
      <c r="H16" s="30" t="s">
        <v>121</v>
      </c>
      <c r="S16" s="30" t="s">
        <v>0</v>
      </c>
      <c r="T16" s="31" t="s">
        <v>125</v>
      </c>
    </row>
    <row r="17" spans="2:25" ht="31.5">
      <c r="B17" s="48" t="str">
        <f>'מוצרים מובנים'!B7:Q7</f>
        <v>10. מוצרים מובנים</v>
      </c>
      <c r="C17" s="30" t="s">
        <v>53</v>
      </c>
      <c r="F17" s="13" t="s">
        <v>60</v>
      </c>
      <c r="I17" s="30" t="s">
        <v>15</v>
      </c>
      <c r="J17" s="30" t="s">
        <v>77</v>
      </c>
      <c r="K17" s="30" t="s">
        <v>122</v>
      </c>
      <c r="L17" s="30" t="s">
        <v>18</v>
      </c>
      <c r="M17" s="30" t="s">
        <v>121</v>
      </c>
      <c r="Q17" s="30" t="s">
        <v>17</v>
      </c>
      <c r="R17" s="30" t="s">
        <v>19</v>
      </c>
      <c r="S17" s="30" t="s">
        <v>0</v>
      </c>
      <c r="T17" s="30" t="s">
        <v>125</v>
      </c>
      <c r="U17" s="30" t="s">
        <v>73</v>
      </c>
      <c r="V17" s="30" t="s">
        <v>68</v>
      </c>
      <c r="W17" s="31" t="s">
        <v>131</v>
      </c>
    </row>
    <row r="18" spans="2:25" ht="18">
      <c r="B18" s="52" t="str">
        <f>'לא סחיר- תעודות התחייבות ממשלתי'!B6:P6</f>
        <v>1.ג. ניירות ערך לא סחירים</v>
      </c>
    </row>
    <row r="19" spans="2:25" ht="31.5">
      <c r="B19" s="48" t="str">
        <f>'לא סחיר- תעודות התחייבות ממשלתי'!B7:P7</f>
        <v>1. תעודות התחייבות ממשלתיות</v>
      </c>
      <c r="C19" s="30" t="s">
        <v>53</v>
      </c>
      <c r="I19" s="30" t="s">
        <v>15</v>
      </c>
      <c r="J19" s="30" t="s">
        <v>77</v>
      </c>
      <c r="K19" s="30" t="s">
        <v>122</v>
      </c>
      <c r="L19" s="30" t="s">
        <v>18</v>
      </c>
      <c r="M19" s="30" t="s">
        <v>121</v>
      </c>
      <c r="Q19" s="30" t="s">
        <v>17</v>
      </c>
      <c r="R19" s="30" t="s">
        <v>19</v>
      </c>
      <c r="S19" s="30" t="s">
        <v>0</v>
      </c>
      <c r="T19" s="30" t="s">
        <v>125</v>
      </c>
      <c r="U19" s="30" t="s">
        <v>130</v>
      </c>
      <c r="V19" s="30" t="s">
        <v>68</v>
      </c>
      <c r="W19" s="31" t="s">
        <v>131</v>
      </c>
    </row>
    <row r="20" spans="2:25" ht="31.5">
      <c r="B20" s="48" t="str">
        <f>'לא סחיר - תעודות חוב מסחריות'!B7:S7</f>
        <v>2. תעודות חוב מסחריות</v>
      </c>
      <c r="C20" s="30" t="s">
        <v>53</v>
      </c>
      <c r="D20" s="41" t="s">
        <v>138</v>
      </c>
      <c r="E20" s="41" t="s">
        <v>137</v>
      </c>
      <c r="G20" s="30" t="s">
        <v>76</v>
      </c>
      <c r="I20" s="30" t="s">
        <v>15</v>
      </c>
      <c r="J20" s="30" t="s">
        <v>77</v>
      </c>
      <c r="K20" s="30" t="s">
        <v>122</v>
      </c>
      <c r="L20" s="30" t="s">
        <v>18</v>
      </c>
      <c r="M20" s="30" t="s">
        <v>121</v>
      </c>
      <c r="Q20" s="30" t="s">
        <v>17</v>
      </c>
      <c r="R20" s="30" t="s">
        <v>19</v>
      </c>
      <c r="S20" s="30" t="s">
        <v>0</v>
      </c>
      <c r="T20" s="30" t="s">
        <v>125</v>
      </c>
      <c r="U20" s="30" t="s">
        <v>130</v>
      </c>
      <c r="V20" s="30" t="s">
        <v>68</v>
      </c>
      <c r="W20" s="31" t="s">
        <v>131</v>
      </c>
    </row>
    <row r="21" spans="2:25" ht="31.5">
      <c r="B21" s="48" t="str">
        <f>'לא סחיר - אג"ח קונצרני'!B7:S7</f>
        <v>3. אג"ח קונצרני</v>
      </c>
      <c r="C21" s="30" t="s">
        <v>53</v>
      </c>
      <c r="D21" s="41" t="s">
        <v>138</v>
      </c>
      <c r="E21" s="41" t="s">
        <v>137</v>
      </c>
      <c r="G21" s="30" t="s">
        <v>76</v>
      </c>
      <c r="I21" s="30" t="s">
        <v>15</v>
      </c>
      <c r="J21" s="30" t="s">
        <v>77</v>
      </c>
      <c r="K21" s="30" t="s">
        <v>122</v>
      </c>
      <c r="L21" s="30" t="s">
        <v>18</v>
      </c>
      <c r="M21" s="30" t="s">
        <v>121</v>
      </c>
      <c r="Q21" s="30" t="s">
        <v>17</v>
      </c>
      <c r="R21" s="30" t="s">
        <v>19</v>
      </c>
      <c r="S21" s="30" t="s">
        <v>0</v>
      </c>
      <c r="T21" s="30" t="s">
        <v>125</v>
      </c>
      <c r="U21" s="30" t="s">
        <v>130</v>
      </c>
      <c r="V21" s="30" t="s">
        <v>68</v>
      </c>
      <c r="W21" s="31" t="s">
        <v>131</v>
      </c>
    </row>
    <row r="22" spans="2:25" ht="31.5">
      <c r="B22" s="48" t="str">
        <f>'לא סחיר - מניות'!B7:M7</f>
        <v>4. מניות</v>
      </c>
      <c r="C22" s="30" t="s">
        <v>53</v>
      </c>
      <c r="D22" s="41" t="s">
        <v>138</v>
      </c>
      <c r="E22" s="41" t="s">
        <v>137</v>
      </c>
      <c r="G22" s="30" t="s">
        <v>76</v>
      </c>
      <c r="H22" s="30" t="s">
        <v>121</v>
      </c>
      <c r="S22" s="30" t="s">
        <v>0</v>
      </c>
      <c r="T22" s="30" t="s">
        <v>125</v>
      </c>
      <c r="U22" s="30" t="s">
        <v>130</v>
      </c>
      <c r="V22" s="30" t="s">
        <v>68</v>
      </c>
      <c r="W22" s="31" t="s">
        <v>131</v>
      </c>
    </row>
    <row r="23" spans="2:25" ht="31.5">
      <c r="B23" s="48" t="str">
        <f>'לא סחיר - קרנות השקעה'!B7:K7</f>
        <v>5. קרנות השקעה</v>
      </c>
      <c r="C23" s="30" t="s">
        <v>53</v>
      </c>
      <c r="G23" s="30" t="s">
        <v>76</v>
      </c>
      <c r="H23" s="30" t="s">
        <v>121</v>
      </c>
      <c r="K23" s="30" t="s">
        <v>122</v>
      </c>
      <c r="S23" s="30" t="s">
        <v>0</v>
      </c>
      <c r="T23" s="30" t="s">
        <v>125</v>
      </c>
      <c r="U23" s="30" t="s">
        <v>130</v>
      </c>
      <c r="V23" s="30" t="s">
        <v>68</v>
      </c>
      <c r="W23" s="31" t="s">
        <v>131</v>
      </c>
    </row>
    <row r="24" spans="2:25" ht="31.5">
      <c r="B24" s="48" t="str">
        <f>'לא סחיר - כתבי אופציה'!B7:L7</f>
        <v>6. כתבי אופציה</v>
      </c>
      <c r="C24" s="30" t="s">
        <v>53</v>
      </c>
      <c r="G24" s="30" t="s">
        <v>76</v>
      </c>
      <c r="H24" s="30" t="s">
        <v>121</v>
      </c>
      <c r="K24" s="30" t="s">
        <v>122</v>
      </c>
      <c r="S24" s="30" t="s">
        <v>0</v>
      </c>
      <c r="T24" s="30" t="s">
        <v>125</v>
      </c>
      <c r="U24" s="30" t="s">
        <v>130</v>
      </c>
      <c r="V24" s="30" t="s">
        <v>68</v>
      </c>
      <c r="W24" s="31" t="s">
        <v>131</v>
      </c>
    </row>
    <row r="25" spans="2:25" ht="31.5">
      <c r="B25" s="48" t="str">
        <f>'לא סחיר - אופציות'!B7:L7</f>
        <v>7. אופציות</v>
      </c>
      <c r="C25" s="30" t="s">
        <v>53</v>
      </c>
      <c r="G25" s="30" t="s">
        <v>76</v>
      </c>
      <c r="H25" s="30" t="s">
        <v>121</v>
      </c>
      <c r="K25" s="30" t="s">
        <v>122</v>
      </c>
      <c r="S25" s="30" t="s">
        <v>0</v>
      </c>
      <c r="T25" s="30" t="s">
        <v>125</v>
      </c>
      <c r="U25" s="30" t="s">
        <v>130</v>
      </c>
      <c r="V25" s="30" t="s">
        <v>68</v>
      </c>
      <c r="W25" s="31" t="s">
        <v>131</v>
      </c>
    </row>
    <row r="26" spans="2:25" ht="31.5">
      <c r="B26" s="48" t="str">
        <f>'לא סחיר - חוזים עתידיים'!B7:K7</f>
        <v>8. חוזים עתידיים</v>
      </c>
      <c r="C26" s="30" t="s">
        <v>53</v>
      </c>
      <c r="G26" s="30" t="s">
        <v>76</v>
      </c>
      <c r="H26" s="30" t="s">
        <v>121</v>
      </c>
      <c r="K26" s="30" t="s">
        <v>122</v>
      </c>
      <c r="S26" s="30" t="s">
        <v>0</v>
      </c>
      <c r="T26" s="30" t="s">
        <v>125</v>
      </c>
      <c r="U26" s="30" t="s">
        <v>130</v>
      </c>
      <c r="V26" s="31" t="s">
        <v>131</v>
      </c>
    </row>
    <row r="27" spans="2:25" ht="31.5">
      <c r="B27" s="48" t="str">
        <f>'לא סחיר - מוצרים מובנים'!B7:Q7</f>
        <v>9. מוצרים מובנים</v>
      </c>
      <c r="C27" s="30" t="s">
        <v>53</v>
      </c>
      <c r="F27" s="30" t="s">
        <v>60</v>
      </c>
      <c r="I27" s="30" t="s">
        <v>15</v>
      </c>
      <c r="J27" s="30" t="s">
        <v>77</v>
      </c>
      <c r="K27" s="30" t="s">
        <v>122</v>
      </c>
      <c r="L27" s="30" t="s">
        <v>18</v>
      </c>
      <c r="M27" s="30" t="s">
        <v>121</v>
      </c>
      <c r="Q27" s="30" t="s">
        <v>17</v>
      </c>
      <c r="R27" s="30" t="s">
        <v>19</v>
      </c>
      <c r="S27" s="30" t="s">
        <v>0</v>
      </c>
      <c r="T27" s="30" t="s">
        <v>125</v>
      </c>
      <c r="U27" s="30" t="s">
        <v>130</v>
      </c>
      <c r="V27" s="30" t="s">
        <v>68</v>
      </c>
      <c r="W27" s="31" t="s">
        <v>131</v>
      </c>
    </row>
    <row r="28" spans="2:25" ht="31.5">
      <c r="B28" s="52" t="str">
        <f>הלוואות!B6</f>
        <v>1.ד. הלוואות:</v>
      </c>
      <c r="C28" s="30" t="s">
        <v>53</v>
      </c>
      <c r="I28" s="30" t="s">
        <v>15</v>
      </c>
      <c r="J28" s="30" t="s">
        <v>77</v>
      </c>
      <c r="L28" s="30" t="s">
        <v>18</v>
      </c>
      <c r="M28" s="30" t="s">
        <v>121</v>
      </c>
      <c r="Q28" s="13" t="s">
        <v>39</v>
      </c>
      <c r="R28" s="30" t="s">
        <v>19</v>
      </c>
      <c r="S28" s="30" t="s">
        <v>0</v>
      </c>
      <c r="T28" s="30" t="s">
        <v>125</v>
      </c>
      <c r="U28" s="30" t="s">
        <v>130</v>
      </c>
      <c r="V28" s="31" t="s">
        <v>131</v>
      </c>
    </row>
    <row r="29" spans="2:25" ht="47.25">
      <c r="B29" s="52" t="str">
        <f>'פקדונות מעל 3 חודשים'!B6:O6</f>
        <v>1.ה. פקדונות מעל 3 חודשים:</v>
      </c>
      <c r="C29" s="30" t="s">
        <v>53</v>
      </c>
      <c r="E29" s="30" t="s">
        <v>137</v>
      </c>
      <c r="I29" s="30" t="s">
        <v>15</v>
      </c>
      <c r="J29" s="30" t="s">
        <v>77</v>
      </c>
      <c r="L29" s="30" t="s">
        <v>18</v>
      </c>
      <c r="M29" s="30" t="s">
        <v>121</v>
      </c>
      <c r="O29" s="49" t="s">
        <v>62</v>
      </c>
      <c r="P29" s="50"/>
      <c r="R29" s="30" t="s">
        <v>19</v>
      </c>
      <c r="S29" s="30" t="s">
        <v>0</v>
      </c>
      <c r="T29" s="30" t="s">
        <v>125</v>
      </c>
      <c r="U29" s="30" t="s">
        <v>130</v>
      </c>
      <c r="V29" s="31" t="s">
        <v>131</v>
      </c>
    </row>
    <row r="30" spans="2:25" ht="63">
      <c r="B30" s="52" t="str">
        <f>'זכויות מקרקעין'!B6</f>
        <v>1. ו. זכויות במקרקעין:</v>
      </c>
      <c r="C30" s="13" t="s">
        <v>64</v>
      </c>
      <c r="N30" s="49" t="s">
        <v>103</v>
      </c>
      <c r="P30" s="50" t="s">
        <v>65</v>
      </c>
      <c r="U30" s="30" t="s">
        <v>130</v>
      </c>
      <c r="V30" s="14" t="s">
        <v>67</v>
      </c>
    </row>
    <row r="31" spans="2:25" ht="31.5">
      <c r="B31" s="52" t="str">
        <f>'השקעות אחרות '!B6:K6</f>
        <v xml:space="preserve">1. ח. השקעות אחרות </v>
      </c>
      <c r="C31" s="13" t="s">
        <v>15</v>
      </c>
      <c r="J31" s="13" t="s">
        <v>16</v>
      </c>
      <c r="Q31" s="13" t="s">
        <v>66</v>
      </c>
      <c r="R31" s="13" t="s">
        <v>63</v>
      </c>
      <c r="U31" s="30" t="s">
        <v>130</v>
      </c>
      <c r="V31" s="14" t="s">
        <v>67</v>
      </c>
    </row>
    <row r="32" spans="2:25" ht="47.25">
      <c r="B32" s="52" t="str">
        <f>'יתרת התחייבות להשקעה'!B6:D6</f>
        <v>1. ט. יתרות התחייבות להשקעה:</v>
      </c>
      <c r="X32" s="13" t="s">
        <v>127</v>
      </c>
      <c r="Y32" s="14" t="s">
        <v>126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6" t="s">
        <v>199</v>
      </c>
      <c r="C1" s="76" t="s" vm="1">
        <v>277</v>
      </c>
    </row>
    <row r="2" spans="2:54">
      <c r="B2" s="56" t="s">
        <v>198</v>
      </c>
      <c r="C2" s="76" t="s">
        <v>278</v>
      </c>
    </row>
    <row r="3" spans="2:54">
      <c r="B3" s="56" t="s">
        <v>200</v>
      </c>
      <c r="C3" s="76" t="s">
        <v>279</v>
      </c>
    </row>
    <row r="4" spans="2:54">
      <c r="B4" s="56" t="s">
        <v>201</v>
      </c>
      <c r="C4" s="76">
        <v>2102</v>
      </c>
    </row>
    <row r="6" spans="2:54" ht="26.25" customHeight="1">
      <c r="B6" s="200" t="s">
        <v>230</v>
      </c>
      <c r="C6" s="201"/>
      <c r="D6" s="201"/>
      <c r="E6" s="201"/>
      <c r="F6" s="201"/>
      <c r="G6" s="201"/>
      <c r="H6" s="201"/>
      <c r="I6" s="201"/>
      <c r="J6" s="201"/>
      <c r="K6" s="201"/>
      <c r="L6" s="202"/>
    </row>
    <row r="7" spans="2:54" ht="26.25" customHeight="1">
      <c r="B7" s="200" t="s">
        <v>118</v>
      </c>
      <c r="C7" s="201"/>
      <c r="D7" s="201"/>
      <c r="E7" s="201"/>
      <c r="F7" s="201"/>
      <c r="G7" s="201"/>
      <c r="H7" s="201"/>
      <c r="I7" s="201"/>
      <c r="J7" s="201"/>
      <c r="K7" s="201"/>
      <c r="L7" s="202"/>
    </row>
    <row r="8" spans="2:54" s="3" customFormat="1" ht="78.75">
      <c r="B8" s="22" t="s">
        <v>136</v>
      </c>
      <c r="C8" s="30" t="s">
        <v>53</v>
      </c>
      <c r="D8" s="30" t="s">
        <v>76</v>
      </c>
      <c r="E8" s="30" t="s">
        <v>121</v>
      </c>
      <c r="F8" s="30" t="s">
        <v>122</v>
      </c>
      <c r="G8" s="30" t="s">
        <v>263</v>
      </c>
      <c r="H8" s="30" t="s">
        <v>262</v>
      </c>
      <c r="I8" s="30" t="s">
        <v>130</v>
      </c>
      <c r="J8" s="30" t="s">
        <v>68</v>
      </c>
      <c r="K8" s="30" t="s">
        <v>202</v>
      </c>
      <c r="L8" s="31" t="s">
        <v>204</v>
      </c>
      <c r="M8" s="1"/>
      <c r="AZ8" s="1"/>
    </row>
    <row r="9" spans="2:54" s="3" customFormat="1" ht="21" customHeight="1">
      <c r="B9" s="15"/>
      <c r="C9" s="16"/>
      <c r="D9" s="16"/>
      <c r="E9" s="16"/>
      <c r="F9" s="16" t="s">
        <v>22</v>
      </c>
      <c r="G9" s="16" t="s">
        <v>272</v>
      </c>
      <c r="H9" s="16"/>
      <c r="I9" s="16" t="s">
        <v>266</v>
      </c>
      <c r="J9" s="32" t="s">
        <v>20</v>
      </c>
      <c r="K9" s="32" t="s">
        <v>20</v>
      </c>
      <c r="L9" s="33" t="s">
        <v>20</v>
      </c>
      <c r="AZ9" s="1"/>
    </row>
    <row r="10" spans="2:54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AZ10" s="1"/>
    </row>
    <row r="11" spans="2:54" s="4" customFormat="1" ht="18" customHeight="1"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AZ11" s="1"/>
    </row>
    <row r="12" spans="2:54" ht="19.5" customHeight="1">
      <c r="B12" s="95" t="s">
        <v>276</v>
      </c>
      <c r="C12" s="97"/>
      <c r="D12" s="97"/>
      <c r="E12" s="97"/>
      <c r="F12" s="97"/>
      <c r="G12" s="97"/>
      <c r="H12" s="97"/>
      <c r="I12" s="97"/>
      <c r="J12" s="97"/>
      <c r="K12" s="97"/>
      <c r="L12" s="97"/>
    </row>
    <row r="13" spans="2:54">
      <c r="B13" s="95" t="s">
        <v>132</v>
      </c>
      <c r="C13" s="97"/>
      <c r="D13" s="97"/>
      <c r="E13" s="97"/>
      <c r="F13" s="97"/>
      <c r="G13" s="97"/>
      <c r="H13" s="97"/>
      <c r="I13" s="97"/>
      <c r="J13" s="97"/>
      <c r="K13" s="97"/>
      <c r="L13" s="97"/>
    </row>
    <row r="14" spans="2:54">
      <c r="B14" s="95" t="s">
        <v>261</v>
      </c>
      <c r="C14" s="97"/>
      <c r="D14" s="97"/>
      <c r="E14" s="97"/>
      <c r="F14" s="97"/>
      <c r="G14" s="97"/>
      <c r="H14" s="97"/>
      <c r="I14" s="97"/>
      <c r="J14" s="97"/>
      <c r="K14" s="97"/>
      <c r="L14" s="97"/>
    </row>
    <row r="15" spans="2:54">
      <c r="B15" s="95" t="s">
        <v>271</v>
      </c>
      <c r="C15" s="97"/>
      <c r="D15" s="97"/>
      <c r="E15" s="97"/>
      <c r="F15" s="97"/>
      <c r="G15" s="97"/>
      <c r="H15" s="97"/>
      <c r="I15" s="97"/>
      <c r="J15" s="97"/>
      <c r="K15" s="97"/>
      <c r="L15" s="97"/>
    </row>
    <row r="16" spans="2:54" s="7" customFormat="1"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  <c r="AZ16" s="1"/>
      <c r="BB16" s="1"/>
    </row>
    <row r="17" spans="2:54" s="7" customFormat="1"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AZ17" s="1"/>
      <c r="BB17" s="1"/>
    </row>
    <row r="18" spans="2:54" s="7" customFormat="1"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  <c r="AZ18" s="1"/>
      <c r="BB18" s="1"/>
    </row>
    <row r="19" spans="2:54"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</row>
    <row r="20" spans="2:54"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</row>
    <row r="21" spans="2:54"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</row>
    <row r="22" spans="2:54">
      <c r="B22" s="97"/>
      <c r="C22" s="97"/>
      <c r="D22" s="97"/>
      <c r="E22" s="97"/>
      <c r="F22" s="97"/>
      <c r="G22" s="97"/>
      <c r="H22" s="97"/>
      <c r="I22" s="97"/>
      <c r="J22" s="97"/>
      <c r="K22" s="97"/>
      <c r="L22" s="97"/>
    </row>
    <row r="23" spans="2:54"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</row>
    <row r="24" spans="2:54"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</row>
    <row r="25" spans="2:54"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</row>
    <row r="26" spans="2:54"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</row>
    <row r="27" spans="2:54"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</row>
    <row r="28" spans="2:54"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7"/>
    </row>
    <row r="29" spans="2:54"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</row>
    <row r="30" spans="2:54"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</row>
    <row r="31" spans="2:54"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</row>
    <row r="32" spans="2:54"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</row>
    <row r="33" spans="2:12"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</row>
    <row r="34" spans="2:12"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</row>
    <row r="35" spans="2:12"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</row>
    <row r="36" spans="2:12"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</row>
    <row r="37" spans="2:12"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</row>
    <row r="38" spans="2:12"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</row>
    <row r="39" spans="2:12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</row>
    <row r="40" spans="2:12"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</row>
    <row r="41" spans="2:12"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</row>
    <row r="42" spans="2:12"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</row>
    <row r="43" spans="2:12"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</row>
    <row r="44" spans="2:12"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</row>
    <row r="45" spans="2:12"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</row>
    <row r="46" spans="2:12"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</row>
    <row r="47" spans="2:12"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</row>
    <row r="48" spans="2:12"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</row>
    <row r="49" spans="2:12"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</row>
    <row r="50" spans="2:12"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</row>
    <row r="51" spans="2:12"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</row>
    <row r="52" spans="2:12"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</row>
    <row r="53" spans="2:12"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</row>
    <row r="54" spans="2:12"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</row>
    <row r="55" spans="2:12"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</row>
    <row r="56" spans="2:12"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</row>
    <row r="57" spans="2:12"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</row>
    <row r="58" spans="2:12"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</row>
    <row r="59" spans="2:12"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</row>
    <row r="60" spans="2:12"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</row>
    <row r="61" spans="2:12"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</row>
    <row r="62" spans="2:12"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</row>
    <row r="63" spans="2:12"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</row>
    <row r="64" spans="2:12"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</row>
    <row r="65" spans="2:12"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</row>
    <row r="66" spans="2:12"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</row>
    <row r="67" spans="2:12"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</row>
    <row r="68" spans="2:12"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</row>
    <row r="69" spans="2:12"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</row>
    <row r="70" spans="2:12"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</row>
    <row r="71" spans="2:12"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</row>
    <row r="72" spans="2:12"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</row>
    <row r="73" spans="2:12"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</row>
    <row r="74" spans="2:12"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</row>
    <row r="75" spans="2:12"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</row>
    <row r="76" spans="2:12"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</row>
    <row r="77" spans="2:12"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</row>
    <row r="78" spans="2:12"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</row>
    <row r="79" spans="2:12"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</row>
    <row r="80" spans="2:12"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</row>
    <row r="81" spans="2:12"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</row>
    <row r="82" spans="2:12"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</row>
    <row r="83" spans="2:12"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</row>
    <row r="84" spans="2:12"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</row>
    <row r="85" spans="2:12"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</row>
    <row r="86" spans="2:12"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</row>
    <row r="87" spans="2:12"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</row>
    <row r="88" spans="2:12"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</row>
    <row r="89" spans="2:12"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</row>
    <row r="90" spans="2:12"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</row>
    <row r="91" spans="2:12"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</row>
    <row r="92" spans="2:12"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</row>
    <row r="93" spans="2:12"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</row>
    <row r="94" spans="2:12"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</row>
    <row r="95" spans="2:12"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</row>
    <row r="96" spans="2:12"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</row>
    <row r="97" spans="2:12"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</row>
    <row r="98" spans="2:12"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</row>
    <row r="99" spans="2:12"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</row>
    <row r="100" spans="2:12"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</row>
    <row r="101" spans="2:12"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</row>
    <row r="102" spans="2:12"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</row>
    <row r="103" spans="2:12"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</row>
    <row r="104" spans="2:12"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</row>
    <row r="105" spans="2:12"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</row>
    <row r="106" spans="2:12"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</row>
    <row r="107" spans="2:12"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</row>
    <row r="108" spans="2:12"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</row>
    <row r="109" spans="2:12"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</row>
    <row r="110" spans="2:12"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Q564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" customWidth="1"/>
    <col min="2" max="2" width="45.140625" style="2" bestFit="1" customWidth="1"/>
    <col min="3" max="3" width="41.7109375" style="2" bestFit="1" customWidth="1"/>
    <col min="4" max="4" width="8.5703125" style="2" bestFit="1" customWidth="1"/>
    <col min="5" max="5" width="12.28515625" style="1" bestFit="1" customWidth="1"/>
    <col min="6" max="6" width="11.28515625" style="1" bestFit="1" customWidth="1"/>
    <col min="7" max="7" width="15.42578125" style="1" bestFit="1" customWidth="1"/>
    <col min="8" max="8" width="6.42578125" style="1" bestFit="1" customWidth="1"/>
    <col min="9" max="9" width="10.85546875" style="1" bestFit="1" customWidth="1"/>
    <col min="10" max="10" width="10" style="1" bestFit="1" customWidth="1"/>
    <col min="11" max="11" width="10.42578125" style="1" bestFit="1" customWidth="1"/>
    <col min="12" max="12" width="8" style="1" customWidth="1"/>
    <col min="13" max="13" width="8.7109375" style="1" customWidth="1"/>
    <col min="14" max="14" width="10" style="1" customWidth="1"/>
    <col min="15" max="15" width="9.5703125" style="1" customWidth="1"/>
    <col min="16" max="16" width="6.140625" style="1" customWidth="1"/>
    <col min="17" max="18" width="5.7109375" style="1" customWidth="1"/>
    <col min="19" max="19" width="6.85546875" style="1" customWidth="1"/>
    <col min="20" max="20" width="6.42578125" style="1" customWidth="1"/>
    <col min="21" max="21" width="6.7109375" style="1" customWidth="1"/>
    <col min="22" max="22" width="7.28515625" style="1" customWidth="1"/>
    <col min="23" max="34" width="5.7109375" style="1" customWidth="1"/>
    <col min="35" max="16384" width="9.140625" style="1"/>
  </cols>
  <sheetData>
    <row r="1" spans="2:43">
      <c r="B1" s="56" t="s">
        <v>199</v>
      </c>
      <c r="C1" s="76" t="s" vm="1">
        <v>277</v>
      </c>
    </row>
    <row r="2" spans="2:43">
      <c r="B2" s="56" t="s">
        <v>198</v>
      </c>
      <c r="C2" s="76" t="s">
        <v>278</v>
      </c>
    </row>
    <row r="3" spans="2:43">
      <c r="B3" s="56" t="s">
        <v>200</v>
      </c>
      <c r="C3" s="76" t="s">
        <v>279</v>
      </c>
    </row>
    <row r="4" spans="2:43">
      <c r="B4" s="56" t="s">
        <v>201</v>
      </c>
      <c r="C4" s="76">
        <v>2102</v>
      </c>
    </row>
    <row r="6" spans="2:43" ht="26.25" customHeight="1">
      <c r="B6" s="200" t="s">
        <v>230</v>
      </c>
      <c r="C6" s="201"/>
      <c r="D6" s="201"/>
      <c r="E6" s="201"/>
      <c r="F6" s="201"/>
      <c r="G6" s="201"/>
      <c r="H6" s="201"/>
      <c r="I6" s="201"/>
      <c r="J6" s="201"/>
      <c r="K6" s="202"/>
    </row>
    <row r="7" spans="2:43" ht="26.25" customHeight="1">
      <c r="B7" s="200" t="s">
        <v>119</v>
      </c>
      <c r="C7" s="201"/>
      <c r="D7" s="201"/>
      <c r="E7" s="201"/>
      <c r="F7" s="201"/>
      <c r="G7" s="201"/>
      <c r="H7" s="201"/>
      <c r="I7" s="201"/>
      <c r="J7" s="201"/>
      <c r="K7" s="202"/>
    </row>
    <row r="8" spans="2:43" s="3" customFormat="1" ht="63">
      <c r="B8" s="22" t="s">
        <v>136</v>
      </c>
      <c r="C8" s="30" t="s">
        <v>53</v>
      </c>
      <c r="D8" s="30" t="s">
        <v>76</v>
      </c>
      <c r="E8" s="30" t="s">
        <v>121</v>
      </c>
      <c r="F8" s="30" t="s">
        <v>122</v>
      </c>
      <c r="G8" s="30" t="s">
        <v>263</v>
      </c>
      <c r="H8" s="30" t="s">
        <v>262</v>
      </c>
      <c r="I8" s="30" t="s">
        <v>130</v>
      </c>
      <c r="J8" s="30" t="s">
        <v>202</v>
      </c>
      <c r="K8" s="31" t="s">
        <v>204</v>
      </c>
      <c r="AO8" s="1"/>
    </row>
    <row r="9" spans="2:43" s="3" customFormat="1" ht="22.5" customHeight="1">
      <c r="B9" s="15"/>
      <c r="C9" s="16"/>
      <c r="D9" s="16"/>
      <c r="E9" s="16"/>
      <c r="F9" s="16" t="s">
        <v>22</v>
      </c>
      <c r="G9" s="16" t="s">
        <v>272</v>
      </c>
      <c r="H9" s="16"/>
      <c r="I9" s="16" t="s">
        <v>266</v>
      </c>
      <c r="J9" s="32" t="s">
        <v>20</v>
      </c>
      <c r="K9" s="17" t="s">
        <v>20</v>
      </c>
      <c r="AO9" s="1"/>
    </row>
    <row r="10" spans="2:43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20" t="s">
        <v>8</v>
      </c>
      <c r="K10" s="20" t="s">
        <v>9</v>
      </c>
      <c r="AO10" s="1"/>
    </row>
    <row r="11" spans="2:43" s="132" customFormat="1" ht="18" customHeight="1">
      <c r="B11" s="77" t="s">
        <v>57</v>
      </c>
      <c r="C11" s="78"/>
      <c r="D11" s="78"/>
      <c r="E11" s="78"/>
      <c r="F11" s="78"/>
      <c r="G11" s="84"/>
      <c r="H11" s="86"/>
      <c r="I11" s="84">
        <f>I12+I91</f>
        <v>42252.498220000009</v>
      </c>
      <c r="J11" s="85">
        <f>I11/$I$11</f>
        <v>1</v>
      </c>
      <c r="K11" s="85">
        <f>I11/'סכום נכסי הקרן'!$C$42</f>
        <v>8.5766298777332486E-4</v>
      </c>
      <c r="AO11" s="133"/>
    </row>
    <row r="12" spans="2:43" s="133" customFormat="1" ht="19.5" customHeight="1">
      <c r="B12" s="79" t="s">
        <v>38</v>
      </c>
      <c r="C12" s="80"/>
      <c r="D12" s="80"/>
      <c r="E12" s="80"/>
      <c r="F12" s="80"/>
      <c r="G12" s="87"/>
      <c r="H12" s="89"/>
      <c r="I12" s="87">
        <v>35215.431740000007</v>
      </c>
      <c r="J12" s="88">
        <f t="shared" ref="J12:J75" si="0">I12/$I$11</f>
        <v>0.83345206138204053</v>
      </c>
      <c r="K12" s="88">
        <f>I12/'סכום נכסי הקרן'!$C$42</f>
        <v>7.1482098513075748E-4</v>
      </c>
    </row>
    <row r="13" spans="2:43" s="133" customFormat="1">
      <c r="B13" s="98" t="s">
        <v>249</v>
      </c>
      <c r="C13" s="80"/>
      <c r="D13" s="80"/>
      <c r="E13" s="80"/>
      <c r="F13" s="80"/>
      <c r="G13" s="87"/>
      <c r="H13" s="89"/>
      <c r="I13" s="87">
        <v>67.588570000000004</v>
      </c>
      <c r="J13" s="88">
        <f t="shared" si="0"/>
        <v>1.5996348818969311E-3</v>
      </c>
      <c r="K13" s="88">
        <f>I13/'סכום נכסי הקרן'!$C$42</f>
        <v>1.3719476321541517E-6</v>
      </c>
    </row>
    <row r="14" spans="2:43" s="133" customFormat="1">
      <c r="B14" s="83" t="s">
        <v>2248</v>
      </c>
      <c r="C14" s="82" t="s">
        <v>2249</v>
      </c>
      <c r="D14" s="93"/>
      <c r="E14" s="93" t="s">
        <v>184</v>
      </c>
      <c r="F14" s="108">
        <v>42495</v>
      </c>
      <c r="G14" s="90">
        <v>30214160.920000002</v>
      </c>
      <c r="H14" s="92">
        <v>0.22370000000000001</v>
      </c>
      <c r="I14" s="90">
        <v>67.588570000000004</v>
      </c>
      <c r="J14" s="91">
        <f t="shared" si="0"/>
        <v>1.5996348818969311E-3</v>
      </c>
      <c r="K14" s="91">
        <f>I14/'סכום נכסי הקרן'!$C$42</f>
        <v>1.3719476321541517E-6</v>
      </c>
    </row>
    <row r="15" spans="2:43" s="133" customFormat="1">
      <c r="B15" s="81"/>
      <c r="C15" s="82"/>
      <c r="D15" s="82"/>
      <c r="E15" s="82"/>
      <c r="F15" s="82"/>
      <c r="G15" s="90"/>
      <c r="H15" s="92"/>
      <c r="I15" s="82"/>
      <c r="J15" s="91"/>
      <c r="K15" s="82"/>
    </row>
    <row r="16" spans="2:43" s="142" customFormat="1">
      <c r="B16" s="98" t="s">
        <v>2250</v>
      </c>
      <c r="C16" s="80"/>
      <c r="D16" s="80"/>
      <c r="E16" s="80"/>
      <c r="F16" s="80"/>
      <c r="G16" s="87"/>
      <c r="H16" s="89"/>
      <c r="I16" s="87">
        <v>74913.666209999967</v>
      </c>
      <c r="J16" s="88">
        <f t="shared" si="0"/>
        <v>1.7729996891530537</v>
      </c>
      <c r="K16" s="88">
        <f>I16/'סכום נכסי הקרן'!$C$42</f>
        <v>1.5206362107201843E-3</v>
      </c>
      <c r="AO16" s="133"/>
      <c r="AQ16" s="133"/>
    </row>
    <row r="17" spans="2:43" s="142" customFormat="1">
      <c r="B17" s="83" t="s">
        <v>2251</v>
      </c>
      <c r="C17" s="82" t="s">
        <v>2252</v>
      </c>
      <c r="D17" s="93"/>
      <c r="E17" s="93" t="s">
        <v>185</v>
      </c>
      <c r="F17" s="108">
        <v>42829</v>
      </c>
      <c r="G17" s="90">
        <v>15541600</v>
      </c>
      <c r="H17" s="92">
        <v>-2.5933000000000002</v>
      </c>
      <c r="I17" s="90">
        <v>-403.03816999999998</v>
      </c>
      <c r="J17" s="91">
        <f t="shared" si="0"/>
        <v>-9.5388009461940849E-3</v>
      </c>
      <c r="K17" s="91">
        <f>I17/'סכום נכסי הקרן'!$C$42</f>
        <v>-8.1810765192878374E-6</v>
      </c>
      <c r="AO17" s="133"/>
      <c r="AQ17" s="133"/>
    </row>
    <row r="18" spans="2:43" s="142" customFormat="1">
      <c r="B18" s="83" t="s">
        <v>2253</v>
      </c>
      <c r="C18" s="82" t="s">
        <v>2254</v>
      </c>
      <c r="D18" s="93"/>
      <c r="E18" s="93" t="s">
        <v>185</v>
      </c>
      <c r="F18" s="108">
        <v>42884</v>
      </c>
      <c r="G18" s="90">
        <v>65600000</v>
      </c>
      <c r="H18" s="92">
        <v>0.30840000000000001</v>
      </c>
      <c r="I18" s="90">
        <v>202.27914999999999</v>
      </c>
      <c r="J18" s="91">
        <f t="shared" si="0"/>
        <v>4.7873891135803226E-3</v>
      </c>
      <c r="K18" s="91">
        <f>I18/'סכום נכסי הקרן'!$C$42</f>
        <v>4.1059664507867888E-6</v>
      </c>
      <c r="AO18" s="133"/>
      <c r="AQ18" s="133"/>
    </row>
    <row r="19" spans="2:43" s="133" customFormat="1">
      <c r="B19" s="83" t="s">
        <v>2255</v>
      </c>
      <c r="C19" s="82" t="s">
        <v>2256</v>
      </c>
      <c r="D19" s="93"/>
      <c r="E19" s="93" t="s">
        <v>183</v>
      </c>
      <c r="F19" s="108">
        <v>42878</v>
      </c>
      <c r="G19" s="90">
        <v>35780000</v>
      </c>
      <c r="H19" s="92">
        <v>2.3675000000000002</v>
      </c>
      <c r="I19" s="90">
        <v>847.09616000000005</v>
      </c>
      <c r="J19" s="91">
        <f t="shared" si="0"/>
        <v>2.0048427801578637E-2</v>
      </c>
      <c r="K19" s="91">
        <f>I19/'סכום נכסי הקרן'!$C$42</f>
        <v>1.7194794488459727E-5</v>
      </c>
    </row>
    <row r="20" spans="2:43" s="133" customFormat="1">
      <c r="B20" s="83" t="s">
        <v>2257</v>
      </c>
      <c r="C20" s="82" t="s">
        <v>2258</v>
      </c>
      <c r="D20" s="93"/>
      <c r="E20" s="93" t="s">
        <v>183</v>
      </c>
      <c r="F20" s="108">
        <v>42879</v>
      </c>
      <c r="G20" s="90">
        <v>186378400</v>
      </c>
      <c r="H20" s="92">
        <v>2.5394999999999999</v>
      </c>
      <c r="I20" s="90">
        <v>4733.1079</v>
      </c>
      <c r="J20" s="91">
        <f t="shared" si="0"/>
        <v>0.1120195988259839</v>
      </c>
      <c r="K20" s="91">
        <f>I20/'סכום נכסי הקרן'!$C$42</f>
        <v>9.6075063818262596E-5</v>
      </c>
    </row>
    <row r="21" spans="2:43" s="133" customFormat="1">
      <c r="B21" s="83" t="s">
        <v>2259</v>
      </c>
      <c r="C21" s="82" t="s">
        <v>2260</v>
      </c>
      <c r="D21" s="93"/>
      <c r="E21" s="93" t="s">
        <v>183</v>
      </c>
      <c r="F21" s="108">
        <v>42877</v>
      </c>
      <c r="G21" s="90">
        <v>118328100</v>
      </c>
      <c r="H21" s="92">
        <v>2.5615999999999999</v>
      </c>
      <c r="I21" s="90">
        <v>3031.1441800000002</v>
      </c>
      <c r="J21" s="91">
        <f t="shared" si="0"/>
        <v>7.1738815636828393E-2</v>
      </c>
      <c r="K21" s="91">
        <f>I21/'סכום נכסי הקרן'!$C$42</f>
        <v>6.1527726958401959E-5</v>
      </c>
    </row>
    <row r="22" spans="2:43" s="133" customFormat="1">
      <c r="B22" s="83" t="s">
        <v>2261</v>
      </c>
      <c r="C22" s="82" t="s">
        <v>2262</v>
      </c>
      <c r="D22" s="93"/>
      <c r="E22" s="93" t="s">
        <v>183</v>
      </c>
      <c r="F22" s="108">
        <v>42871</v>
      </c>
      <c r="G22" s="90">
        <v>129135600</v>
      </c>
      <c r="H22" s="92">
        <v>2.5935000000000001</v>
      </c>
      <c r="I22" s="90">
        <v>3349.1630499999997</v>
      </c>
      <c r="J22" s="91">
        <f t="shared" si="0"/>
        <v>7.92654444374295E-2</v>
      </c>
      <c r="K22" s="91">
        <f>I22/'סכום נכסי הקרן'!$C$42</f>
        <v>6.7983037903386257E-5</v>
      </c>
    </row>
    <row r="23" spans="2:43" s="133" customFormat="1">
      <c r="B23" s="83" t="s">
        <v>2263</v>
      </c>
      <c r="C23" s="82" t="s">
        <v>2264</v>
      </c>
      <c r="D23" s="93"/>
      <c r="E23" s="93" t="s">
        <v>183</v>
      </c>
      <c r="F23" s="108">
        <v>42871</v>
      </c>
      <c r="G23" s="90">
        <v>25116000</v>
      </c>
      <c r="H23" s="92">
        <v>2.6179999999999999</v>
      </c>
      <c r="I23" s="90">
        <v>657.52584000000002</v>
      </c>
      <c r="J23" s="91">
        <f t="shared" si="0"/>
        <v>1.5561821612923315E-2</v>
      </c>
      <c r="K23" s="91">
        <f>I23/'סכום נכסי הקרן'!$C$42</f>
        <v>1.3346798419735312E-5</v>
      </c>
    </row>
    <row r="24" spans="2:43" s="133" customFormat="1">
      <c r="B24" s="83" t="s">
        <v>2265</v>
      </c>
      <c r="C24" s="82" t="s">
        <v>2266</v>
      </c>
      <c r="D24" s="93"/>
      <c r="E24" s="93" t="s">
        <v>183</v>
      </c>
      <c r="F24" s="108">
        <v>42871</v>
      </c>
      <c r="G24" s="90">
        <v>170525000</v>
      </c>
      <c r="H24" s="92">
        <v>2.6722000000000001</v>
      </c>
      <c r="I24" s="90">
        <v>4556.7777900000001</v>
      </c>
      <c r="J24" s="91">
        <f t="shared" si="0"/>
        <v>0.10784635186004392</v>
      </c>
      <c r="K24" s="91">
        <f>I24/'סכום נכסי הקרן'!$C$42</f>
        <v>9.2495824356738539E-5</v>
      </c>
    </row>
    <row r="25" spans="2:43" s="133" customFormat="1">
      <c r="B25" s="83" t="s">
        <v>2267</v>
      </c>
      <c r="C25" s="82" t="s">
        <v>2268</v>
      </c>
      <c r="D25" s="93"/>
      <c r="E25" s="93" t="s">
        <v>183</v>
      </c>
      <c r="F25" s="108">
        <v>42865</v>
      </c>
      <c r="G25" s="90">
        <v>71894000</v>
      </c>
      <c r="H25" s="92">
        <v>2.7812000000000001</v>
      </c>
      <c r="I25" s="90">
        <v>1999.5512800000001</v>
      </c>
      <c r="J25" s="91">
        <f t="shared" si="0"/>
        <v>4.732385928019571E-2</v>
      </c>
      <c r="K25" s="91">
        <f>I25/'סכום נכסי הקרן'!$C$42</f>
        <v>4.058792254321704E-5</v>
      </c>
    </row>
    <row r="26" spans="2:43" s="133" customFormat="1">
      <c r="B26" s="83" t="s">
        <v>2269</v>
      </c>
      <c r="C26" s="82" t="s">
        <v>2270</v>
      </c>
      <c r="D26" s="93"/>
      <c r="E26" s="93" t="s">
        <v>183</v>
      </c>
      <c r="F26" s="108">
        <v>42864</v>
      </c>
      <c r="G26" s="90">
        <v>129420000</v>
      </c>
      <c r="H26" s="92">
        <v>2.7864</v>
      </c>
      <c r="I26" s="90">
        <v>3606.1021099999998</v>
      </c>
      <c r="J26" s="91">
        <f t="shared" si="0"/>
        <v>8.5346482738695661E-2</v>
      </c>
      <c r="K26" s="91">
        <f>I26/'סכום נכסי הקרן'!$C$42</f>
        <v>7.3198519381614214E-5</v>
      </c>
    </row>
    <row r="27" spans="2:43" s="133" customFormat="1">
      <c r="B27" s="83" t="s">
        <v>2271</v>
      </c>
      <c r="C27" s="82" t="s">
        <v>2272</v>
      </c>
      <c r="D27" s="93"/>
      <c r="E27" s="93" t="s">
        <v>183</v>
      </c>
      <c r="F27" s="108">
        <v>42872</v>
      </c>
      <c r="G27" s="90">
        <v>35957000</v>
      </c>
      <c r="H27" s="92">
        <v>2.8052999999999999</v>
      </c>
      <c r="I27" s="90">
        <v>1008.6948199999999</v>
      </c>
      <c r="J27" s="91">
        <f t="shared" si="0"/>
        <v>2.3873022010389419E-2</v>
      </c>
      <c r="K27" s="91">
        <f>I27/'סכום נכסי הקרן'!$C$42</f>
        <v>2.0475007384608936E-5</v>
      </c>
    </row>
    <row r="28" spans="2:43" s="133" customFormat="1">
      <c r="B28" s="83" t="s">
        <v>2273</v>
      </c>
      <c r="C28" s="82" t="s">
        <v>2274</v>
      </c>
      <c r="D28" s="93"/>
      <c r="E28" s="93" t="s">
        <v>183</v>
      </c>
      <c r="F28" s="108">
        <v>42864</v>
      </c>
      <c r="G28" s="90">
        <v>107892000</v>
      </c>
      <c r="H28" s="92">
        <v>2.8241999999999998</v>
      </c>
      <c r="I28" s="90">
        <v>3047.08383</v>
      </c>
      <c r="J28" s="91">
        <f t="shared" si="0"/>
        <v>7.2116063152868864E-2</v>
      </c>
      <c r="K28" s="91">
        <f>I28/'סכום נכסי הקרן'!$C$42</f>
        <v>6.1851278190139301E-5</v>
      </c>
    </row>
    <row r="29" spans="2:43" s="133" customFormat="1">
      <c r="B29" s="83" t="s">
        <v>2275</v>
      </c>
      <c r="C29" s="82" t="s">
        <v>2276</v>
      </c>
      <c r="D29" s="93"/>
      <c r="E29" s="93" t="s">
        <v>183</v>
      </c>
      <c r="F29" s="108">
        <v>42863</v>
      </c>
      <c r="G29" s="90">
        <v>71940000</v>
      </c>
      <c r="H29" s="92">
        <v>2.8254999999999999</v>
      </c>
      <c r="I29" s="90">
        <v>2032.6552300000001</v>
      </c>
      <c r="J29" s="91">
        <f t="shared" si="0"/>
        <v>4.8107338397279736E-2</v>
      </c>
      <c r="K29" s="91">
        <f>I29/'סכום נכסי הקרן'!$C$42</f>
        <v>4.1259883583633329E-5</v>
      </c>
    </row>
    <row r="30" spans="2:43" s="133" customFormat="1">
      <c r="B30" s="83" t="s">
        <v>2277</v>
      </c>
      <c r="C30" s="82" t="s">
        <v>2278</v>
      </c>
      <c r="D30" s="93"/>
      <c r="E30" s="93" t="s">
        <v>183</v>
      </c>
      <c r="F30" s="108">
        <v>42863</v>
      </c>
      <c r="G30" s="90">
        <v>194400000</v>
      </c>
      <c r="H30" s="92">
        <v>2.9064999999999999</v>
      </c>
      <c r="I30" s="90">
        <v>5650.1664700000001</v>
      </c>
      <c r="J30" s="91">
        <f t="shared" si="0"/>
        <v>0.13372384374956373</v>
      </c>
      <c r="K30" s="91">
        <f>I30/'סכום נכסי הקרן'!$C$42</f>
        <v>1.1468999136678407E-4</v>
      </c>
    </row>
    <row r="31" spans="2:43" s="133" customFormat="1">
      <c r="B31" s="83" t="s">
        <v>2279</v>
      </c>
      <c r="C31" s="82" t="s">
        <v>2280</v>
      </c>
      <c r="D31" s="93"/>
      <c r="E31" s="93" t="s">
        <v>183</v>
      </c>
      <c r="F31" s="108">
        <v>42821</v>
      </c>
      <c r="G31" s="90">
        <v>108000000</v>
      </c>
      <c r="H31" s="92">
        <v>3.0047000000000001</v>
      </c>
      <c r="I31" s="90">
        <v>3245.1216899999999</v>
      </c>
      <c r="J31" s="91">
        <f t="shared" si="0"/>
        <v>7.680307263971288E-2</v>
      </c>
      <c r="K31" s="91">
        <f>I31/'סכום נכסי הקרן'!$C$42</f>
        <v>6.5871152750347845E-5</v>
      </c>
    </row>
    <row r="32" spans="2:43" s="133" customFormat="1">
      <c r="B32" s="83" t="s">
        <v>2281</v>
      </c>
      <c r="C32" s="82" t="s">
        <v>2282</v>
      </c>
      <c r="D32" s="93"/>
      <c r="E32" s="93" t="s">
        <v>183</v>
      </c>
      <c r="F32" s="108">
        <v>42821</v>
      </c>
      <c r="G32" s="90">
        <v>252224000</v>
      </c>
      <c r="H32" s="92">
        <v>3.0909</v>
      </c>
      <c r="I32" s="90">
        <v>7795.9272999999994</v>
      </c>
      <c r="J32" s="91">
        <f t="shared" si="0"/>
        <v>0.18450807948463119</v>
      </c>
      <c r="K32" s="91">
        <f>I32/'סכום נכסי הקרן'!$C$42</f>
        <v>1.5824575071910689E-4</v>
      </c>
    </row>
    <row r="33" spans="2:11" s="133" customFormat="1">
      <c r="B33" s="83" t="s">
        <v>2283</v>
      </c>
      <c r="C33" s="82" t="s">
        <v>2284</v>
      </c>
      <c r="D33" s="93"/>
      <c r="E33" s="93" t="s">
        <v>183</v>
      </c>
      <c r="F33" s="108">
        <v>42865</v>
      </c>
      <c r="G33" s="90">
        <v>72070000</v>
      </c>
      <c r="H33" s="92">
        <v>3.0186999999999999</v>
      </c>
      <c r="I33" s="90">
        <v>2175.5454900000004</v>
      </c>
      <c r="J33" s="91">
        <f t="shared" si="0"/>
        <v>5.1489156420346689E-2</v>
      </c>
      <c r="K33" s="91">
        <f>I33/'סכום נכסי הקרן'!$C$42</f>
        <v>4.4160343733402612E-5</v>
      </c>
    </row>
    <row r="34" spans="2:11" s="133" customFormat="1">
      <c r="B34" s="83" t="s">
        <v>2285</v>
      </c>
      <c r="C34" s="82" t="s">
        <v>2286</v>
      </c>
      <c r="D34" s="93"/>
      <c r="E34" s="93" t="s">
        <v>183</v>
      </c>
      <c r="F34" s="108">
        <v>42865</v>
      </c>
      <c r="G34" s="90">
        <v>90112500</v>
      </c>
      <c r="H34" s="92">
        <v>3.0455999999999999</v>
      </c>
      <c r="I34" s="90">
        <v>2744.4310499999997</v>
      </c>
      <c r="J34" s="91">
        <f t="shared" si="0"/>
        <v>6.4953107286350634E-2</v>
      </c>
      <c r="K34" s="91">
        <f>I34/'סכום נכסי הקרן'!$C$42</f>
        <v>5.5707876060372799E-5</v>
      </c>
    </row>
    <row r="35" spans="2:11" s="133" customFormat="1">
      <c r="B35" s="83" t="s">
        <v>2287</v>
      </c>
      <c r="C35" s="82" t="s">
        <v>2288</v>
      </c>
      <c r="D35" s="93"/>
      <c r="E35" s="93" t="s">
        <v>183</v>
      </c>
      <c r="F35" s="108">
        <v>42865</v>
      </c>
      <c r="G35" s="90">
        <v>7210000</v>
      </c>
      <c r="H35" s="92">
        <v>3.0590000000000002</v>
      </c>
      <c r="I35" s="90">
        <v>220.55445</v>
      </c>
      <c r="J35" s="91">
        <f t="shared" si="0"/>
        <v>5.2199150178438838E-3</v>
      </c>
      <c r="K35" s="91">
        <f>I35/'סכום נכסי הקרן'!$C$42</f>
        <v>4.476927910126834E-6</v>
      </c>
    </row>
    <row r="36" spans="2:11" s="133" customFormat="1">
      <c r="B36" s="83" t="s">
        <v>2289</v>
      </c>
      <c r="C36" s="82" t="s">
        <v>2290</v>
      </c>
      <c r="D36" s="93"/>
      <c r="E36" s="93" t="s">
        <v>183</v>
      </c>
      <c r="F36" s="108">
        <v>42810</v>
      </c>
      <c r="G36" s="90">
        <v>36150000</v>
      </c>
      <c r="H36" s="92">
        <v>3.3915999999999999</v>
      </c>
      <c r="I36" s="90">
        <v>1226.07221</v>
      </c>
      <c r="J36" s="91">
        <f t="shared" si="0"/>
        <v>2.9017744787919898E-2</v>
      </c>
      <c r="K36" s="91">
        <f>I36/'סכום נכסי הקרן'!$C$42</f>
        <v>2.4887445693251207E-5</v>
      </c>
    </row>
    <row r="37" spans="2:11" s="133" customFormat="1">
      <c r="B37" s="83" t="s">
        <v>2291</v>
      </c>
      <c r="C37" s="82" t="s">
        <v>2292</v>
      </c>
      <c r="D37" s="93"/>
      <c r="E37" s="93" t="s">
        <v>183</v>
      </c>
      <c r="F37" s="108">
        <v>42810</v>
      </c>
      <c r="G37" s="90">
        <v>90377500</v>
      </c>
      <c r="H37" s="92">
        <v>3.3942999999999999</v>
      </c>
      <c r="I37" s="90">
        <v>3067.6803</v>
      </c>
      <c r="J37" s="91">
        <f t="shared" si="0"/>
        <v>7.2603524743725778E-2</v>
      </c>
      <c r="K37" s="91">
        <f>I37/'סכום נכסי הקרן'!$C$42</f>
        <v>6.2269355954578377E-5</v>
      </c>
    </row>
    <row r="38" spans="2:11" s="133" customFormat="1">
      <c r="B38" s="83" t="s">
        <v>2293</v>
      </c>
      <c r="C38" s="82" t="s">
        <v>2294</v>
      </c>
      <c r="D38" s="93"/>
      <c r="E38" s="93" t="s">
        <v>183</v>
      </c>
      <c r="F38" s="108">
        <v>42851</v>
      </c>
      <c r="G38" s="90">
        <v>36273000</v>
      </c>
      <c r="H38" s="92">
        <v>3.7191999999999998</v>
      </c>
      <c r="I38" s="90">
        <v>1349.0610900000001</v>
      </c>
      <c r="J38" s="91">
        <f t="shared" si="0"/>
        <v>3.1928552081718777E-2</v>
      </c>
      <c r="K38" s="91">
        <f>I38/'סכום נכסי הקרן'!$C$42</f>
        <v>2.7383937373683138E-5</v>
      </c>
    </row>
    <row r="39" spans="2:11" s="133" customFormat="1">
      <c r="B39" s="83" t="s">
        <v>2295</v>
      </c>
      <c r="C39" s="82" t="s">
        <v>2296</v>
      </c>
      <c r="D39" s="93"/>
      <c r="E39" s="93" t="s">
        <v>185</v>
      </c>
      <c r="F39" s="108">
        <v>42900</v>
      </c>
      <c r="G39" s="90">
        <v>3989059.2</v>
      </c>
      <c r="H39" s="92">
        <v>-0.81720000000000004</v>
      </c>
      <c r="I39" s="90">
        <v>-32.598950000000002</v>
      </c>
      <c r="J39" s="91">
        <f t="shared" si="0"/>
        <v>-7.7152716107492677E-4</v>
      </c>
      <c r="K39" s="91">
        <f>I39/'סכום נכסי הקרן'!$C$42</f>
        <v>-6.617102901157929E-7</v>
      </c>
    </row>
    <row r="40" spans="2:11" s="133" customFormat="1">
      <c r="B40" s="83" t="s">
        <v>2297</v>
      </c>
      <c r="C40" s="82" t="s">
        <v>2298</v>
      </c>
      <c r="D40" s="93"/>
      <c r="E40" s="93" t="s">
        <v>183</v>
      </c>
      <c r="F40" s="108">
        <v>42913</v>
      </c>
      <c r="G40" s="90">
        <v>76983500</v>
      </c>
      <c r="H40" s="92">
        <v>0.48599999999999999</v>
      </c>
      <c r="I40" s="90">
        <v>374.10401999999999</v>
      </c>
      <c r="J40" s="91">
        <f t="shared" si="0"/>
        <v>8.854009484885789E-3</v>
      </c>
      <c r="K40" s="91">
        <f>I40/'סכום נכסי הקרן'!$C$42</f>
        <v>7.5937562285805031E-6</v>
      </c>
    </row>
    <row r="41" spans="2:11" s="133" customFormat="1">
      <c r="B41" s="83" t="s">
        <v>2299</v>
      </c>
      <c r="C41" s="82" t="s">
        <v>2300</v>
      </c>
      <c r="D41" s="93"/>
      <c r="E41" s="93" t="s">
        <v>183</v>
      </c>
      <c r="F41" s="108">
        <v>42913</v>
      </c>
      <c r="G41" s="90">
        <v>38514300</v>
      </c>
      <c r="H41" s="92">
        <v>0.54420000000000002</v>
      </c>
      <c r="I41" s="90">
        <v>209.59491</v>
      </c>
      <c r="J41" s="91">
        <f t="shared" si="0"/>
        <v>4.9605329585172145E-3</v>
      </c>
      <c r="K41" s="91">
        <f>I41/'סכום נכסי הקרן'!$C$42</f>
        <v>4.254465518149925E-6</v>
      </c>
    </row>
    <row r="42" spans="2:11" s="133" customFormat="1">
      <c r="B42" s="83" t="s">
        <v>2301</v>
      </c>
      <c r="C42" s="82" t="s">
        <v>2302</v>
      </c>
      <c r="D42" s="93"/>
      <c r="E42" s="93" t="s">
        <v>183</v>
      </c>
      <c r="F42" s="108">
        <v>42913</v>
      </c>
      <c r="G42" s="90">
        <v>171598000</v>
      </c>
      <c r="H42" s="92">
        <v>0.56410000000000005</v>
      </c>
      <c r="I42" s="90">
        <v>967.93922999999995</v>
      </c>
      <c r="J42" s="91">
        <f t="shared" si="0"/>
        <v>2.290844969592427E-2</v>
      </c>
      <c r="K42" s="91">
        <f>I42/'סכום נכסי הקרן'!$C$42</f>
        <v>1.9647729411461325E-5</v>
      </c>
    </row>
    <row r="43" spans="2:11" s="133" customFormat="1">
      <c r="B43" s="83" t="s">
        <v>2303</v>
      </c>
      <c r="C43" s="82" t="s">
        <v>2304</v>
      </c>
      <c r="D43" s="93"/>
      <c r="E43" s="93" t="s">
        <v>183</v>
      </c>
      <c r="F43" s="108">
        <v>42914</v>
      </c>
      <c r="G43" s="90">
        <v>105135000</v>
      </c>
      <c r="H43" s="92">
        <v>0.63890000000000002</v>
      </c>
      <c r="I43" s="90">
        <v>671.70832999999993</v>
      </c>
      <c r="J43" s="91">
        <f t="shared" si="0"/>
        <v>1.5897482002189638E-2</v>
      </c>
      <c r="K43" s="91">
        <f>I43/'סכום נכסי הקרן'!$C$42</f>
        <v>1.3634681912070625E-5</v>
      </c>
    </row>
    <row r="44" spans="2:11" s="133" customFormat="1">
      <c r="B44" s="83" t="s">
        <v>2305</v>
      </c>
      <c r="C44" s="82" t="s">
        <v>2306</v>
      </c>
      <c r="D44" s="93"/>
      <c r="E44" s="93" t="s">
        <v>183</v>
      </c>
      <c r="F44" s="108">
        <v>42914</v>
      </c>
      <c r="G44" s="90">
        <v>140200000</v>
      </c>
      <c r="H44" s="92">
        <v>0.65310000000000001</v>
      </c>
      <c r="I44" s="90">
        <v>915.60476000000006</v>
      </c>
      <c r="J44" s="91">
        <f t="shared" si="0"/>
        <v>2.1669837253944977E-2</v>
      </c>
      <c r="K44" s="91">
        <f>I44/'סכום נכסי הקרן'!$C$42</f>
        <v>1.8585417363780152E-5</v>
      </c>
    </row>
    <row r="45" spans="2:11" s="133" customFormat="1">
      <c r="B45" s="83" t="s">
        <v>2307</v>
      </c>
      <c r="C45" s="82" t="s">
        <v>2308</v>
      </c>
      <c r="D45" s="93"/>
      <c r="E45" s="93" t="s">
        <v>183</v>
      </c>
      <c r="F45" s="108">
        <v>42905</v>
      </c>
      <c r="G45" s="90">
        <v>205083450</v>
      </c>
      <c r="H45" s="92">
        <v>0.59250000000000003</v>
      </c>
      <c r="I45" s="90">
        <v>1215.16075</v>
      </c>
      <c r="J45" s="91">
        <f t="shared" si="0"/>
        <v>2.8759500649474252E-2</v>
      </c>
      <c r="K45" s="91">
        <f>I45/'סכום נכסי הקרן'!$C$42</f>
        <v>2.4665959253896966E-5</v>
      </c>
    </row>
    <row r="46" spans="2:11" s="133" customFormat="1">
      <c r="B46" s="83" t="s">
        <v>2309</v>
      </c>
      <c r="C46" s="82" t="s">
        <v>2310</v>
      </c>
      <c r="D46" s="93"/>
      <c r="E46" s="93" t="s">
        <v>183</v>
      </c>
      <c r="F46" s="108">
        <v>42905</v>
      </c>
      <c r="G46" s="90">
        <v>80638000</v>
      </c>
      <c r="H46" s="92">
        <v>0.60099999999999998</v>
      </c>
      <c r="I46" s="90">
        <v>484.65371000000005</v>
      </c>
      <c r="J46" s="91">
        <f t="shared" si="0"/>
        <v>1.1470415488251335E-2</v>
      </c>
      <c r="K46" s="91">
        <f>I46/'סכום נכסי הקרן'!$C$42</f>
        <v>9.8377508186550607E-6</v>
      </c>
    </row>
    <row r="47" spans="2:11" s="133" customFormat="1">
      <c r="B47" s="83" t="s">
        <v>2311</v>
      </c>
      <c r="C47" s="82" t="s">
        <v>2312</v>
      </c>
      <c r="D47" s="93"/>
      <c r="E47" s="93" t="s">
        <v>183</v>
      </c>
      <c r="F47" s="108">
        <v>42906</v>
      </c>
      <c r="G47" s="90">
        <v>136987500</v>
      </c>
      <c r="H47" s="92">
        <v>0.83799999999999997</v>
      </c>
      <c r="I47" s="90">
        <v>1147.91769</v>
      </c>
      <c r="J47" s="91">
        <f t="shared" si="0"/>
        <v>2.7168043035539113E-2</v>
      </c>
      <c r="K47" s="91">
        <f>I47/'סכום נכסי הקרן'!$C$42</f>
        <v>2.3301024961814746E-5</v>
      </c>
    </row>
    <row r="48" spans="2:11" s="133" customFormat="1">
      <c r="B48" s="83" t="s">
        <v>2313</v>
      </c>
      <c r="C48" s="82" t="s">
        <v>2314</v>
      </c>
      <c r="D48" s="93"/>
      <c r="E48" s="93" t="s">
        <v>183</v>
      </c>
      <c r="F48" s="108">
        <v>42912</v>
      </c>
      <c r="G48" s="90">
        <v>161961400</v>
      </c>
      <c r="H48" s="92">
        <v>1.0216000000000001</v>
      </c>
      <c r="I48" s="90">
        <v>1654.52908</v>
      </c>
      <c r="J48" s="91">
        <f t="shared" si="0"/>
        <v>3.9158136197893191E-2</v>
      </c>
      <c r="K48" s="91">
        <f>I48/'סכום נכסי הקרן'!$C$42</f>
        <v>3.3584484087119859E-5</v>
      </c>
    </row>
    <row r="49" spans="2:11" s="133" customFormat="1">
      <c r="B49" s="83" t="s">
        <v>2315</v>
      </c>
      <c r="C49" s="82" t="s">
        <v>2316</v>
      </c>
      <c r="D49" s="93"/>
      <c r="E49" s="93" t="s">
        <v>183</v>
      </c>
      <c r="F49" s="108">
        <v>42894</v>
      </c>
      <c r="G49" s="90">
        <v>112896000</v>
      </c>
      <c r="H49" s="92">
        <v>1.1521999999999999</v>
      </c>
      <c r="I49" s="90">
        <v>1300.82394</v>
      </c>
      <c r="J49" s="91">
        <f t="shared" si="0"/>
        <v>3.0786911893987405E-2</v>
      </c>
      <c r="K49" s="91">
        <f>I49/'סכום נכסי הקרן'!$C$42</f>
        <v>2.6404794839311353E-5</v>
      </c>
    </row>
    <row r="50" spans="2:11" s="133" customFormat="1">
      <c r="B50" s="83" t="s">
        <v>2317</v>
      </c>
      <c r="C50" s="82" t="s">
        <v>2318</v>
      </c>
      <c r="D50" s="93"/>
      <c r="E50" s="93" t="s">
        <v>183</v>
      </c>
      <c r="F50" s="108">
        <v>42892</v>
      </c>
      <c r="G50" s="90">
        <v>45879600</v>
      </c>
      <c r="H50" s="92">
        <v>1.1788000000000001</v>
      </c>
      <c r="I50" s="90">
        <v>540.83177999999998</v>
      </c>
      <c r="J50" s="91">
        <f t="shared" si="0"/>
        <v>1.2799995332441668E-2</v>
      </c>
      <c r="K50" s="91">
        <f>I50/'סכום נכסי הקרן'!$C$42</f>
        <v>1.0978082240306534E-5</v>
      </c>
    </row>
    <row r="51" spans="2:11" s="133" customFormat="1">
      <c r="B51" s="83" t="s">
        <v>2319</v>
      </c>
      <c r="C51" s="82" t="s">
        <v>2320</v>
      </c>
      <c r="D51" s="93"/>
      <c r="E51" s="93" t="s">
        <v>183</v>
      </c>
      <c r="F51" s="108">
        <v>42891</v>
      </c>
      <c r="G51" s="90">
        <v>52972500</v>
      </c>
      <c r="H51" s="92">
        <v>1.2894000000000001</v>
      </c>
      <c r="I51" s="90">
        <v>683.00754000000006</v>
      </c>
      <c r="J51" s="91">
        <f t="shared" si="0"/>
        <v>1.6164903112798709E-2</v>
      </c>
      <c r="K51" s="91">
        <f>I51/'סכום נכסי הקרן'!$C$42</f>
        <v>1.386403910078926E-5</v>
      </c>
    </row>
    <row r="52" spans="2:11" s="133" customFormat="1">
      <c r="B52" s="83" t="s">
        <v>2321</v>
      </c>
      <c r="C52" s="82" t="s">
        <v>2322</v>
      </c>
      <c r="D52" s="93"/>
      <c r="E52" s="93" t="s">
        <v>183</v>
      </c>
      <c r="F52" s="108">
        <v>42892</v>
      </c>
      <c r="G52" s="90">
        <v>176610000</v>
      </c>
      <c r="H52" s="92">
        <v>1.2626999999999999</v>
      </c>
      <c r="I52" s="90">
        <v>2230.0918300000003</v>
      </c>
      <c r="J52" s="91">
        <f t="shared" si="0"/>
        <v>5.278011771962865E-2</v>
      </c>
      <c r="K52" s="91">
        <f>I52/'סכום נכסי הקרן'!$C$42</f>
        <v>4.5267553458444512E-5</v>
      </c>
    </row>
    <row r="53" spans="2:11" s="133" customFormat="1">
      <c r="B53" s="83" t="s">
        <v>2323</v>
      </c>
      <c r="C53" s="82" t="s">
        <v>2324</v>
      </c>
      <c r="D53" s="93"/>
      <c r="E53" s="93" t="s">
        <v>183</v>
      </c>
      <c r="F53" s="108">
        <v>42887</v>
      </c>
      <c r="G53" s="90">
        <v>35330000</v>
      </c>
      <c r="H53" s="92">
        <v>1.2677</v>
      </c>
      <c r="I53" s="90">
        <v>447.86394000000001</v>
      </c>
      <c r="J53" s="91">
        <f t="shared" si="0"/>
        <v>1.0599703186023823E-2</v>
      </c>
      <c r="K53" s="91">
        <f>I53/'סכום נכסי הקרן'!$C$42</f>
        <v>9.0909731040356234E-6</v>
      </c>
    </row>
    <row r="54" spans="2:11" s="133" customFormat="1">
      <c r="B54" s="83" t="s">
        <v>2325</v>
      </c>
      <c r="C54" s="82" t="s">
        <v>2326</v>
      </c>
      <c r="D54" s="93"/>
      <c r="E54" s="93" t="s">
        <v>183</v>
      </c>
      <c r="F54" s="108">
        <v>42891</v>
      </c>
      <c r="G54" s="90">
        <v>356833000</v>
      </c>
      <c r="H54" s="92">
        <v>1.2850999999999999</v>
      </c>
      <c r="I54" s="90">
        <v>4585.5691200000001</v>
      </c>
      <c r="J54" s="91">
        <f t="shared" si="0"/>
        <v>0.10852776316618939</v>
      </c>
      <c r="K54" s="91">
        <f>I54/'סכום נכסי הקרן'!$C$42</f>
        <v>9.3080245613469799E-5</v>
      </c>
    </row>
    <row r="55" spans="2:11" s="133" customFormat="1">
      <c r="B55" s="83" t="s">
        <v>2327</v>
      </c>
      <c r="C55" s="82" t="s">
        <v>2328</v>
      </c>
      <c r="D55" s="93"/>
      <c r="E55" s="93" t="s">
        <v>183</v>
      </c>
      <c r="F55" s="108">
        <v>42892</v>
      </c>
      <c r="G55" s="90">
        <v>106189500</v>
      </c>
      <c r="H55" s="92">
        <v>1.2941</v>
      </c>
      <c r="I55" s="90">
        <v>1374.16131</v>
      </c>
      <c r="J55" s="91">
        <f t="shared" si="0"/>
        <v>3.2522605003023175E-2</v>
      </c>
      <c r="K55" s="91">
        <f>I55/'סכום נכסי הקרן'!$C$42</f>
        <v>2.7893434577064539E-5</v>
      </c>
    </row>
    <row r="56" spans="2:11" s="133" customFormat="1">
      <c r="B56" s="81"/>
      <c r="C56" s="82"/>
      <c r="D56" s="82"/>
      <c r="E56" s="82"/>
      <c r="F56" s="82"/>
      <c r="G56" s="90"/>
      <c r="H56" s="92"/>
      <c r="I56" s="82"/>
      <c r="J56" s="91"/>
      <c r="K56" s="82"/>
    </row>
    <row r="57" spans="2:11" s="133" customFormat="1">
      <c r="B57" s="98" t="s">
        <v>251</v>
      </c>
      <c r="C57" s="80"/>
      <c r="D57" s="80"/>
      <c r="E57" s="80"/>
      <c r="F57" s="80"/>
      <c r="G57" s="87"/>
      <c r="H57" s="89"/>
      <c r="I57" s="87">
        <v>-39765.823039999996</v>
      </c>
      <c r="J57" s="88">
        <f t="shared" si="0"/>
        <v>-0.94114726265291082</v>
      </c>
      <c r="K57" s="88">
        <f>I57/'סכום נכסי הקרן'!$C$42</f>
        <v>-8.0718717322158162E-4</v>
      </c>
    </row>
    <row r="58" spans="2:11" s="133" customFormat="1">
      <c r="B58" s="83" t="s">
        <v>2329</v>
      </c>
      <c r="C58" s="82" t="s">
        <v>2330</v>
      </c>
      <c r="D58" s="93"/>
      <c r="E58" s="93" t="s">
        <v>185</v>
      </c>
      <c r="F58" s="108">
        <v>42843</v>
      </c>
      <c r="G58" s="90">
        <v>41149842.799999997</v>
      </c>
      <c r="H58" s="92">
        <v>-6.6707999999999998</v>
      </c>
      <c r="I58" s="90">
        <v>-2745.0110299999997</v>
      </c>
      <c r="J58" s="91">
        <f t="shared" si="0"/>
        <v>-6.4966833811986591E-2</v>
      </c>
      <c r="K58" s="91">
        <f>I58/'סכום נכסי הקרן'!$C$42</f>
        <v>-5.5719648793361483E-5</v>
      </c>
    </row>
    <row r="59" spans="2:11" s="133" customFormat="1">
      <c r="B59" s="83" t="s">
        <v>2331</v>
      </c>
      <c r="C59" s="82" t="s">
        <v>2332</v>
      </c>
      <c r="D59" s="93"/>
      <c r="E59" s="93" t="s">
        <v>185</v>
      </c>
      <c r="F59" s="108">
        <v>42843</v>
      </c>
      <c r="G59" s="90">
        <v>67348692</v>
      </c>
      <c r="H59" s="92">
        <v>-6.6509</v>
      </c>
      <c r="I59" s="90">
        <v>-4479.2621399999998</v>
      </c>
      <c r="J59" s="91">
        <f t="shared" si="0"/>
        <v>-0.10601177039704042</v>
      </c>
      <c r="K59" s="91">
        <f>I59/'סכום נכסי הקרן'!$C$42</f>
        <v>-9.0922371737865392E-5</v>
      </c>
    </row>
    <row r="60" spans="2:11" s="133" customFormat="1">
      <c r="B60" s="83" t="s">
        <v>2333</v>
      </c>
      <c r="C60" s="82" t="s">
        <v>2334</v>
      </c>
      <c r="D60" s="93"/>
      <c r="E60" s="93" t="s">
        <v>185</v>
      </c>
      <c r="F60" s="108">
        <v>42824</v>
      </c>
      <c r="G60" s="90">
        <v>83089571.840000004</v>
      </c>
      <c r="H60" s="92">
        <v>-5.6120999999999999</v>
      </c>
      <c r="I60" s="90">
        <v>-4663.1075599999995</v>
      </c>
      <c r="J60" s="91">
        <f t="shared" si="0"/>
        <v>-0.11036288400558386</v>
      </c>
      <c r="K60" s="91">
        <f>I60/'סכום נכסי הקרן'!$C$42</f>
        <v>-9.4654160835509941E-5</v>
      </c>
    </row>
    <row r="61" spans="2:11" s="133" customFormat="1">
      <c r="B61" s="83" t="s">
        <v>2335</v>
      </c>
      <c r="C61" s="82" t="s">
        <v>2336</v>
      </c>
      <c r="D61" s="93"/>
      <c r="E61" s="93" t="s">
        <v>185</v>
      </c>
      <c r="F61" s="108">
        <v>42824</v>
      </c>
      <c r="G61" s="90">
        <v>37785816.799999997</v>
      </c>
      <c r="H61" s="92">
        <v>-5.5622999999999996</v>
      </c>
      <c r="I61" s="90">
        <v>-2101.7748900000001</v>
      </c>
      <c r="J61" s="91">
        <f t="shared" si="0"/>
        <v>-4.9743209953089486E-2</v>
      </c>
      <c r="K61" s="91">
        <f>I61/'סכום נכסי הקרן'!$C$42</f>
        <v>-4.2662910069802517E-5</v>
      </c>
    </row>
    <row r="62" spans="2:11" s="133" customFormat="1">
      <c r="B62" s="83" t="s">
        <v>2337</v>
      </c>
      <c r="C62" s="82" t="s">
        <v>2338</v>
      </c>
      <c r="D62" s="93"/>
      <c r="E62" s="93" t="s">
        <v>185</v>
      </c>
      <c r="F62" s="108">
        <v>42845</v>
      </c>
      <c r="G62" s="90">
        <v>41612468.479999997</v>
      </c>
      <c r="H62" s="92">
        <v>-5.54</v>
      </c>
      <c r="I62" s="90">
        <v>-2305.3410400000002</v>
      </c>
      <c r="J62" s="91">
        <f t="shared" si="0"/>
        <v>-5.4561058804063298E-2</v>
      </c>
      <c r="K62" s="91">
        <f>I62/'סכום נכסי הקרן'!$C$42</f>
        <v>-4.6795000709968998E-5</v>
      </c>
    </row>
    <row r="63" spans="2:11" s="133" customFormat="1">
      <c r="B63" s="83" t="s">
        <v>2339</v>
      </c>
      <c r="C63" s="82" t="s">
        <v>2340</v>
      </c>
      <c r="D63" s="93"/>
      <c r="E63" s="93" t="s">
        <v>185</v>
      </c>
      <c r="F63" s="108">
        <v>42845</v>
      </c>
      <c r="G63" s="90">
        <v>96510733.319999993</v>
      </c>
      <c r="H63" s="92">
        <v>-5.4904000000000002</v>
      </c>
      <c r="I63" s="90">
        <v>-5298.7949200000003</v>
      </c>
      <c r="J63" s="91">
        <f t="shared" si="0"/>
        <v>-0.12540784907936739</v>
      </c>
      <c r="K63" s="91">
        <f>I63/'סכום נכסי הקרן'!$C$42</f>
        <v>-1.0755767053163644E-4</v>
      </c>
    </row>
    <row r="64" spans="2:11" s="133" customFormat="1">
      <c r="B64" s="83" t="s">
        <v>2341</v>
      </c>
      <c r="C64" s="82" t="s">
        <v>2342</v>
      </c>
      <c r="D64" s="93"/>
      <c r="E64" s="93" t="s">
        <v>185</v>
      </c>
      <c r="F64" s="108">
        <v>42864</v>
      </c>
      <c r="G64" s="90">
        <v>17950100.129999999</v>
      </c>
      <c r="H64" s="92">
        <v>-4.4097999999999997</v>
      </c>
      <c r="I64" s="90">
        <v>-791.55558999999994</v>
      </c>
      <c r="J64" s="91">
        <f t="shared" si="0"/>
        <v>-1.8733935822647312E-2</v>
      </c>
      <c r="K64" s="91">
        <f>I64/'סכום נכסי הקרן'!$C$42</f>
        <v>-1.6067403370405414E-5</v>
      </c>
    </row>
    <row r="65" spans="2:11" s="133" customFormat="1">
      <c r="B65" s="83" t="s">
        <v>2343</v>
      </c>
      <c r="C65" s="82" t="s">
        <v>2344</v>
      </c>
      <c r="D65" s="93"/>
      <c r="E65" s="93" t="s">
        <v>185</v>
      </c>
      <c r="F65" s="108">
        <v>42859</v>
      </c>
      <c r="G65" s="90">
        <v>43825569.329999998</v>
      </c>
      <c r="H65" s="92">
        <v>-4.181</v>
      </c>
      <c r="I65" s="90">
        <v>-1832.3259499999999</v>
      </c>
      <c r="J65" s="91">
        <f t="shared" si="0"/>
        <v>-4.3366097324221115E-2</v>
      </c>
      <c r="K65" s="91">
        <f>I65/'סכום נכסי הקרן'!$C$42</f>
        <v>-3.7193496599160273E-5</v>
      </c>
    </row>
    <row r="66" spans="2:11" s="133" customFormat="1">
      <c r="B66" s="83" t="s">
        <v>2345</v>
      </c>
      <c r="C66" s="82" t="s">
        <v>2346</v>
      </c>
      <c r="D66" s="93"/>
      <c r="E66" s="93" t="s">
        <v>185</v>
      </c>
      <c r="F66" s="108">
        <v>42859</v>
      </c>
      <c r="G66" s="90">
        <v>65074474.079999998</v>
      </c>
      <c r="H66" s="92">
        <v>-4.1714000000000002</v>
      </c>
      <c r="I66" s="90">
        <v>-2714.5427200000004</v>
      </c>
      <c r="J66" s="91">
        <f t="shared" si="0"/>
        <v>-6.4245733018339857E-2</v>
      </c>
      <c r="K66" s="91">
        <f>I66/'סכום נכסי הקרן'!$C$42</f>
        <v>-5.5101187332196704E-5</v>
      </c>
    </row>
    <row r="67" spans="2:11" s="133" customFormat="1">
      <c r="B67" s="83" t="s">
        <v>2347</v>
      </c>
      <c r="C67" s="82" t="s">
        <v>2348</v>
      </c>
      <c r="D67" s="93"/>
      <c r="E67" s="93" t="s">
        <v>185</v>
      </c>
      <c r="F67" s="108">
        <v>42870</v>
      </c>
      <c r="G67" s="90">
        <v>9599841.1999999993</v>
      </c>
      <c r="H67" s="92">
        <v>-3.9802</v>
      </c>
      <c r="I67" s="90">
        <v>-382.09699000000001</v>
      </c>
      <c r="J67" s="91">
        <f t="shared" si="0"/>
        <v>-9.0431810211670828E-3</v>
      </c>
      <c r="K67" s="91">
        <f>I67/'סכום נכסי הקרן'!$C$42</f>
        <v>-7.7560016535891867E-6</v>
      </c>
    </row>
    <row r="68" spans="2:11" s="133" customFormat="1">
      <c r="B68" s="83" t="s">
        <v>2349</v>
      </c>
      <c r="C68" s="82" t="s">
        <v>2350</v>
      </c>
      <c r="D68" s="93"/>
      <c r="E68" s="93" t="s">
        <v>185</v>
      </c>
      <c r="F68" s="108">
        <v>42870</v>
      </c>
      <c r="G68" s="90">
        <v>15364220.800000001</v>
      </c>
      <c r="H68" s="92">
        <v>-3.95</v>
      </c>
      <c r="I68" s="90">
        <v>-606.88643000000002</v>
      </c>
      <c r="J68" s="91">
        <f t="shared" si="0"/>
        <v>-1.4363326562137653E-2</v>
      </c>
      <c r="K68" s="91">
        <f>I68/'סכום נכסי הקרן'!$C$42</f>
        <v>-1.2318893573646939E-5</v>
      </c>
    </row>
    <row r="69" spans="2:11" s="133" customFormat="1">
      <c r="B69" s="83" t="s">
        <v>2351</v>
      </c>
      <c r="C69" s="82" t="s">
        <v>2352</v>
      </c>
      <c r="D69" s="93"/>
      <c r="E69" s="93" t="s">
        <v>185</v>
      </c>
      <c r="F69" s="108">
        <v>42873</v>
      </c>
      <c r="G69" s="90">
        <v>21157022.879999999</v>
      </c>
      <c r="H69" s="92">
        <v>-2.0699999999999998</v>
      </c>
      <c r="I69" s="90">
        <v>-437.95696999999996</v>
      </c>
      <c r="J69" s="91">
        <f t="shared" si="0"/>
        <v>-1.0365232553106059E-2</v>
      </c>
      <c r="K69" s="91">
        <f>I69/'סכום נכסי הקרן'!$C$42</f>
        <v>-8.8898763204622715E-6</v>
      </c>
    </row>
    <row r="70" spans="2:11" s="133" customFormat="1">
      <c r="B70" s="83" t="s">
        <v>2353</v>
      </c>
      <c r="C70" s="82" t="s">
        <v>2354</v>
      </c>
      <c r="D70" s="93"/>
      <c r="E70" s="93" t="s">
        <v>186</v>
      </c>
      <c r="F70" s="108">
        <v>42814</v>
      </c>
      <c r="G70" s="90">
        <v>27030886.010000002</v>
      </c>
      <c r="H70" s="92">
        <v>-4.4314999999999998</v>
      </c>
      <c r="I70" s="90">
        <v>-1197.8798200000001</v>
      </c>
      <c r="J70" s="91">
        <f t="shared" si="0"/>
        <v>-2.8350508738273602E-2</v>
      </c>
      <c r="K70" s="91">
        <f>I70/'סכום נכסי הקרן'!$C$42</f>
        <v>-2.4315182029361494E-5</v>
      </c>
    </row>
    <row r="71" spans="2:11" s="133" customFormat="1">
      <c r="B71" s="83" t="s">
        <v>2355</v>
      </c>
      <c r="C71" s="82" t="s">
        <v>2356</v>
      </c>
      <c r="D71" s="93"/>
      <c r="E71" s="93" t="s">
        <v>186</v>
      </c>
      <c r="F71" s="108">
        <v>42814</v>
      </c>
      <c r="G71" s="90">
        <v>63140434.439999998</v>
      </c>
      <c r="H71" s="92">
        <v>-4.3905000000000003</v>
      </c>
      <c r="I71" s="90">
        <v>-2772.1690199999998</v>
      </c>
      <c r="J71" s="91">
        <f t="shared" si="0"/>
        <v>-6.5609588468967917E-2</v>
      </c>
      <c r="K71" s="91">
        <f>I71/'סכום נכסי הקרן'!$C$42</f>
        <v>-5.6270915672873301E-5</v>
      </c>
    </row>
    <row r="72" spans="2:11" s="133" customFormat="1">
      <c r="B72" s="83" t="s">
        <v>2357</v>
      </c>
      <c r="C72" s="82" t="s">
        <v>2358</v>
      </c>
      <c r="D72" s="93"/>
      <c r="E72" s="93" t="s">
        <v>186</v>
      </c>
      <c r="F72" s="108">
        <v>42831</v>
      </c>
      <c r="G72" s="90">
        <v>37145000</v>
      </c>
      <c r="H72" s="92">
        <v>-4.0019</v>
      </c>
      <c r="I72" s="90">
        <v>-1486.5105100000001</v>
      </c>
      <c r="J72" s="91">
        <f t="shared" si="0"/>
        <v>-3.5181600440760866E-2</v>
      </c>
      <c r="K72" s="91">
        <f>I72/'סכום נכסי הקרן'!$C$42</f>
        <v>-3.017395654867029E-5</v>
      </c>
    </row>
    <row r="73" spans="2:11" s="133" customFormat="1">
      <c r="B73" s="83" t="s">
        <v>2359</v>
      </c>
      <c r="C73" s="82" t="s">
        <v>2360</v>
      </c>
      <c r="D73" s="93"/>
      <c r="E73" s="93" t="s">
        <v>186</v>
      </c>
      <c r="F73" s="108">
        <v>42815</v>
      </c>
      <c r="G73" s="90">
        <v>8742656.9600000009</v>
      </c>
      <c r="H73" s="92">
        <v>-3.9893000000000001</v>
      </c>
      <c r="I73" s="90">
        <v>-348.77211999999997</v>
      </c>
      <c r="J73" s="91">
        <f t="shared" si="0"/>
        <v>-8.2544733375057681E-3</v>
      </c>
      <c r="K73" s="91">
        <f>I73/'סכום נכסי הקרן'!$C$42</f>
        <v>-7.0795562651404448E-6</v>
      </c>
    </row>
    <row r="74" spans="2:11" s="133" customFormat="1">
      <c r="B74" s="83" t="s">
        <v>2361</v>
      </c>
      <c r="C74" s="82" t="s">
        <v>2362</v>
      </c>
      <c r="D74" s="93"/>
      <c r="E74" s="93" t="s">
        <v>186</v>
      </c>
      <c r="F74" s="108">
        <v>42851</v>
      </c>
      <c r="G74" s="90">
        <v>60689336.399999999</v>
      </c>
      <c r="H74" s="92">
        <v>-1.2209000000000001</v>
      </c>
      <c r="I74" s="90">
        <v>-740.95726999999999</v>
      </c>
      <c r="J74" s="91">
        <f t="shared" si="0"/>
        <v>-1.7536413258737719E-2</v>
      </c>
      <c r="K74" s="91">
        <f>I74/'סכום נכסי הקרן'!$C$42</f>
        <v>-1.5040332590316739E-5</v>
      </c>
    </row>
    <row r="75" spans="2:11" s="133" customFormat="1">
      <c r="B75" s="83" t="s">
        <v>2363</v>
      </c>
      <c r="C75" s="82" t="s">
        <v>2364</v>
      </c>
      <c r="D75" s="93"/>
      <c r="E75" s="93" t="s">
        <v>186</v>
      </c>
      <c r="F75" s="108">
        <v>42851</v>
      </c>
      <c r="G75" s="90">
        <v>41815037.210000001</v>
      </c>
      <c r="H75" s="92">
        <v>-1.2043999999999999</v>
      </c>
      <c r="I75" s="90">
        <v>-503.62579999999997</v>
      </c>
      <c r="J75" s="91">
        <f t="shared" si="0"/>
        <v>-1.1919432488411093E-2</v>
      </c>
      <c r="K75" s="91">
        <f>I75/'סכום נכסי הקרן'!$C$42</f>
        <v>-1.0222856080573094E-5</v>
      </c>
    </row>
    <row r="76" spans="2:11" s="133" customFormat="1">
      <c r="B76" s="83" t="s">
        <v>2365</v>
      </c>
      <c r="C76" s="82" t="s">
        <v>2366</v>
      </c>
      <c r="D76" s="93"/>
      <c r="E76" s="93" t="s">
        <v>186</v>
      </c>
      <c r="F76" s="108">
        <v>42852</v>
      </c>
      <c r="G76" s="90">
        <v>58761082.640000001</v>
      </c>
      <c r="H76" s="92">
        <v>-0.70820000000000005</v>
      </c>
      <c r="I76" s="90">
        <v>-416.12609000000003</v>
      </c>
      <c r="J76" s="91">
        <f t="shared" ref="J76:J93" si="1">I76/$I$11</f>
        <v>-9.8485558849873839E-3</v>
      </c>
      <c r="K76" s="91">
        <f>I76/'סכום נכסי הקרן'!$C$42</f>
        <v>-8.4467418655708414E-6</v>
      </c>
    </row>
    <row r="77" spans="2:11" s="133" customFormat="1">
      <c r="B77" s="83" t="s">
        <v>2367</v>
      </c>
      <c r="C77" s="82" t="s">
        <v>2368</v>
      </c>
      <c r="D77" s="93"/>
      <c r="E77" s="93" t="s">
        <v>186</v>
      </c>
      <c r="F77" s="108">
        <v>42852</v>
      </c>
      <c r="G77" s="90">
        <v>124326325.2</v>
      </c>
      <c r="H77" s="92">
        <v>-0.67190000000000005</v>
      </c>
      <c r="I77" s="90">
        <v>-835.40069999999992</v>
      </c>
      <c r="J77" s="91">
        <f t="shared" si="1"/>
        <v>-1.9771628547269358E-2</v>
      </c>
      <c r="K77" s="91">
        <f>I77/'סכום נכסי הקרן'!$C$42</f>
        <v>-1.6957394012995401E-5</v>
      </c>
    </row>
    <row r="78" spans="2:11" s="133" customFormat="1">
      <c r="B78" s="83" t="s">
        <v>2369</v>
      </c>
      <c r="C78" s="82" t="s">
        <v>2370</v>
      </c>
      <c r="D78" s="93"/>
      <c r="E78" s="93" t="s">
        <v>183</v>
      </c>
      <c r="F78" s="108">
        <v>42849</v>
      </c>
      <c r="G78" s="90">
        <v>23379181.859999999</v>
      </c>
      <c r="H78" s="92">
        <v>1.9068000000000001</v>
      </c>
      <c r="I78" s="90">
        <v>445.79521</v>
      </c>
      <c r="J78" s="91">
        <f t="shared" si="1"/>
        <v>1.0550742057400645E-2</v>
      </c>
      <c r="K78" s="91">
        <f>I78/'סכום נכסי הקרן'!$C$42</f>
        <v>9.0489809561759135E-6</v>
      </c>
    </row>
    <row r="79" spans="2:11" s="133" customFormat="1">
      <c r="B79" s="83" t="s">
        <v>2371</v>
      </c>
      <c r="C79" s="82" t="s">
        <v>2372</v>
      </c>
      <c r="D79" s="93"/>
      <c r="E79" s="93" t="s">
        <v>183</v>
      </c>
      <c r="F79" s="108">
        <v>42849</v>
      </c>
      <c r="G79" s="90">
        <v>27269674</v>
      </c>
      <c r="H79" s="92">
        <v>1.905</v>
      </c>
      <c r="I79" s="90">
        <v>519.49096999999995</v>
      </c>
      <c r="J79" s="91">
        <f t="shared" si="1"/>
        <v>1.2294917268444531E-2</v>
      </c>
      <c r="K79" s="91">
        <f>I79/'סכום נכסי הקרן'!$C$42</f>
        <v>1.0544895478879983E-5</v>
      </c>
    </row>
    <row r="80" spans="2:11" s="133" customFormat="1">
      <c r="B80" s="83" t="s">
        <v>2373</v>
      </c>
      <c r="C80" s="82" t="s">
        <v>2374</v>
      </c>
      <c r="D80" s="93"/>
      <c r="E80" s="93" t="s">
        <v>183</v>
      </c>
      <c r="F80" s="108">
        <v>42880</v>
      </c>
      <c r="G80" s="90">
        <v>42710157.700000003</v>
      </c>
      <c r="H80" s="92">
        <v>0.28670000000000001</v>
      </c>
      <c r="I80" s="90">
        <v>122.43297</v>
      </c>
      <c r="J80" s="91">
        <f t="shared" si="1"/>
        <v>2.8976504386206202E-3</v>
      </c>
      <c r="K80" s="91">
        <f>I80/'סכום נכסי הקרן'!$C$42</f>
        <v>2.4852075327100463E-6</v>
      </c>
    </row>
    <row r="81" spans="2:11" s="133" customFormat="1">
      <c r="B81" s="83" t="s">
        <v>2375</v>
      </c>
      <c r="C81" s="82" t="s">
        <v>2376</v>
      </c>
      <c r="D81" s="93"/>
      <c r="E81" s="93" t="s">
        <v>183</v>
      </c>
      <c r="F81" s="108">
        <v>42864</v>
      </c>
      <c r="G81" s="90">
        <v>17480000</v>
      </c>
      <c r="H81" s="92">
        <v>-1.7184999999999999</v>
      </c>
      <c r="I81" s="90">
        <v>-300.39946000000003</v>
      </c>
      <c r="J81" s="91">
        <f t="shared" si="1"/>
        <v>-7.1096260021332293E-3</v>
      </c>
      <c r="K81" s="91">
        <f>I81/'סכום נכסי הקרן'!$C$42</f>
        <v>-6.0976630789405041E-6</v>
      </c>
    </row>
    <row r="82" spans="2:11" s="133" customFormat="1">
      <c r="B82" s="83" t="s">
        <v>2377</v>
      </c>
      <c r="C82" s="82" t="s">
        <v>2378</v>
      </c>
      <c r="D82" s="93"/>
      <c r="E82" s="93" t="s">
        <v>185</v>
      </c>
      <c r="F82" s="108">
        <v>42901</v>
      </c>
      <c r="G82" s="90">
        <v>64791822.479999997</v>
      </c>
      <c r="H82" s="92">
        <v>-1.9083000000000001</v>
      </c>
      <c r="I82" s="90">
        <v>-1236.3947499999999</v>
      </c>
      <c r="J82" s="91">
        <f t="shared" si="1"/>
        <v>-2.9262050815607364E-2</v>
      </c>
      <c r="K82" s="91">
        <f>I82/'סכום נכסי הקרן'!$C$42</f>
        <v>-2.5096977930888668E-5</v>
      </c>
    </row>
    <row r="83" spans="2:11" s="133" customFormat="1">
      <c r="B83" s="83" t="s">
        <v>2379</v>
      </c>
      <c r="C83" s="82" t="s">
        <v>2380</v>
      </c>
      <c r="D83" s="93"/>
      <c r="E83" s="93" t="s">
        <v>185</v>
      </c>
      <c r="F83" s="108">
        <v>42901</v>
      </c>
      <c r="G83" s="90">
        <v>18071215.550000001</v>
      </c>
      <c r="H83" s="92">
        <v>-1.8631</v>
      </c>
      <c r="I83" s="90">
        <v>-336.68290000000002</v>
      </c>
      <c r="J83" s="91">
        <f t="shared" si="1"/>
        <v>-7.9683548709229418E-3</v>
      </c>
      <c r="K83" s="91">
        <f>I83/'סכום נכסי הקרן'!$C$42</f>
        <v>-6.8341630462338969E-6</v>
      </c>
    </row>
    <row r="84" spans="2:11" s="133" customFormat="1">
      <c r="B84" s="83" t="s">
        <v>2381</v>
      </c>
      <c r="C84" s="82" t="s">
        <v>2382</v>
      </c>
      <c r="D84" s="93"/>
      <c r="E84" s="93" t="s">
        <v>185</v>
      </c>
      <c r="F84" s="108">
        <v>42898</v>
      </c>
      <c r="G84" s="90">
        <v>37012263.869999997</v>
      </c>
      <c r="H84" s="92">
        <v>-1.6319999999999999</v>
      </c>
      <c r="I84" s="90">
        <v>-604.02738999999997</v>
      </c>
      <c r="J84" s="91">
        <f t="shared" si="1"/>
        <v>-1.4295660977368828E-2</v>
      </c>
      <c r="K84" s="91">
        <f>I84/'סכום נכסי הקרן'!$C$42</f>
        <v>-1.2260859306044679E-5</v>
      </c>
    </row>
    <row r="85" spans="2:11" s="133" customFormat="1">
      <c r="B85" s="83" t="s">
        <v>2383</v>
      </c>
      <c r="C85" s="82" t="s">
        <v>2384</v>
      </c>
      <c r="D85" s="93"/>
      <c r="E85" s="93" t="s">
        <v>185</v>
      </c>
      <c r="F85" s="108">
        <v>42898</v>
      </c>
      <c r="G85" s="90">
        <v>59167003.200000003</v>
      </c>
      <c r="H85" s="92">
        <v>-1.4523999999999999</v>
      </c>
      <c r="I85" s="90">
        <v>-859.32799</v>
      </c>
      <c r="J85" s="91">
        <f t="shared" si="1"/>
        <v>-2.0337921453203952E-2</v>
      </c>
      <c r="K85" s="91">
        <f>I85/'סכום נכסי הקרן'!$C$42</f>
        <v>-1.7443082478654103E-5</v>
      </c>
    </row>
    <row r="86" spans="2:11" s="133" customFormat="1">
      <c r="B86" s="83" t="s">
        <v>2385</v>
      </c>
      <c r="C86" s="82" t="s">
        <v>2386</v>
      </c>
      <c r="D86" s="93"/>
      <c r="E86" s="93" t="s">
        <v>185</v>
      </c>
      <c r="F86" s="108">
        <v>42891</v>
      </c>
      <c r="G86" s="90">
        <v>22915622.75</v>
      </c>
      <c r="H86" s="92">
        <v>-1.0620000000000001</v>
      </c>
      <c r="I86" s="90">
        <v>-243.35642000000001</v>
      </c>
      <c r="J86" s="91">
        <f t="shared" si="1"/>
        <v>-5.7595747056870704E-3</v>
      </c>
      <c r="K86" s="91">
        <f>I86/'סכום נכסי הקרן'!$C$42</f>
        <v>-4.9397740503832411E-6</v>
      </c>
    </row>
    <row r="87" spans="2:11" s="133" customFormat="1">
      <c r="B87" s="83" t="s">
        <v>2387</v>
      </c>
      <c r="C87" s="82" t="s">
        <v>2388</v>
      </c>
      <c r="D87" s="93"/>
      <c r="E87" s="93" t="s">
        <v>186</v>
      </c>
      <c r="F87" s="108">
        <v>42891</v>
      </c>
      <c r="G87" s="90">
        <v>39113645.840000004</v>
      </c>
      <c r="H87" s="92">
        <v>-0.62909999999999999</v>
      </c>
      <c r="I87" s="90">
        <v>-246.07474999999999</v>
      </c>
      <c r="J87" s="91">
        <f t="shared" si="1"/>
        <v>-5.8239100731686854E-3</v>
      </c>
      <c r="K87" s="91">
        <f>I87/'סכום נכסי הקרן'!$C$42</f>
        <v>-4.9949521138770178E-6</v>
      </c>
    </row>
    <row r="88" spans="2:11" s="133" customFormat="1">
      <c r="B88" s="83" t="s">
        <v>2389</v>
      </c>
      <c r="C88" s="82" t="s">
        <v>2390</v>
      </c>
      <c r="D88" s="93"/>
      <c r="E88" s="93" t="s">
        <v>186</v>
      </c>
      <c r="F88" s="108">
        <v>42893</v>
      </c>
      <c r="G88" s="90">
        <v>108709378.56</v>
      </c>
      <c r="H88" s="92">
        <v>-0.53459999999999996</v>
      </c>
      <c r="I88" s="90">
        <v>-581.11033999999995</v>
      </c>
      <c r="J88" s="91">
        <f t="shared" si="1"/>
        <v>-1.3753277663589943E-2</v>
      </c>
      <c r="K88" s="91">
        <f>I88/'סכום נכסי הקרן'!$C$42</f>
        <v>-1.1795677212630684E-5</v>
      </c>
    </row>
    <row r="89" spans="2:11" s="133" customFormat="1">
      <c r="B89" s="83" t="s">
        <v>2391</v>
      </c>
      <c r="C89" s="82" t="s">
        <v>2392</v>
      </c>
      <c r="D89" s="93"/>
      <c r="E89" s="93" t="s">
        <v>183</v>
      </c>
      <c r="F89" s="108">
        <v>42905</v>
      </c>
      <c r="G89" s="90">
        <v>34960000</v>
      </c>
      <c r="H89" s="92">
        <v>0.6119</v>
      </c>
      <c r="I89" s="90">
        <v>213.92937000000001</v>
      </c>
      <c r="J89" s="91">
        <f t="shared" si="1"/>
        <v>5.0631176619691E-3</v>
      </c>
      <c r="K89" s="91">
        <f>I89/'סכום נכסי הקרן'!$C$42</f>
        <v>4.3424486214123096E-6</v>
      </c>
    </row>
    <row r="90" spans="2:11" s="133" customFormat="1">
      <c r="B90" s="81"/>
      <c r="C90" s="82"/>
      <c r="D90" s="82"/>
      <c r="E90" s="82"/>
      <c r="F90" s="82"/>
      <c r="G90" s="90"/>
      <c r="H90" s="92"/>
      <c r="I90" s="82"/>
      <c r="J90" s="91"/>
      <c r="K90" s="82"/>
    </row>
    <row r="91" spans="2:11" s="133" customFormat="1">
      <c r="B91" s="79" t="s">
        <v>259</v>
      </c>
      <c r="C91" s="80"/>
      <c r="D91" s="80"/>
      <c r="E91" s="80"/>
      <c r="F91" s="80"/>
      <c r="G91" s="87"/>
      <c r="H91" s="89"/>
      <c r="I91" s="87">
        <f>I92</f>
        <v>7037.0664800000004</v>
      </c>
      <c r="J91" s="88">
        <f t="shared" si="1"/>
        <v>0.16654793861795941</v>
      </c>
      <c r="K91" s="88">
        <f>I91/'סכום נכסי הקרן'!$C$42</f>
        <v>1.4284200264256738E-4</v>
      </c>
    </row>
    <row r="92" spans="2:11" s="133" customFormat="1">
      <c r="B92" s="98" t="s">
        <v>249</v>
      </c>
      <c r="C92" s="80"/>
      <c r="D92" s="80"/>
      <c r="E92" s="80"/>
      <c r="F92" s="80"/>
      <c r="G92" s="87"/>
      <c r="H92" s="89"/>
      <c r="I92" s="87">
        <f>I93</f>
        <v>7037.0664800000004</v>
      </c>
      <c r="J92" s="88">
        <f t="shared" si="1"/>
        <v>0.16654793861795941</v>
      </c>
      <c r="K92" s="88">
        <f>I92/'סכום נכסי הקרן'!$C$42</f>
        <v>1.4284200264256738E-4</v>
      </c>
    </row>
    <row r="93" spans="2:11" s="133" customFormat="1">
      <c r="B93" s="83" t="s">
        <v>2393</v>
      </c>
      <c r="C93" s="82" t="s">
        <v>2394</v>
      </c>
      <c r="D93" s="93"/>
      <c r="E93" s="93" t="s">
        <v>183</v>
      </c>
      <c r="F93" s="108">
        <v>42844</v>
      </c>
      <c r="G93" s="90">
        <v>185454231.30000001</v>
      </c>
      <c r="H93" s="92">
        <v>4.0663</v>
      </c>
      <c r="I93" s="90">
        <v>7037.0664800000004</v>
      </c>
      <c r="J93" s="91">
        <f t="shared" si="1"/>
        <v>0.16654793861795941</v>
      </c>
      <c r="K93" s="91">
        <f>I93/'סכום נכסי הקרן'!$C$42</f>
        <v>1.4284200264256738E-4</v>
      </c>
    </row>
    <row r="94" spans="2:11" s="133" customFormat="1">
      <c r="B94" s="134"/>
    </row>
    <row r="95" spans="2:11" s="133" customFormat="1">
      <c r="B95" s="134"/>
    </row>
    <row r="96" spans="2:11" s="133" customFormat="1">
      <c r="B96" s="134"/>
    </row>
    <row r="97" spans="2:2" s="133" customFormat="1">
      <c r="B97" s="137" t="s">
        <v>276</v>
      </c>
    </row>
    <row r="98" spans="2:2" s="133" customFormat="1">
      <c r="B98" s="137" t="s">
        <v>132</v>
      </c>
    </row>
    <row r="99" spans="2:2" s="133" customFormat="1">
      <c r="B99" s="137" t="s">
        <v>261</v>
      </c>
    </row>
    <row r="100" spans="2:2" s="133" customFormat="1">
      <c r="B100" s="137" t="s">
        <v>271</v>
      </c>
    </row>
    <row r="101" spans="2:2" s="133" customFormat="1">
      <c r="B101" s="134"/>
    </row>
    <row r="102" spans="2:2" s="133" customFormat="1">
      <c r="B102" s="134"/>
    </row>
    <row r="103" spans="2:2" s="133" customFormat="1">
      <c r="B103" s="134"/>
    </row>
    <row r="104" spans="2:2" s="133" customFormat="1">
      <c r="B104" s="134"/>
    </row>
    <row r="105" spans="2:2" s="133" customFormat="1">
      <c r="B105" s="134"/>
    </row>
    <row r="106" spans="2:2" s="133" customFormat="1">
      <c r="B106" s="134"/>
    </row>
    <row r="107" spans="2:2" s="133" customFormat="1">
      <c r="B107" s="134"/>
    </row>
    <row r="108" spans="2:2" s="133" customFormat="1">
      <c r="B108" s="134"/>
    </row>
    <row r="109" spans="2:2" s="133" customFormat="1">
      <c r="B109" s="134"/>
    </row>
    <row r="110" spans="2:2" s="133" customFormat="1">
      <c r="B110" s="134"/>
    </row>
    <row r="111" spans="2:2" s="133" customFormat="1">
      <c r="B111" s="134"/>
    </row>
    <row r="112" spans="2:2" s="133" customFormat="1">
      <c r="B112" s="134"/>
    </row>
    <row r="113" spans="2:2" s="133" customFormat="1">
      <c r="B113" s="134"/>
    </row>
    <row r="114" spans="2:2" s="133" customFormat="1">
      <c r="B114" s="134"/>
    </row>
    <row r="115" spans="2:2" s="133" customFormat="1">
      <c r="B115" s="134"/>
    </row>
    <row r="116" spans="2:2" s="133" customFormat="1">
      <c r="B116" s="134"/>
    </row>
    <row r="117" spans="2:2" s="133" customFormat="1">
      <c r="B117" s="134"/>
    </row>
    <row r="118" spans="2:2" s="133" customFormat="1">
      <c r="B118" s="134"/>
    </row>
    <row r="119" spans="2:2" s="133" customFormat="1">
      <c r="B119" s="134"/>
    </row>
    <row r="120" spans="2:2" s="133" customFormat="1">
      <c r="B120" s="134"/>
    </row>
    <row r="121" spans="2:2" s="133" customFormat="1">
      <c r="B121" s="134"/>
    </row>
    <row r="122" spans="2:2" s="133" customFormat="1">
      <c r="B122" s="134"/>
    </row>
    <row r="123" spans="2:2" s="133" customFormat="1">
      <c r="B123" s="134"/>
    </row>
    <row r="124" spans="2:2" s="133" customFormat="1">
      <c r="B124" s="134"/>
    </row>
    <row r="125" spans="2:2" s="133" customFormat="1">
      <c r="B125" s="134"/>
    </row>
    <row r="126" spans="2:2" s="133" customFormat="1">
      <c r="B126" s="134"/>
    </row>
    <row r="127" spans="2:2" s="133" customFormat="1">
      <c r="B127" s="134"/>
    </row>
    <row r="128" spans="2:2" s="133" customFormat="1">
      <c r="B128" s="134"/>
    </row>
    <row r="129" spans="2:2" s="133" customFormat="1">
      <c r="B129" s="134"/>
    </row>
    <row r="130" spans="2:2" s="133" customFormat="1">
      <c r="B130" s="134"/>
    </row>
    <row r="131" spans="2:2" s="133" customFormat="1">
      <c r="B131" s="134"/>
    </row>
    <row r="132" spans="2:2" s="133" customFormat="1">
      <c r="B132" s="134"/>
    </row>
    <row r="133" spans="2:2" s="133" customFormat="1">
      <c r="B133" s="134"/>
    </row>
    <row r="134" spans="2:2" s="133" customFormat="1">
      <c r="B134" s="134"/>
    </row>
    <row r="135" spans="2:2" s="133" customFormat="1">
      <c r="B135" s="134"/>
    </row>
    <row r="136" spans="2:2" s="133" customFormat="1">
      <c r="B136" s="134"/>
    </row>
    <row r="137" spans="2:2" s="133" customFormat="1">
      <c r="B137" s="134"/>
    </row>
    <row r="138" spans="2:2" s="133" customFormat="1">
      <c r="B138" s="134"/>
    </row>
    <row r="139" spans="2:2" s="133" customFormat="1">
      <c r="B139" s="134"/>
    </row>
    <row r="140" spans="2:2" s="133" customFormat="1">
      <c r="B140" s="134"/>
    </row>
    <row r="141" spans="2:2" s="133" customFormat="1">
      <c r="B141" s="134"/>
    </row>
    <row r="142" spans="2:2" s="133" customFormat="1">
      <c r="B142" s="134"/>
    </row>
    <row r="143" spans="2:2" s="133" customFormat="1">
      <c r="B143" s="134"/>
    </row>
    <row r="144" spans="2:2" s="133" customFormat="1">
      <c r="B144" s="134"/>
    </row>
    <row r="145" spans="2:2" s="133" customFormat="1">
      <c r="B145" s="134"/>
    </row>
    <row r="146" spans="2:2" s="133" customFormat="1">
      <c r="B146" s="134"/>
    </row>
    <row r="147" spans="2:2" s="133" customFormat="1">
      <c r="B147" s="134"/>
    </row>
    <row r="148" spans="2:2" s="133" customFormat="1">
      <c r="B148" s="134"/>
    </row>
    <row r="149" spans="2:2" s="133" customFormat="1">
      <c r="B149" s="134"/>
    </row>
    <row r="150" spans="2:2" s="133" customFormat="1">
      <c r="B150" s="134"/>
    </row>
    <row r="151" spans="2:2" s="133" customFormat="1">
      <c r="B151" s="134"/>
    </row>
    <row r="152" spans="2:2" s="133" customFormat="1">
      <c r="B152" s="134"/>
    </row>
    <row r="153" spans="2:2" s="133" customFormat="1">
      <c r="B153" s="134"/>
    </row>
    <row r="154" spans="2:2" s="133" customFormat="1">
      <c r="B154" s="134"/>
    </row>
    <row r="155" spans="2:2" s="133" customFormat="1">
      <c r="B155" s="134"/>
    </row>
    <row r="156" spans="2:2" s="133" customFormat="1">
      <c r="B156" s="134"/>
    </row>
    <row r="157" spans="2:2" s="133" customFormat="1">
      <c r="B157" s="134"/>
    </row>
    <row r="158" spans="2:2" s="133" customFormat="1">
      <c r="B158" s="134"/>
    </row>
    <row r="159" spans="2:2" s="133" customFormat="1">
      <c r="B159" s="134"/>
    </row>
    <row r="160" spans="2:2" s="133" customFormat="1">
      <c r="B160" s="134"/>
    </row>
    <row r="161" spans="2:2" s="133" customFormat="1">
      <c r="B161" s="134"/>
    </row>
    <row r="162" spans="2:2" s="133" customFormat="1">
      <c r="B162" s="134"/>
    </row>
    <row r="163" spans="2:2" s="133" customFormat="1">
      <c r="B163" s="134"/>
    </row>
    <row r="164" spans="2:2" s="133" customFormat="1">
      <c r="B164" s="134"/>
    </row>
    <row r="165" spans="2:2" s="133" customFormat="1">
      <c r="B165" s="134"/>
    </row>
    <row r="166" spans="2:2" s="133" customFormat="1">
      <c r="B166" s="134"/>
    </row>
    <row r="167" spans="2:2" s="133" customFormat="1">
      <c r="B167" s="134"/>
    </row>
    <row r="168" spans="2:2" s="133" customFormat="1">
      <c r="B168" s="134"/>
    </row>
    <row r="169" spans="2:2" s="133" customFormat="1">
      <c r="B169" s="134"/>
    </row>
    <row r="170" spans="2:2" s="133" customFormat="1">
      <c r="B170" s="134"/>
    </row>
    <row r="171" spans="2:2" s="133" customFormat="1">
      <c r="B171" s="134"/>
    </row>
    <row r="172" spans="2:2" s="133" customFormat="1">
      <c r="B172" s="134"/>
    </row>
    <row r="173" spans="2:2" s="133" customFormat="1">
      <c r="B173" s="134"/>
    </row>
    <row r="174" spans="2:2" s="133" customFormat="1">
      <c r="B174" s="134"/>
    </row>
    <row r="175" spans="2:2" s="133" customFormat="1">
      <c r="B175" s="134"/>
    </row>
    <row r="176" spans="2:2" s="133" customFormat="1">
      <c r="B176" s="134"/>
    </row>
    <row r="177" spans="2:2" s="133" customFormat="1">
      <c r="B177" s="134"/>
    </row>
    <row r="178" spans="2:2" s="133" customFormat="1">
      <c r="B178" s="134"/>
    </row>
    <row r="179" spans="2:2" s="133" customFormat="1">
      <c r="B179" s="134"/>
    </row>
    <row r="180" spans="2:2" s="133" customFormat="1">
      <c r="B180" s="134"/>
    </row>
    <row r="181" spans="2:2" s="133" customFormat="1">
      <c r="B181" s="134"/>
    </row>
    <row r="182" spans="2:2" s="133" customFormat="1">
      <c r="B182" s="134"/>
    </row>
    <row r="183" spans="2:2" s="133" customFormat="1">
      <c r="B183" s="134"/>
    </row>
    <row r="184" spans="2:2" s="133" customFormat="1">
      <c r="B184" s="134"/>
    </row>
    <row r="185" spans="2:2" s="133" customFormat="1">
      <c r="B185" s="134"/>
    </row>
    <row r="186" spans="2:2" s="133" customFormat="1">
      <c r="B186" s="134"/>
    </row>
    <row r="187" spans="2:2" s="133" customFormat="1">
      <c r="B187" s="134"/>
    </row>
    <row r="188" spans="2:2" s="133" customFormat="1">
      <c r="B188" s="134"/>
    </row>
    <row r="189" spans="2:2" s="133" customFormat="1">
      <c r="B189" s="134"/>
    </row>
    <row r="190" spans="2:2" s="133" customFormat="1">
      <c r="B190" s="134"/>
    </row>
    <row r="191" spans="2:2" s="133" customFormat="1">
      <c r="B191" s="134"/>
    </row>
    <row r="192" spans="2:2" s="133" customFormat="1">
      <c r="B192" s="134"/>
    </row>
    <row r="193" spans="2:2" s="133" customFormat="1">
      <c r="B193" s="134"/>
    </row>
    <row r="194" spans="2:2" s="133" customFormat="1">
      <c r="B194" s="134"/>
    </row>
    <row r="195" spans="2:2" s="133" customFormat="1">
      <c r="B195" s="134"/>
    </row>
    <row r="196" spans="2:2" s="133" customFormat="1">
      <c r="B196" s="134"/>
    </row>
    <row r="197" spans="2:2" s="133" customFormat="1">
      <c r="B197" s="134"/>
    </row>
    <row r="198" spans="2:2" s="133" customFormat="1">
      <c r="B198" s="134"/>
    </row>
    <row r="199" spans="2:2" s="133" customFormat="1">
      <c r="B199" s="134"/>
    </row>
    <row r="200" spans="2:2" s="133" customFormat="1">
      <c r="B200" s="134"/>
    </row>
    <row r="201" spans="2:2" s="133" customFormat="1">
      <c r="B201" s="134"/>
    </row>
    <row r="202" spans="2:2" s="133" customFormat="1">
      <c r="B202" s="134"/>
    </row>
    <row r="203" spans="2:2" s="133" customFormat="1">
      <c r="B203" s="134"/>
    </row>
    <row r="204" spans="2:2" s="133" customFormat="1">
      <c r="B204" s="134"/>
    </row>
    <row r="205" spans="2:2" s="133" customFormat="1">
      <c r="B205" s="134"/>
    </row>
    <row r="206" spans="2:2" s="133" customFormat="1">
      <c r="B206" s="134"/>
    </row>
    <row r="207" spans="2:2" s="133" customFormat="1">
      <c r="B207" s="134"/>
    </row>
    <row r="208" spans="2:2" s="133" customFormat="1">
      <c r="B208" s="134"/>
    </row>
    <row r="209" spans="2:2" s="133" customFormat="1">
      <c r="B209" s="134"/>
    </row>
    <row r="210" spans="2:2" s="133" customFormat="1">
      <c r="B210" s="134"/>
    </row>
    <row r="211" spans="2:2" s="133" customFormat="1">
      <c r="B211" s="134"/>
    </row>
    <row r="212" spans="2:2" s="133" customFormat="1">
      <c r="B212" s="134"/>
    </row>
    <row r="213" spans="2:2" s="133" customFormat="1">
      <c r="B213" s="134"/>
    </row>
    <row r="214" spans="2:2" s="133" customFormat="1">
      <c r="B214" s="134"/>
    </row>
    <row r="215" spans="2:2" s="133" customFormat="1">
      <c r="B215" s="134"/>
    </row>
    <row r="216" spans="2:2" s="133" customFormat="1">
      <c r="B216" s="134"/>
    </row>
    <row r="217" spans="2:2" s="133" customFormat="1">
      <c r="B217" s="134"/>
    </row>
    <row r="218" spans="2:2" s="133" customFormat="1">
      <c r="B218" s="134"/>
    </row>
    <row r="219" spans="2:2" s="133" customFormat="1">
      <c r="B219" s="134"/>
    </row>
    <row r="220" spans="2:2" s="133" customFormat="1">
      <c r="B220" s="134"/>
    </row>
    <row r="221" spans="2:2" s="133" customFormat="1">
      <c r="B221" s="134"/>
    </row>
    <row r="222" spans="2:2" s="133" customFormat="1">
      <c r="B222" s="134"/>
    </row>
    <row r="223" spans="2:2" s="133" customFormat="1">
      <c r="B223" s="134"/>
    </row>
    <row r="224" spans="2:2" s="133" customFormat="1">
      <c r="B224" s="134"/>
    </row>
    <row r="225" spans="2:2" s="133" customFormat="1">
      <c r="B225" s="134"/>
    </row>
    <row r="226" spans="2:2" s="133" customFormat="1">
      <c r="B226" s="134"/>
    </row>
    <row r="227" spans="2:2" s="133" customFormat="1">
      <c r="B227" s="134"/>
    </row>
    <row r="228" spans="2:2" s="133" customFormat="1">
      <c r="B228" s="134"/>
    </row>
    <row r="229" spans="2:2" s="133" customFormat="1">
      <c r="B229" s="134"/>
    </row>
    <row r="230" spans="2:2" s="133" customFormat="1">
      <c r="B230" s="134"/>
    </row>
    <row r="231" spans="2:2" s="133" customFormat="1">
      <c r="B231" s="134"/>
    </row>
    <row r="232" spans="2:2" s="133" customFormat="1">
      <c r="B232" s="134"/>
    </row>
    <row r="233" spans="2:2" s="133" customFormat="1">
      <c r="B233" s="134"/>
    </row>
    <row r="234" spans="2:2" s="133" customFormat="1">
      <c r="B234" s="134"/>
    </row>
    <row r="235" spans="2:2" s="133" customFormat="1">
      <c r="B235" s="134"/>
    </row>
    <row r="236" spans="2:2" s="133" customFormat="1">
      <c r="B236" s="134"/>
    </row>
    <row r="237" spans="2:2" s="133" customFormat="1">
      <c r="B237" s="134"/>
    </row>
    <row r="238" spans="2:2" s="133" customFormat="1">
      <c r="B238" s="134"/>
    </row>
    <row r="239" spans="2:2" s="133" customFormat="1">
      <c r="B239" s="134"/>
    </row>
    <row r="240" spans="2:2" s="133" customFormat="1">
      <c r="B240" s="134"/>
    </row>
    <row r="241" spans="2:2" s="133" customFormat="1">
      <c r="B241" s="134"/>
    </row>
    <row r="242" spans="2:2" s="133" customFormat="1">
      <c r="B242" s="134"/>
    </row>
    <row r="243" spans="2:2" s="133" customFormat="1">
      <c r="B243" s="134"/>
    </row>
    <row r="244" spans="2:2" s="133" customFormat="1">
      <c r="B244" s="134"/>
    </row>
    <row r="245" spans="2:2" s="133" customFormat="1">
      <c r="B245" s="134"/>
    </row>
    <row r="246" spans="2:2" s="133" customFormat="1">
      <c r="B246" s="134"/>
    </row>
    <row r="247" spans="2:2" s="133" customFormat="1">
      <c r="B247" s="134"/>
    </row>
    <row r="248" spans="2:2" s="133" customFormat="1">
      <c r="B248" s="134"/>
    </row>
    <row r="249" spans="2:2" s="133" customFormat="1">
      <c r="B249" s="134"/>
    </row>
    <row r="250" spans="2:2" s="133" customFormat="1">
      <c r="B250" s="134"/>
    </row>
    <row r="251" spans="2:2" s="133" customFormat="1">
      <c r="B251" s="134"/>
    </row>
    <row r="252" spans="2:2" s="133" customFormat="1">
      <c r="B252" s="134"/>
    </row>
    <row r="253" spans="2:2" s="133" customFormat="1">
      <c r="B253" s="134"/>
    </row>
    <row r="254" spans="2:2" s="133" customFormat="1">
      <c r="B254" s="134"/>
    </row>
    <row r="255" spans="2:2" s="133" customFormat="1">
      <c r="B255" s="134"/>
    </row>
    <row r="256" spans="2:2" s="133" customFormat="1">
      <c r="B256" s="134"/>
    </row>
    <row r="257" spans="2:2" s="133" customFormat="1">
      <c r="B257" s="134"/>
    </row>
    <row r="258" spans="2:2" s="133" customFormat="1">
      <c r="B258" s="134"/>
    </row>
    <row r="259" spans="2:2" s="133" customFormat="1">
      <c r="B259" s="134"/>
    </row>
    <row r="260" spans="2:2" s="133" customFormat="1">
      <c r="B260" s="134"/>
    </row>
    <row r="261" spans="2:2" s="133" customFormat="1">
      <c r="B261" s="134"/>
    </row>
    <row r="262" spans="2:2" s="133" customFormat="1">
      <c r="B262" s="134"/>
    </row>
    <row r="263" spans="2:2" s="133" customFormat="1">
      <c r="B263" s="134"/>
    </row>
    <row r="264" spans="2:2" s="133" customFormat="1">
      <c r="B264" s="134"/>
    </row>
    <row r="265" spans="2:2" s="133" customFormat="1">
      <c r="B265" s="134"/>
    </row>
    <row r="266" spans="2:2" s="133" customFormat="1">
      <c r="B266" s="134"/>
    </row>
    <row r="267" spans="2:2" s="133" customFormat="1">
      <c r="B267" s="134"/>
    </row>
    <row r="268" spans="2:2" s="133" customFormat="1">
      <c r="B268" s="134"/>
    </row>
    <row r="269" spans="2:2" s="133" customFormat="1">
      <c r="B269" s="134"/>
    </row>
    <row r="270" spans="2:2" s="133" customFormat="1">
      <c r="B270" s="134"/>
    </row>
    <row r="271" spans="2:2" s="133" customFormat="1">
      <c r="B271" s="134"/>
    </row>
    <row r="272" spans="2:2" s="133" customFormat="1">
      <c r="B272" s="134"/>
    </row>
    <row r="273" spans="2:2" s="133" customFormat="1">
      <c r="B273" s="134"/>
    </row>
    <row r="274" spans="2:2" s="133" customFormat="1">
      <c r="B274" s="134"/>
    </row>
    <row r="275" spans="2:2" s="133" customFormat="1">
      <c r="B275" s="134"/>
    </row>
    <row r="276" spans="2:2" s="133" customFormat="1">
      <c r="B276" s="134"/>
    </row>
    <row r="277" spans="2:2" s="133" customFormat="1">
      <c r="B277" s="134"/>
    </row>
    <row r="278" spans="2:2" s="133" customFormat="1">
      <c r="B278" s="134"/>
    </row>
    <row r="279" spans="2:2" s="133" customFormat="1">
      <c r="B279" s="134"/>
    </row>
    <row r="280" spans="2:2" s="133" customFormat="1">
      <c r="B280" s="134"/>
    </row>
    <row r="281" spans="2:2" s="133" customFormat="1">
      <c r="B281" s="134"/>
    </row>
    <row r="282" spans="2:2" s="133" customFormat="1">
      <c r="B282" s="134"/>
    </row>
    <row r="283" spans="2:2" s="133" customFormat="1">
      <c r="B283" s="134"/>
    </row>
    <row r="284" spans="2:2" s="133" customFormat="1">
      <c r="B284" s="134"/>
    </row>
    <row r="285" spans="2:2" s="133" customFormat="1">
      <c r="B285" s="134"/>
    </row>
    <row r="286" spans="2:2" s="133" customFormat="1">
      <c r="B286" s="134"/>
    </row>
    <row r="287" spans="2:2" s="133" customFormat="1">
      <c r="B287" s="134"/>
    </row>
    <row r="288" spans="2:2" s="133" customFormat="1">
      <c r="B288" s="134"/>
    </row>
    <row r="289" spans="2:4" s="133" customFormat="1">
      <c r="B289" s="134"/>
    </row>
    <row r="290" spans="2:4" s="133" customFormat="1">
      <c r="B290" s="134"/>
    </row>
    <row r="291" spans="2:4" s="133" customFormat="1">
      <c r="B291" s="134"/>
    </row>
    <row r="292" spans="2:4" s="133" customFormat="1">
      <c r="B292" s="134"/>
    </row>
    <row r="293" spans="2:4" s="133" customFormat="1">
      <c r="B293" s="134"/>
    </row>
    <row r="294" spans="2:4" s="133" customFormat="1">
      <c r="B294" s="134"/>
    </row>
    <row r="295" spans="2:4" s="133" customFormat="1">
      <c r="B295" s="134"/>
    </row>
    <row r="296" spans="2:4" s="133" customFormat="1">
      <c r="B296" s="134"/>
    </row>
    <row r="297" spans="2:4" s="133" customFormat="1">
      <c r="B297" s="134"/>
    </row>
    <row r="298" spans="2:4" s="133" customFormat="1">
      <c r="B298" s="134"/>
    </row>
    <row r="299" spans="2:4">
      <c r="C299" s="1"/>
      <c r="D299" s="1"/>
    </row>
    <row r="300" spans="2:4">
      <c r="C300" s="1"/>
      <c r="D300" s="1"/>
    </row>
    <row r="301" spans="2:4">
      <c r="C301" s="1"/>
      <c r="D301" s="1"/>
    </row>
    <row r="302" spans="2:4">
      <c r="C302" s="1"/>
      <c r="D302" s="1"/>
    </row>
    <row r="303" spans="2:4">
      <c r="C303" s="1"/>
      <c r="D303" s="1"/>
    </row>
    <row r="304" spans="2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5" type="noConversion"/>
  <dataValidations count="1">
    <dataValidation allowBlank="1" showInputMessage="1" showErrorMessage="1" sqref="C5:C1048576 A1:B1048576 Z41:XFD44 D45:XFD1048576 D41:X44 D1:XFD40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>
      <selection activeCell="E21" sqref="E21"/>
    </sheetView>
  </sheetViews>
  <sheetFormatPr defaultColWidth="9.140625" defaultRowHeight="18"/>
  <cols>
    <col min="1" max="1" width="6.28515625" style="1" customWidth="1"/>
    <col min="2" max="2" width="37.28515625" style="2" bestFit="1" customWidth="1"/>
    <col min="3" max="3" width="41.7109375" style="2" bestFit="1" customWidth="1"/>
    <col min="4" max="4" width="8.7109375" style="2" bestFit="1" customWidth="1"/>
    <col min="5" max="5" width="4.5703125" style="1" bestFit="1" customWidth="1"/>
    <col min="6" max="6" width="7.85546875" style="1" bestFit="1" customWidth="1"/>
    <col min="7" max="7" width="11.28515625" style="1" bestFit="1" customWidth="1"/>
    <col min="8" max="8" width="5.140625" style="1" bestFit="1" customWidth="1"/>
    <col min="9" max="9" width="12" style="1" bestFit="1" customWidth="1"/>
    <col min="10" max="10" width="6.85546875" style="1" bestFit="1" customWidth="1"/>
    <col min="11" max="11" width="7.5703125" style="1" bestFit="1" customWidth="1"/>
    <col min="12" max="12" width="13.140625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6" t="s">
        <v>199</v>
      </c>
      <c r="C1" s="76" t="s" vm="1">
        <v>277</v>
      </c>
    </row>
    <row r="2" spans="2:78">
      <c r="B2" s="56" t="s">
        <v>198</v>
      </c>
      <c r="C2" s="76" t="s">
        <v>278</v>
      </c>
    </row>
    <row r="3" spans="2:78">
      <c r="B3" s="56" t="s">
        <v>200</v>
      </c>
      <c r="C3" s="76" t="s">
        <v>279</v>
      </c>
    </row>
    <row r="4" spans="2:78">
      <c r="B4" s="56" t="s">
        <v>201</v>
      </c>
      <c r="C4" s="76">
        <v>2102</v>
      </c>
    </row>
    <row r="6" spans="2:78" ht="26.25" customHeight="1">
      <c r="B6" s="200" t="s">
        <v>230</v>
      </c>
      <c r="C6" s="201"/>
      <c r="D6" s="201"/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1"/>
      <c r="P6" s="201"/>
      <c r="Q6" s="202"/>
    </row>
    <row r="7" spans="2:78" ht="26.25" customHeight="1">
      <c r="B7" s="200" t="s">
        <v>120</v>
      </c>
      <c r="C7" s="201"/>
      <c r="D7" s="201"/>
      <c r="E7" s="201"/>
      <c r="F7" s="201"/>
      <c r="G7" s="201"/>
      <c r="H7" s="201"/>
      <c r="I7" s="201"/>
      <c r="J7" s="201"/>
      <c r="K7" s="201"/>
      <c r="L7" s="201"/>
      <c r="M7" s="201"/>
      <c r="N7" s="201"/>
      <c r="O7" s="201"/>
      <c r="P7" s="201"/>
      <c r="Q7" s="202"/>
    </row>
    <row r="8" spans="2:78" s="3" customFormat="1" ht="47.25">
      <c r="B8" s="22" t="s">
        <v>136</v>
      </c>
      <c r="C8" s="30" t="s">
        <v>53</v>
      </c>
      <c r="D8" s="30" t="s">
        <v>60</v>
      </c>
      <c r="E8" s="30" t="s">
        <v>15</v>
      </c>
      <c r="F8" s="30" t="s">
        <v>77</v>
      </c>
      <c r="G8" s="30" t="s">
        <v>122</v>
      </c>
      <c r="H8" s="30" t="s">
        <v>18</v>
      </c>
      <c r="I8" s="30" t="s">
        <v>121</v>
      </c>
      <c r="J8" s="30" t="s">
        <v>17</v>
      </c>
      <c r="K8" s="30" t="s">
        <v>19</v>
      </c>
      <c r="L8" s="30" t="s">
        <v>263</v>
      </c>
      <c r="M8" s="30" t="s">
        <v>262</v>
      </c>
      <c r="N8" s="30" t="s">
        <v>130</v>
      </c>
      <c r="O8" s="30" t="s">
        <v>68</v>
      </c>
      <c r="P8" s="30" t="s">
        <v>202</v>
      </c>
      <c r="Q8" s="31" t="s">
        <v>204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272</v>
      </c>
      <c r="M9" s="16"/>
      <c r="N9" s="16" t="s">
        <v>266</v>
      </c>
      <c r="O9" s="16" t="s">
        <v>20</v>
      </c>
      <c r="P9" s="32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20" t="s">
        <v>14</v>
      </c>
      <c r="Q10" s="20" t="s">
        <v>133</v>
      </c>
      <c r="R10" s="1"/>
      <c r="S10" s="1"/>
      <c r="T10" s="1"/>
      <c r="U10" s="1"/>
      <c r="V10" s="1"/>
    </row>
    <row r="11" spans="2:78" s="4" customFormat="1" ht="18" customHeight="1">
      <c r="B11" s="121" t="s">
        <v>59</v>
      </c>
      <c r="C11" s="122"/>
      <c r="D11" s="122"/>
      <c r="E11" s="122"/>
      <c r="F11" s="122"/>
      <c r="G11" s="122"/>
      <c r="H11" s="122"/>
      <c r="I11" s="122"/>
      <c r="J11" s="122"/>
      <c r="K11" s="122"/>
      <c r="L11" s="123"/>
      <c r="M11" s="125"/>
      <c r="N11" s="123">
        <v>4.2999999999999999E-4</v>
      </c>
      <c r="O11" s="122"/>
      <c r="P11" s="124">
        <v>1</v>
      </c>
      <c r="Q11" s="124">
        <f>N11/'סכום נכסי הקרן'!$C$42</f>
        <v>8.7283616420096642E-12</v>
      </c>
      <c r="R11" s="1"/>
      <c r="S11" s="1"/>
      <c r="T11" s="1"/>
      <c r="U11" s="1"/>
      <c r="V11" s="1"/>
      <c r="BZ11" s="1"/>
    </row>
    <row r="12" spans="2:78" ht="18" customHeight="1">
      <c r="B12" s="121" t="s">
        <v>255</v>
      </c>
      <c r="C12" s="122"/>
      <c r="D12" s="122"/>
      <c r="E12" s="122"/>
      <c r="F12" s="122"/>
      <c r="G12" s="122"/>
      <c r="H12" s="122"/>
      <c r="I12" s="122"/>
      <c r="J12" s="122"/>
      <c r="K12" s="122"/>
      <c r="L12" s="123"/>
      <c r="M12" s="125"/>
      <c r="N12" s="123">
        <v>4.2999999999999999E-4</v>
      </c>
      <c r="O12" s="122"/>
      <c r="P12" s="124">
        <v>1</v>
      </c>
      <c r="Q12" s="124">
        <f>N12/'סכום נכסי הקרן'!$C$42</f>
        <v>8.7283616420096642E-12</v>
      </c>
    </row>
    <row r="13" spans="2:78">
      <c r="B13" s="107" t="s">
        <v>72</v>
      </c>
      <c r="C13" s="80"/>
      <c r="D13" s="80"/>
      <c r="E13" s="80"/>
      <c r="F13" s="80"/>
      <c r="G13" s="80"/>
      <c r="H13" s="80"/>
      <c r="I13" s="80"/>
      <c r="J13" s="80"/>
      <c r="K13" s="80"/>
      <c r="L13" s="87"/>
      <c r="M13" s="89"/>
      <c r="N13" s="87">
        <v>4.2999999999999999E-4</v>
      </c>
      <c r="O13" s="80"/>
      <c r="P13" s="88">
        <v>1</v>
      </c>
      <c r="Q13" s="88">
        <f>N13/'סכום נכסי הקרן'!$C$42</f>
        <v>8.7283616420096642E-12</v>
      </c>
      <c r="R13" s="133"/>
    </row>
    <row r="14" spans="2:78">
      <c r="B14" s="121" t="s">
        <v>71</v>
      </c>
      <c r="C14" s="122"/>
      <c r="D14" s="122"/>
      <c r="E14" s="122"/>
      <c r="F14" s="122"/>
      <c r="G14" s="122"/>
      <c r="H14" s="122"/>
      <c r="I14" s="122"/>
      <c r="J14" s="122"/>
      <c r="K14" s="122"/>
      <c r="L14" s="123"/>
      <c r="M14" s="125"/>
      <c r="N14" s="123">
        <v>4.2999999999999999E-4</v>
      </c>
      <c r="O14" s="122"/>
      <c r="P14" s="124">
        <v>1</v>
      </c>
      <c r="Q14" s="124">
        <f>N14/'סכום נכסי הקרן'!$C$42</f>
        <v>8.7283616420096642E-12</v>
      </c>
      <c r="R14" s="133"/>
    </row>
    <row r="15" spans="2:78">
      <c r="B15" s="97" t="s">
        <v>2395</v>
      </c>
      <c r="C15" s="82" t="s">
        <v>2396</v>
      </c>
      <c r="D15" s="93" t="s">
        <v>1571</v>
      </c>
      <c r="E15" s="82" t="s">
        <v>885</v>
      </c>
      <c r="F15" s="82"/>
      <c r="G15" s="108">
        <v>39071</v>
      </c>
      <c r="H15" s="82"/>
      <c r="I15" s="93" t="s">
        <v>185</v>
      </c>
      <c r="J15" s="94">
        <v>0</v>
      </c>
      <c r="K15" s="94">
        <v>0</v>
      </c>
      <c r="L15" s="90">
        <v>800000</v>
      </c>
      <c r="M15" s="92">
        <v>0</v>
      </c>
      <c r="N15" s="90">
        <v>8.0000000000000007E-5</v>
      </c>
      <c r="O15" s="91"/>
      <c r="P15" s="91">
        <v>0.186046511627907</v>
      </c>
      <c r="Q15" s="91">
        <f>N15/'סכום נכסי הקרן'!$C$42</f>
        <v>1.6238812357227284E-12</v>
      </c>
      <c r="R15" s="133"/>
    </row>
    <row r="16" spans="2:78">
      <c r="B16" s="97" t="s">
        <v>2397</v>
      </c>
      <c r="C16" s="82" t="s">
        <v>2398</v>
      </c>
      <c r="D16" s="93" t="s">
        <v>1571</v>
      </c>
      <c r="E16" s="82" t="s">
        <v>885</v>
      </c>
      <c r="F16" s="82"/>
      <c r="G16" s="82"/>
      <c r="H16" s="82"/>
      <c r="I16" s="93" t="s">
        <v>183</v>
      </c>
      <c r="J16" s="94">
        <v>9.9999999999999995E-7</v>
      </c>
      <c r="K16" s="94">
        <v>9.9999999999999995E-7</v>
      </c>
      <c r="L16" s="90">
        <v>1200000</v>
      </c>
      <c r="M16" s="92">
        <v>0</v>
      </c>
      <c r="N16" s="90">
        <v>8.0000000000000007E-5</v>
      </c>
      <c r="O16" s="91"/>
      <c r="P16" s="91">
        <v>0</v>
      </c>
      <c r="Q16" s="91">
        <f>N16/'סכום נכסי הקרן'!$C$42</f>
        <v>1.6238812357227284E-12</v>
      </c>
      <c r="R16" s="133"/>
    </row>
    <row r="17" spans="2:18">
      <c r="B17" s="97" t="s">
        <v>2399</v>
      </c>
      <c r="C17" s="82" t="s">
        <v>2400</v>
      </c>
      <c r="D17" s="93" t="s">
        <v>1571</v>
      </c>
      <c r="E17" s="82" t="s">
        <v>885</v>
      </c>
      <c r="F17" s="82"/>
      <c r="G17" s="108">
        <v>38472</v>
      </c>
      <c r="H17" s="82"/>
      <c r="I17" s="93" t="s">
        <v>183</v>
      </c>
      <c r="J17" s="94">
        <v>0</v>
      </c>
      <c r="K17" s="94">
        <v>0</v>
      </c>
      <c r="L17" s="90">
        <v>1000000</v>
      </c>
      <c r="M17" s="92">
        <v>0</v>
      </c>
      <c r="N17" s="90">
        <v>3.5E-4</v>
      </c>
      <c r="O17" s="82"/>
      <c r="P17" s="91">
        <v>0.81395348837209303</v>
      </c>
      <c r="Q17" s="91">
        <f>N17/'סכום נכסי הקרן'!$C$42</f>
        <v>7.104480406286936E-12</v>
      </c>
      <c r="R17" s="133"/>
    </row>
    <row r="18" spans="2:18">
      <c r="B18" s="83"/>
      <c r="C18" s="82"/>
      <c r="D18" s="82"/>
      <c r="E18" s="82"/>
      <c r="F18" s="82"/>
      <c r="G18" s="82"/>
      <c r="H18" s="82"/>
      <c r="I18" s="82"/>
      <c r="J18" s="82"/>
      <c r="K18" s="82"/>
      <c r="L18" s="90"/>
      <c r="M18" s="92"/>
      <c r="N18" s="82"/>
      <c r="O18" s="82"/>
      <c r="P18" s="91"/>
      <c r="Q18" s="82"/>
    </row>
    <row r="19" spans="2:18"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</row>
    <row r="20" spans="2:18"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</row>
    <row r="21" spans="2:18">
      <c r="B21" s="95" t="s">
        <v>276</v>
      </c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</row>
    <row r="22" spans="2:18">
      <c r="B22" s="95" t="s">
        <v>132</v>
      </c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</row>
    <row r="23" spans="2:18">
      <c r="B23" s="95" t="s">
        <v>261</v>
      </c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</row>
    <row r="24" spans="2:18">
      <c r="B24" s="95" t="s">
        <v>271</v>
      </c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</row>
    <row r="25" spans="2:18"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</row>
    <row r="26" spans="2:18"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</row>
    <row r="27" spans="2:18"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</row>
    <row r="28" spans="2:18"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</row>
    <row r="29" spans="2:18"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</row>
    <row r="30" spans="2:18"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</row>
    <row r="31" spans="2:18"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</row>
    <row r="32" spans="2:18"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</row>
    <row r="33" spans="2:17"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</row>
    <row r="34" spans="2:17"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</row>
    <row r="35" spans="2:17"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</row>
    <row r="36" spans="2:17"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</row>
    <row r="37" spans="2:17"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</row>
    <row r="38" spans="2:17"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</row>
    <row r="39" spans="2:17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</row>
    <row r="40" spans="2:17"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</row>
    <row r="41" spans="2:17"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</row>
    <row r="42" spans="2:17"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</row>
    <row r="43" spans="2:17"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</row>
    <row r="44" spans="2:17"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</row>
    <row r="45" spans="2:17"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</row>
    <row r="46" spans="2:17"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</row>
    <row r="47" spans="2:17"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</row>
    <row r="48" spans="2:17"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</row>
    <row r="49" spans="2:17"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</row>
    <row r="50" spans="2:17"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</row>
    <row r="51" spans="2:17"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</row>
    <row r="52" spans="2:17"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</row>
    <row r="53" spans="2:17"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</row>
    <row r="54" spans="2:17"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</row>
    <row r="55" spans="2:17"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</row>
    <row r="56" spans="2:17"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</row>
    <row r="57" spans="2:17"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</row>
    <row r="58" spans="2:17"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</row>
    <row r="59" spans="2:17"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</row>
    <row r="60" spans="2:17"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</row>
    <row r="61" spans="2:17"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</row>
    <row r="62" spans="2:17"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</row>
    <row r="63" spans="2:17"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</row>
    <row r="64" spans="2:17"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</row>
    <row r="65" spans="2:17"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</row>
    <row r="66" spans="2:17"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</row>
    <row r="67" spans="2:17"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</row>
    <row r="68" spans="2:17"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</row>
    <row r="69" spans="2:17"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</row>
    <row r="70" spans="2:17"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</row>
    <row r="71" spans="2:17"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</row>
    <row r="72" spans="2:17"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</row>
    <row r="73" spans="2:17"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</row>
    <row r="74" spans="2:17"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</row>
    <row r="75" spans="2:17"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</row>
    <row r="76" spans="2:17"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</row>
    <row r="77" spans="2:17"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</row>
    <row r="78" spans="2:17"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</row>
    <row r="79" spans="2:17"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</row>
    <row r="80" spans="2:17"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</row>
    <row r="81" spans="2:17"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</row>
    <row r="82" spans="2:17"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</row>
    <row r="83" spans="2:17"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</row>
    <row r="84" spans="2:17"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</row>
    <row r="85" spans="2:17"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</row>
    <row r="86" spans="2:17"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</row>
    <row r="87" spans="2:17"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</row>
    <row r="88" spans="2:17"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</row>
    <row r="89" spans="2:17"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</row>
    <row r="90" spans="2:17"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</row>
    <row r="91" spans="2:17"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</row>
    <row r="92" spans="2:17"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</row>
    <row r="93" spans="2:17"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</row>
    <row r="94" spans="2:17"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</row>
    <row r="95" spans="2:17"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</row>
    <row r="96" spans="2:17"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</row>
    <row r="97" spans="2:17"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</row>
    <row r="98" spans="2:17"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</row>
    <row r="99" spans="2:17"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7"/>
    </row>
    <row r="100" spans="2:17"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</row>
    <row r="101" spans="2:17"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</row>
    <row r="102" spans="2:17"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</row>
    <row r="103" spans="2:17"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</row>
    <row r="104" spans="2:17"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</row>
    <row r="105" spans="2:17"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</row>
    <row r="106" spans="2:17"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</row>
    <row r="107" spans="2:17"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</row>
    <row r="108" spans="2:17"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</row>
    <row r="109" spans="2:17"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</row>
    <row r="110" spans="2:17"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7"/>
    </row>
    <row r="111" spans="2:17">
      <c r="B111" s="97"/>
      <c r="C111" s="97"/>
      <c r="D111" s="97"/>
      <c r="E111" s="97"/>
      <c r="F111" s="97"/>
      <c r="G111" s="97"/>
      <c r="H111" s="97"/>
      <c r="I111" s="97"/>
      <c r="J111" s="97"/>
      <c r="K111" s="97"/>
      <c r="L111" s="97"/>
      <c r="M111" s="97"/>
      <c r="N111" s="97"/>
      <c r="O111" s="97"/>
      <c r="P111" s="97"/>
      <c r="Q111" s="97"/>
    </row>
    <row r="112" spans="2:17">
      <c r="B112" s="97"/>
      <c r="C112" s="97"/>
      <c r="D112" s="97"/>
      <c r="E112" s="97"/>
      <c r="F112" s="97"/>
      <c r="G112" s="97"/>
      <c r="H112" s="97"/>
      <c r="I112" s="97"/>
      <c r="J112" s="97"/>
      <c r="K112" s="97"/>
      <c r="L112" s="97"/>
      <c r="M112" s="97"/>
      <c r="N112" s="97"/>
      <c r="O112" s="97"/>
      <c r="P112" s="97"/>
      <c r="Q112" s="97"/>
    </row>
    <row r="113" spans="2:17">
      <c r="B113" s="97"/>
      <c r="C113" s="97"/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7"/>
      <c r="P113" s="97"/>
      <c r="Q113" s="97"/>
    </row>
    <row r="114" spans="2:17">
      <c r="B114" s="97"/>
      <c r="C114" s="97"/>
      <c r="D114" s="97"/>
      <c r="E114" s="97"/>
      <c r="F114" s="97"/>
      <c r="G114" s="97"/>
      <c r="H114" s="97"/>
      <c r="I114" s="97"/>
      <c r="J114" s="97"/>
      <c r="K114" s="97"/>
      <c r="L114" s="97"/>
      <c r="M114" s="97"/>
      <c r="N114" s="97"/>
      <c r="O114" s="97"/>
      <c r="P114" s="97"/>
      <c r="Q114" s="97"/>
    </row>
    <row r="115" spans="2:17">
      <c r="B115" s="97"/>
      <c r="C115" s="97"/>
      <c r="D115" s="97"/>
      <c r="E115" s="97"/>
      <c r="F115" s="97"/>
      <c r="G115" s="97"/>
      <c r="H115" s="97"/>
      <c r="I115" s="97"/>
      <c r="J115" s="97"/>
      <c r="K115" s="97"/>
      <c r="L115" s="97"/>
      <c r="M115" s="97"/>
      <c r="N115" s="97"/>
      <c r="O115" s="97"/>
      <c r="P115" s="97"/>
      <c r="Q115" s="97"/>
    </row>
    <row r="116" spans="2:17">
      <c r="B116" s="97"/>
      <c r="C116" s="97"/>
      <c r="D116" s="97"/>
      <c r="E116" s="97"/>
      <c r="F116" s="97"/>
      <c r="G116" s="97"/>
      <c r="H116" s="97"/>
      <c r="I116" s="97"/>
      <c r="J116" s="97"/>
      <c r="K116" s="97"/>
      <c r="L116" s="97"/>
      <c r="M116" s="97"/>
      <c r="N116" s="97"/>
      <c r="O116" s="97"/>
      <c r="P116" s="97"/>
      <c r="Q116" s="97"/>
    </row>
    <row r="117" spans="2:17">
      <c r="B117" s="97"/>
      <c r="C117" s="97"/>
      <c r="D117" s="97"/>
      <c r="E117" s="97"/>
      <c r="F117" s="97"/>
      <c r="G117" s="97"/>
      <c r="H117" s="97"/>
      <c r="I117" s="97"/>
      <c r="J117" s="97"/>
      <c r="K117" s="97"/>
      <c r="L117" s="97"/>
      <c r="M117" s="97"/>
      <c r="N117" s="97"/>
      <c r="O117" s="97"/>
      <c r="P117" s="97"/>
      <c r="Q117" s="97"/>
    </row>
    <row r="118" spans="2:17">
      <c r="D118" s="1"/>
    </row>
    <row r="119" spans="2:17">
      <c r="D119" s="1"/>
    </row>
    <row r="120" spans="2:17">
      <c r="D120" s="1"/>
    </row>
    <row r="121" spans="2:17">
      <c r="D121" s="1"/>
    </row>
    <row r="122" spans="2:17">
      <c r="D122" s="1"/>
    </row>
    <row r="123" spans="2:17">
      <c r="D123" s="1"/>
    </row>
    <row r="124" spans="2:17">
      <c r="D124" s="1"/>
    </row>
    <row r="125" spans="2:17">
      <c r="D125" s="1"/>
    </row>
    <row r="126" spans="2:17">
      <c r="D126" s="1"/>
    </row>
    <row r="127" spans="2:17">
      <c r="D127" s="1"/>
    </row>
    <row r="128" spans="2:17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5" type="noConversion"/>
  <conditionalFormatting sqref="B12:B20 B25:B117">
    <cfRule type="cellIs" dxfId="30" priority="1" operator="equal">
      <formula>"NR3"</formula>
    </cfRule>
  </conditionalFormatting>
  <dataValidations count="1">
    <dataValidation allowBlank="1" showInputMessage="1" showErrorMessage="1" sqref="C5:C1048576 A1:B1048576 AH36:XFD39 D40:XFD1048576 D36:AF39 D1:XFD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Q224"/>
  <sheetViews>
    <sheetView rightToLeft="1" workbookViewId="0">
      <selection activeCell="E27" sqref="E27"/>
    </sheetView>
  </sheetViews>
  <sheetFormatPr defaultColWidth="9.140625" defaultRowHeight="18"/>
  <cols>
    <col min="1" max="1" width="6.28515625" style="1" customWidth="1"/>
    <col min="2" max="2" width="46.7109375" style="2" bestFit="1" customWidth="1"/>
    <col min="3" max="3" width="41.7109375" style="2" bestFit="1" customWidth="1"/>
    <col min="4" max="4" width="11.28515625" style="2" bestFit="1" customWidth="1"/>
    <col min="5" max="5" width="12.7109375" style="2" bestFit="1" customWidth="1"/>
    <col min="6" max="6" width="6.5703125" style="1" bestFit="1" customWidth="1"/>
    <col min="7" max="7" width="11.28515625" style="1" bestFit="1" customWidth="1"/>
    <col min="8" max="8" width="9.5703125" style="1" bestFit="1" customWidth="1"/>
    <col min="9" max="9" width="6.140625" style="1" bestFit="1" customWidth="1"/>
    <col min="10" max="10" width="12.28515625" style="1" bestFit="1" customWidth="1"/>
    <col min="11" max="11" width="6.85546875" style="1" bestFit="1" customWidth="1"/>
    <col min="12" max="12" width="10.85546875" style="1" bestFit="1" customWidth="1"/>
    <col min="13" max="13" width="15.42578125" style="1" bestFit="1" customWidth="1"/>
    <col min="14" max="14" width="7.28515625" style="1" bestFit="1" customWidth="1"/>
    <col min="15" max="15" width="13.140625" style="1" bestFit="1" customWidth="1"/>
    <col min="16" max="16" width="9.140625" style="1" bestFit="1" customWidth="1"/>
    <col min="17" max="17" width="10.42578125" style="1" bestFit="1" customWidth="1"/>
    <col min="18" max="16384" width="9.140625" style="1"/>
  </cols>
  <sheetData>
    <row r="1" spans="2:17">
      <c r="B1" s="56" t="s">
        <v>199</v>
      </c>
      <c r="C1" s="76" t="s" vm="1">
        <v>277</v>
      </c>
    </row>
    <row r="2" spans="2:17">
      <c r="B2" s="56" t="s">
        <v>198</v>
      </c>
      <c r="C2" s="76" t="s">
        <v>278</v>
      </c>
    </row>
    <row r="3" spans="2:17">
      <c r="B3" s="56" t="s">
        <v>200</v>
      </c>
      <c r="C3" s="76" t="s">
        <v>279</v>
      </c>
    </row>
    <row r="4" spans="2:17">
      <c r="B4" s="56" t="s">
        <v>201</v>
      </c>
      <c r="C4" s="76">
        <v>2102</v>
      </c>
    </row>
    <row r="6" spans="2:17" ht="26.25" customHeight="1">
      <c r="B6" s="200" t="s">
        <v>231</v>
      </c>
      <c r="C6" s="201"/>
      <c r="D6" s="201"/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1"/>
      <c r="P6" s="201"/>
      <c r="Q6" s="202"/>
    </row>
    <row r="7" spans="2:17" s="3" customFormat="1" ht="63">
      <c r="B7" s="22" t="s">
        <v>136</v>
      </c>
      <c r="C7" s="30" t="s">
        <v>245</v>
      </c>
      <c r="D7" s="30" t="s">
        <v>53</v>
      </c>
      <c r="E7" s="30" t="s">
        <v>137</v>
      </c>
      <c r="F7" s="30" t="s">
        <v>15</v>
      </c>
      <c r="G7" s="30" t="s">
        <v>122</v>
      </c>
      <c r="H7" s="30" t="s">
        <v>77</v>
      </c>
      <c r="I7" s="30" t="s">
        <v>18</v>
      </c>
      <c r="J7" s="30" t="s">
        <v>121</v>
      </c>
      <c r="K7" s="13" t="s">
        <v>39</v>
      </c>
      <c r="L7" s="70" t="s">
        <v>19</v>
      </c>
      <c r="M7" s="30" t="s">
        <v>263</v>
      </c>
      <c r="N7" s="30" t="s">
        <v>262</v>
      </c>
      <c r="O7" s="30" t="s">
        <v>130</v>
      </c>
      <c r="P7" s="30" t="s">
        <v>202</v>
      </c>
      <c r="Q7" s="31" t="s">
        <v>204</v>
      </c>
    </row>
    <row r="8" spans="2:17" s="3" customFormat="1" ht="24" customHeight="1">
      <c r="B8" s="15"/>
      <c r="C8" s="69"/>
      <c r="D8" s="16"/>
      <c r="E8" s="16"/>
      <c r="F8" s="16"/>
      <c r="G8" s="16" t="s">
        <v>22</v>
      </c>
      <c r="H8" s="16"/>
      <c r="I8" s="16" t="s">
        <v>21</v>
      </c>
      <c r="J8" s="16"/>
      <c r="K8" s="16" t="s">
        <v>20</v>
      </c>
      <c r="L8" s="16" t="s">
        <v>20</v>
      </c>
      <c r="M8" s="16" t="s">
        <v>272</v>
      </c>
      <c r="N8" s="16"/>
      <c r="O8" s="16" t="s">
        <v>266</v>
      </c>
      <c r="P8" s="32" t="s">
        <v>20</v>
      </c>
      <c r="Q8" s="17" t="s">
        <v>20</v>
      </c>
    </row>
    <row r="9" spans="2:17" s="4" customFormat="1" ht="18" customHeight="1">
      <c r="B9" s="18"/>
      <c r="C9" s="13" t="s">
        <v>1</v>
      </c>
      <c r="D9" s="13" t="s">
        <v>2</v>
      </c>
      <c r="E9" s="13" t="s">
        <v>3</v>
      </c>
      <c r="F9" s="13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20" t="s">
        <v>11</v>
      </c>
      <c r="N9" s="20" t="s">
        <v>12</v>
      </c>
      <c r="O9" s="20" t="s">
        <v>13</v>
      </c>
      <c r="P9" s="20" t="s">
        <v>14</v>
      </c>
      <c r="Q9" s="20" t="s">
        <v>133</v>
      </c>
    </row>
    <row r="10" spans="2:17" s="132" customFormat="1" ht="18" customHeight="1">
      <c r="B10" s="77" t="s">
        <v>45</v>
      </c>
      <c r="C10" s="78"/>
      <c r="D10" s="78"/>
      <c r="E10" s="78"/>
      <c r="F10" s="78"/>
      <c r="G10" s="78"/>
      <c r="H10" s="78"/>
      <c r="I10" s="84">
        <v>5.4883856980590702</v>
      </c>
      <c r="J10" s="78"/>
      <c r="K10" s="78"/>
      <c r="L10" s="99">
        <v>4.4593038925829651E-2</v>
      </c>
      <c r="M10" s="84"/>
      <c r="N10" s="86"/>
      <c r="O10" s="84">
        <f>O11+O176</f>
        <v>2716513.01517</v>
      </c>
      <c r="P10" s="85">
        <f>O10/$O$10</f>
        <v>1</v>
      </c>
      <c r="Q10" s="85">
        <f>O10/'סכום נכסי הקרן'!$C$42</f>
        <v>5.5141181399139177E-2</v>
      </c>
    </row>
    <row r="11" spans="2:17" s="133" customFormat="1" ht="21.75" customHeight="1">
      <c r="B11" s="79" t="s">
        <v>43</v>
      </c>
      <c r="C11" s="80"/>
      <c r="D11" s="80"/>
      <c r="E11" s="80"/>
      <c r="F11" s="80"/>
      <c r="G11" s="80"/>
      <c r="H11" s="80"/>
      <c r="I11" s="87">
        <v>5.4983814515431462</v>
      </c>
      <c r="J11" s="80"/>
      <c r="K11" s="80"/>
      <c r="L11" s="100">
        <v>4.5368436688812797E-2</v>
      </c>
      <c r="M11" s="87"/>
      <c r="N11" s="89"/>
      <c r="O11" s="87">
        <f>O12+O15+O25+O171</f>
        <v>2330894.0499</v>
      </c>
      <c r="P11" s="88">
        <f t="shared" ref="P11:P73" si="0">O11/$O$10</f>
        <v>0.85804633987889511</v>
      </c>
      <c r="Q11" s="88">
        <f>O11/'סכום נכסי הקרן'!$C$42</f>
        <v>4.7313688876129585E-2</v>
      </c>
    </row>
    <row r="12" spans="2:17" s="133" customFormat="1">
      <c r="B12" s="98" t="s">
        <v>102</v>
      </c>
      <c r="C12" s="80"/>
      <c r="D12" s="80"/>
      <c r="E12" s="80"/>
      <c r="F12" s="80"/>
      <c r="G12" s="80"/>
      <c r="H12" s="80"/>
      <c r="I12" s="87">
        <v>2.5699999999999994</v>
      </c>
      <c r="J12" s="80"/>
      <c r="K12" s="80"/>
      <c r="L12" s="100">
        <v>2.6999999999999996E-2</v>
      </c>
      <c r="M12" s="87"/>
      <c r="N12" s="89"/>
      <c r="O12" s="87">
        <f>O13</f>
        <v>166814.73819</v>
      </c>
      <c r="P12" s="88">
        <f t="shared" si="0"/>
        <v>6.1407671252979697E-2</v>
      </c>
      <c r="Q12" s="88">
        <f>O12/'סכום נכסי הקרן'!$C$42</f>
        <v>3.3860915398592575E-3</v>
      </c>
    </row>
    <row r="13" spans="2:17" s="133" customFormat="1">
      <c r="B13" s="83" t="s">
        <v>2451</v>
      </c>
      <c r="C13" s="93" t="s">
        <v>2452</v>
      </c>
      <c r="D13" s="82" t="s">
        <v>2453</v>
      </c>
      <c r="E13" s="82"/>
      <c r="F13" s="82" t="s">
        <v>372</v>
      </c>
      <c r="G13" s="108">
        <v>2958465</v>
      </c>
      <c r="H13" s="82" t="s">
        <v>2414</v>
      </c>
      <c r="I13" s="90">
        <v>2.5699999999999994</v>
      </c>
      <c r="J13" s="93" t="s">
        <v>184</v>
      </c>
      <c r="K13" s="82"/>
      <c r="L13" s="94">
        <v>2.6999999999999996E-2</v>
      </c>
      <c r="M13" s="90">
        <v>149700087.89999846</v>
      </c>
      <c r="N13" s="92">
        <v>111.43262541130528</v>
      </c>
      <c r="O13" s="90">
        <v>166814.73819</v>
      </c>
      <c r="P13" s="91">
        <f t="shared" si="0"/>
        <v>6.1407671252979697E-2</v>
      </c>
      <c r="Q13" s="91">
        <f>O13/'סכום נכסי הקרן'!$C$42</f>
        <v>3.3860915398592575E-3</v>
      </c>
    </row>
    <row r="14" spans="2:17" s="133" customFormat="1">
      <c r="B14" s="81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90"/>
      <c r="N14" s="92"/>
      <c r="O14" s="82"/>
      <c r="P14" s="91"/>
      <c r="Q14" s="82"/>
    </row>
    <row r="15" spans="2:17" s="133" customFormat="1">
      <c r="B15" s="98" t="s">
        <v>40</v>
      </c>
      <c r="C15" s="80"/>
      <c r="D15" s="80"/>
      <c r="E15" s="80"/>
      <c r="F15" s="80"/>
      <c r="G15" s="80"/>
      <c r="H15" s="80"/>
      <c r="I15" s="87">
        <v>8.3443517316775431</v>
      </c>
      <c r="J15" s="80"/>
      <c r="K15" s="80"/>
      <c r="L15" s="100">
        <v>3.5488797405598127E-2</v>
      </c>
      <c r="M15" s="87"/>
      <c r="N15" s="89"/>
      <c r="O15" s="87">
        <f>SUM(O16:O23)</f>
        <v>361082.84732</v>
      </c>
      <c r="P15" s="88">
        <f t="shared" si="0"/>
        <v>0.13292144941091083</v>
      </c>
      <c r="Q15" s="88">
        <f>O15/'סכום נכסי הקרן'!$C$42</f>
        <v>7.3294457538035348E-3</v>
      </c>
    </row>
    <row r="16" spans="2:17" s="133" customFormat="1">
      <c r="B16" s="83" t="s">
        <v>2818</v>
      </c>
      <c r="C16" s="93" t="s">
        <v>2452</v>
      </c>
      <c r="D16" s="82">
        <v>5212</v>
      </c>
      <c r="E16" s="82"/>
      <c r="F16" s="82" t="s">
        <v>885</v>
      </c>
      <c r="G16" s="108">
        <v>42643</v>
      </c>
      <c r="H16" s="82"/>
      <c r="I16" s="90">
        <v>8.8800000000000008</v>
      </c>
      <c r="J16" s="93" t="s">
        <v>184</v>
      </c>
      <c r="K16" s="94">
        <v>3.5000000000000003E-2</v>
      </c>
      <c r="L16" s="94">
        <v>3.5000000000000003E-2</v>
      </c>
      <c r="M16" s="90">
        <v>55241005.299999997</v>
      </c>
      <c r="N16" s="92">
        <v>96.99</v>
      </c>
      <c r="O16" s="90">
        <v>53578.251039999996</v>
      </c>
      <c r="P16" s="91">
        <f t="shared" si="0"/>
        <v>1.9723171117089995E-2</v>
      </c>
      <c r="Q16" s="91">
        <f>O16/'סכום נכסי הקרן'!$C$42</f>
        <v>1.0875589563337218E-3</v>
      </c>
    </row>
    <row r="17" spans="2:17" s="133" customFormat="1">
      <c r="B17" s="83" t="s">
        <v>2818</v>
      </c>
      <c r="C17" s="93" t="s">
        <v>2452</v>
      </c>
      <c r="D17" s="82">
        <v>5211</v>
      </c>
      <c r="E17" s="82"/>
      <c r="F17" s="82" t="s">
        <v>885</v>
      </c>
      <c r="G17" s="108">
        <v>42643</v>
      </c>
      <c r="H17" s="82"/>
      <c r="I17" s="90">
        <v>6.1899999999999995</v>
      </c>
      <c r="J17" s="93" t="s">
        <v>184</v>
      </c>
      <c r="K17" s="94">
        <v>4.0100000000000004E-2</v>
      </c>
      <c r="L17" s="94">
        <v>4.0100000000000004E-2</v>
      </c>
      <c r="M17" s="90">
        <v>59610564.259999998</v>
      </c>
      <c r="N17" s="92">
        <v>98.94</v>
      </c>
      <c r="O17" s="90">
        <v>58978.692280000003</v>
      </c>
      <c r="P17" s="91">
        <f t="shared" si="0"/>
        <v>2.1711176037310133E-2</v>
      </c>
      <c r="Q17" s="91">
        <f>O17/'סכום נכסי הקרן'!$C$42</f>
        <v>1.1971798962619618E-3</v>
      </c>
    </row>
    <row r="18" spans="2:17" s="133" customFormat="1">
      <c r="B18" s="83" t="s">
        <v>2818</v>
      </c>
      <c r="C18" s="93" t="s">
        <v>2452</v>
      </c>
      <c r="D18" s="82">
        <v>5025</v>
      </c>
      <c r="E18" s="82"/>
      <c r="F18" s="82" t="s">
        <v>885</v>
      </c>
      <c r="G18" s="108">
        <v>42551</v>
      </c>
      <c r="H18" s="82"/>
      <c r="I18" s="90">
        <v>9.7799999999999994</v>
      </c>
      <c r="J18" s="93" t="s">
        <v>184</v>
      </c>
      <c r="K18" s="94">
        <v>3.8100000000000002E-2</v>
      </c>
      <c r="L18" s="94">
        <v>3.8100000000000002E-2</v>
      </c>
      <c r="M18" s="90">
        <v>52834437.07</v>
      </c>
      <c r="N18" s="92">
        <v>95.23</v>
      </c>
      <c r="O18" s="90">
        <v>50314.234420000001</v>
      </c>
      <c r="P18" s="91">
        <f t="shared" si="0"/>
        <v>1.8521624648594338E-2</v>
      </c>
      <c r="Q18" s="91">
        <f>O18/'סכום נכסי הקרן'!$C$42</f>
        <v>1.0213042645549079E-3</v>
      </c>
    </row>
    <row r="19" spans="2:17" s="133" customFormat="1">
      <c r="B19" s="83" t="s">
        <v>2818</v>
      </c>
      <c r="C19" s="93" t="s">
        <v>2452</v>
      </c>
      <c r="D19" s="82">
        <v>5024</v>
      </c>
      <c r="E19" s="82"/>
      <c r="F19" s="82" t="s">
        <v>885</v>
      </c>
      <c r="G19" s="108">
        <v>42551</v>
      </c>
      <c r="H19" s="82"/>
      <c r="I19" s="90">
        <v>7.28</v>
      </c>
      <c r="J19" s="93" t="s">
        <v>184</v>
      </c>
      <c r="K19" s="94">
        <v>4.4600000000000001E-2</v>
      </c>
      <c r="L19" s="94">
        <v>4.4600000000000001E-2</v>
      </c>
      <c r="M19" s="90">
        <v>43884493.240000002</v>
      </c>
      <c r="N19" s="92">
        <v>99.38</v>
      </c>
      <c r="O19" s="90">
        <v>43612.409380000005</v>
      </c>
      <c r="P19" s="91">
        <f t="shared" si="0"/>
        <v>1.6054555651473928E-2</v>
      </c>
      <c r="Q19" s="91">
        <f>O19/'סכום נכסי הקרן'!$C$42</f>
        <v>8.8526716546049895E-4</v>
      </c>
    </row>
    <row r="20" spans="2:17" s="133" customFormat="1">
      <c r="B20" s="83" t="s">
        <v>2818</v>
      </c>
      <c r="C20" s="93" t="s">
        <v>2452</v>
      </c>
      <c r="D20" s="82">
        <v>5023</v>
      </c>
      <c r="E20" s="82"/>
      <c r="F20" s="82" t="s">
        <v>885</v>
      </c>
      <c r="G20" s="108">
        <v>42551</v>
      </c>
      <c r="H20" s="82"/>
      <c r="I20" s="90">
        <v>9.990000000000002</v>
      </c>
      <c r="J20" s="93" t="s">
        <v>184</v>
      </c>
      <c r="K20" s="94">
        <v>3.3400000000000006E-2</v>
      </c>
      <c r="L20" s="94">
        <v>3.3400000000000006E-2</v>
      </c>
      <c r="M20" s="90">
        <v>47363125.380000003</v>
      </c>
      <c r="N20" s="92">
        <v>95.87</v>
      </c>
      <c r="O20" s="90">
        <v>45407.007659999996</v>
      </c>
      <c r="P20" s="91">
        <f t="shared" si="0"/>
        <v>1.671518133961836E-2</v>
      </c>
      <c r="Q20" s="91">
        <f>O20/'סכום נכסי הקרן'!$C$42</f>
        <v>9.216948463674023E-4</v>
      </c>
    </row>
    <row r="21" spans="2:17" s="133" customFormat="1">
      <c r="B21" s="83" t="s">
        <v>2818</v>
      </c>
      <c r="C21" s="93" t="s">
        <v>2452</v>
      </c>
      <c r="D21" s="82">
        <v>5210</v>
      </c>
      <c r="E21" s="82"/>
      <c r="F21" s="82" t="s">
        <v>885</v>
      </c>
      <c r="G21" s="108">
        <v>42643</v>
      </c>
      <c r="H21" s="82"/>
      <c r="I21" s="90">
        <v>9.23</v>
      </c>
      <c r="J21" s="93" t="s">
        <v>184</v>
      </c>
      <c r="K21" s="94">
        <v>2.6699999999999998E-2</v>
      </c>
      <c r="L21" s="94">
        <v>2.6699999999999998E-2</v>
      </c>
      <c r="M21" s="90">
        <v>40624325.920000002</v>
      </c>
      <c r="N21" s="92">
        <v>102.74</v>
      </c>
      <c r="O21" s="90">
        <v>41737.414659999995</v>
      </c>
      <c r="P21" s="91">
        <f t="shared" si="0"/>
        <v>1.5364334507849967E-2</v>
      </c>
      <c r="Q21" s="91">
        <f>O21/'סכום נכסי הקרן'!$C$42</f>
        <v>8.4720755617440882E-4</v>
      </c>
    </row>
    <row r="22" spans="2:17" s="133" customFormat="1">
      <c r="B22" s="83" t="s">
        <v>2818</v>
      </c>
      <c r="C22" s="93" t="s">
        <v>2452</v>
      </c>
      <c r="D22" s="82">
        <v>5022</v>
      </c>
      <c r="E22" s="82"/>
      <c r="F22" s="82" t="s">
        <v>885</v>
      </c>
      <c r="G22" s="108">
        <v>42551</v>
      </c>
      <c r="H22" s="82"/>
      <c r="I22" s="90">
        <v>8.4199999999999982</v>
      </c>
      <c r="J22" s="93" t="s">
        <v>184</v>
      </c>
      <c r="K22" s="94">
        <v>3.2599999999999997E-2</v>
      </c>
      <c r="L22" s="94">
        <v>3.2599999999999997E-2</v>
      </c>
      <c r="M22" s="90">
        <v>36213087.280000001</v>
      </c>
      <c r="N22" s="92">
        <v>95.77</v>
      </c>
      <c r="O22" s="90">
        <v>34681.264670000004</v>
      </c>
      <c r="P22" s="91">
        <f t="shared" si="0"/>
        <v>1.2766831771586282E-2</v>
      </c>
      <c r="Q22" s="91">
        <f>O22/'סכום נכסי הקרן'!$C$42</f>
        <v>7.0397818660933255E-4</v>
      </c>
    </row>
    <row r="23" spans="2:17" s="133" customFormat="1">
      <c r="B23" s="83" t="s">
        <v>2818</v>
      </c>
      <c r="C23" s="93" t="s">
        <v>2452</v>
      </c>
      <c r="D23" s="82">
        <v>5209</v>
      </c>
      <c r="E23" s="82"/>
      <c r="F23" s="82" t="s">
        <v>885</v>
      </c>
      <c r="G23" s="108">
        <v>42643</v>
      </c>
      <c r="H23" s="82"/>
      <c r="I23" s="90">
        <v>7.07</v>
      </c>
      <c r="J23" s="93" t="s">
        <v>184</v>
      </c>
      <c r="K23" s="94">
        <v>2.8999999999999998E-2</v>
      </c>
      <c r="L23" s="94">
        <v>2.8999999999999998E-2</v>
      </c>
      <c r="M23" s="90">
        <v>33479991.530000001</v>
      </c>
      <c r="N23" s="92">
        <v>97.89</v>
      </c>
      <c r="O23" s="90">
        <v>32773.573210000002</v>
      </c>
      <c r="P23" s="91">
        <f t="shared" si="0"/>
        <v>1.2064574337387824E-2</v>
      </c>
      <c r="Q23" s="91">
        <f>O23/'סכום נכסי הקרן'!$C$42</f>
        <v>6.6525488204130132E-4</v>
      </c>
    </row>
    <row r="24" spans="2:17" s="133" customFormat="1">
      <c r="B24" s="81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90"/>
      <c r="N24" s="92"/>
      <c r="O24" s="82"/>
      <c r="P24" s="91"/>
      <c r="Q24" s="82"/>
    </row>
    <row r="25" spans="2:17" s="133" customFormat="1">
      <c r="B25" s="98" t="s">
        <v>42</v>
      </c>
      <c r="C25" s="80"/>
      <c r="D25" s="80"/>
      <c r="E25" s="80"/>
      <c r="F25" s="80"/>
      <c r="G25" s="80"/>
      <c r="H25" s="80"/>
      <c r="I25" s="87">
        <v>5.263524943911964</v>
      </c>
      <c r="J25" s="80"/>
      <c r="K25" s="80"/>
      <c r="L25" s="100">
        <v>4.9537787958861913E-2</v>
      </c>
      <c r="M25" s="87"/>
      <c r="N25" s="89"/>
      <c r="O25" s="87">
        <f>SUM(O26:O169)</f>
        <v>1774445.0539400002</v>
      </c>
      <c r="P25" s="88">
        <f t="shared" si="0"/>
        <v>0.65320690312575402</v>
      </c>
      <c r="Q25" s="88">
        <f>O25/'סכום נכסי הקרן'!$C$42</f>
        <v>3.6018600336427134E-2</v>
      </c>
    </row>
    <row r="26" spans="2:17" s="133" customFormat="1">
      <c r="B26" s="83" t="s">
        <v>2819</v>
      </c>
      <c r="C26" s="93" t="s">
        <v>2454</v>
      </c>
      <c r="D26" s="82" t="s">
        <v>2455</v>
      </c>
      <c r="E26" s="82"/>
      <c r="F26" s="82" t="s">
        <v>372</v>
      </c>
      <c r="G26" s="108">
        <v>42368</v>
      </c>
      <c r="H26" s="82" t="s">
        <v>182</v>
      </c>
      <c r="I26" s="90">
        <v>10.43</v>
      </c>
      <c r="J26" s="93" t="s">
        <v>184</v>
      </c>
      <c r="K26" s="94">
        <v>3.1699999999999999E-2</v>
      </c>
      <c r="L26" s="94">
        <v>2.3099999999999999E-2</v>
      </c>
      <c r="M26" s="90">
        <v>3948622.02</v>
      </c>
      <c r="N26" s="92">
        <v>109.89</v>
      </c>
      <c r="O26" s="90">
        <v>4339.1405500000001</v>
      </c>
      <c r="P26" s="91">
        <f t="shared" si="0"/>
        <v>1.5973199928616781E-3</v>
      </c>
      <c r="Q26" s="91">
        <f>O26/'סכום נכסי הקרן'!$C$42</f>
        <v>8.8078111478857483E-5</v>
      </c>
    </row>
    <row r="27" spans="2:17" s="133" customFormat="1">
      <c r="B27" s="83" t="s">
        <v>2819</v>
      </c>
      <c r="C27" s="93" t="s">
        <v>2454</v>
      </c>
      <c r="D27" s="82" t="s">
        <v>2456</v>
      </c>
      <c r="E27" s="82"/>
      <c r="F27" s="82" t="s">
        <v>372</v>
      </c>
      <c r="G27" s="108">
        <v>42388</v>
      </c>
      <c r="H27" s="82" t="s">
        <v>182</v>
      </c>
      <c r="I27" s="90">
        <v>10.43</v>
      </c>
      <c r="J27" s="93" t="s">
        <v>184</v>
      </c>
      <c r="K27" s="94">
        <v>3.1899999999999998E-2</v>
      </c>
      <c r="L27" s="94">
        <v>2.3099999999999999E-2</v>
      </c>
      <c r="M27" s="90">
        <v>5528070.8300000001</v>
      </c>
      <c r="N27" s="92">
        <v>110.19</v>
      </c>
      <c r="O27" s="90">
        <v>6091.3811699999997</v>
      </c>
      <c r="P27" s="91">
        <f t="shared" si="0"/>
        <v>2.2423530224164228E-3</v>
      </c>
      <c r="Q27" s="91">
        <f>O27/'סכום נכסי הקרן'!$C$42</f>
        <v>1.2364599476997196E-4</v>
      </c>
    </row>
    <row r="28" spans="2:17" s="133" customFormat="1">
      <c r="B28" s="83" t="s">
        <v>2819</v>
      </c>
      <c r="C28" s="93" t="s">
        <v>2454</v>
      </c>
      <c r="D28" s="82" t="s">
        <v>2457</v>
      </c>
      <c r="E28" s="82"/>
      <c r="F28" s="82" t="s">
        <v>372</v>
      </c>
      <c r="G28" s="108">
        <v>42509</v>
      </c>
      <c r="H28" s="82" t="s">
        <v>182</v>
      </c>
      <c r="I28" s="90">
        <v>10.549999999999999</v>
      </c>
      <c r="J28" s="93" t="s">
        <v>184</v>
      </c>
      <c r="K28" s="94">
        <v>2.7400000000000001E-2</v>
      </c>
      <c r="L28" s="94">
        <v>2.4499999999999997E-2</v>
      </c>
      <c r="M28" s="90">
        <v>5528070.8300000001</v>
      </c>
      <c r="N28" s="92">
        <v>104.45</v>
      </c>
      <c r="O28" s="90">
        <v>5774.06999</v>
      </c>
      <c r="P28" s="91">
        <f t="shared" si="0"/>
        <v>2.1255447545273981E-3</v>
      </c>
      <c r="Q28" s="91">
        <f>O28/'סכום נכסי הקרן'!$C$42</f>
        <v>1.1720504888138401E-4</v>
      </c>
    </row>
    <row r="29" spans="2:17" s="133" customFormat="1">
      <c r="B29" s="83" t="s">
        <v>2819</v>
      </c>
      <c r="C29" s="93" t="s">
        <v>2454</v>
      </c>
      <c r="D29" s="82" t="s">
        <v>2458</v>
      </c>
      <c r="E29" s="82"/>
      <c r="F29" s="82" t="s">
        <v>372</v>
      </c>
      <c r="G29" s="108">
        <v>42723</v>
      </c>
      <c r="H29" s="82" t="s">
        <v>182</v>
      </c>
      <c r="I29" s="90">
        <v>10.32</v>
      </c>
      <c r="J29" s="93" t="s">
        <v>184</v>
      </c>
      <c r="K29" s="94">
        <v>3.15E-2</v>
      </c>
      <c r="L29" s="94">
        <v>2.7200000000000002E-2</v>
      </c>
      <c r="M29" s="90">
        <v>789724.4</v>
      </c>
      <c r="N29" s="92">
        <v>105.57</v>
      </c>
      <c r="O29" s="90">
        <v>833.71208000000001</v>
      </c>
      <c r="P29" s="91">
        <f t="shared" si="0"/>
        <v>3.069052404108677E-4</v>
      </c>
      <c r="Q29" s="91">
        <f>O29/'סכום נכסי הקרן'!$C$42</f>
        <v>1.6923117533842075E-5</v>
      </c>
    </row>
    <row r="30" spans="2:17" s="133" customFormat="1">
      <c r="B30" s="83" t="s">
        <v>2820</v>
      </c>
      <c r="C30" s="93" t="s">
        <v>2452</v>
      </c>
      <c r="D30" s="82" t="s">
        <v>2459</v>
      </c>
      <c r="E30" s="82"/>
      <c r="F30" s="82" t="s">
        <v>402</v>
      </c>
      <c r="G30" s="108">
        <v>42901</v>
      </c>
      <c r="H30" s="82" t="s">
        <v>182</v>
      </c>
      <c r="I30" s="90">
        <v>4.4800000000000004</v>
      </c>
      <c r="J30" s="93" t="s">
        <v>184</v>
      </c>
      <c r="K30" s="94">
        <v>0.04</v>
      </c>
      <c r="L30" s="94">
        <v>2.7100000000000003E-2</v>
      </c>
      <c r="M30" s="90">
        <v>43937591</v>
      </c>
      <c r="N30" s="92">
        <v>106.08</v>
      </c>
      <c r="O30" s="90">
        <v>46608.99555</v>
      </c>
      <c r="P30" s="91">
        <f t="shared" si="0"/>
        <v>1.7157655895524284E-2</v>
      </c>
      <c r="Q30" s="91">
        <f>O30/'סכום נכסי הקרן'!$C$42</f>
        <v>9.4609341611911427E-4</v>
      </c>
    </row>
    <row r="31" spans="2:17" s="133" customFormat="1">
      <c r="B31" s="83" t="s">
        <v>2821</v>
      </c>
      <c r="C31" s="93" t="s">
        <v>2454</v>
      </c>
      <c r="D31" s="82" t="s">
        <v>2460</v>
      </c>
      <c r="E31" s="82"/>
      <c r="F31" s="82" t="s">
        <v>402</v>
      </c>
      <c r="G31" s="108">
        <v>42229</v>
      </c>
      <c r="H31" s="82" t="s">
        <v>180</v>
      </c>
      <c r="I31" s="90">
        <v>4.96</v>
      </c>
      <c r="J31" s="93" t="s">
        <v>183</v>
      </c>
      <c r="K31" s="94">
        <v>9.8519999999999996E-2</v>
      </c>
      <c r="L31" s="94">
        <v>3.6599999999999994E-2</v>
      </c>
      <c r="M31" s="90">
        <v>8569168.7899999991</v>
      </c>
      <c r="N31" s="92">
        <v>132.76</v>
      </c>
      <c r="O31" s="90">
        <v>39771.993999999999</v>
      </c>
      <c r="P31" s="91">
        <f t="shared" si="0"/>
        <v>1.4640825859437694E-2</v>
      </c>
      <c r="Q31" s="91">
        <f>O31/'סכום נכסי הקרן'!$C$42</f>
        <v>8.0731243454846169E-4</v>
      </c>
    </row>
    <row r="32" spans="2:17" s="133" customFormat="1">
      <c r="B32" s="83" t="s">
        <v>2821</v>
      </c>
      <c r="C32" s="93" t="s">
        <v>2454</v>
      </c>
      <c r="D32" s="82" t="s">
        <v>2461</v>
      </c>
      <c r="E32" s="82"/>
      <c r="F32" s="82" t="s">
        <v>402</v>
      </c>
      <c r="G32" s="108">
        <v>41274</v>
      </c>
      <c r="H32" s="82" t="s">
        <v>180</v>
      </c>
      <c r="I32" s="90">
        <v>5.09</v>
      </c>
      <c r="J32" s="93" t="s">
        <v>184</v>
      </c>
      <c r="K32" s="94">
        <v>3.8662000000000002E-2</v>
      </c>
      <c r="L32" s="94">
        <v>1.2699999999999999E-2</v>
      </c>
      <c r="M32" s="90">
        <v>63578471.689999998</v>
      </c>
      <c r="N32" s="92">
        <v>144.88</v>
      </c>
      <c r="O32" s="90">
        <v>92112.526569999987</v>
      </c>
      <c r="P32" s="91">
        <f t="shared" si="0"/>
        <v>3.3908369315961313E-2</v>
      </c>
      <c r="Q32" s="91">
        <f>O32/'סכום נכסי הקרן'!$C$42</f>
        <v>1.8697475434004277E-3</v>
      </c>
    </row>
    <row r="33" spans="2:17" s="133" customFormat="1">
      <c r="B33" s="83" t="s">
        <v>2822</v>
      </c>
      <c r="C33" s="93" t="s">
        <v>2454</v>
      </c>
      <c r="D33" s="82" t="s">
        <v>2462</v>
      </c>
      <c r="E33" s="82"/>
      <c r="F33" s="82" t="s">
        <v>402</v>
      </c>
      <c r="G33" s="108">
        <v>42124</v>
      </c>
      <c r="H33" s="82" t="s">
        <v>182</v>
      </c>
      <c r="I33" s="90">
        <v>3.14</v>
      </c>
      <c r="J33" s="93" t="s">
        <v>184</v>
      </c>
      <c r="K33" s="94">
        <v>0.06</v>
      </c>
      <c r="L33" s="94">
        <v>1.1200000000000002E-2</v>
      </c>
      <c r="M33" s="90">
        <v>50617102.939999998</v>
      </c>
      <c r="N33" s="92">
        <v>118.98</v>
      </c>
      <c r="O33" s="90">
        <v>60224.229399999997</v>
      </c>
      <c r="P33" s="91">
        <f t="shared" si="0"/>
        <v>2.2169681891338611E-2</v>
      </c>
      <c r="Q33" s="91">
        <f>O33/'סכום נכסי הקרן'!$C$42</f>
        <v>1.2224624507315132E-3</v>
      </c>
    </row>
    <row r="34" spans="2:17" s="133" customFormat="1">
      <c r="B34" s="83" t="s">
        <v>2822</v>
      </c>
      <c r="C34" s="93" t="s">
        <v>2454</v>
      </c>
      <c r="D34" s="82" t="s">
        <v>2463</v>
      </c>
      <c r="E34" s="82"/>
      <c r="F34" s="82" t="s">
        <v>402</v>
      </c>
      <c r="G34" s="108">
        <v>41416</v>
      </c>
      <c r="H34" s="82" t="s">
        <v>182</v>
      </c>
      <c r="I34" s="90">
        <v>1.3299999999999998</v>
      </c>
      <c r="J34" s="93" t="s">
        <v>183</v>
      </c>
      <c r="K34" s="94">
        <v>4.3975999999999994E-2</v>
      </c>
      <c r="L34" s="94">
        <v>2.6499999999999999E-2</v>
      </c>
      <c r="M34" s="90">
        <v>3500490</v>
      </c>
      <c r="N34" s="92">
        <v>103.74</v>
      </c>
      <c r="O34" s="90">
        <v>12695.40365</v>
      </c>
      <c r="P34" s="91">
        <f t="shared" si="0"/>
        <v>4.6734190409190874E-3</v>
      </c>
      <c r="Q34" s="91">
        <f>O34/'סכום נכסי הקרן'!$C$42</f>
        <v>2.5769784708951044E-4</v>
      </c>
    </row>
    <row r="35" spans="2:17" s="133" customFormat="1">
      <c r="B35" s="83" t="s">
        <v>2823</v>
      </c>
      <c r="C35" s="93" t="s">
        <v>2452</v>
      </c>
      <c r="D35" s="82" t="s">
        <v>2464</v>
      </c>
      <c r="E35" s="82"/>
      <c r="F35" s="82" t="s">
        <v>402</v>
      </c>
      <c r="G35" s="108">
        <v>42723</v>
      </c>
      <c r="H35" s="82" t="s">
        <v>181</v>
      </c>
      <c r="I35" s="90">
        <v>1.4999999999999998</v>
      </c>
      <c r="J35" s="93" t="s">
        <v>184</v>
      </c>
      <c r="K35" s="94">
        <v>2.0119999999999999E-2</v>
      </c>
      <c r="L35" s="94">
        <v>1.47E-2</v>
      </c>
      <c r="M35" s="90">
        <v>110823628</v>
      </c>
      <c r="N35" s="92">
        <v>100.88</v>
      </c>
      <c r="O35" s="90">
        <v>111798.87365000001</v>
      </c>
      <c r="P35" s="91">
        <f t="shared" si="0"/>
        <v>4.115528732079482E-2</v>
      </c>
      <c r="Q35" s="91">
        <f>O35/'סכום נכסי הקרן'!$C$42</f>
        <v>2.2693511636896397E-3</v>
      </c>
    </row>
    <row r="36" spans="2:17" s="133" customFormat="1">
      <c r="B36" s="83" t="s">
        <v>2824</v>
      </c>
      <c r="C36" s="93" t="s">
        <v>2452</v>
      </c>
      <c r="D36" s="82" t="s">
        <v>2465</v>
      </c>
      <c r="E36" s="82"/>
      <c r="F36" s="82" t="s">
        <v>402</v>
      </c>
      <c r="G36" s="108">
        <v>42201</v>
      </c>
      <c r="H36" s="82" t="s">
        <v>181</v>
      </c>
      <c r="I36" s="90">
        <v>7.9700000000000015</v>
      </c>
      <c r="J36" s="93" t="s">
        <v>184</v>
      </c>
      <c r="K36" s="94">
        <v>4.2030000000000005E-2</v>
      </c>
      <c r="L36" s="94">
        <v>2.3900000000000001E-2</v>
      </c>
      <c r="M36" s="90">
        <v>2836031.34</v>
      </c>
      <c r="N36" s="92">
        <v>116.15</v>
      </c>
      <c r="O36" s="90">
        <v>3294.05026</v>
      </c>
      <c r="P36" s="91">
        <f t="shared" si="0"/>
        <v>1.2126024214148142E-3</v>
      </c>
      <c r="Q36" s="91">
        <f>O36/'סכום נכסי הקרן'!$C$42</f>
        <v>6.686433008426968E-5</v>
      </c>
    </row>
    <row r="37" spans="2:17" s="133" customFormat="1">
      <c r="B37" s="83" t="s">
        <v>2824</v>
      </c>
      <c r="C37" s="93" t="s">
        <v>2454</v>
      </c>
      <c r="D37" s="82" t="s">
        <v>2466</v>
      </c>
      <c r="E37" s="82"/>
      <c r="F37" s="82" t="s">
        <v>402</v>
      </c>
      <c r="G37" s="108">
        <v>40742</v>
      </c>
      <c r="H37" s="82" t="s">
        <v>181</v>
      </c>
      <c r="I37" s="90">
        <v>6.01</v>
      </c>
      <c r="J37" s="93" t="s">
        <v>184</v>
      </c>
      <c r="K37" s="94">
        <v>4.4999999999999998E-2</v>
      </c>
      <c r="L37" s="94">
        <v>1.3100000000000001E-2</v>
      </c>
      <c r="M37" s="90">
        <v>37602110.280000001</v>
      </c>
      <c r="N37" s="92">
        <v>124.6</v>
      </c>
      <c r="O37" s="90">
        <v>46852.229789999998</v>
      </c>
      <c r="P37" s="91">
        <f t="shared" si="0"/>
        <v>1.7247195035827199E-2</v>
      </c>
      <c r="Q37" s="91">
        <f>O37/'סכום נכסי הקרן'!$C$42</f>
        <v>9.5103071009688023E-4</v>
      </c>
    </row>
    <row r="38" spans="2:17" s="133" customFormat="1">
      <c r="B38" s="83" t="s">
        <v>2820</v>
      </c>
      <c r="C38" s="93" t="s">
        <v>2452</v>
      </c>
      <c r="D38" s="82" t="s">
        <v>2467</v>
      </c>
      <c r="E38" s="82"/>
      <c r="F38" s="82" t="s">
        <v>460</v>
      </c>
      <c r="G38" s="108">
        <v>42719</v>
      </c>
      <c r="H38" s="82" t="s">
        <v>181</v>
      </c>
      <c r="I38" s="90">
        <v>4.4600000000000009</v>
      </c>
      <c r="J38" s="93" t="s">
        <v>184</v>
      </c>
      <c r="K38" s="94">
        <v>4.1500000000000002E-2</v>
      </c>
      <c r="L38" s="94">
        <v>2.4500000000000001E-2</v>
      </c>
      <c r="M38" s="90">
        <v>108532135</v>
      </c>
      <c r="N38" s="92">
        <v>107.93</v>
      </c>
      <c r="O38" s="90">
        <v>117138.73813</v>
      </c>
      <c r="P38" s="91">
        <f t="shared" si="0"/>
        <v>4.3120992785918764E-2</v>
      </c>
      <c r="Q38" s="91">
        <f>O38/'סכום נכסי הקרן'!$C$42</f>
        <v>2.3777424853193181E-3</v>
      </c>
    </row>
    <row r="39" spans="2:17" s="133" customFormat="1">
      <c r="B39" s="83" t="s">
        <v>2825</v>
      </c>
      <c r="C39" s="93" t="s">
        <v>2454</v>
      </c>
      <c r="D39" s="82" t="s">
        <v>2468</v>
      </c>
      <c r="E39" s="82"/>
      <c r="F39" s="82" t="s">
        <v>460</v>
      </c>
      <c r="G39" s="108">
        <v>42122</v>
      </c>
      <c r="H39" s="82" t="s">
        <v>180</v>
      </c>
      <c r="I39" s="90">
        <v>6.64</v>
      </c>
      <c r="J39" s="93" t="s">
        <v>184</v>
      </c>
      <c r="K39" s="94">
        <v>2.4799999999999999E-2</v>
      </c>
      <c r="L39" s="94">
        <v>2.1700000000000004E-2</v>
      </c>
      <c r="M39" s="90">
        <v>120622725.59999999</v>
      </c>
      <c r="N39" s="92">
        <v>102.99</v>
      </c>
      <c r="O39" s="90">
        <v>124229.33785</v>
      </c>
      <c r="P39" s="91">
        <f t="shared" si="0"/>
        <v>4.5731177121647509E-2</v>
      </c>
      <c r="Q39" s="91">
        <f>O39/'סכום נכסי הקרן'!$C$42</f>
        <v>2.5216711332609288E-3</v>
      </c>
    </row>
    <row r="40" spans="2:17" s="133" customFormat="1">
      <c r="B40" s="83" t="s">
        <v>2826</v>
      </c>
      <c r="C40" s="93" t="s">
        <v>2454</v>
      </c>
      <c r="D40" s="82" t="s">
        <v>2469</v>
      </c>
      <c r="E40" s="82"/>
      <c r="F40" s="82" t="s">
        <v>460</v>
      </c>
      <c r="G40" s="108">
        <v>42732</v>
      </c>
      <c r="H40" s="82" t="s">
        <v>181</v>
      </c>
      <c r="I40" s="90">
        <v>4.6499999999999995</v>
      </c>
      <c r="J40" s="93" t="s">
        <v>184</v>
      </c>
      <c r="K40" s="94">
        <v>2.1613000000000004E-2</v>
      </c>
      <c r="L40" s="94">
        <v>1.7399999999999999E-2</v>
      </c>
      <c r="M40" s="90">
        <v>35697036.829999998</v>
      </c>
      <c r="N40" s="92">
        <v>102.74</v>
      </c>
      <c r="O40" s="90">
        <v>36675.137539999996</v>
      </c>
      <c r="P40" s="91">
        <f t="shared" si="0"/>
        <v>1.3500814218519347E-2</v>
      </c>
      <c r="Q40" s="91">
        <f>O40/'סכום נכסי הקרן'!$C$42</f>
        <v>7.444508458594527E-4</v>
      </c>
    </row>
    <row r="41" spans="2:17" s="133" customFormat="1">
      <c r="B41" s="83" t="s">
        <v>2821</v>
      </c>
      <c r="C41" s="93" t="s">
        <v>2454</v>
      </c>
      <c r="D41" s="82" t="s">
        <v>2470</v>
      </c>
      <c r="E41" s="82"/>
      <c r="F41" s="82" t="s">
        <v>460</v>
      </c>
      <c r="G41" s="108">
        <v>41455</v>
      </c>
      <c r="H41" s="82" t="s">
        <v>180</v>
      </c>
      <c r="I41" s="90">
        <v>5.2899999999999991</v>
      </c>
      <c r="J41" s="93" t="s">
        <v>184</v>
      </c>
      <c r="K41" s="94">
        <v>4.7039999999999998E-2</v>
      </c>
      <c r="L41" s="94">
        <v>1.1899999999999999E-2</v>
      </c>
      <c r="M41" s="90">
        <v>22179839.559999999</v>
      </c>
      <c r="N41" s="92">
        <v>143.31</v>
      </c>
      <c r="O41" s="90">
        <v>31785.928100000001</v>
      </c>
      <c r="P41" s="91">
        <f t="shared" si="0"/>
        <v>1.1701003427002109E-2</v>
      </c>
      <c r="Q41" s="91">
        <f>O41/'סכום נכסי הקרן'!$C$42</f>
        <v>6.4520715252027242E-4</v>
      </c>
    </row>
    <row r="42" spans="2:17" s="133" customFormat="1">
      <c r="B42" s="83" t="s">
        <v>2827</v>
      </c>
      <c r="C42" s="93" t="s">
        <v>2454</v>
      </c>
      <c r="D42" s="82" t="s">
        <v>2471</v>
      </c>
      <c r="E42" s="82"/>
      <c r="F42" s="82" t="s">
        <v>460</v>
      </c>
      <c r="G42" s="108">
        <v>42242</v>
      </c>
      <c r="H42" s="82" t="s">
        <v>181</v>
      </c>
      <c r="I42" s="90">
        <v>6.05</v>
      </c>
      <c r="J42" s="93" t="s">
        <v>184</v>
      </c>
      <c r="K42" s="94">
        <v>2.3599999999999999E-2</v>
      </c>
      <c r="L42" s="94">
        <v>1.61E-2</v>
      </c>
      <c r="M42" s="90">
        <v>42637384.530000001</v>
      </c>
      <c r="N42" s="92">
        <v>104.61</v>
      </c>
      <c r="O42" s="90">
        <v>44602.969239999999</v>
      </c>
      <c r="P42" s="91">
        <f t="shared" si="0"/>
        <v>1.6419199536656274E-2</v>
      </c>
      <c r="Q42" s="91">
        <f>O42/'סכום נכסי הקרן'!$C$42</f>
        <v>9.053740600794254E-4</v>
      </c>
    </row>
    <row r="43" spans="2:17" s="133" customFormat="1">
      <c r="B43" s="83" t="s">
        <v>2828</v>
      </c>
      <c r="C43" s="93" t="s">
        <v>2454</v>
      </c>
      <c r="D43" s="82" t="s">
        <v>2472</v>
      </c>
      <c r="E43" s="82"/>
      <c r="F43" s="82" t="s">
        <v>460</v>
      </c>
      <c r="G43" s="108">
        <v>42516</v>
      </c>
      <c r="H43" s="82" t="s">
        <v>182</v>
      </c>
      <c r="I43" s="90">
        <v>6.129999999999999</v>
      </c>
      <c r="J43" s="93" t="s">
        <v>184</v>
      </c>
      <c r="K43" s="94">
        <v>2.3269999999999999E-2</v>
      </c>
      <c r="L43" s="94">
        <v>1.9799999999999998E-2</v>
      </c>
      <c r="M43" s="90">
        <v>39738802.359999999</v>
      </c>
      <c r="N43" s="92">
        <v>103.42</v>
      </c>
      <c r="O43" s="90">
        <v>41097.868020000002</v>
      </c>
      <c r="P43" s="91">
        <f t="shared" si="0"/>
        <v>1.5128905251141632E-2</v>
      </c>
      <c r="Q43" s="91">
        <f>O43/'סכום נכסי הקרן'!$C$42</f>
        <v>8.3422570882358995E-4</v>
      </c>
    </row>
    <row r="44" spans="2:17" s="133" customFormat="1">
      <c r="B44" s="83" t="s">
        <v>2829</v>
      </c>
      <c r="C44" s="93" t="s">
        <v>2454</v>
      </c>
      <c r="D44" s="82" t="s">
        <v>2473</v>
      </c>
      <c r="E44" s="82"/>
      <c r="F44" s="82" t="s">
        <v>460</v>
      </c>
      <c r="G44" s="108">
        <v>41767</v>
      </c>
      <c r="H44" s="82" t="s">
        <v>180</v>
      </c>
      <c r="I44" s="90">
        <v>7.08</v>
      </c>
      <c r="J44" s="93" t="s">
        <v>184</v>
      </c>
      <c r="K44" s="94">
        <v>5.3499999999999999E-2</v>
      </c>
      <c r="L44" s="94">
        <v>2.4E-2</v>
      </c>
      <c r="M44" s="90">
        <v>720105.02</v>
      </c>
      <c r="N44" s="92">
        <v>123.62</v>
      </c>
      <c r="O44" s="90">
        <v>890.19382999999993</v>
      </c>
      <c r="P44" s="91">
        <f t="shared" si="0"/>
        <v>3.2769724460322212E-4</v>
      </c>
      <c r="Q44" s="91">
        <f>O44/'סכום נכסי הקרן'!$C$42</f>
        <v>1.8069613208664354E-5</v>
      </c>
    </row>
    <row r="45" spans="2:17" s="133" customFormat="1">
      <c r="B45" s="83" t="s">
        <v>2829</v>
      </c>
      <c r="C45" s="93" t="s">
        <v>2454</v>
      </c>
      <c r="D45" s="82" t="s">
        <v>2474</v>
      </c>
      <c r="E45" s="82"/>
      <c r="F45" s="82" t="s">
        <v>460</v>
      </c>
      <c r="G45" s="108">
        <v>41269</v>
      </c>
      <c r="H45" s="82" t="s">
        <v>180</v>
      </c>
      <c r="I45" s="90">
        <v>7.21</v>
      </c>
      <c r="J45" s="93" t="s">
        <v>184</v>
      </c>
      <c r="K45" s="94">
        <v>5.3499999999999999E-2</v>
      </c>
      <c r="L45" s="94">
        <v>1.72E-2</v>
      </c>
      <c r="M45" s="90">
        <v>3576443.69</v>
      </c>
      <c r="N45" s="92">
        <v>131.28</v>
      </c>
      <c r="O45" s="90">
        <v>4695.1551300000001</v>
      </c>
      <c r="P45" s="91">
        <f t="shared" si="0"/>
        <v>1.7283757168769451E-3</v>
      </c>
      <c r="Q45" s="91">
        <f>O45/'סכום נכסי הקרן'!$C$42</f>
        <v>9.5304678930178835E-5</v>
      </c>
    </row>
    <row r="46" spans="2:17" s="133" customFormat="1">
      <c r="B46" s="83" t="s">
        <v>2829</v>
      </c>
      <c r="C46" s="93" t="s">
        <v>2454</v>
      </c>
      <c r="D46" s="82" t="s">
        <v>2475</v>
      </c>
      <c r="E46" s="82"/>
      <c r="F46" s="82" t="s">
        <v>460</v>
      </c>
      <c r="G46" s="108">
        <v>41767</v>
      </c>
      <c r="H46" s="82" t="s">
        <v>180</v>
      </c>
      <c r="I46" s="90">
        <v>7.0799999999999992</v>
      </c>
      <c r="J46" s="93" t="s">
        <v>184</v>
      </c>
      <c r="K46" s="94">
        <v>5.3499999999999999E-2</v>
      </c>
      <c r="L46" s="94">
        <v>2.4000000000000004E-2</v>
      </c>
      <c r="M46" s="90">
        <v>563560.51</v>
      </c>
      <c r="N46" s="92">
        <v>123.62</v>
      </c>
      <c r="O46" s="90">
        <v>696.67350999999996</v>
      </c>
      <c r="P46" s="91">
        <f t="shared" si="0"/>
        <v>2.5645874181699877E-4</v>
      </c>
      <c r="Q46" s="91">
        <f>O46/'סכום נכסי הקרן'!$C$42</f>
        <v>1.414143800392613E-5</v>
      </c>
    </row>
    <row r="47" spans="2:17" s="133" customFormat="1">
      <c r="B47" s="83" t="s">
        <v>2829</v>
      </c>
      <c r="C47" s="93" t="s">
        <v>2454</v>
      </c>
      <c r="D47" s="82" t="s">
        <v>2476</v>
      </c>
      <c r="E47" s="82"/>
      <c r="F47" s="82" t="s">
        <v>460</v>
      </c>
      <c r="G47" s="108">
        <v>41767</v>
      </c>
      <c r="H47" s="82" t="s">
        <v>180</v>
      </c>
      <c r="I47" s="90">
        <v>7.0799999999999992</v>
      </c>
      <c r="J47" s="93" t="s">
        <v>184</v>
      </c>
      <c r="K47" s="94">
        <v>5.3499999999999999E-2</v>
      </c>
      <c r="L47" s="94">
        <v>2.4E-2</v>
      </c>
      <c r="M47" s="90">
        <v>720104.95</v>
      </c>
      <c r="N47" s="92">
        <v>123.62</v>
      </c>
      <c r="O47" s="90">
        <v>890.19373999999993</v>
      </c>
      <c r="P47" s="91">
        <f t="shared" si="0"/>
        <v>3.2769721147251393E-4</v>
      </c>
      <c r="Q47" s="91">
        <f>O47/'סכום נכסי הקרן'!$C$42</f>
        <v>1.806961138179796E-5</v>
      </c>
    </row>
    <row r="48" spans="2:17" s="133" customFormat="1">
      <c r="B48" s="83" t="s">
        <v>2829</v>
      </c>
      <c r="C48" s="93" t="s">
        <v>2454</v>
      </c>
      <c r="D48" s="82" t="s">
        <v>2477</v>
      </c>
      <c r="E48" s="82"/>
      <c r="F48" s="82" t="s">
        <v>460</v>
      </c>
      <c r="G48" s="108">
        <v>41269</v>
      </c>
      <c r="H48" s="82" t="s">
        <v>180</v>
      </c>
      <c r="I48" s="90">
        <v>7.21</v>
      </c>
      <c r="J48" s="93" t="s">
        <v>184</v>
      </c>
      <c r="K48" s="94">
        <v>5.3499999999999999E-2</v>
      </c>
      <c r="L48" s="94">
        <v>1.72E-2</v>
      </c>
      <c r="M48" s="90">
        <v>3799971.14</v>
      </c>
      <c r="N48" s="92">
        <v>131.28</v>
      </c>
      <c r="O48" s="90">
        <v>4988.6019500000002</v>
      </c>
      <c r="P48" s="91">
        <f t="shared" si="0"/>
        <v>1.8363990609070622E-3</v>
      </c>
      <c r="Q48" s="91">
        <f>O48/'סכום נכסי הקרן'!$C$42</f>
        <v>1.0126121373868515E-4</v>
      </c>
    </row>
    <row r="49" spans="2:17" s="133" customFormat="1">
      <c r="B49" s="83" t="s">
        <v>2829</v>
      </c>
      <c r="C49" s="93" t="s">
        <v>2454</v>
      </c>
      <c r="D49" s="82" t="s">
        <v>2478</v>
      </c>
      <c r="E49" s="82"/>
      <c r="F49" s="82" t="s">
        <v>460</v>
      </c>
      <c r="G49" s="108">
        <v>41281</v>
      </c>
      <c r="H49" s="82" t="s">
        <v>180</v>
      </c>
      <c r="I49" s="90">
        <v>7.21</v>
      </c>
      <c r="J49" s="93" t="s">
        <v>184</v>
      </c>
      <c r="K49" s="94">
        <v>5.3499999999999999E-2</v>
      </c>
      <c r="L49" s="94">
        <v>1.7400000000000002E-2</v>
      </c>
      <c r="M49" s="90">
        <v>4787415.92</v>
      </c>
      <c r="N49" s="92">
        <v>131.12</v>
      </c>
      <c r="O49" s="90">
        <v>6277.2595599999995</v>
      </c>
      <c r="P49" s="91">
        <f t="shared" si="0"/>
        <v>2.3107783857266619E-3</v>
      </c>
      <c r="Q49" s="91">
        <f>O49/'סכום נכסי הקרן'!$C$42</f>
        <v>1.2741905014056385E-4</v>
      </c>
    </row>
    <row r="50" spans="2:17" s="133" customFormat="1">
      <c r="B50" s="83" t="s">
        <v>2829</v>
      </c>
      <c r="C50" s="93" t="s">
        <v>2454</v>
      </c>
      <c r="D50" s="82" t="s">
        <v>2479</v>
      </c>
      <c r="E50" s="82"/>
      <c r="F50" s="82" t="s">
        <v>460</v>
      </c>
      <c r="G50" s="108">
        <v>41767</v>
      </c>
      <c r="H50" s="82" t="s">
        <v>180</v>
      </c>
      <c r="I50" s="90">
        <v>7.08</v>
      </c>
      <c r="J50" s="93" t="s">
        <v>184</v>
      </c>
      <c r="K50" s="94">
        <v>5.3499999999999999E-2</v>
      </c>
      <c r="L50" s="94">
        <v>2.4E-2</v>
      </c>
      <c r="M50" s="90">
        <v>845340.66</v>
      </c>
      <c r="N50" s="92">
        <v>123.62</v>
      </c>
      <c r="O50" s="90">
        <v>1045.0101300000001</v>
      </c>
      <c r="P50" s="91">
        <f t="shared" si="0"/>
        <v>3.8468806302943595E-4</v>
      </c>
      <c r="Q50" s="91">
        <f>O50/'סכום נכסי הקרן'!$C$42</f>
        <v>2.1212154265589614E-5</v>
      </c>
    </row>
    <row r="51" spans="2:17" s="133" customFormat="1">
      <c r="B51" s="83" t="s">
        <v>2829</v>
      </c>
      <c r="C51" s="93" t="s">
        <v>2454</v>
      </c>
      <c r="D51" s="82" t="s">
        <v>2480</v>
      </c>
      <c r="E51" s="82"/>
      <c r="F51" s="82" t="s">
        <v>460</v>
      </c>
      <c r="G51" s="108">
        <v>41281</v>
      </c>
      <c r="H51" s="82" t="s">
        <v>180</v>
      </c>
      <c r="I51" s="90">
        <v>7.2100000000000009</v>
      </c>
      <c r="J51" s="93" t="s">
        <v>184</v>
      </c>
      <c r="K51" s="94">
        <v>5.3499999999999999E-2</v>
      </c>
      <c r="L51" s="94">
        <v>1.7400000000000002E-2</v>
      </c>
      <c r="M51" s="90">
        <v>3448562.32</v>
      </c>
      <c r="N51" s="92">
        <v>131.12</v>
      </c>
      <c r="O51" s="90">
        <v>4521.7547699999996</v>
      </c>
      <c r="P51" s="91">
        <f t="shared" si="0"/>
        <v>1.664543753241332E-3</v>
      </c>
      <c r="Q51" s="91">
        <f>O51/'סכום נכסי הקרן'!$C$42</f>
        <v>9.1784909044284252E-5</v>
      </c>
    </row>
    <row r="52" spans="2:17" s="133" customFormat="1">
      <c r="B52" s="83" t="s">
        <v>2829</v>
      </c>
      <c r="C52" s="93" t="s">
        <v>2454</v>
      </c>
      <c r="D52" s="82" t="s">
        <v>2481</v>
      </c>
      <c r="E52" s="82"/>
      <c r="F52" s="82" t="s">
        <v>460</v>
      </c>
      <c r="G52" s="108">
        <v>41767</v>
      </c>
      <c r="H52" s="82" t="s">
        <v>180</v>
      </c>
      <c r="I52" s="90">
        <v>7.08</v>
      </c>
      <c r="J52" s="93" t="s">
        <v>184</v>
      </c>
      <c r="K52" s="94">
        <v>5.3499999999999999E-2</v>
      </c>
      <c r="L52" s="94">
        <v>2.4000000000000004E-2</v>
      </c>
      <c r="M52" s="90">
        <v>688796.16000000003</v>
      </c>
      <c r="N52" s="92">
        <v>123.62</v>
      </c>
      <c r="O52" s="90">
        <v>851.4898199999999</v>
      </c>
      <c r="P52" s="91">
        <f t="shared" si="0"/>
        <v>3.1344956392440233E-4</v>
      </c>
      <c r="Q52" s="91">
        <f>O52/'סכום נכסי הקרן'!$C$42</f>
        <v>1.7283979263836541E-5</v>
      </c>
    </row>
    <row r="53" spans="2:17" s="133" customFormat="1">
      <c r="B53" s="83" t="s">
        <v>2829</v>
      </c>
      <c r="C53" s="93" t="s">
        <v>2454</v>
      </c>
      <c r="D53" s="82" t="s">
        <v>2482</v>
      </c>
      <c r="E53" s="82"/>
      <c r="F53" s="82" t="s">
        <v>460</v>
      </c>
      <c r="G53" s="108">
        <v>41281</v>
      </c>
      <c r="H53" s="82" t="s">
        <v>180</v>
      </c>
      <c r="I53" s="90">
        <v>7.2100000000000009</v>
      </c>
      <c r="J53" s="93" t="s">
        <v>184</v>
      </c>
      <c r="K53" s="94">
        <v>5.3499999999999999E-2</v>
      </c>
      <c r="L53" s="94">
        <v>1.7399999999999999E-2</v>
      </c>
      <c r="M53" s="90">
        <v>4141655.87</v>
      </c>
      <c r="N53" s="92">
        <v>131.12</v>
      </c>
      <c r="O53" s="90">
        <v>5430.5390099999995</v>
      </c>
      <c r="P53" s="91">
        <f t="shared" si="0"/>
        <v>1.9990844806094753E-3</v>
      </c>
      <c r="Q53" s="91">
        <f>O53/'סכום נכסי הקרן'!$C$42</f>
        <v>1.10231879977491E-4</v>
      </c>
    </row>
    <row r="54" spans="2:17" s="133" customFormat="1">
      <c r="B54" s="83" t="s">
        <v>2830</v>
      </c>
      <c r="C54" s="93" t="s">
        <v>2452</v>
      </c>
      <c r="D54" s="82" t="s">
        <v>2484</v>
      </c>
      <c r="E54" s="82"/>
      <c r="F54" s="82" t="s">
        <v>460</v>
      </c>
      <c r="G54" s="108">
        <v>42759</v>
      </c>
      <c r="H54" s="82" t="s">
        <v>181</v>
      </c>
      <c r="I54" s="90">
        <v>5.45</v>
      </c>
      <c r="J54" s="93" t="s">
        <v>184</v>
      </c>
      <c r="K54" s="94">
        <v>2.4E-2</v>
      </c>
      <c r="L54" s="94">
        <v>1.6E-2</v>
      </c>
      <c r="M54" s="90">
        <v>13754216.449999999</v>
      </c>
      <c r="N54" s="92">
        <v>105.49</v>
      </c>
      <c r="O54" s="90">
        <v>14509.3235</v>
      </c>
      <c r="P54" s="91">
        <f t="shared" si="0"/>
        <v>5.3411573657017814E-3</v>
      </c>
      <c r="Q54" s="91">
        <f>O54/'סכום נכסי הקרן'!$C$42</f>
        <v>2.9451772718351024E-4</v>
      </c>
    </row>
    <row r="55" spans="2:17" s="133" customFormat="1">
      <c r="B55" s="83" t="s">
        <v>2830</v>
      </c>
      <c r="C55" s="93" t="s">
        <v>2452</v>
      </c>
      <c r="D55" s="82" t="s">
        <v>2485</v>
      </c>
      <c r="E55" s="82"/>
      <c r="F55" s="82" t="s">
        <v>460</v>
      </c>
      <c r="G55" s="108">
        <v>42759</v>
      </c>
      <c r="H55" s="82" t="s">
        <v>181</v>
      </c>
      <c r="I55" s="90">
        <v>5.18</v>
      </c>
      <c r="J55" s="93" t="s">
        <v>184</v>
      </c>
      <c r="K55" s="94">
        <v>3.8800000000000001E-2</v>
      </c>
      <c r="L55" s="94">
        <v>3.1899999999999991E-2</v>
      </c>
      <c r="M55" s="90">
        <v>13754216.449999999</v>
      </c>
      <c r="N55" s="92">
        <v>105.43</v>
      </c>
      <c r="O55" s="90">
        <v>14501.07063</v>
      </c>
      <c r="P55" s="91">
        <f t="shared" si="0"/>
        <v>5.3381193276162238E-3</v>
      </c>
      <c r="Q55" s="91">
        <f>O55/'סכום נכסי הקרן'!$C$42</f>
        <v>2.9435020617433701E-4</v>
      </c>
    </row>
    <row r="56" spans="2:17" s="133" customFormat="1">
      <c r="B56" s="83" t="s">
        <v>2831</v>
      </c>
      <c r="C56" s="93" t="s">
        <v>2452</v>
      </c>
      <c r="D56" s="82">
        <v>4069</v>
      </c>
      <c r="E56" s="82"/>
      <c r="F56" s="82" t="s">
        <v>561</v>
      </c>
      <c r="G56" s="108">
        <v>42052</v>
      </c>
      <c r="H56" s="82" t="s">
        <v>180</v>
      </c>
      <c r="I56" s="90">
        <v>6.3900000000000006</v>
      </c>
      <c r="J56" s="93" t="s">
        <v>184</v>
      </c>
      <c r="K56" s="94">
        <v>2.9779E-2</v>
      </c>
      <c r="L56" s="94">
        <v>1.84E-2</v>
      </c>
      <c r="M56" s="90">
        <v>18955263.170000002</v>
      </c>
      <c r="N56" s="92">
        <v>108.63</v>
      </c>
      <c r="O56" s="90">
        <v>20591.10239</v>
      </c>
      <c r="P56" s="91">
        <f t="shared" si="0"/>
        <v>7.5799756065999943E-3</v>
      </c>
      <c r="Q56" s="91">
        <f>O56/'סכום נכסי הקרן'!$C$42</f>
        <v>4.1796880992458026E-4</v>
      </c>
    </row>
    <row r="57" spans="2:17" s="133" customFormat="1">
      <c r="B57" s="83" t="s">
        <v>2832</v>
      </c>
      <c r="C57" s="93" t="s">
        <v>2452</v>
      </c>
      <c r="D57" s="82">
        <v>2963</v>
      </c>
      <c r="E57" s="82"/>
      <c r="F57" s="82" t="s">
        <v>561</v>
      </c>
      <c r="G57" s="108">
        <v>41423</v>
      </c>
      <c r="H57" s="82" t="s">
        <v>180</v>
      </c>
      <c r="I57" s="90">
        <v>5.5900000000000007</v>
      </c>
      <c r="J57" s="93" t="s">
        <v>184</v>
      </c>
      <c r="K57" s="94">
        <v>0.05</v>
      </c>
      <c r="L57" s="94">
        <v>1.7700000000000004E-2</v>
      </c>
      <c r="M57" s="90">
        <v>10838286.470000001</v>
      </c>
      <c r="N57" s="92">
        <v>119.56</v>
      </c>
      <c r="O57" s="90">
        <v>12958.255439999999</v>
      </c>
      <c r="P57" s="91">
        <f t="shared" si="0"/>
        <v>4.7701797737159258E-3</v>
      </c>
      <c r="Q57" s="91">
        <f>O57/'סכום נכסי הקרן'!$C$42</f>
        <v>2.6303334820897454E-4</v>
      </c>
    </row>
    <row r="58" spans="2:17" s="133" customFormat="1">
      <c r="B58" s="83" t="s">
        <v>2832</v>
      </c>
      <c r="C58" s="93" t="s">
        <v>2452</v>
      </c>
      <c r="D58" s="82">
        <v>2968</v>
      </c>
      <c r="E58" s="82"/>
      <c r="F58" s="82" t="s">
        <v>561</v>
      </c>
      <c r="G58" s="108">
        <v>41423</v>
      </c>
      <c r="H58" s="82" t="s">
        <v>180</v>
      </c>
      <c r="I58" s="90">
        <v>5.5900000000000007</v>
      </c>
      <c r="J58" s="93" t="s">
        <v>184</v>
      </c>
      <c r="K58" s="94">
        <v>0.05</v>
      </c>
      <c r="L58" s="94">
        <v>1.77E-2</v>
      </c>
      <c r="M58" s="90">
        <v>3485808.45</v>
      </c>
      <c r="N58" s="92">
        <v>119.56</v>
      </c>
      <c r="O58" s="90">
        <v>4167.6326300000001</v>
      </c>
      <c r="P58" s="91">
        <f t="shared" si="0"/>
        <v>1.5341846723083668E-3</v>
      </c>
      <c r="Q58" s="91">
        <f>O58/'סכום נכסי הקרן'!$C$42</f>
        <v>8.4596755315534552E-5</v>
      </c>
    </row>
    <row r="59" spans="2:17" s="133" customFormat="1">
      <c r="B59" s="83" t="s">
        <v>2832</v>
      </c>
      <c r="C59" s="93" t="s">
        <v>2452</v>
      </c>
      <c r="D59" s="82">
        <v>4605</v>
      </c>
      <c r="E59" s="82"/>
      <c r="F59" s="82" t="s">
        <v>561</v>
      </c>
      <c r="G59" s="108">
        <v>42352</v>
      </c>
      <c r="H59" s="82" t="s">
        <v>180</v>
      </c>
      <c r="I59" s="90">
        <v>7.52</v>
      </c>
      <c r="J59" s="93" t="s">
        <v>184</v>
      </c>
      <c r="K59" s="94">
        <v>0.05</v>
      </c>
      <c r="L59" s="94">
        <v>2.5600000000000001E-2</v>
      </c>
      <c r="M59" s="90">
        <v>10135868.9</v>
      </c>
      <c r="N59" s="92">
        <v>119.02</v>
      </c>
      <c r="O59" s="90">
        <v>12063.711029999999</v>
      </c>
      <c r="P59" s="91">
        <f t="shared" si="0"/>
        <v>4.4408809980411778E-3</v>
      </c>
      <c r="Q59" s="91">
        <f>O59/'סכום נכסי הקרן'!$C$42</f>
        <v>2.4487542468497878E-4</v>
      </c>
    </row>
    <row r="60" spans="2:17" s="133" customFormat="1">
      <c r="B60" s="83" t="s">
        <v>2832</v>
      </c>
      <c r="C60" s="93" t="s">
        <v>2452</v>
      </c>
      <c r="D60" s="82">
        <v>4606</v>
      </c>
      <c r="E60" s="82"/>
      <c r="F60" s="82" t="s">
        <v>561</v>
      </c>
      <c r="G60" s="108">
        <v>42352</v>
      </c>
      <c r="H60" s="82" t="s">
        <v>180</v>
      </c>
      <c r="I60" s="90">
        <v>9.6</v>
      </c>
      <c r="J60" s="93" t="s">
        <v>184</v>
      </c>
      <c r="K60" s="94">
        <v>4.0999999999999995E-2</v>
      </c>
      <c r="L60" s="94">
        <v>2.64E-2</v>
      </c>
      <c r="M60" s="90">
        <v>25860858.530000001</v>
      </c>
      <c r="N60" s="92">
        <v>114.54</v>
      </c>
      <c r="O60" s="90">
        <v>29621.02707</v>
      </c>
      <c r="P60" s="91">
        <f t="shared" si="0"/>
        <v>1.0904062268277521E-2</v>
      </c>
      <c r="Q60" s="91">
        <f>O60/'סכום נכסי הקרן'!$C$42</f>
        <v>6.0126287552259982E-4</v>
      </c>
    </row>
    <row r="61" spans="2:17" s="133" customFormat="1">
      <c r="B61" s="83" t="s">
        <v>2832</v>
      </c>
      <c r="C61" s="93" t="s">
        <v>2452</v>
      </c>
      <c r="D61" s="82">
        <v>5150</v>
      </c>
      <c r="E61" s="82"/>
      <c r="F61" s="82" t="s">
        <v>561</v>
      </c>
      <c r="G61" s="108">
        <v>42631</v>
      </c>
      <c r="H61" s="82" t="s">
        <v>180</v>
      </c>
      <c r="I61" s="90">
        <v>9.34</v>
      </c>
      <c r="J61" s="93" t="s">
        <v>184</v>
      </c>
      <c r="K61" s="94">
        <v>4.0999999999999995E-2</v>
      </c>
      <c r="L61" s="94">
        <v>3.4200000000000001E-2</v>
      </c>
      <c r="M61" s="90">
        <v>7674229.0300000003</v>
      </c>
      <c r="N61" s="92">
        <v>106.98</v>
      </c>
      <c r="O61" s="90">
        <v>8209.8902500000004</v>
      </c>
      <c r="P61" s="91">
        <f t="shared" si="0"/>
        <v>3.0222164238319408E-3</v>
      </c>
      <c r="Q61" s="91">
        <f>O61/'סכום נכסי הקרן'!$C$42</f>
        <v>1.6664858405397473E-4</v>
      </c>
    </row>
    <row r="62" spans="2:17" s="133" customFormat="1">
      <c r="B62" s="83" t="s">
        <v>2833</v>
      </c>
      <c r="C62" s="93" t="s">
        <v>2454</v>
      </c>
      <c r="D62" s="82" t="s">
        <v>2486</v>
      </c>
      <c r="E62" s="82"/>
      <c r="F62" s="82" t="s">
        <v>561</v>
      </c>
      <c r="G62" s="108">
        <v>42033</v>
      </c>
      <c r="H62" s="82" t="s">
        <v>180</v>
      </c>
      <c r="I62" s="90">
        <v>6.4799999999999986</v>
      </c>
      <c r="J62" s="93" t="s">
        <v>184</v>
      </c>
      <c r="K62" s="94">
        <v>5.5E-2</v>
      </c>
      <c r="L62" s="94">
        <v>2.5799999999999997E-2</v>
      </c>
      <c r="M62" s="90">
        <v>2408387.91</v>
      </c>
      <c r="N62" s="92">
        <v>120.44</v>
      </c>
      <c r="O62" s="90">
        <v>2900.6624900000002</v>
      </c>
      <c r="P62" s="91">
        <f t="shared" si="0"/>
        <v>1.0677889168215437E-3</v>
      </c>
      <c r="Q62" s="91">
        <f>O62/'סכום נכסי הקרן'!$C$42</f>
        <v>5.8879142358447076E-5</v>
      </c>
    </row>
    <row r="63" spans="2:17" s="133" customFormat="1">
      <c r="B63" s="83" t="s">
        <v>2833</v>
      </c>
      <c r="C63" s="93" t="s">
        <v>2454</v>
      </c>
      <c r="D63" s="82" t="s">
        <v>2487</v>
      </c>
      <c r="E63" s="82"/>
      <c r="F63" s="82" t="s">
        <v>561</v>
      </c>
      <c r="G63" s="108">
        <v>42054</v>
      </c>
      <c r="H63" s="82" t="s">
        <v>180</v>
      </c>
      <c r="I63" s="90">
        <v>6.3800000000000008</v>
      </c>
      <c r="J63" s="93" t="s">
        <v>184</v>
      </c>
      <c r="K63" s="94">
        <v>5.5E-2</v>
      </c>
      <c r="L63" s="94">
        <v>3.2399999999999998E-2</v>
      </c>
      <c r="M63" s="90">
        <v>4704570.59</v>
      </c>
      <c r="N63" s="92">
        <v>116.07</v>
      </c>
      <c r="O63" s="90">
        <v>5460.59537</v>
      </c>
      <c r="P63" s="91">
        <f t="shared" si="0"/>
        <v>2.010148797191857E-3</v>
      </c>
      <c r="Q63" s="91">
        <f>O63/'סכום נכסי הקרן'!$C$42</f>
        <v>1.1084197946521761E-4</v>
      </c>
    </row>
    <row r="64" spans="2:17" s="133" customFormat="1">
      <c r="B64" s="83" t="s">
        <v>2833</v>
      </c>
      <c r="C64" s="93" t="s">
        <v>2454</v>
      </c>
      <c r="D64" s="82" t="s">
        <v>2488</v>
      </c>
      <c r="E64" s="82"/>
      <c r="F64" s="82" t="s">
        <v>561</v>
      </c>
      <c r="G64" s="108">
        <v>42565</v>
      </c>
      <c r="H64" s="82" t="s">
        <v>180</v>
      </c>
      <c r="I64" s="90">
        <v>6.24</v>
      </c>
      <c r="J64" s="93" t="s">
        <v>184</v>
      </c>
      <c r="K64" s="94">
        <v>5.5E-2</v>
      </c>
      <c r="L64" s="94">
        <v>4.2000000000000003E-2</v>
      </c>
      <c r="M64" s="90">
        <v>5742346.8200000003</v>
      </c>
      <c r="N64" s="92">
        <v>109.96</v>
      </c>
      <c r="O64" s="90">
        <v>6314.2846300000001</v>
      </c>
      <c r="P64" s="91">
        <f t="shared" si="0"/>
        <v>2.3244080167253867E-3</v>
      </c>
      <c r="Q64" s="91">
        <f>O64/'סכום נכסי הקרן'!$C$42</f>
        <v>1.2817060409586788E-4</v>
      </c>
    </row>
    <row r="65" spans="2:17" s="133" customFormat="1">
      <c r="B65" s="83" t="s">
        <v>2833</v>
      </c>
      <c r="C65" s="93" t="s">
        <v>2454</v>
      </c>
      <c r="D65" s="82" t="s">
        <v>2489</v>
      </c>
      <c r="E65" s="82"/>
      <c r="F65" s="82" t="s">
        <v>561</v>
      </c>
      <c r="G65" s="108">
        <v>41367</v>
      </c>
      <c r="H65" s="82" t="s">
        <v>180</v>
      </c>
      <c r="I65" s="90">
        <v>6.6200000000000019</v>
      </c>
      <c r="J65" s="93" t="s">
        <v>184</v>
      </c>
      <c r="K65" s="94">
        <v>5.5E-2</v>
      </c>
      <c r="L65" s="94">
        <v>1.6899999999999998E-2</v>
      </c>
      <c r="M65" s="90">
        <v>29116245.59</v>
      </c>
      <c r="N65" s="92">
        <v>133.93</v>
      </c>
      <c r="O65" s="90">
        <v>38995.389049999998</v>
      </c>
      <c r="P65" s="91">
        <f t="shared" si="0"/>
        <v>1.4354942837466824E-2</v>
      </c>
      <c r="Q65" s="91">
        <f>O65/'סכום נכסי הקרן'!$C$42</f>
        <v>7.9154850697503183E-4</v>
      </c>
    </row>
    <row r="66" spans="2:17" s="133" customFormat="1">
      <c r="B66" s="83" t="s">
        <v>2833</v>
      </c>
      <c r="C66" s="93" t="s">
        <v>2454</v>
      </c>
      <c r="D66" s="82" t="s">
        <v>2490</v>
      </c>
      <c r="E66" s="82"/>
      <c r="F66" s="82" t="s">
        <v>561</v>
      </c>
      <c r="G66" s="108">
        <v>41207</v>
      </c>
      <c r="H66" s="82" t="s">
        <v>180</v>
      </c>
      <c r="I66" s="90">
        <v>6.6300000000000008</v>
      </c>
      <c r="J66" s="93" t="s">
        <v>184</v>
      </c>
      <c r="K66" s="94">
        <v>5.5E-2</v>
      </c>
      <c r="L66" s="94">
        <v>1.6399999999999998E-2</v>
      </c>
      <c r="M66" s="90">
        <v>413867.74</v>
      </c>
      <c r="N66" s="92">
        <v>128.74</v>
      </c>
      <c r="O66" s="90">
        <v>532.81335000000001</v>
      </c>
      <c r="P66" s="91">
        <f t="shared" si="0"/>
        <v>1.9613870687332468E-4</v>
      </c>
      <c r="Q66" s="91">
        <f>O66/'סכום נכסי הקרן'!$C$42</f>
        <v>1.0815320015094582E-5</v>
      </c>
    </row>
    <row r="67" spans="2:17" s="133" customFormat="1">
      <c r="B67" s="83" t="s">
        <v>2833</v>
      </c>
      <c r="C67" s="93" t="s">
        <v>2454</v>
      </c>
      <c r="D67" s="82" t="s">
        <v>2491</v>
      </c>
      <c r="E67" s="82"/>
      <c r="F67" s="82" t="s">
        <v>561</v>
      </c>
      <c r="G67" s="108">
        <v>41239</v>
      </c>
      <c r="H67" s="82" t="s">
        <v>180</v>
      </c>
      <c r="I67" s="90">
        <v>6.38</v>
      </c>
      <c r="J67" s="93" t="s">
        <v>184</v>
      </c>
      <c r="K67" s="94">
        <v>5.5E-2</v>
      </c>
      <c r="L67" s="94">
        <v>3.2400000000000005E-2</v>
      </c>
      <c r="M67" s="90">
        <v>3649805.02</v>
      </c>
      <c r="N67" s="92">
        <v>116.57</v>
      </c>
      <c r="O67" s="90">
        <v>4254.5778499999997</v>
      </c>
      <c r="P67" s="91">
        <f t="shared" si="0"/>
        <v>1.5661908580010052E-3</v>
      </c>
      <c r="Q67" s="91">
        <f>O67/'סכום נכסי הקרן'!$C$42</f>
        <v>8.6361614206706852E-5</v>
      </c>
    </row>
    <row r="68" spans="2:17" s="133" customFormat="1">
      <c r="B68" s="83" t="s">
        <v>2833</v>
      </c>
      <c r="C68" s="93" t="s">
        <v>2454</v>
      </c>
      <c r="D68" s="82" t="s">
        <v>2492</v>
      </c>
      <c r="E68" s="82"/>
      <c r="F68" s="82" t="s">
        <v>561</v>
      </c>
      <c r="G68" s="108">
        <v>41269</v>
      </c>
      <c r="H68" s="82" t="s">
        <v>180</v>
      </c>
      <c r="I68" s="90">
        <v>6.620000000000001</v>
      </c>
      <c r="J68" s="93" t="s">
        <v>184</v>
      </c>
      <c r="K68" s="94">
        <v>5.5E-2</v>
      </c>
      <c r="L68" s="94">
        <v>1.7000000000000001E-2</v>
      </c>
      <c r="M68" s="90">
        <v>993678.38</v>
      </c>
      <c r="N68" s="92">
        <v>129.13</v>
      </c>
      <c r="O68" s="90">
        <v>1283.1369099999999</v>
      </c>
      <c r="P68" s="91">
        <f t="shared" si="0"/>
        <v>4.7234705036732573E-4</v>
      </c>
      <c r="Q68" s="91">
        <f>O68/'סכום נכסי הקרן'!$C$42</f>
        <v>2.6045774387653037E-5</v>
      </c>
    </row>
    <row r="69" spans="2:17" s="133" customFormat="1">
      <c r="B69" s="83" t="s">
        <v>2833</v>
      </c>
      <c r="C69" s="93" t="s">
        <v>2454</v>
      </c>
      <c r="D69" s="82" t="s">
        <v>2493</v>
      </c>
      <c r="E69" s="82"/>
      <c r="F69" s="82" t="s">
        <v>561</v>
      </c>
      <c r="G69" s="108">
        <v>41298</v>
      </c>
      <c r="H69" s="82" t="s">
        <v>180</v>
      </c>
      <c r="I69" s="90">
        <v>6.379999999999999</v>
      </c>
      <c r="J69" s="93" t="s">
        <v>184</v>
      </c>
      <c r="K69" s="94">
        <v>5.5E-2</v>
      </c>
      <c r="L69" s="94">
        <v>3.2000000000000001E-2</v>
      </c>
      <c r="M69" s="90">
        <v>2010696.92</v>
      </c>
      <c r="N69" s="92">
        <v>117.18</v>
      </c>
      <c r="O69" s="90">
        <v>2356.1346699999999</v>
      </c>
      <c r="P69" s="91">
        <f t="shared" si="0"/>
        <v>8.6733789120187687E-4</v>
      </c>
      <c r="Q69" s="91">
        <f>O69/'סכום נכסי הקרן'!$C$42</f>
        <v>4.7826035993109527E-5</v>
      </c>
    </row>
    <row r="70" spans="2:17" s="133" customFormat="1">
      <c r="B70" s="83" t="s">
        <v>2833</v>
      </c>
      <c r="C70" s="93" t="s">
        <v>2454</v>
      </c>
      <c r="D70" s="82" t="s">
        <v>2494</v>
      </c>
      <c r="E70" s="82"/>
      <c r="F70" s="82" t="s">
        <v>561</v>
      </c>
      <c r="G70" s="108">
        <v>41330</v>
      </c>
      <c r="H70" s="82" t="s">
        <v>180</v>
      </c>
      <c r="I70" s="90">
        <v>6.3800000000000017</v>
      </c>
      <c r="J70" s="93" t="s">
        <v>184</v>
      </c>
      <c r="K70" s="94">
        <v>5.5E-2</v>
      </c>
      <c r="L70" s="94">
        <v>3.2399999999999998E-2</v>
      </c>
      <c r="M70" s="90">
        <v>3116923.01</v>
      </c>
      <c r="N70" s="92">
        <v>117.1</v>
      </c>
      <c r="O70" s="90">
        <v>3649.9168999999997</v>
      </c>
      <c r="P70" s="91">
        <f t="shared" si="0"/>
        <v>1.3436036859081962E-3</v>
      </c>
      <c r="Q70" s="91">
        <f>O70/'סכום נכסי הקרן'!$C$42</f>
        <v>7.4087894573215862E-5</v>
      </c>
    </row>
    <row r="71" spans="2:17" s="133" customFormat="1">
      <c r="B71" s="83" t="s">
        <v>2833</v>
      </c>
      <c r="C71" s="93" t="s">
        <v>2454</v>
      </c>
      <c r="D71" s="82" t="s">
        <v>2495</v>
      </c>
      <c r="E71" s="82"/>
      <c r="F71" s="82" t="s">
        <v>561</v>
      </c>
      <c r="G71" s="108">
        <v>41389</v>
      </c>
      <c r="H71" s="82" t="s">
        <v>180</v>
      </c>
      <c r="I71" s="90">
        <v>6.61</v>
      </c>
      <c r="J71" s="93" t="s">
        <v>184</v>
      </c>
      <c r="K71" s="94">
        <v>5.5E-2</v>
      </c>
      <c r="L71" s="94">
        <v>1.7399999999999999E-2</v>
      </c>
      <c r="M71" s="90">
        <v>1364324</v>
      </c>
      <c r="N71" s="92">
        <v>128.52000000000001</v>
      </c>
      <c r="O71" s="90">
        <v>1753.4292700000001</v>
      </c>
      <c r="P71" s="91">
        <f t="shared" si="0"/>
        <v>6.4547059418019028E-4</v>
      </c>
      <c r="Q71" s="91">
        <f>O71/'סכום נכסי הקרן'!$C$42</f>
        <v>3.5592011121500016E-5</v>
      </c>
    </row>
    <row r="72" spans="2:17" s="133" customFormat="1">
      <c r="B72" s="83" t="s">
        <v>2833</v>
      </c>
      <c r="C72" s="93" t="s">
        <v>2454</v>
      </c>
      <c r="D72" s="82" t="s">
        <v>2496</v>
      </c>
      <c r="E72" s="82"/>
      <c r="F72" s="82" t="s">
        <v>561</v>
      </c>
      <c r="G72" s="108">
        <v>41422</v>
      </c>
      <c r="H72" s="82" t="s">
        <v>180</v>
      </c>
      <c r="I72" s="90">
        <v>6.6000000000000005</v>
      </c>
      <c r="J72" s="93" t="s">
        <v>184</v>
      </c>
      <c r="K72" s="94">
        <v>5.5E-2</v>
      </c>
      <c r="L72" s="94">
        <v>1.7800000000000003E-2</v>
      </c>
      <c r="M72" s="90">
        <v>499689.93</v>
      </c>
      <c r="N72" s="92">
        <v>127.64</v>
      </c>
      <c r="O72" s="90">
        <v>637.80421000000001</v>
      </c>
      <c r="P72" s="91">
        <f t="shared" si="0"/>
        <v>2.3478783515421003E-4</v>
      </c>
      <c r="Q72" s="91">
        <f>O72/'סכום נכסי הקרן'!$C$42</f>
        <v>1.2946478608549481E-5</v>
      </c>
    </row>
    <row r="73" spans="2:17" s="133" customFormat="1">
      <c r="B73" s="83" t="s">
        <v>2833</v>
      </c>
      <c r="C73" s="93" t="s">
        <v>2454</v>
      </c>
      <c r="D73" s="82" t="s">
        <v>2497</v>
      </c>
      <c r="E73" s="82"/>
      <c r="F73" s="82" t="s">
        <v>561</v>
      </c>
      <c r="G73" s="108">
        <v>41450</v>
      </c>
      <c r="H73" s="82" t="s">
        <v>180</v>
      </c>
      <c r="I73" s="90">
        <v>6.6</v>
      </c>
      <c r="J73" s="93" t="s">
        <v>184</v>
      </c>
      <c r="K73" s="94">
        <v>5.5E-2</v>
      </c>
      <c r="L73" s="94">
        <v>1.7899999999999999E-2</v>
      </c>
      <c r="M73" s="90">
        <v>823200.77</v>
      </c>
      <c r="N73" s="92">
        <v>127.43</v>
      </c>
      <c r="O73" s="90">
        <v>1049.0048000000002</v>
      </c>
      <c r="P73" s="91">
        <f t="shared" si="0"/>
        <v>3.861585768748298E-4</v>
      </c>
      <c r="Q73" s="91">
        <f>O73/'סכום נכסי הקרן'!$C$42</f>
        <v>2.1293240136288422E-5</v>
      </c>
    </row>
    <row r="74" spans="2:17" s="133" customFormat="1">
      <c r="B74" s="83" t="s">
        <v>2833</v>
      </c>
      <c r="C74" s="93" t="s">
        <v>2454</v>
      </c>
      <c r="D74" s="82" t="s">
        <v>2498</v>
      </c>
      <c r="E74" s="82"/>
      <c r="F74" s="82" t="s">
        <v>561</v>
      </c>
      <c r="G74" s="108">
        <v>41480</v>
      </c>
      <c r="H74" s="82" t="s">
        <v>180</v>
      </c>
      <c r="I74" s="90">
        <v>6.59</v>
      </c>
      <c r="J74" s="93" t="s">
        <v>184</v>
      </c>
      <c r="K74" s="94">
        <v>5.5E-2</v>
      </c>
      <c r="L74" s="94">
        <v>1.8299999999999997E-2</v>
      </c>
      <c r="M74" s="90">
        <v>722932.4</v>
      </c>
      <c r="N74" s="92">
        <v>126.36</v>
      </c>
      <c r="O74" s="90">
        <v>913.49741000000006</v>
      </c>
      <c r="P74" s="91">
        <f t="shared" ref="P74:P137" si="1">O74/$O$10</f>
        <v>3.3627573470058756E-4</v>
      </c>
      <c r="Q74" s="91">
        <f>O74/'סכום נכסי הקרן'!$C$42</f>
        <v>1.8542641287253897E-5</v>
      </c>
    </row>
    <row r="75" spans="2:17" s="133" customFormat="1">
      <c r="B75" s="83" t="s">
        <v>2833</v>
      </c>
      <c r="C75" s="93" t="s">
        <v>2454</v>
      </c>
      <c r="D75" s="82" t="s">
        <v>2499</v>
      </c>
      <c r="E75" s="82"/>
      <c r="F75" s="82" t="s">
        <v>561</v>
      </c>
      <c r="G75" s="108">
        <v>41512</v>
      </c>
      <c r="H75" s="82" t="s">
        <v>180</v>
      </c>
      <c r="I75" s="90">
        <v>6.3800000000000008</v>
      </c>
      <c r="J75" s="93" t="s">
        <v>184</v>
      </c>
      <c r="K75" s="94">
        <v>5.5E-2</v>
      </c>
      <c r="L75" s="94">
        <v>3.2000000000000001E-2</v>
      </c>
      <c r="M75" s="90">
        <v>2253872.7200000002</v>
      </c>
      <c r="N75" s="92">
        <v>115.9</v>
      </c>
      <c r="O75" s="90">
        <v>2612.23857</v>
      </c>
      <c r="P75" s="91">
        <f t="shared" si="1"/>
        <v>9.6161459761551172E-4</v>
      </c>
      <c r="Q75" s="91">
        <f>O75/'סכום נכסי הקרן'!$C$42</f>
        <v>5.3024564963177158E-5</v>
      </c>
    </row>
    <row r="76" spans="2:17" s="133" customFormat="1">
      <c r="B76" s="83" t="s">
        <v>2833</v>
      </c>
      <c r="C76" s="93" t="s">
        <v>2454</v>
      </c>
      <c r="D76" s="82" t="s">
        <v>2500</v>
      </c>
      <c r="E76" s="82"/>
      <c r="F76" s="82" t="s">
        <v>561</v>
      </c>
      <c r="G76" s="108">
        <v>41445</v>
      </c>
      <c r="H76" s="82" t="s">
        <v>180</v>
      </c>
      <c r="I76" s="90">
        <v>6.42</v>
      </c>
      <c r="J76" s="93" t="s">
        <v>184</v>
      </c>
      <c r="K76" s="94">
        <v>5.5888E-2</v>
      </c>
      <c r="L76" s="94">
        <v>2.9300000000000003E-2</v>
      </c>
      <c r="M76" s="90">
        <v>1134286.7</v>
      </c>
      <c r="N76" s="92">
        <v>121.59</v>
      </c>
      <c r="O76" s="90">
        <v>1379.1792399999999</v>
      </c>
      <c r="P76" s="91">
        <f t="shared" si="1"/>
        <v>5.0770205491310354E-4</v>
      </c>
      <c r="Q76" s="91">
        <f>O76/'סכום נכסי הקרן'!$C$42</f>
        <v>2.7995291106679163E-5</v>
      </c>
    </row>
    <row r="77" spans="2:17" s="133" customFormat="1">
      <c r="B77" s="83" t="s">
        <v>2833</v>
      </c>
      <c r="C77" s="93" t="s">
        <v>2454</v>
      </c>
      <c r="D77" s="82" t="s">
        <v>2501</v>
      </c>
      <c r="E77" s="82"/>
      <c r="F77" s="82" t="s">
        <v>561</v>
      </c>
      <c r="G77" s="108">
        <v>41547</v>
      </c>
      <c r="H77" s="82" t="s">
        <v>180</v>
      </c>
      <c r="I77" s="90">
        <v>6.3800000000000008</v>
      </c>
      <c r="J77" s="93" t="s">
        <v>184</v>
      </c>
      <c r="K77" s="94">
        <v>5.5E-2</v>
      </c>
      <c r="L77" s="94">
        <v>3.2000000000000001E-2</v>
      </c>
      <c r="M77" s="90">
        <v>1649178.48</v>
      </c>
      <c r="N77" s="92">
        <v>115.9</v>
      </c>
      <c r="O77" s="90">
        <v>1911.3979199999999</v>
      </c>
      <c r="P77" s="91">
        <f t="shared" si="1"/>
        <v>7.0362185247265755E-4</v>
      </c>
      <c r="Q77" s="91">
        <f>O77/'סכום נכסי הקרן'!$C$42</f>
        <v>3.8798540203593152E-5</v>
      </c>
    </row>
    <row r="78" spans="2:17" s="133" customFormat="1">
      <c r="B78" s="83" t="s">
        <v>2833</v>
      </c>
      <c r="C78" s="93" t="s">
        <v>2454</v>
      </c>
      <c r="D78" s="82" t="s">
        <v>2502</v>
      </c>
      <c r="E78" s="82"/>
      <c r="F78" s="82" t="s">
        <v>561</v>
      </c>
      <c r="G78" s="108">
        <v>41571</v>
      </c>
      <c r="H78" s="82" t="s">
        <v>180</v>
      </c>
      <c r="I78" s="90">
        <v>6.58</v>
      </c>
      <c r="J78" s="93" t="s">
        <v>184</v>
      </c>
      <c r="K78" s="94">
        <v>5.5E-2</v>
      </c>
      <c r="L78" s="94">
        <v>1.9500000000000003E-2</v>
      </c>
      <c r="M78" s="90">
        <v>804131.56</v>
      </c>
      <c r="N78" s="92">
        <v>125.39</v>
      </c>
      <c r="O78" s="90">
        <v>1008.3005899999999</v>
      </c>
      <c r="P78" s="91">
        <f t="shared" si="1"/>
        <v>3.7117458461243566E-4</v>
      </c>
      <c r="Q78" s="91">
        <f>O78/'סכום נכסי הקרן'!$C$42</f>
        <v>2.0467005100864449E-5</v>
      </c>
    </row>
    <row r="79" spans="2:17" s="133" customFormat="1">
      <c r="B79" s="83" t="s">
        <v>2833</v>
      </c>
      <c r="C79" s="93" t="s">
        <v>2454</v>
      </c>
      <c r="D79" s="82" t="s">
        <v>2503</v>
      </c>
      <c r="E79" s="82"/>
      <c r="F79" s="82" t="s">
        <v>561</v>
      </c>
      <c r="G79" s="108">
        <v>41597</v>
      </c>
      <c r="H79" s="82" t="s">
        <v>180</v>
      </c>
      <c r="I79" s="90">
        <v>6.5699999999999994</v>
      </c>
      <c r="J79" s="93" t="s">
        <v>184</v>
      </c>
      <c r="K79" s="94">
        <v>5.5E-2</v>
      </c>
      <c r="L79" s="94">
        <v>1.9799999999999998E-2</v>
      </c>
      <c r="M79" s="90">
        <v>207674.62</v>
      </c>
      <c r="N79" s="92">
        <v>125.15</v>
      </c>
      <c r="O79" s="90">
        <v>259.90478999999999</v>
      </c>
      <c r="P79" s="91">
        <f t="shared" si="1"/>
        <v>9.5675886163105713E-5</v>
      </c>
      <c r="Q79" s="91">
        <f>O79/'סכום נכסי הקרן'!$C$42</f>
        <v>5.2756813944432017E-6</v>
      </c>
    </row>
    <row r="80" spans="2:17" s="133" customFormat="1">
      <c r="B80" s="83" t="s">
        <v>2833</v>
      </c>
      <c r="C80" s="93" t="s">
        <v>2454</v>
      </c>
      <c r="D80" s="82" t="s">
        <v>2504</v>
      </c>
      <c r="E80" s="82"/>
      <c r="F80" s="82" t="s">
        <v>561</v>
      </c>
      <c r="G80" s="108">
        <v>41630</v>
      </c>
      <c r="H80" s="82" t="s">
        <v>180</v>
      </c>
      <c r="I80" s="90">
        <v>6.379999999999999</v>
      </c>
      <c r="J80" s="93" t="s">
        <v>184</v>
      </c>
      <c r="K80" s="94">
        <v>5.5E-2</v>
      </c>
      <c r="L80" s="94">
        <v>3.2000000000000001E-2</v>
      </c>
      <c r="M80" s="90">
        <v>2362666.85</v>
      </c>
      <c r="N80" s="92">
        <v>115.9</v>
      </c>
      <c r="O80" s="90">
        <v>2738.33097</v>
      </c>
      <c r="P80" s="91">
        <f t="shared" si="1"/>
        <v>1.0080316032752873E-3</v>
      </c>
      <c r="Q80" s="91">
        <f>O80/'סכום נכסי הקרן'!$C$42</f>
        <v>5.5584053492267712E-5</v>
      </c>
    </row>
    <row r="81" spans="2:17" s="133" customFormat="1">
      <c r="B81" s="83" t="s">
        <v>2833</v>
      </c>
      <c r="C81" s="93" t="s">
        <v>2454</v>
      </c>
      <c r="D81" s="82" t="s">
        <v>2505</v>
      </c>
      <c r="E81" s="82"/>
      <c r="F81" s="82" t="s">
        <v>561</v>
      </c>
      <c r="G81" s="108">
        <v>41666</v>
      </c>
      <c r="H81" s="82" t="s">
        <v>180</v>
      </c>
      <c r="I81" s="90">
        <v>6.54</v>
      </c>
      <c r="J81" s="93" t="s">
        <v>184</v>
      </c>
      <c r="K81" s="94">
        <v>5.5E-2</v>
      </c>
      <c r="L81" s="94">
        <v>2.1899999999999999E-2</v>
      </c>
      <c r="M81" s="90">
        <v>456986.53</v>
      </c>
      <c r="N81" s="92">
        <v>123.52</v>
      </c>
      <c r="O81" s="90">
        <v>564.46978000000001</v>
      </c>
      <c r="P81" s="91">
        <f t="shared" si="1"/>
        <v>2.0779203959185721E-4</v>
      </c>
      <c r="Q81" s="91">
        <f>O81/'סכום נכסי הקרן'!$C$42</f>
        <v>1.1457898548431708E-5</v>
      </c>
    </row>
    <row r="82" spans="2:17" s="133" customFormat="1">
      <c r="B82" s="83" t="s">
        <v>2833</v>
      </c>
      <c r="C82" s="93" t="s">
        <v>2454</v>
      </c>
      <c r="D82" s="82" t="s">
        <v>2506</v>
      </c>
      <c r="E82" s="82"/>
      <c r="F82" s="82" t="s">
        <v>561</v>
      </c>
      <c r="G82" s="108">
        <v>41696</v>
      </c>
      <c r="H82" s="82" t="s">
        <v>180</v>
      </c>
      <c r="I82" s="90">
        <v>6.5399999999999983</v>
      </c>
      <c r="J82" s="93" t="s">
        <v>184</v>
      </c>
      <c r="K82" s="94">
        <v>5.5E-2</v>
      </c>
      <c r="L82" s="94">
        <v>2.2099999999999998E-2</v>
      </c>
      <c r="M82" s="90">
        <v>439849.36</v>
      </c>
      <c r="N82" s="92">
        <v>123.37</v>
      </c>
      <c r="O82" s="90">
        <v>542.64217000000008</v>
      </c>
      <c r="P82" s="91">
        <f t="shared" si="1"/>
        <v>1.9975688206523885E-4</v>
      </c>
      <c r="Q82" s="91">
        <f>O82/'סכום נכסי הקרן'!$C$42</f>
        <v>1.1014830469685787E-5</v>
      </c>
    </row>
    <row r="83" spans="2:17" s="133" customFormat="1">
      <c r="B83" s="83" t="s">
        <v>2833</v>
      </c>
      <c r="C83" s="93" t="s">
        <v>2454</v>
      </c>
      <c r="D83" s="82" t="s">
        <v>2507</v>
      </c>
      <c r="E83" s="82"/>
      <c r="F83" s="82" t="s">
        <v>561</v>
      </c>
      <c r="G83" s="108">
        <v>41725</v>
      </c>
      <c r="H83" s="82" t="s">
        <v>180</v>
      </c>
      <c r="I83" s="90">
        <v>6.5299999999999994</v>
      </c>
      <c r="J83" s="93" t="s">
        <v>184</v>
      </c>
      <c r="K83" s="94">
        <v>5.5E-2</v>
      </c>
      <c r="L83" s="94">
        <v>2.2799999999999997E-2</v>
      </c>
      <c r="M83" s="90">
        <v>875973.45</v>
      </c>
      <c r="N83" s="92">
        <v>122.87</v>
      </c>
      <c r="O83" s="90">
        <v>1076.3086000000001</v>
      </c>
      <c r="P83" s="91">
        <f t="shared" si="1"/>
        <v>3.9620962387792736E-4</v>
      </c>
      <c r="Q83" s="91">
        <f>O83/'סכום נכסי הקרן'!$C$42</f>
        <v>2.1847466742337497E-5</v>
      </c>
    </row>
    <row r="84" spans="2:17" s="133" customFormat="1">
      <c r="B84" s="83" t="s">
        <v>2833</v>
      </c>
      <c r="C84" s="93" t="s">
        <v>2454</v>
      </c>
      <c r="D84" s="82" t="s">
        <v>2508</v>
      </c>
      <c r="E84" s="82"/>
      <c r="F84" s="82" t="s">
        <v>561</v>
      </c>
      <c r="G84" s="108">
        <v>41787</v>
      </c>
      <c r="H84" s="82" t="s">
        <v>180</v>
      </c>
      <c r="I84" s="90">
        <v>6.5100000000000007</v>
      </c>
      <c r="J84" s="93" t="s">
        <v>184</v>
      </c>
      <c r="K84" s="94">
        <v>5.5E-2</v>
      </c>
      <c r="L84" s="94">
        <v>2.4E-2</v>
      </c>
      <c r="M84" s="90">
        <v>551483.98</v>
      </c>
      <c r="N84" s="92">
        <v>121.88</v>
      </c>
      <c r="O84" s="90">
        <v>672.14868999999999</v>
      </c>
      <c r="P84" s="91">
        <f t="shared" si="1"/>
        <v>2.4743069009663357E-4</v>
      </c>
      <c r="Q84" s="91">
        <f>O84/'סכום נכסי הקרן'!$C$42</f>
        <v>1.3643620566332662E-5</v>
      </c>
    </row>
    <row r="85" spans="2:17" s="133" customFormat="1">
      <c r="B85" s="83" t="s">
        <v>2833</v>
      </c>
      <c r="C85" s="93" t="s">
        <v>2454</v>
      </c>
      <c r="D85" s="82" t="s">
        <v>2509</v>
      </c>
      <c r="E85" s="82"/>
      <c r="F85" s="82" t="s">
        <v>561</v>
      </c>
      <c r="G85" s="108">
        <v>41815</v>
      </c>
      <c r="H85" s="82" t="s">
        <v>180</v>
      </c>
      <c r="I85" s="90">
        <v>6.5000000000000009</v>
      </c>
      <c r="J85" s="93" t="s">
        <v>184</v>
      </c>
      <c r="K85" s="94">
        <v>5.5E-2</v>
      </c>
      <c r="L85" s="94">
        <v>2.4399999999999998E-2</v>
      </c>
      <c r="M85" s="90">
        <v>310074.01</v>
      </c>
      <c r="N85" s="92">
        <v>121.56</v>
      </c>
      <c r="O85" s="90">
        <v>376.92596999999995</v>
      </c>
      <c r="P85" s="91">
        <f t="shared" si="1"/>
        <v>1.3875360357013119E-4</v>
      </c>
      <c r="Q85" s="91">
        <f>O85/'סכום נכסי הקרן'!$C$42</f>
        <v>7.6510376242448486E-6</v>
      </c>
    </row>
    <row r="86" spans="2:17" s="133" customFormat="1">
      <c r="B86" s="83" t="s">
        <v>2833</v>
      </c>
      <c r="C86" s="93" t="s">
        <v>2454</v>
      </c>
      <c r="D86" s="82" t="s">
        <v>2510</v>
      </c>
      <c r="E86" s="82"/>
      <c r="F86" s="82" t="s">
        <v>561</v>
      </c>
      <c r="G86" s="108">
        <v>41836</v>
      </c>
      <c r="H86" s="82" t="s">
        <v>180</v>
      </c>
      <c r="I86" s="90">
        <v>6.5200000000000005</v>
      </c>
      <c r="J86" s="93" t="s">
        <v>184</v>
      </c>
      <c r="K86" s="94">
        <v>5.5E-2</v>
      </c>
      <c r="L86" s="94">
        <v>2.3400000000000004E-2</v>
      </c>
      <c r="M86" s="90">
        <v>921813.66</v>
      </c>
      <c r="N86" s="92">
        <v>122.3</v>
      </c>
      <c r="O86" s="90">
        <v>1127.3781399999998</v>
      </c>
      <c r="P86" s="91">
        <f t="shared" si="1"/>
        <v>4.1500929084613579E-4</v>
      </c>
      <c r="Q86" s="91">
        <f>O86/'סכום נכסי הקרן'!$C$42</f>
        <v>2.2884102588874881E-5</v>
      </c>
    </row>
    <row r="87" spans="2:17" s="133" customFormat="1">
      <c r="B87" s="83" t="s">
        <v>2833</v>
      </c>
      <c r="C87" s="93" t="s">
        <v>2454</v>
      </c>
      <c r="D87" s="82" t="s">
        <v>2511</v>
      </c>
      <c r="E87" s="82"/>
      <c r="F87" s="82" t="s">
        <v>561</v>
      </c>
      <c r="G87" s="108">
        <v>40903</v>
      </c>
      <c r="H87" s="82" t="s">
        <v>180</v>
      </c>
      <c r="I87" s="90">
        <v>6.6099999999999994</v>
      </c>
      <c r="J87" s="93" t="s">
        <v>184</v>
      </c>
      <c r="K87" s="94">
        <v>5.6619999999999997E-2</v>
      </c>
      <c r="L87" s="94">
        <v>1.6199999999999999E-2</v>
      </c>
      <c r="M87" s="90">
        <v>1163794.31</v>
      </c>
      <c r="N87" s="92">
        <v>132.88999999999999</v>
      </c>
      <c r="O87" s="90">
        <v>1546.5663200000001</v>
      </c>
      <c r="P87" s="91">
        <f t="shared" si="1"/>
        <v>5.6932041604932846E-4</v>
      </c>
      <c r="Q87" s="91">
        <f>O87/'סכום נכסי הקרן'!$C$42</f>
        <v>3.1393000335609405E-5</v>
      </c>
    </row>
    <row r="88" spans="2:17" s="133" customFormat="1">
      <c r="B88" s="83" t="s">
        <v>2833</v>
      </c>
      <c r="C88" s="93" t="s">
        <v>2454</v>
      </c>
      <c r="D88" s="82" t="s">
        <v>2512</v>
      </c>
      <c r="E88" s="82"/>
      <c r="F88" s="82" t="s">
        <v>561</v>
      </c>
      <c r="G88" s="108">
        <v>41911</v>
      </c>
      <c r="H88" s="82" t="s">
        <v>180</v>
      </c>
      <c r="I88" s="90">
        <v>6.51</v>
      </c>
      <c r="J88" s="93" t="s">
        <v>184</v>
      </c>
      <c r="K88" s="94">
        <v>5.5E-2</v>
      </c>
      <c r="L88" s="94">
        <v>2.3599999999999999E-2</v>
      </c>
      <c r="M88" s="90">
        <v>361810.59</v>
      </c>
      <c r="N88" s="92">
        <v>122.17</v>
      </c>
      <c r="O88" s="90">
        <v>442.02401000000003</v>
      </c>
      <c r="P88" s="91">
        <f t="shared" si="1"/>
        <v>1.6271742764771479E-4</v>
      </c>
      <c r="Q88" s="91">
        <f>O88/'סכום נכסי הקרן'!$C$42</f>
        <v>8.9724311947239456E-6</v>
      </c>
    </row>
    <row r="89" spans="2:17" s="133" customFormat="1">
      <c r="B89" s="83" t="s">
        <v>2833</v>
      </c>
      <c r="C89" s="93" t="s">
        <v>2454</v>
      </c>
      <c r="D89" s="82" t="s">
        <v>2513</v>
      </c>
      <c r="E89" s="82"/>
      <c r="F89" s="82" t="s">
        <v>561</v>
      </c>
      <c r="G89" s="108">
        <v>40933</v>
      </c>
      <c r="H89" s="82" t="s">
        <v>180</v>
      </c>
      <c r="I89" s="90">
        <v>6.38</v>
      </c>
      <c r="J89" s="93" t="s">
        <v>184</v>
      </c>
      <c r="K89" s="94">
        <v>5.5309999999999998E-2</v>
      </c>
      <c r="L89" s="94">
        <v>3.2399999999999998E-2</v>
      </c>
      <c r="M89" s="90">
        <v>4291555.1100000003</v>
      </c>
      <c r="N89" s="92">
        <v>119.01</v>
      </c>
      <c r="O89" s="90">
        <v>5107.3796700000003</v>
      </c>
      <c r="P89" s="91">
        <f t="shared" si="1"/>
        <v>1.8801233940270222E-3</v>
      </c>
      <c r="Q89" s="91">
        <f>O89/'סכום נכסי הקרן'!$C$42</f>
        <v>1.0367222512280925E-4</v>
      </c>
    </row>
    <row r="90" spans="2:17" s="133" customFormat="1">
      <c r="B90" s="83" t="s">
        <v>2833</v>
      </c>
      <c r="C90" s="93" t="s">
        <v>2454</v>
      </c>
      <c r="D90" s="82" t="s">
        <v>2514</v>
      </c>
      <c r="E90" s="82"/>
      <c r="F90" s="82" t="s">
        <v>561</v>
      </c>
      <c r="G90" s="108">
        <v>40993</v>
      </c>
      <c r="H90" s="82" t="s">
        <v>180</v>
      </c>
      <c r="I90" s="90">
        <v>6.3699999999999992</v>
      </c>
      <c r="J90" s="93" t="s">
        <v>184</v>
      </c>
      <c r="K90" s="94">
        <v>5.5452000000000001E-2</v>
      </c>
      <c r="L90" s="94">
        <v>3.2400000000000005E-2</v>
      </c>
      <c r="M90" s="90">
        <v>2497573.5499999998</v>
      </c>
      <c r="N90" s="92">
        <v>119.11</v>
      </c>
      <c r="O90" s="90">
        <v>2974.8600200000001</v>
      </c>
      <c r="P90" s="91">
        <f t="shared" si="1"/>
        <v>1.095102435875439E-3</v>
      </c>
      <c r="Q90" s="91">
        <f>O90/'סכום נכסי הקרן'!$C$42</f>
        <v>6.0385242067246753E-5</v>
      </c>
    </row>
    <row r="91" spans="2:17" s="133" customFormat="1">
      <c r="B91" s="83" t="s">
        <v>2833</v>
      </c>
      <c r="C91" s="93" t="s">
        <v>2454</v>
      </c>
      <c r="D91" s="82" t="s">
        <v>2515</v>
      </c>
      <c r="E91" s="82"/>
      <c r="F91" s="82" t="s">
        <v>561</v>
      </c>
      <c r="G91" s="108">
        <v>41053</v>
      </c>
      <c r="H91" s="82" t="s">
        <v>180</v>
      </c>
      <c r="I91" s="90">
        <v>6.4600000000000009</v>
      </c>
      <c r="J91" s="93" t="s">
        <v>184</v>
      </c>
      <c r="K91" s="94">
        <v>5.5E-2</v>
      </c>
      <c r="L91" s="94">
        <v>2.6799999999999997E-2</v>
      </c>
      <c r="M91" s="90">
        <v>1759232.13</v>
      </c>
      <c r="N91" s="92">
        <v>121.46</v>
      </c>
      <c r="O91" s="90">
        <v>2136.7634800000001</v>
      </c>
      <c r="P91" s="91">
        <f t="shared" si="1"/>
        <v>7.8658319252200635E-4</v>
      </c>
      <c r="Q91" s="91">
        <f>O91/'סכום נכסי הקרן'!$C$42</f>
        <v>4.3373126504369967E-5</v>
      </c>
    </row>
    <row r="92" spans="2:17" s="133" customFormat="1">
      <c r="B92" s="83" t="s">
        <v>2833</v>
      </c>
      <c r="C92" s="93" t="s">
        <v>2454</v>
      </c>
      <c r="D92" s="82" t="s">
        <v>2516</v>
      </c>
      <c r="E92" s="82"/>
      <c r="F92" s="82" t="s">
        <v>561</v>
      </c>
      <c r="G92" s="108">
        <v>41085</v>
      </c>
      <c r="H92" s="82" t="s">
        <v>180</v>
      </c>
      <c r="I92" s="90">
        <v>6.3800000000000008</v>
      </c>
      <c r="J92" s="93" t="s">
        <v>184</v>
      </c>
      <c r="K92" s="94">
        <v>5.5E-2</v>
      </c>
      <c r="L92" s="94">
        <v>3.2400000000000005E-2</v>
      </c>
      <c r="M92" s="90">
        <v>3237108.9</v>
      </c>
      <c r="N92" s="92">
        <v>117.34</v>
      </c>
      <c r="O92" s="90">
        <v>3798.4238</v>
      </c>
      <c r="P92" s="91">
        <f t="shared" si="1"/>
        <v>1.3982718944426974E-3</v>
      </c>
      <c r="Q92" s="91">
        <f>O92/'סכום נכסי הקרן'!$C$42</f>
        <v>7.7102364176782759E-5</v>
      </c>
    </row>
    <row r="93" spans="2:17" s="133" customFormat="1">
      <c r="B93" s="83" t="s">
        <v>2833</v>
      </c>
      <c r="C93" s="93" t="s">
        <v>2454</v>
      </c>
      <c r="D93" s="82" t="s">
        <v>2517</v>
      </c>
      <c r="E93" s="82"/>
      <c r="F93" s="82" t="s">
        <v>561</v>
      </c>
      <c r="G93" s="108">
        <v>41115</v>
      </c>
      <c r="H93" s="82" t="s">
        <v>180</v>
      </c>
      <c r="I93" s="90">
        <v>6.38</v>
      </c>
      <c r="J93" s="93" t="s">
        <v>184</v>
      </c>
      <c r="K93" s="94">
        <v>5.5E-2</v>
      </c>
      <c r="L93" s="94">
        <v>3.2000000000000008E-2</v>
      </c>
      <c r="M93" s="90">
        <v>1435497.02</v>
      </c>
      <c r="N93" s="92">
        <v>117.96</v>
      </c>
      <c r="O93" s="90">
        <v>1693.3122700000001</v>
      </c>
      <c r="P93" s="91">
        <f t="shared" si="1"/>
        <v>6.233403854661938E-4</v>
      </c>
      <c r="Q93" s="91">
        <f>O93/'סכום נכסי הקרן'!$C$42</f>
        <v>3.4371725268400729E-5</v>
      </c>
    </row>
    <row r="94" spans="2:17" s="133" customFormat="1">
      <c r="B94" s="83" t="s">
        <v>2833</v>
      </c>
      <c r="C94" s="93" t="s">
        <v>2454</v>
      </c>
      <c r="D94" s="82" t="s">
        <v>2518</v>
      </c>
      <c r="E94" s="82"/>
      <c r="F94" s="82" t="s">
        <v>561</v>
      </c>
      <c r="G94" s="108">
        <v>41179</v>
      </c>
      <c r="H94" s="82" t="s">
        <v>180</v>
      </c>
      <c r="I94" s="90">
        <v>6.4799999999999995</v>
      </c>
      <c r="J94" s="93" t="s">
        <v>184</v>
      </c>
      <c r="K94" s="94">
        <v>5.5E-2</v>
      </c>
      <c r="L94" s="94">
        <v>2.5900000000000003E-2</v>
      </c>
      <c r="M94" s="90">
        <v>1810161.86</v>
      </c>
      <c r="N94" s="92">
        <v>121.19</v>
      </c>
      <c r="O94" s="90">
        <v>2193.7352500000002</v>
      </c>
      <c r="P94" s="91">
        <f t="shared" si="1"/>
        <v>8.0755558237688614E-4</v>
      </c>
      <c r="Q94" s="91">
        <f>O94/'סכום נכסי הקרן'!$C$42</f>
        <v>4.4529568857731353E-5</v>
      </c>
    </row>
    <row r="95" spans="2:17" s="133" customFormat="1">
      <c r="B95" s="83" t="s">
        <v>2834</v>
      </c>
      <c r="C95" s="93" t="s">
        <v>2454</v>
      </c>
      <c r="D95" s="82" t="s">
        <v>2519</v>
      </c>
      <c r="E95" s="82"/>
      <c r="F95" s="82" t="s">
        <v>561</v>
      </c>
      <c r="G95" s="108">
        <v>42093</v>
      </c>
      <c r="H95" s="82" t="s">
        <v>181</v>
      </c>
      <c r="I95" s="90">
        <v>2.3600000000000008</v>
      </c>
      <c r="J95" s="93" t="s">
        <v>184</v>
      </c>
      <c r="K95" s="94">
        <v>4.4000000000000004E-2</v>
      </c>
      <c r="L95" s="94">
        <v>2.9600000000000001E-2</v>
      </c>
      <c r="M95" s="90">
        <v>2228586.65</v>
      </c>
      <c r="N95" s="92">
        <v>103.53</v>
      </c>
      <c r="O95" s="90">
        <v>2307.2557299999999</v>
      </c>
      <c r="P95" s="91">
        <f t="shared" si="1"/>
        <v>8.4934462567101351E-4</v>
      </c>
      <c r="Q95" s="91">
        <f>O95/'סכום נכסי הקרן'!$C$42</f>
        <v>4.6833866074509313E-5</v>
      </c>
    </row>
    <row r="96" spans="2:17" s="133" customFormat="1">
      <c r="B96" s="83" t="s">
        <v>2834</v>
      </c>
      <c r="C96" s="93" t="s">
        <v>2454</v>
      </c>
      <c r="D96" s="82" t="s">
        <v>2520</v>
      </c>
      <c r="E96" s="82"/>
      <c r="F96" s="82" t="s">
        <v>561</v>
      </c>
      <c r="G96" s="108">
        <v>42093</v>
      </c>
      <c r="H96" s="82" t="s">
        <v>181</v>
      </c>
      <c r="I96" s="90">
        <v>2.3500000000000005</v>
      </c>
      <c r="J96" s="93" t="s">
        <v>184</v>
      </c>
      <c r="K96" s="94">
        <v>4.4500000000000005E-2</v>
      </c>
      <c r="L96" s="94">
        <v>2.9899999999999996E-2</v>
      </c>
      <c r="M96" s="90">
        <v>1303267.0900000001</v>
      </c>
      <c r="N96" s="92">
        <v>104.66</v>
      </c>
      <c r="O96" s="90">
        <v>1363.9993899999999</v>
      </c>
      <c r="P96" s="91">
        <f t="shared" si="1"/>
        <v>5.0211406401623319E-4</v>
      </c>
      <c r="Q96" s="91">
        <f>O96/'סכום נכסי הקרן'!$C$42</f>
        <v>2.7687162686978094E-5</v>
      </c>
    </row>
    <row r="97" spans="2:17" s="133" customFormat="1">
      <c r="B97" s="83" t="s">
        <v>2834</v>
      </c>
      <c r="C97" s="93" t="s">
        <v>2454</v>
      </c>
      <c r="D97" s="82">
        <v>4985</v>
      </c>
      <c r="E97" s="82"/>
      <c r="F97" s="82" t="s">
        <v>561</v>
      </c>
      <c r="G97" s="108">
        <v>42551</v>
      </c>
      <c r="H97" s="82" t="s">
        <v>181</v>
      </c>
      <c r="I97" s="90">
        <v>2.3499999999999996</v>
      </c>
      <c r="J97" s="93" t="s">
        <v>184</v>
      </c>
      <c r="K97" s="94">
        <v>4.4500000000000005E-2</v>
      </c>
      <c r="L97" s="94">
        <v>2.9899999999999996E-2</v>
      </c>
      <c r="M97" s="90">
        <v>1492117.82</v>
      </c>
      <c r="N97" s="92">
        <v>104.66</v>
      </c>
      <c r="O97" s="90">
        <v>1561.65058</v>
      </c>
      <c r="P97" s="91">
        <f t="shared" si="1"/>
        <v>5.7487321845291119E-4</v>
      </c>
      <c r="Q97" s="91">
        <f>O97/'סכום נכסי הקרן'!$C$42</f>
        <v>3.1699188420218944E-5</v>
      </c>
    </row>
    <row r="98" spans="2:17" s="133" customFormat="1">
      <c r="B98" s="83" t="s">
        <v>2834</v>
      </c>
      <c r="C98" s="93" t="s">
        <v>2454</v>
      </c>
      <c r="D98" s="82">
        <v>4987</v>
      </c>
      <c r="E98" s="82"/>
      <c r="F98" s="82" t="s">
        <v>561</v>
      </c>
      <c r="G98" s="108">
        <v>42551</v>
      </c>
      <c r="H98" s="82" t="s">
        <v>181</v>
      </c>
      <c r="I98" s="90">
        <v>3.02</v>
      </c>
      <c r="J98" s="93" t="s">
        <v>184</v>
      </c>
      <c r="K98" s="94">
        <v>3.4065999999999999E-2</v>
      </c>
      <c r="L98" s="94">
        <v>2.06E-2</v>
      </c>
      <c r="M98" s="90">
        <v>5353101.32</v>
      </c>
      <c r="N98" s="92">
        <v>106.21</v>
      </c>
      <c r="O98" s="90">
        <v>5685.5289699999994</v>
      </c>
      <c r="P98" s="91">
        <f t="shared" si="1"/>
        <v>2.0929511245666526E-3</v>
      </c>
      <c r="Q98" s="91">
        <f>O98/'סכום נכסי הקרן'!$C$42</f>
        <v>1.1540779761926212E-4</v>
      </c>
    </row>
    <row r="99" spans="2:17" s="133" customFormat="1">
      <c r="B99" s="83" t="s">
        <v>2834</v>
      </c>
      <c r="C99" s="93" t="s">
        <v>2454</v>
      </c>
      <c r="D99" s="82" t="s">
        <v>2521</v>
      </c>
      <c r="E99" s="82"/>
      <c r="F99" s="82" t="s">
        <v>561</v>
      </c>
      <c r="G99" s="108">
        <v>42093</v>
      </c>
      <c r="H99" s="82" t="s">
        <v>181</v>
      </c>
      <c r="I99" s="90">
        <v>3.02</v>
      </c>
      <c r="J99" s="93" t="s">
        <v>184</v>
      </c>
      <c r="K99" s="94">
        <v>3.4000000000000002E-2</v>
      </c>
      <c r="L99" s="94">
        <v>2.0500000000000004E-2</v>
      </c>
      <c r="M99" s="90">
        <v>4867401.74</v>
      </c>
      <c r="N99" s="92">
        <v>106.21</v>
      </c>
      <c r="O99" s="90">
        <v>5169.6673499999997</v>
      </c>
      <c r="P99" s="91">
        <f t="shared" si="1"/>
        <v>1.9030526712482843E-3</v>
      </c>
      <c r="Q99" s="91">
        <f>O99/'סכום נכסי הקרן'!$C$42</f>
        <v>1.0493657255741802E-4</v>
      </c>
    </row>
    <row r="100" spans="2:17" s="133" customFormat="1">
      <c r="B100" s="83" t="s">
        <v>2834</v>
      </c>
      <c r="C100" s="93" t="s">
        <v>2454</v>
      </c>
      <c r="D100" s="82" t="s">
        <v>2522</v>
      </c>
      <c r="E100" s="82"/>
      <c r="F100" s="82" t="s">
        <v>561</v>
      </c>
      <c r="G100" s="108">
        <v>42093</v>
      </c>
      <c r="H100" s="82" t="s">
        <v>181</v>
      </c>
      <c r="I100" s="90">
        <v>2.3600000000000003</v>
      </c>
      <c r="J100" s="93" t="s">
        <v>184</v>
      </c>
      <c r="K100" s="94">
        <v>4.4000000000000004E-2</v>
      </c>
      <c r="L100" s="94">
        <v>2.9600000000000001E-2</v>
      </c>
      <c r="M100" s="90">
        <v>990482.93</v>
      </c>
      <c r="N100" s="92">
        <v>103.53</v>
      </c>
      <c r="O100" s="90">
        <v>1025.44696</v>
      </c>
      <c r="P100" s="91">
        <f t="shared" si="1"/>
        <v>3.7748648884563775E-4</v>
      </c>
      <c r="Q100" s="91">
        <f>O100/'סכום נכסי הקרן'!$C$42</f>
        <v>2.0815050957161437E-5</v>
      </c>
    </row>
    <row r="101" spans="2:17" s="133" customFormat="1">
      <c r="B101" s="83" t="s">
        <v>2834</v>
      </c>
      <c r="C101" s="93" t="s">
        <v>2454</v>
      </c>
      <c r="D101" s="82">
        <v>4983</v>
      </c>
      <c r="E101" s="82"/>
      <c r="F101" s="82" t="s">
        <v>561</v>
      </c>
      <c r="G101" s="108">
        <v>42551</v>
      </c>
      <c r="H101" s="82" t="s">
        <v>181</v>
      </c>
      <c r="I101" s="90">
        <v>2.36</v>
      </c>
      <c r="J101" s="93" t="s">
        <v>184</v>
      </c>
      <c r="K101" s="94">
        <v>4.4000000000000004E-2</v>
      </c>
      <c r="L101" s="94">
        <v>2.9600000000000001E-2</v>
      </c>
      <c r="M101" s="90">
        <v>1183314.3</v>
      </c>
      <c r="N101" s="92">
        <v>103.53</v>
      </c>
      <c r="O101" s="90">
        <v>1225.08528</v>
      </c>
      <c r="P101" s="91">
        <f t="shared" si="1"/>
        <v>4.5097714355082295E-4</v>
      </c>
      <c r="Q101" s="91">
        <f>O101/'סכום נכסי הקרן'!$C$42</f>
        <v>2.4867412479401557E-5</v>
      </c>
    </row>
    <row r="102" spans="2:17" s="133" customFormat="1">
      <c r="B102" s="83" t="s">
        <v>2834</v>
      </c>
      <c r="C102" s="93" t="s">
        <v>2454</v>
      </c>
      <c r="D102" s="82" t="s">
        <v>2523</v>
      </c>
      <c r="E102" s="82"/>
      <c r="F102" s="82" t="s">
        <v>561</v>
      </c>
      <c r="G102" s="108">
        <v>42093</v>
      </c>
      <c r="H102" s="82" t="s">
        <v>181</v>
      </c>
      <c r="I102" s="90">
        <v>3.1599999999999997</v>
      </c>
      <c r="J102" s="93" t="s">
        <v>184</v>
      </c>
      <c r="K102" s="94">
        <v>3.5000000000000003E-2</v>
      </c>
      <c r="L102" s="94">
        <v>2.0299999999999999E-2</v>
      </c>
      <c r="M102" s="90">
        <v>1824573.92</v>
      </c>
      <c r="N102" s="92">
        <v>113.95</v>
      </c>
      <c r="O102" s="90">
        <v>2079.1020100000001</v>
      </c>
      <c r="P102" s="91">
        <f t="shared" si="1"/>
        <v>7.6535691100669708E-4</v>
      </c>
      <c r="Q102" s="91">
        <f>O102/'סכום נכסי הקרן'!$C$42</f>
        <v>4.22026842649051E-5</v>
      </c>
    </row>
    <row r="103" spans="2:17" s="133" customFormat="1">
      <c r="B103" s="83" t="s">
        <v>2834</v>
      </c>
      <c r="C103" s="93" t="s">
        <v>2454</v>
      </c>
      <c r="D103" s="82">
        <v>4989</v>
      </c>
      <c r="E103" s="82"/>
      <c r="F103" s="82" t="s">
        <v>561</v>
      </c>
      <c r="G103" s="108">
        <v>42551</v>
      </c>
      <c r="H103" s="82" t="s">
        <v>181</v>
      </c>
      <c r="I103" s="90">
        <v>3.1600000000000006</v>
      </c>
      <c r="J103" s="93" t="s">
        <v>184</v>
      </c>
      <c r="K103" s="94">
        <v>3.5000000000000003E-2</v>
      </c>
      <c r="L103" s="94">
        <v>2.0299999999999999E-2</v>
      </c>
      <c r="M103" s="90">
        <v>1790541.38</v>
      </c>
      <c r="N103" s="92">
        <v>113.95</v>
      </c>
      <c r="O103" s="90">
        <v>2040.32194</v>
      </c>
      <c r="P103" s="91">
        <f t="shared" si="1"/>
        <v>7.5108123119826693E-4</v>
      </c>
      <c r="Q103" s="91">
        <f>O103/'סכום נכסי הקרן'!$C$42</f>
        <v>4.1415506414992429E-5</v>
      </c>
    </row>
    <row r="104" spans="2:17" s="133" customFormat="1">
      <c r="B104" s="83" t="s">
        <v>2834</v>
      </c>
      <c r="C104" s="93" t="s">
        <v>2454</v>
      </c>
      <c r="D104" s="82">
        <v>4986</v>
      </c>
      <c r="E104" s="82"/>
      <c r="F104" s="82" t="s">
        <v>561</v>
      </c>
      <c r="G104" s="108">
        <v>42551</v>
      </c>
      <c r="H104" s="82" t="s">
        <v>181</v>
      </c>
      <c r="I104" s="90">
        <v>2.36</v>
      </c>
      <c r="J104" s="93" t="s">
        <v>184</v>
      </c>
      <c r="K104" s="94">
        <v>4.4000000000000004E-2</v>
      </c>
      <c r="L104" s="94">
        <v>2.9600000000000001E-2</v>
      </c>
      <c r="M104" s="90">
        <v>2662457.17</v>
      </c>
      <c r="N104" s="92">
        <v>103.53</v>
      </c>
      <c r="O104" s="90">
        <v>2756.4418700000001</v>
      </c>
      <c r="P104" s="91">
        <f t="shared" si="1"/>
        <v>1.0146985693081619E-3</v>
      </c>
      <c r="Q104" s="91">
        <f>O104/'סכום נכסי הקרן'!$C$42</f>
        <v>5.5951677875668352E-5</v>
      </c>
    </row>
    <row r="105" spans="2:17" s="133" customFormat="1">
      <c r="B105" s="83" t="s">
        <v>2834</v>
      </c>
      <c r="C105" s="93" t="s">
        <v>2454</v>
      </c>
      <c r="D105" s="82" t="s">
        <v>2524</v>
      </c>
      <c r="E105" s="82"/>
      <c r="F105" s="82" t="s">
        <v>561</v>
      </c>
      <c r="G105" s="108">
        <v>42871</v>
      </c>
      <c r="H105" s="82" t="s">
        <v>181</v>
      </c>
      <c r="I105" s="90">
        <v>0.73000000000000009</v>
      </c>
      <c r="J105" s="93" t="s">
        <v>184</v>
      </c>
      <c r="K105" s="94">
        <v>0.03</v>
      </c>
      <c r="L105" s="94">
        <v>2.98E-2</v>
      </c>
      <c r="M105" s="90">
        <v>9037788.7400000002</v>
      </c>
      <c r="N105" s="92">
        <v>100.41</v>
      </c>
      <c r="O105" s="90">
        <v>9074.8438699999988</v>
      </c>
      <c r="P105" s="91">
        <f t="shared" si="1"/>
        <v>3.3406222680777745E-3</v>
      </c>
      <c r="Q105" s="91">
        <f>O105/'סכום נכסי הקרן'!$C$42</f>
        <v>1.8420585847008029E-4</v>
      </c>
    </row>
    <row r="106" spans="2:17" s="133" customFormat="1">
      <c r="B106" s="83" t="s">
        <v>2834</v>
      </c>
      <c r="C106" s="93" t="s">
        <v>2452</v>
      </c>
      <c r="D106" s="82" t="s">
        <v>2525</v>
      </c>
      <c r="E106" s="82"/>
      <c r="F106" s="82" t="s">
        <v>561</v>
      </c>
      <c r="G106" s="108">
        <v>42871</v>
      </c>
      <c r="H106" s="82" t="s">
        <v>181</v>
      </c>
      <c r="I106" s="90">
        <v>3.7199999999999998</v>
      </c>
      <c r="J106" s="93" t="s">
        <v>184</v>
      </c>
      <c r="K106" s="94">
        <v>4.7E-2</v>
      </c>
      <c r="L106" s="94">
        <v>4.7100000000000003E-2</v>
      </c>
      <c r="M106" s="90">
        <v>10846390.050000001</v>
      </c>
      <c r="N106" s="92">
        <v>100.75</v>
      </c>
      <c r="O106" s="90">
        <v>10927.73784</v>
      </c>
      <c r="P106" s="91">
        <f t="shared" si="1"/>
        <v>4.0227077061569458E-3</v>
      </c>
      <c r="Q106" s="91">
        <f>O106/'סכום נכסי הקרן'!$C$42</f>
        <v>2.2181685534091521E-4</v>
      </c>
    </row>
    <row r="107" spans="2:17" s="133" customFormat="1">
      <c r="B107" s="83" t="s">
        <v>2835</v>
      </c>
      <c r="C107" s="93" t="s">
        <v>2452</v>
      </c>
      <c r="D107" s="82">
        <v>4099</v>
      </c>
      <c r="E107" s="82"/>
      <c r="F107" s="82" t="s">
        <v>561</v>
      </c>
      <c r="G107" s="108">
        <v>42052</v>
      </c>
      <c r="H107" s="82" t="s">
        <v>180</v>
      </c>
      <c r="I107" s="90">
        <v>6.3800000000000008</v>
      </c>
      <c r="J107" s="93" t="s">
        <v>184</v>
      </c>
      <c r="K107" s="94">
        <v>2.9779E-2</v>
      </c>
      <c r="L107" s="94">
        <v>1.84E-2</v>
      </c>
      <c r="M107" s="90">
        <v>13880624.970000001</v>
      </c>
      <c r="N107" s="92">
        <v>108.58</v>
      </c>
      <c r="O107" s="90">
        <v>15071.5826</v>
      </c>
      <c r="P107" s="91">
        <f t="shared" si="1"/>
        <v>5.5481356120271772E-3</v>
      </c>
      <c r="Q107" s="91">
        <f>O107/'סכום נכסי הקרן'!$C$42</f>
        <v>3.0593075220981461E-4</v>
      </c>
    </row>
    <row r="108" spans="2:17" s="133" customFormat="1">
      <c r="B108" s="83" t="s">
        <v>2835</v>
      </c>
      <c r="C108" s="93" t="s">
        <v>2452</v>
      </c>
      <c r="D108" s="82" t="s">
        <v>2526</v>
      </c>
      <c r="E108" s="82"/>
      <c r="F108" s="82" t="s">
        <v>561</v>
      </c>
      <c r="G108" s="108">
        <v>42054</v>
      </c>
      <c r="H108" s="82" t="s">
        <v>180</v>
      </c>
      <c r="I108" s="90">
        <v>6.379999999999999</v>
      </c>
      <c r="J108" s="93" t="s">
        <v>184</v>
      </c>
      <c r="K108" s="94">
        <v>2.9779E-2</v>
      </c>
      <c r="L108" s="94">
        <v>1.8499999999999999E-2</v>
      </c>
      <c r="M108" s="90">
        <v>392551.62</v>
      </c>
      <c r="N108" s="92">
        <v>108.53</v>
      </c>
      <c r="O108" s="90">
        <v>426.03627</v>
      </c>
      <c r="P108" s="91">
        <f t="shared" si="1"/>
        <v>1.5683203710818171E-4</v>
      </c>
      <c r="Q108" s="91">
        <f>O108/'סכום נכסי הקרן'!$C$42</f>
        <v>8.6479038073787734E-6</v>
      </c>
    </row>
    <row r="109" spans="2:17" s="133" customFormat="1">
      <c r="B109" s="83" t="s">
        <v>2824</v>
      </c>
      <c r="C109" s="93" t="s">
        <v>2452</v>
      </c>
      <c r="D109" s="82" t="s">
        <v>2527</v>
      </c>
      <c r="E109" s="82"/>
      <c r="F109" s="82" t="s">
        <v>561</v>
      </c>
      <c r="G109" s="108">
        <v>40742</v>
      </c>
      <c r="H109" s="82" t="s">
        <v>181</v>
      </c>
      <c r="I109" s="90">
        <v>8.94</v>
      </c>
      <c r="J109" s="93" t="s">
        <v>184</v>
      </c>
      <c r="K109" s="94">
        <v>0.06</v>
      </c>
      <c r="L109" s="94">
        <v>1.7699999999999997E-2</v>
      </c>
      <c r="M109" s="90">
        <v>33941621.229999997</v>
      </c>
      <c r="N109" s="92">
        <v>148.82</v>
      </c>
      <c r="O109" s="90">
        <v>50511.921139999999</v>
      </c>
      <c r="P109" s="91">
        <f t="shared" si="1"/>
        <v>1.8594396882298372E-2</v>
      </c>
      <c r="Q109" s="91">
        <f>O109/'סכום נכסי הקרן'!$C$42</f>
        <v>1.0253170114944024E-3</v>
      </c>
    </row>
    <row r="110" spans="2:17" s="133" customFormat="1">
      <c r="B110" s="83" t="s">
        <v>2836</v>
      </c>
      <c r="C110" s="93" t="s">
        <v>2454</v>
      </c>
      <c r="D110" s="82" t="s">
        <v>2528</v>
      </c>
      <c r="E110" s="82"/>
      <c r="F110" s="82" t="s">
        <v>561</v>
      </c>
      <c r="G110" s="108">
        <v>42680</v>
      </c>
      <c r="H110" s="82" t="s">
        <v>181</v>
      </c>
      <c r="I110" s="90">
        <v>4.6000000000000005</v>
      </c>
      <c r="J110" s="93" t="s">
        <v>184</v>
      </c>
      <c r="K110" s="94">
        <v>2.3E-2</v>
      </c>
      <c r="L110" s="94">
        <v>2.1900000000000003E-2</v>
      </c>
      <c r="M110" s="90">
        <v>6023086.8700000001</v>
      </c>
      <c r="N110" s="92">
        <v>101.83</v>
      </c>
      <c r="O110" s="90">
        <v>6133.3093399999998</v>
      </c>
      <c r="P110" s="91">
        <f t="shared" si="1"/>
        <v>2.257787577585442E-3</v>
      </c>
      <c r="Q110" s="91">
        <f>O110/'סכום נכסי הקרן'!$C$42</f>
        <v>1.2449707437636189E-4</v>
      </c>
    </row>
    <row r="111" spans="2:17" s="133" customFormat="1">
      <c r="B111" s="83" t="s">
        <v>2837</v>
      </c>
      <c r="C111" s="93" t="s">
        <v>2452</v>
      </c>
      <c r="D111" s="82">
        <v>4100</v>
      </c>
      <c r="E111" s="82"/>
      <c r="F111" s="82" t="s">
        <v>561</v>
      </c>
      <c r="G111" s="108">
        <v>42052</v>
      </c>
      <c r="H111" s="82" t="s">
        <v>180</v>
      </c>
      <c r="I111" s="90">
        <v>6.3599999999999994</v>
      </c>
      <c r="J111" s="93" t="s">
        <v>184</v>
      </c>
      <c r="K111" s="94">
        <v>2.9779E-2</v>
      </c>
      <c r="L111" s="94">
        <v>1.84E-2</v>
      </c>
      <c r="M111" s="90">
        <v>15812746.98</v>
      </c>
      <c r="N111" s="92">
        <v>108.58</v>
      </c>
      <c r="O111" s="90">
        <v>17169.48069</v>
      </c>
      <c r="P111" s="91">
        <f t="shared" si="1"/>
        <v>6.320411716829389E-3</v>
      </c>
      <c r="Q111" s="91">
        <f>O111/'סכום נכסי הקרן'!$C$42</f>
        <v>3.4851496899493401E-4</v>
      </c>
    </row>
    <row r="112" spans="2:17" s="133" customFormat="1">
      <c r="B112" s="83" t="s">
        <v>2838</v>
      </c>
      <c r="C112" s="93" t="s">
        <v>2454</v>
      </c>
      <c r="D112" s="82" t="s">
        <v>2529</v>
      </c>
      <c r="E112" s="82"/>
      <c r="F112" s="82" t="s">
        <v>561</v>
      </c>
      <c r="G112" s="108">
        <v>41816</v>
      </c>
      <c r="H112" s="82" t="s">
        <v>180</v>
      </c>
      <c r="I112" s="90">
        <v>9.0500000000000007</v>
      </c>
      <c r="J112" s="93" t="s">
        <v>184</v>
      </c>
      <c r="K112" s="94">
        <v>4.4999999999999998E-2</v>
      </c>
      <c r="L112" s="94">
        <v>2.4399999999999998E-2</v>
      </c>
      <c r="M112" s="90">
        <v>4591296.82</v>
      </c>
      <c r="N112" s="92">
        <v>120.01</v>
      </c>
      <c r="O112" s="90">
        <v>5510.0154299999995</v>
      </c>
      <c r="P112" s="91">
        <f t="shared" si="1"/>
        <v>2.0283412592651175E-3</v>
      </c>
      <c r="Q112" s="91">
        <f>O112/'סכום נכסי הקרן'!$C$42</f>
        <v>1.1184513331649624E-4</v>
      </c>
    </row>
    <row r="113" spans="2:17" s="133" customFormat="1">
      <c r="B113" s="83" t="s">
        <v>2838</v>
      </c>
      <c r="C113" s="93" t="s">
        <v>2454</v>
      </c>
      <c r="D113" s="82" t="s">
        <v>2530</v>
      </c>
      <c r="E113" s="82"/>
      <c r="F113" s="82" t="s">
        <v>561</v>
      </c>
      <c r="G113" s="108">
        <v>42625</v>
      </c>
      <c r="H113" s="82" t="s">
        <v>180</v>
      </c>
      <c r="I113" s="90">
        <v>8.7800000000000011</v>
      </c>
      <c r="J113" s="93" t="s">
        <v>184</v>
      </c>
      <c r="K113" s="94">
        <v>4.4999999999999998E-2</v>
      </c>
      <c r="L113" s="94">
        <v>3.7200000000000004E-2</v>
      </c>
      <c r="M113" s="90">
        <v>1278485.81</v>
      </c>
      <c r="N113" s="92">
        <v>107.92</v>
      </c>
      <c r="O113" s="90">
        <v>1379.74191</v>
      </c>
      <c r="P113" s="91">
        <f t="shared" si="1"/>
        <v>5.0790918441951782E-4</v>
      </c>
      <c r="Q113" s="91">
        <f>O113/'סכום נכסי הקרן'!$C$42</f>
        <v>2.8006712472365467E-5</v>
      </c>
    </row>
    <row r="114" spans="2:17" s="133" customFormat="1">
      <c r="B114" s="83" t="s">
        <v>2838</v>
      </c>
      <c r="C114" s="93" t="s">
        <v>2454</v>
      </c>
      <c r="D114" s="82" t="s">
        <v>2531</v>
      </c>
      <c r="E114" s="82"/>
      <c r="F114" s="82" t="s">
        <v>561</v>
      </c>
      <c r="G114" s="108">
        <v>42716</v>
      </c>
      <c r="H114" s="82" t="s">
        <v>180</v>
      </c>
      <c r="I114" s="90">
        <v>8.84</v>
      </c>
      <c r="J114" s="93" t="s">
        <v>184</v>
      </c>
      <c r="K114" s="94">
        <v>4.4999999999999998E-2</v>
      </c>
      <c r="L114" s="94">
        <v>3.4700000000000002E-2</v>
      </c>
      <c r="M114" s="90">
        <v>967249.63</v>
      </c>
      <c r="N114" s="92">
        <v>110.45</v>
      </c>
      <c r="O114" s="90">
        <v>1068.3272299999999</v>
      </c>
      <c r="P114" s="91">
        <f t="shared" si="1"/>
        <v>3.9327153009540935E-4</v>
      </c>
      <c r="Q114" s="91">
        <f>O114/'סכום נכסי הקרן'!$C$42</f>
        <v>2.168545678010799E-5</v>
      </c>
    </row>
    <row r="115" spans="2:17" s="133" customFormat="1">
      <c r="B115" s="83" t="s">
        <v>2838</v>
      </c>
      <c r="C115" s="93" t="s">
        <v>2454</v>
      </c>
      <c r="D115" s="82" t="s">
        <v>2532</v>
      </c>
      <c r="E115" s="82"/>
      <c r="F115" s="82" t="s">
        <v>561</v>
      </c>
      <c r="G115" s="108">
        <v>42803</v>
      </c>
      <c r="H115" s="82" t="s">
        <v>180</v>
      </c>
      <c r="I115" s="90">
        <v>8.7099999999999991</v>
      </c>
      <c r="J115" s="93" t="s">
        <v>184</v>
      </c>
      <c r="K115" s="94">
        <v>4.4999999999999998E-2</v>
      </c>
      <c r="L115" s="94">
        <v>4.0600000000000004E-2</v>
      </c>
      <c r="M115" s="90">
        <v>6198854.6799999997</v>
      </c>
      <c r="N115" s="92">
        <v>105.73</v>
      </c>
      <c r="O115" s="90">
        <v>6554.049</v>
      </c>
      <c r="P115" s="91">
        <f t="shared" si="1"/>
        <v>2.412669832023553E-3</v>
      </c>
      <c r="Q115" s="91">
        <f>O115/'סכום נכסי הקרן'!$C$42</f>
        <v>1.330374648638414E-4</v>
      </c>
    </row>
    <row r="116" spans="2:17" s="133" customFormat="1">
      <c r="B116" s="83" t="s">
        <v>2838</v>
      </c>
      <c r="C116" s="93" t="s">
        <v>2454</v>
      </c>
      <c r="D116" s="82" t="s">
        <v>2533</v>
      </c>
      <c r="E116" s="82"/>
      <c r="F116" s="82" t="s">
        <v>561</v>
      </c>
      <c r="G116" s="108">
        <v>42898</v>
      </c>
      <c r="H116" s="82" t="s">
        <v>180</v>
      </c>
      <c r="I116" s="90">
        <v>8.57</v>
      </c>
      <c r="J116" s="93" t="s">
        <v>184</v>
      </c>
      <c r="K116" s="94">
        <v>4.4999999999999998E-2</v>
      </c>
      <c r="L116" s="94">
        <v>4.6999999999999993E-2</v>
      </c>
      <c r="M116" s="90">
        <v>1165847.04</v>
      </c>
      <c r="N116" s="92">
        <v>99.79</v>
      </c>
      <c r="O116" s="90">
        <v>1163.39885</v>
      </c>
      <c r="P116" s="91">
        <f t="shared" si="1"/>
        <v>4.2826919786621907E-4</v>
      </c>
      <c r="Q116" s="91">
        <f>O116/'סכום נכסי הקרן'!$C$42</f>
        <v>2.3615269527205012E-5</v>
      </c>
    </row>
    <row r="117" spans="2:17" s="133" customFormat="1">
      <c r="B117" s="83" t="s">
        <v>2838</v>
      </c>
      <c r="C117" s="93" t="s">
        <v>2454</v>
      </c>
      <c r="D117" s="82" t="s">
        <v>2534</v>
      </c>
      <c r="E117" s="82"/>
      <c r="F117" s="82" t="s">
        <v>561</v>
      </c>
      <c r="G117" s="108">
        <v>41893</v>
      </c>
      <c r="H117" s="82" t="s">
        <v>180</v>
      </c>
      <c r="I117" s="90">
        <v>9.07</v>
      </c>
      <c r="J117" s="93" t="s">
        <v>184</v>
      </c>
      <c r="K117" s="94">
        <v>4.4999999999999998E-2</v>
      </c>
      <c r="L117" s="94">
        <v>2.3799999999999998E-2</v>
      </c>
      <c r="M117" s="90">
        <v>900763.01</v>
      </c>
      <c r="N117" s="92">
        <v>120.69</v>
      </c>
      <c r="O117" s="90">
        <v>1087.1308999999999</v>
      </c>
      <c r="P117" s="91">
        <f t="shared" si="1"/>
        <v>4.0019351791398169E-4</v>
      </c>
      <c r="Q117" s="91">
        <f>O117/'סכום נכסי הקרן'!$C$42</f>
        <v>2.2067143366054519E-5</v>
      </c>
    </row>
    <row r="118" spans="2:17" s="133" customFormat="1">
      <c r="B118" s="83" t="s">
        <v>2838</v>
      </c>
      <c r="C118" s="93" t="s">
        <v>2454</v>
      </c>
      <c r="D118" s="82" t="s">
        <v>2535</v>
      </c>
      <c r="E118" s="82"/>
      <c r="F118" s="82" t="s">
        <v>561</v>
      </c>
      <c r="G118" s="108">
        <v>42151</v>
      </c>
      <c r="H118" s="82" t="s">
        <v>180</v>
      </c>
      <c r="I118" s="90">
        <v>9.0400000000000009</v>
      </c>
      <c r="J118" s="93" t="s">
        <v>184</v>
      </c>
      <c r="K118" s="94">
        <v>4.4999999999999998E-2</v>
      </c>
      <c r="L118" s="94">
        <v>2.5499999999999998E-2</v>
      </c>
      <c r="M118" s="90">
        <v>3298758.74</v>
      </c>
      <c r="N118" s="92">
        <v>119.57</v>
      </c>
      <c r="O118" s="90">
        <v>3944.3260299999997</v>
      </c>
      <c r="P118" s="91">
        <f t="shared" si="1"/>
        <v>1.4519812745138506E-3</v>
      </c>
      <c r="Q118" s="91">
        <f>O118/'סכום נכסי הקרן'!$C$42</f>
        <v>8.0063962846121527E-5</v>
      </c>
    </row>
    <row r="119" spans="2:17" s="133" customFormat="1">
      <c r="B119" s="83" t="s">
        <v>2838</v>
      </c>
      <c r="C119" s="93" t="s">
        <v>2454</v>
      </c>
      <c r="D119" s="82" t="s">
        <v>2536</v>
      </c>
      <c r="E119" s="82"/>
      <c r="F119" s="82" t="s">
        <v>561</v>
      </c>
      <c r="G119" s="108">
        <v>42166</v>
      </c>
      <c r="H119" s="82" t="s">
        <v>180</v>
      </c>
      <c r="I119" s="90">
        <v>9.0500000000000007</v>
      </c>
      <c r="J119" s="93" t="s">
        <v>184</v>
      </c>
      <c r="K119" s="94">
        <v>4.4999999999999998E-2</v>
      </c>
      <c r="L119" s="94">
        <v>2.5000000000000001E-2</v>
      </c>
      <c r="M119" s="90">
        <v>3103769.33</v>
      </c>
      <c r="N119" s="92">
        <v>120.08</v>
      </c>
      <c r="O119" s="90">
        <v>3727.0063799999998</v>
      </c>
      <c r="P119" s="91">
        <f t="shared" si="1"/>
        <v>1.3719817866459818E-3</v>
      </c>
      <c r="Q119" s="91">
        <f>O119/'סכום נכסי הקרן'!$C$42</f>
        <v>7.5652696573761142E-5</v>
      </c>
    </row>
    <row r="120" spans="2:17" s="133" customFormat="1">
      <c r="B120" s="83" t="s">
        <v>2838</v>
      </c>
      <c r="C120" s="93" t="s">
        <v>2454</v>
      </c>
      <c r="D120" s="82" t="s">
        <v>2537</v>
      </c>
      <c r="E120" s="82"/>
      <c r="F120" s="82" t="s">
        <v>561</v>
      </c>
      <c r="G120" s="108">
        <v>42257</v>
      </c>
      <c r="H120" s="82" t="s">
        <v>180</v>
      </c>
      <c r="I120" s="90">
        <v>9.0400000000000009</v>
      </c>
      <c r="J120" s="93" t="s">
        <v>184</v>
      </c>
      <c r="K120" s="94">
        <v>4.4999999999999998E-2</v>
      </c>
      <c r="L120" s="94">
        <v>2.5100000000000001E-2</v>
      </c>
      <c r="M120" s="90">
        <v>1649356.87</v>
      </c>
      <c r="N120" s="92">
        <v>119.71</v>
      </c>
      <c r="O120" s="90">
        <v>1974.44515</v>
      </c>
      <c r="P120" s="91">
        <f t="shared" si="1"/>
        <v>7.2683073446509468E-4</v>
      </c>
      <c r="Q120" s="91">
        <f>O120/'סכום נכסי הקרן'!$C$42</f>
        <v>4.0078305375609346E-5</v>
      </c>
    </row>
    <row r="121" spans="2:17" s="133" customFormat="1">
      <c r="B121" s="83" t="s">
        <v>2838</v>
      </c>
      <c r="C121" s="93" t="s">
        <v>2454</v>
      </c>
      <c r="D121" s="82" t="s">
        <v>2538</v>
      </c>
      <c r="E121" s="82"/>
      <c r="F121" s="82" t="s">
        <v>561</v>
      </c>
      <c r="G121" s="108">
        <v>42348</v>
      </c>
      <c r="H121" s="82" t="s">
        <v>180</v>
      </c>
      <c r="I121" s="90">
        <v>9.0299999999999994</v>
      </c>
      <c r="J121" s="93" t="s">
        <v>184</v>
      </c>
      <c r="K121" s="94">
        <v>4.4999999999999998E-2</v>
      </c>
      <c r="L121" s="94">
        <v>2.5799999999999997E-2</v>
      </c>
      <c r="M121" s="90">
        <v>2856170.71</v>
      </c>
      <c r="N121" s="92">
        <v>118.99</v>
      </c>
      <c r="O121" s="90">
        <v>3398.5576000000001</v>
      </c>
      <c r="P121" s="91">
        <f t="shared" si="1"/>
        <v>1.2510735568065437E-3</v>
      </c>
      <c r="Q121" s="91">
        <f>O121/'סכום נכסי הקרן'!$C$42</f>
        <v>6.8985673939535869E-5</v>
      </c>
    </row>
    <row r="122" spans="2:17" s="133" customFormat="1">
      <c r="B122" s="83" t="s">
        <v>2838</v>
      </c>
      <c r="C122" s="93" t="s">
        <v>2454</v>
      </c>
      <c r="D122" s="82" t="s">
        <v>2539</v>
      </c>
      <c r="E122" s="82"/>
      <c r="F122" s="82" t="s">
        <v>561</v>
      </c>
      <c r="G122" s="108">
        <v>42439</v>
      </c>
      <c r="H122" s="82" t="s">
        <v>180</v>
      </c>
      <c r="I122" s="90">
        <v>9.01</v>
      </c>
      <c r="J122" s="93" t="s">
        <v>184</v>
      </c>
      <c r="K122" s="94">
        <v>4.4999999999999998E-2</v>
      </c>
      <c r="L122" s="94">
        <v>2.6699999999999995E-2</v>
      </c>
      <c r="M122" s="90">
        <v>3392232.07</v>
      </c>
      <c r="N122" s="92">
        <v>119.24</v>
      </c>
      <c r="O122" s="90">
        <v>4044.89777</v>
      </c>
      <c r="P122" s="91">
        <f t="shared" si="1"/>
        <v>1.4890036408483282E-3</v>
      </c>
      <c r="Q122" s="91">
        <f>O122/'סכום נכסי הקרן'!$C$42</f>
        <v>8.2105419863996354E-5</v>
      </c>
    </row>
    <row r="123" spans="2:17" s="133" customFormat="1">
      <c r="B123" s="83" t="s">
        <v>2838</v>
      </c>
      <c r="C123" s="93" t="s">
        <v>2454</v>
      </c>
      <c r="D123" s="82" t="s">
        <v>2540</v>
      </c>
      <c r="E123" s="82"/>
      <c r="F123" s="82" t="s">
        <v>561</v>
      </c>
      <c r="G123" s="108">
        <v>42549</v>
      </c>
      <c r="H123" s="82" t="s">
        <v>180</v>
      </c>
      <c r="I123" s="90">
        <v>8.86</v>
      </c>
      <c r="J123" s="93" t="s">
        <v>184</v>
      </c>
      <c r="K123" s="94">
        <v>4.4999999999999998E-2</v>
      </c>
      <c r="L123" s="94">
        <v>3.3599999999999998E-2</v>
      </c>
      <c r="M123" s="90">
        <v>2386056.44</v>
      </c>
      <c r="N123" s="92">
        <v>112.13</v>
      </c>
      <c r="O123" s="90">
        <v>2675.4852299999998</v>
      </c>
      <c r="P123" s="91">
        <f t="shared" si="1"/>
        <v>9.8489689357610793E-4</v>
      </c>
      <c r="Q123" s="91">
        <f>O123/'סכום נכסי הקרן'!$C$42</f>
        <v>5.4308378268128845E-5</v>
      </c>
    </row>
    <row r="124" spans="2:17" s="133" customFormat="1">
      <c r="B124" s="83" t="s">
        <v>2838</v>
      </c>
      <c r="C124" s="93" t="s">
        <v>2454</v>
      </c>
      <c r="D124" s="82" t="s">
        <v>2541</v>
      </c>
      <c r="E124" s="82"/>
      <c r="F124" s="82" t="s">
        <v>561</v>
      </c>
      <c r="G124" s="108">
        <v>42604</v>
      </c>
      <c r="H124" s="82" t="s">
        <v>180</v>
      </c>
      <c r="I124" s="90">
        <v>8.7799999999999994</v>
      </c>
      <c r="J124" s="93" t="s">
        <v>184</v>
      </c>
      <c r="K124" s="94">
        <v>4.4999999999999998E-2</v>
      </c>
      <c r="L124" s="94">
        <v>3.7199999999999997E-2</v>
      </c>
      <c r="M124" s="90">
        <v>3120184.07</v>
      </c>
      <c r="N124" s="92">
        <v>107.94</v>
      </c>
      <c r="O124" s="90">
        <v>3367.9267200000004</v>
      </c>
      <c r="P124" s="91">
        <f t="shared" si="1"/>
        <v>1.2397977485078366E-3</v>
      </c>
      <c r="Q124" s="91">
        <f>O124/'סכום נכסי הקרן'!$C$42</f>
        <v>6.8363912548714947E-5</v>
      </c>
    </row>
    <row r="125" spans="2:17" s="133" customFormat="1">
      <c r="B125" s="83" t="s">
        <v>2839</v>
      </c>
      <c r="C125" s="93" t="s">
        <v>2452</v>
      </c>
      <c r="D125" s="82" t="s">
        <v>2542</v>
      </c>
      <c r="E125" s="82"/>
      <c r="F125" s="82" t="s">
        <v>561</v>
      </c>
      <c r="G125" s="108">
        <v>42621</v>
      </c>
      <c r="H125" s="82" t="s">
        <v>181</v>
      </c>
      <c r="I125" s="90">
        <v>1.7399999999999998</v>
      </c>
      <c r="J125" s="93" t="s">
        <v>184</v>
      </c>
      <c r="K125" s="94">
        <v>2.75E-2</v>
      </c>
      <c r="L125" s="94">
        <v>1.5800000000000002E-2</v>
      </c>
      <c r="M125" s="90">
        <v>14949160.01</v>
      </c>
      <c r="N125" s="92">
        <v>102.65</v>
      </c>
      <c r="O125" s="90">
        <v>15345.31293</v>
      </c>
      <c r="P125" s="91">
        <f t="shared" si="1"/>
        <v>5.6489009418714993E-3</v>
      </c>
      <c r="Q125" s="91">
        <f>O125/'סכום נכסי הקרן'!$C$42</f>
        <v>3.1148707154150449E-4</v>
      </c>
    </row>
    <row r="126" spans="2:17" s="133" customFormat="1">
      <c r="B126" s="83" t="s">
        <v>2839</v>
      </c>
      <c r="C126" s="93" t="s">
        <v>2452</v>
      </c>
      <c r="D126" s="82" t="s">
        <v>2543</v>
      </c>
      <c r="E126" s="82"/>
      <c r="F126" s="82" t="s">
        <v>561</v>
      </c>
      <c r="G126" s="108">
        <v>42621</v>
      </c>
      <c r="H126" s="82" t="s">
        <v>181</v>
      </c>
      <c r="I126" s="90">
        <v>2.09</v>
      </c>
      <c r="J126" s="93" t="s">
        <v>184</v>
      </c>
      <c r="K126" s="94">
        <v>3.1699999999999999E-2</v>
      </c>
      <c r="L126" s="94">
        <v>1.6899999999999998E-2</v>
      </c>
      <c r="M126" s="90">
        <v>32888152.199999999</v>
      </c>
      <c r="N126" s="92">
        <v>103.82</v>
      </c>
      <c r="O126" s="90">
        <v>34144.481140000004</v>
      </c>
      <c r="P126" s="91">
        <f t="shared" si="1"/>
        <v>1.2569231566101381E-2</v>
      </c>
      <c r="Q126" s="91">
        <f>O126/'סכום נכסי הקרן'!$C$42</f>
        <v>6.9308227783418245E-4</v>
      </c>
    </row>
    <row r="127" spans="2:17" s="133" customFormat="1">
      <c r="B127" s="83" t="s">
        <v>2836</v>
      </c>
      <c r="C127" s="93" t="s">
        <v>2454</v>
      </c>
      <c r="D127" s="82" t="s">
        <v>2544</v>
      </c>
      <c r="E127" s="82"/>
      <c r="F127" s="82" t="s">
        <v>561</v>
      </c>
      <c r="G127" s="108">
        <v>42680</v>
      </c>
      <c r="H127" s="82" t="s">
        <v>181</v>
      </c>
      <c r="I127" s="90">
        <v>3.44</v>
      </c>
      <c r="J127" s="93" t="s">
        <v>184</v>
      </c>
      <c r="K127" s="94">
        <v>2.2000000000000002E-2</v>
      </c>
      <c r="L127" s="94">
        <v>1.6500000000000001E-2</v>
      </c>
      <c r="M127" s="90">
        <v>13675058.550000001</v>
      </c>
      <c r="N127" s="92">
        <v>102.04</v>
      </c>
      <c r="O127" s="90">
        <v>13954.02952</v>
      </c>
      <c r="P127" s="91">
        <f t="shared" si="1"/>
        <v>5.1367431122455913E-3</v>
      </c>
      <c r="Q127" s="91">
        <f>O127/'סכום נכסי הקרן'!$C$42</f>
        <v>2.8324608375311286E-4</v>
      </c>
    </row>
    <row r="128" spans="2:17" s="133" customFormat="1">
      <c r="B128" s="83" t="s">
        <v>2836</v>
      </c>
      <c r="C128" s="93" t="s">
        <v>2454</v>
      </c>
      <c r="D128" s="82" t="s">
        <v>2545</v>
      </c>
      <c r="E128" s="82"/>
      <c r="F128" s="82" t="s">
        <v>561</v>
      </c>
      <c r="G128" s="108">
        <v>42680</v>
      </c>
      <c r="H128" s="82" t="s">
        <v>181</v>
      </c>
      <c r="I128" s="90">
        <v>4.55</v>
      </c>
      <c r="J128" s="93" t="s">
        <v>184</v>
      </c>
      <c r="K128" s="94">
        <v>3.3700000000000001E-2</v>
      </c>
      <c r="L128" s="94">
        <v>3.0399999999999996E-2</v>
      </c>
      <c r="M128" s="90">
        <v>3031278.59</v>
      </c>
      <c r="N128" s="92">
        <v>101.82</v>
      </c>
      <c r="O128" s="90">
        <v>3086.4477400000001</v>
      </c>
      <c r="P128" s="91">
        <f t="shared" si="1"/>
        <v>1.1361799935299959E-3</v>
      </c>
      <c r="Q128" s="91">
        <f>O128/'סכום נכסי הקרן'!$C$42</f>
        <v>6.2650307125310269E-5</v>
      </c>
    </row>
    <row r="129" spans="2:17" s="133" customFormat="1">
      <c r="B129" s="83" t="s">
        <v>2836</v>
      </c>
      <c r="C129" s="93" t="s">
        <v>2454</v>
      </c>
      <c r="D129" s="82" t="s">
        <v>2546</v>
      </c>
      <c r="E129" s="82"/>
      <c r="F129" s="82" t="s">
        <v>561</v>
      </c>
      <c r="G129" s="108">
        <v>42717</v>
      </c>
      <c r="H129" s="82" t="s">
        <v>181</v>
      </c>
      <c r="I129" s="90">
        <v>4.2300000000000004</v>
      </c>
      <c r="J129" s="93" t="s">
        <v>184</v>
      </c>
      <c r="K129" s="94">
        <v>3.85E-2</v>
      </c>
      <c r="L129" s="94">
        <v>3.7999999999999999E-2</v>
      </c>
      <c r="M129" s="90">
        <v>822059.94</v>
      </c>
      <c r="N129" s="92">
        <v>100.62</v>
      </c>
      <c r="O129" s="90">
        <v>827.15668999999991</v>
      </c>
      <c r="P129" s="91">
        <f t="shared" si="1"/>
        <v>3.0449207693129208E-4</v>
      </c>
      <c r="Q129" s="91">
        <f>O129/'סכום נכסי הקרן'!$C$42</f>
        <v>1.6790052848669018E-5</v>
      </c>
    </row>
    <row r="130" spans="2:17" s="133" customFormat="1">
      <c r="B130" s="83" t="s">
        <v>2836</v>
      </c>
      <c r="C130" s="93" t="s">
        <v>2454</v>
      </c>
      <c r="D130" s="82" t="s">
        <v>2547</v>
      </c>
      <c r="E130" s="82"/>
      <c r="F130" s="82" t="s">
        <v>561</v>
      </c>
      <c r="G130" s="108">
        <v>42710</v>
      </c>
      <c r="H130" s="82" t="s">
        <v>181</v>
      </c>
      <c r="I130" s="90">
        <v>4.2299999999999995</v>
      </c>
      <c r="J130" s="93" t="s">
        <v>184</v>
      </c>
      <c r="K130" s="94">
        <v>3.8399999999999997E-2</v>
      </c>
      <c r="L130" s="94">
        <v>3.7900000000000003E-2</v>
      </c>
      <c r="M130" s="90">
        <v>2457731.98</v>
      </c>
      <c r="N130" s="92">
        <v>100.64</v>
      </c>
      <c r="O130" s="90">
        <v>2473.4614300000003</v>
      </c>
      <c r="P130" s="91">
        <f t="shared" si="1"/>
        <v>9.1052809840677705E-4</v>
      </c>
      <c r="Q130" s="91">
        <f>O130/'סכום נכסי הקרן'!$C$42</f>
        <v>5.0207595043261337E-5</v>
      </c>
    </row>
    <row r="131" spans="2:17" s="133" customFormat="1">
      <c r="B131" s="83" t="s">
        <v>2836</v>
      </c>
      <c r="C131" s="93" t="s">
        <v>2454</v>
      </c>
      <c r="D131" s="82" t="s">
        <v>2548</v>
      </c>
      <c r="E131" s="82"/>
      <c r="F131" s="82" t="s">
        <v>561</v>
      </c>
      <c r="G131" s="108">
        <v>42680</v>
      </c>
      <c r="H131" s="82" t="s">
        <v>181</v>
      </c>
      <c r="I131" s="90">
        <v>5.48</v>
      </c>
      <c r="J131" s="93" t="s">
        <v>184</v>
      </c>
      <c r="K131" s="94">
        <v>3.6699999999999997E-2</v>
      </c>
      <c r="L131" s="94">
        <v>3.3700000000000001E-2</v>
      </c>
      <c r="M131" s="90">
        <v>9611719.75</v>
      </c>
      <c r="N131" s="92">
        <v>102.06</v>
      </c>
      <c r="O131" s="90">
        <v>9809.7208599999994</v>
      </c>
      <c r="P131" s="91">
        <f t="shared" si="1"/>
        <v>3.611144435980589E-3</v>
      </c>
      <c r="Q131" s="91">
        <f>O131/'סכום נכסי הקרן'!$C$42</f>
        <v>1.9912277040289779E-4</v>
      </c>
    </row>
    <row r="132" spans="2:17" s="133" customFormat="1">
      <c r="B132" s="83" t="s">
        <v>2836</v>
      </c>
      <c r="C132" s="93" t="s">
        <v>2454</v>
      </c>
      <c r="D132" s="82" t="s">
        <v>2549</v>
      </c>
      <c r="E132" s="82"/>
      <c r="F132" s="82" t="s">
        <v>561</v>
      </c>
      <c r="G132" s="108">
        <v>42680</v>
      </c>
      <c r="H132" s="82" t="s">
        <v>181</v>
      </c>
      <c r="I132" s="90">
        <v>3.4</v>
      </c>
      <c r="J132" s="93" t="s">
        <v>184</v>
      </c>
      <c r="K132" s="94">
        <v>3.1800000000000002E-2</v>
      </c>
      <c r="L132" s="94">
        <v>2.7300000000000001E-2</v>
      </c>
      <c r="M132" s="90">
        <v>13762443.689999999</v>
      </c>
      <c r="N132" s="92">
        <v>101.79</v>
      </c>
      <c r="O132" s="90">
        <v>14008.791060000001</v>
      </c>
      <c r="P132" s="91">
        <f t="shared" si="1"/>
        <v>5.1569018744875503E-3</v>
      </c>
      <c r="Q132" s="91">
        <f>O132/'סכום נכסי הקרן'!$C$42</f>
        <v>2.8435766171867888E-4</v>
      </c>
    </row>
    <row r="133" spans="2:17" s="133" customFormat="1">
      <c r="B133" s="83" t="s">
        <v>2840</v>
      </c>
      <c r="C133" s="93" t="s">
        <v>2452</v>
      </c>
      <c r="D133" s="82" t="s">
        <v>2550</v>
      </c>
      <c r="E133" s="82"/>
      <c r="F133" s="82" t="s">
        <v>561</v>
      </c>
      <c r="G133" s="108">
        <v>42884</v>
      </c>
      <c r="H133" s="82" t="s">
        <v>181</v>
      </c>
      <c r="I133" s="90">
        <v>1.99</v>
      </c>
      <c r="J133" s="93" t="s">
        <v>184</v>
      </c>
      <c r="K133" s="94">
        <v>2.2099999999999998E-2</v>
      </c>
      <c r="L133" s="94">
        <v>2.1799999999999996E-2</v>
      </c>
      <c r="M133" s="90">
        <v>13852953.5</v>
      </c>
      <c r="N133" s="92">
        <v>100.29</v>
      </c>
      <c r="O133" s="90">
        <v>13893.126819999999</v>
      </c>
      <c r="P133" s="91">
        <f t="shared" si="1"/>
        <v>5.1143236724490952E-3</v>
      </c>
      <c r="Q133" s="91">
        <f>O133/'סכום נכסי הקרן'!$C$42</f>
        <v>2.8200984935642721E-4</v>
      </c>
    </row>
    <row r="134" spans="2:17" s="133" customFormat="1">
      <c r="B134" s="83" t="s">
        <v>2840</v>
      </c>
      <c r="C134" s="93" t="s">
        <v>2452</v>
      </c>
      <c r="D134" s="82" t="s">
        <v>2551</v>
      </c>
      <c r="E134" s="82"/>
      <c r="F134" s="82" t="s">
        <v>561</v>
      </c>
      <c r="G134" s="108">
        <v>42828</v>
      </c>
      <c r="H134" s="82" t="s">
        <v>181</v>
      </c>
      <c r="I134" s="90">
        <v>1.8300000000000003</v>
      </c>
      <c r="J134" s="93" t="s">
        <v>184</v>
      </c>
      <c r="K134" s="94">
        <v>2.2700000000000001E-2</v>
      </c>
      <c r="L134" s="94">
        <v>2.2000000000000002E-2</v>
      </c>
      <c r="M134" s="90">
        <v>13852953.5</v>
      </c>
      <c r="N134" s="92">
        <v>100.71</v>
      </c>
      <c r="O134" s="90">
        <v>13951.309039999998</v>
      </c>
      <c r="P134" s="91">
        <f t="shared" si="1"/>
        <v>5.1357416519231813E-3</v>
      </c>
      <c r="Q134" s="91">
        <f>O134/'סכום נכסי הקרן'!$C$42</f>
        <v>2.8319086204781085E-4</v>
      </c>
    </row>
    <row r="135" spans="2:17" s="133" customFormat="1">
      <c r="B135" s="83" t="s">
        <v>2840</v>
      </c>
      <c r="C135" s="93" t="s">
        <v>2452</v>
      </c>
      <c r="D135" s="82" t="s">
        <v>2552</v>
      </c>
      <c r="E135" s="82"/>
      <c r="F135" s="82" t="s">
        <v>561</v>
      </c>
      <c r="G135" s="108">
        <v>42859</v>
      </c>
      <c r="H135" s="82" t="s">
        <v>181</v>
      </c>
      <c r="I135" s="90">
        <v>1.9200000000000002</v>
      </c>
      <c r="J135" s="93" t="s">
        <v>184</v>
      </c>
      <c r="K135" s="94">
        <v>2.2799999999999997E-2</v>
      </c>
      <c r="L135" s="94">
        <v>2.1099999999999997E-2</v>
      </c>
      <c r="M135" s="90">
        <v>13852953.5</v>
      </c>
      <c r="N135" s="92">
        <v>100.71</v>
      </c>
      <c r="O135" s="90">
        <v>13951.309660000001</v>
      </c>
      <c r="P135" s="91">
        <f t="shared" si="1"/>
        <v>5.13574188015695E-3</v>
      </c>
      <c r="Q135" s="91">
        <f>O135/'סכום נכסי הקרן'!$C$42</f>
        <v>2.8319087463289048E-4</v>
      </c>
    </row>
    <row r="136" spans="2:17" s="133" customFormat="1">
      <c r="B136" s="83" t="s">
        <v>2832</v>
      </c>
      <c r="C136" s="93" t="s">
        <v>2452</v>
      </c>
      <c r="D136" s="82">
        <v>9922</v>
      </c>
      <c r="E136" s="82"/>
      <c r="F136" s="82" t="s">
        <v>561</v>
      </c>
      <c r="G136" s="108">
        <v>40489</v>
      </c>
      <c r="H136" s="82" t="s">
        <v>180</v>
      </c>
      <c r="I136" s="90">
        <v>4.76</v>
      </c>
      <c r="J136" s="93" t="s">
        <v>184</v>
      </c>
      <c r="K136" s="94">
        <v>5.7000000000000002E-2</v>
      </c>
      <c r="L136" s="94">
        <v>1.61E-2</v>
      </c>
      <c r="M136" s="90">
        <v>9725673.9900000002</v>
      </c>
      <c r="N136" s="92">
        <v>127.53</v>
      </c>
      <c r="O136" s="90">
        <v>12403.152699999999</v>
      </c>
      <c r="P136" s="91">
        <f t="shared" si="1"/>
        <v>4.5658359193334495E-3</v>
      </c>
      <c r="Q136" s="91">
        <f>O136/'סכום נכסי הקרן'!$C$42</f>
        <v>2.5176558666667112E-4</v>
      </c>
    </row>
    <row r="137" spans="2:17" s="133" customFormat="1">
      <c r="B137" s="83" t="s">
        <v>2830</v>
      </c>
      <c r="C137" s="93" t="s">
        <v>2452</v>
      </c>
      <c r="D137" s="82">
        <v>22333</v>
      </c>
      <c r="E137" s="82"/>
      <c r="F137" s="82" t="s">
        <v>561</v>
      </c>
      <c r="G137" s="108">
        <v>41639</v>
      </c>
      <c r="H137" s="82" t="s">
        <v>182</v>
      </c>
      <c r="I137" s="90">
        <v>3.07</v>
      </c>
      <c r="J137" s="93" t="s">
        <v>184</v>
      </c>
      <c r="K137" s="94">
        <v>3.7000000000000005E-2</v>
      </c>
      <c r="L137" s="94">
        <v>1.3399999999999999E-2</v>
      </c>
      <c r="M137" s="90">
        <v>53458483.789999999</v>
      </c>
      <c r="N137" s="92">
        <v>109.29</v>
      </c>
      <c r="O137" s="90">
        <v>58424.779350000004</v>
      </c>
      <c r="P137" s="91">
        <f t="shared" si="1"/>
        <v>2.150727017457112E-2</v>
      </c>
      <c r="Q137" s="91">
        <f>O137/'סכום נכסי הקרן'!$C$42</f>
        <v>1.1859362860963218E-3</v>
      </c>
    </row>
    <row r="138" spans="2:17" s="133" customFormat="1">
      <c r="B138" s="83" t="s">
        <v>2830</v>
      </c>
      <c r="C138" s="93" t="s">
        <v>2452</v>
      </c>
      <c r="D138" s="82">
        <v>22334</v>
      </c>
      <c r="E138" s="82"/>
      <c r="F138" s="82" t="s">
        <v>561</v>
      </c>
      <c r="G138" s="108">
        <v>42004</v>
      </c>
      <c r="H138" s="82" t="s">
        <v>182</v>
      </c>
      <c r="I138" s="90">
        <v>3.65</v>
      </c>
      <c r="J138" s="93" t="s">
        <v>184</v>
      </c>
      <c r="K138" s="94">
        <v>3.7000000000000005E-2</v>
      </c>
      <c r="L138" s="94">
        <v>1.47E-2</v>
      </c>
      <c r="M138" s="90">
        <v>19507366</v>
      </c>
      <c r="N138" s="92">
        <v>110.23</v>
      </c>
      <c r="O138" s="90">
        <v>21502.970420000001</v>
      </c>
      <c r="P138" s="91">
        <f t="shared" ref="P138:P198" si="2">O138/$O$10</f>
        <v>7.9156515355971301E-3</v>
      </c>
      <c r="Q138" s="91">
        <f>O138/'סכום נכסי הקרן'!$C$42</f>
        <v>4.3647837721673595E-4</v>
      </c>
    </row>
    <row r="139" spans="2:17" s="133" customFormat="1">
      <c r="B139" s="83" t="s">
        <v>2821</v>
      </c>
      <c r="C139" s="93" t="s">
        <v>2454</v>
      </c>
      <c r="D139" s="82">
        <v>2424</v>
      </c>
      <c r="E139" s="82"/>
      <c r="F139" s="82" t="s">
        <v>616</v>
      </c>
      <c r="G139" s="108">
        <v>41305</v>
      </c>
      <c r="H139" s="82" t="s">
        <v>180</v>
      </c>
      <c r="I139" s="90">
        <v>4.9499999999999993</v>
      </c>
      <c r="J139" s="93" t="s">
        <v>184</v>
      </c>
      <c r="K139" s="94">
        <v>7.1500000000000008E-2</v>
      </c>
      <c r="L139" s="94">
        <v>1.2699999999999998E-2</v>
      </c>
      <c r="M139" s="90">
        <v>38623918.810000002</v>
      </c>
      <c r="N139" s="92">
        <v>141.88</v>
      </c>
      <c r="O139" s="90">
        <v>54799.615840000006</v>
      </c>
      <c r="P139" s="91">
        <f t="shared" si="2"/>
        <v>2.0172778681338523E-2</v>
      </c>
      <c r="Q139" s="91">
        <f>O139/'סכום נכסי הקרן'!$C$42</f>
        <v>1.112350848592375E-3</v>
      </c>
    </row>
    <row r="140" spans="2:17" s="133" customFormat="1">
      <c r="B140" s="83" t="s">
        <v>2841</v>
      </c>
      <c r="C140" s="93" t="s">
        <v>2454</v>
      </c>
      <c r="D140" s="82" t="s">
        <v>2553</v>
      </c>
      <c r="E140" s="82"/>
      <c r="F140" s="82" t="s">
        <v>616</v>
      </c>
      <c r="G140" s="108">
        <v>41339</v>
      </c>
      <c r="H140" s="82" t="s">
        <v>181</v>
      </c>
      <c r="I140" s="90">
        <v>3.3499999999999996</v>
      </c>
      <c r="J140" s="93" t="s">
        <v>184</v>
      </c>
      <c r="K140" s="94">
        <v>4.7500000000000001E-2</v>
      </c>
      <c r="L140" s="94">
        <v>1.0999999999999999E-2</v>
      </c>
      <c r="M140" s="90">
        <v>10370702.470000001</v>
      </c>
      <c r="N140" s="92">
        <v>116.52</v>
      </c>
      <c r="O140" s="90">
        <v>12083.942130000001</v>
      </c>
      <c r="P140" s="91">
        <f t="shared" si="2"/>
        <v>4.4483284499352146E-3</v>
      </c>
      <c r="Q140" s="91">
        <f>O140/'סכום נכסי הקרן'!$C$42</f>
        <v>2.4528608598082922E-4</v>
      </c>
    </row>
    <row r="141" spans="2:17" s="133" customFormat="1">
      <c r="B141" s="83" t="s">
        <v>2841</v>
      </c>
      <c r="C141" s="93" t="s">
        <v>2454</v>
      </c>
      <c r="D141" s="82" t="s">
        <v>2554</v>
      </c>
      <c r="E141" s="82"/>
      <c r="F141" s="82" t="s">
        <v>616</v>
      </c>
      <c r="G141" s="108">
        <v>41338</v>
      </c>
      <c r="H141" s="82" t="s">
        <v>181</v>
      </c>
      <c r="I141" s="90">
        <v>3.36</v>
      </c>
      <c r="J141" s="93" t="s">
        <v>184</v>
      </c>
      <c r="K141" s="94">
        <v>4.4999999999999998E-2</v>
      </c>
      <c r="L141" s="94">
        <v>1.0999999999999999E-2</v>
      </c>
      <c r="M141" s="90">
        <v>17639297.449999999</v>
      </c>
      <c r="N141" s="92">
        <v>115.51</v>
      </c>
      <c r="O141" s="90">
        <v>20375.153190000001</v>
      </c>
      <c r="P141" s="91">
        <f t="shared" si="2"/>
        <v>7.500480607388115E-3</v>
      </c>
      <c r="Q141" s="91">
        <f>O141/'סכום נכסי הקרן'!$C$42</f>
        <v>4.1358536175271362E-4</v>
      </c>
    </row>
    <row r="142" spans="2:17" s="133" customFormat="1">
      <c r="B142" s="83" t="s">
        <v>2842</v>
      </c>
      <c r="C142" s="93" t="s">
        <v>2452</v>
      </c>
      <c r="D142" s="82" t="s">
        <v>2555</v>
      </c>
      <c r="E142" s="82"/>
      <c r="F142" s="82" t="s">
        <v>616</v>
      </c>
      <c r="G142" s="108">
        <v>42432</v>
      </c>
      <c r="H142" s="82" t="s">
        <v>180</v>
      </c>
      <c r="I142" s="90">
        <v>6.870000000000001</v>
      </c>
      <c r="J142" s="93" t="s">
        <v>184</v>
      </c>
      <c r="K142" s="94">
        <v>2.5399999999999999E-2</v>
      </c>
      <c r="L142" s="94">
        <v>1.9100000000000006E-2</v>
      </c>
      <c r="M142" s="90">
        <v>22210313.260000002</v>
      </c>
      <c r="N142" s="92">
        <v>105.91</v>
      </c>
      <c r="O142" s="90">
        <v>23517.612079999999</v>
      </c>
      <c r="P142" s="91">
        <f t="shared" si="2"/>
        <v>8.6572793683185288E-3</v>
      </c>
      <c r="Q142" s="91">
        <f>O142/'סכום נכסי הקרן'!$C$42</f>
        <v>4.7737261207147699E-4</v>
      </c>
    </row>
    <row r="143" spans="2:17" s="133" customFormat="1">
      <c r="B143" s="83" t="s">
        <v>2843</v>
      </c>
      <c r="C143" s="93" t="s">
        <v>2452</v>
      </c>
      <c r="D143" s="82">
        <v>4176</v>
      </c>
      <c r="E143" s="82"/>
      <c r="F143" s="82" t="s">
        <v>616</v>
      </c>
      <c r="G143" s="108">
        <v>42082</v>
      </c>
      <c r="H143" s="82" t="s">
        <v>180</v>
      </c>
      <c r="I143" s="90">
        <v>0.92</v>
      </c>
      <c r="J143" s="93" t="s">
        <v>184</v>
      </c>
      <c r="K143" s="94">
        <v>1E-3</v>
      </c>
      <c r="L143" s="94">
        <v>2.0100000000000003E-2</v>
      </c>
      <c r="M143" s="90">
        <v>2183991.2400000002</v>
      </c>
      <c r="N143" s="92">
        <v>101.39</v>
      </c>
      <c r="O143" s="90">
        <v>2214.3486499999999</v>
      </c>
      <c r="P143" s="91">
        <f t="shared" si="2"/>
        <v>8.151437661569332E-4</v>
      </c>
      <c r="Q143" s="91">
        <f>O143/'סכום נכסי הקרן'!$C$42</f>
        <v>4.4947990276036935E-5</v>
      </c>
    </row>
    <row r="144" spans="2:17" s="133" customFormat="1">
      <c r="B144" s="83" t="s">
        <v>2843</v>
      </c>
      <c r="C144" s="93" t="s">
        <v>2452</v>
      </c>
      <c r="D144" s="82" t="s">
        <v>2556</v>
      </c>
      <c r="E144" s="82"/>
      <c r="F144" s="82" t="s">
        <v>616</v>
      </c>
      <c r="G144" s="108">
        <v>42592</v>
      </c>
      <c r="H144" s="82" t="s">
        <v>180</v>
      </c>
      <c r="I144" s="90">
        <v>0.92</v>
      </c>
      <c r="J144" s="93" t="s">
        <v>184</v>
      </c>
      <c r="K144" s="94">
        <v>1E-3</v>
      </c>
      <c r="L144" s="94">
        <v>3.2199999999999999E-2</v>
      </c>
      <c r="M144" s="90">
        <v>3069342.39</v>
      </c>
      <c r="N144" s="92">
        <v>100.3</v>
      </c>
      <c r="O144" s="90">
        <v>3078.55033</v>
      </c>
      <c r="P144" s="91">
        <f t="shared" si="2"/>
        <v>1.1332728070170294E-3</v>
      </c>
      <c r="Q144" s="91">
        <f>O144/'סכום נכסי הקרן'!$C$42</f>
        <v>6.2490001426437656E-5</v>
      </c>
    </row>
    <row r="145" spans="2:17" s="133" customFormat="1">
      <c r="B145" s="83" t="s">
        <v>2843</v>
      </c>
      <c r="C145" s="93" t="s">
        <v>2452</v>
      </c>
      <c r="D145" s="82" t="s">
        <v>2557</v>
      </c>
      <c r="E145" s="82"/>
      <c r="F145" s="82" t="s">
        <v>616</v>
      </c>
      <c r="G145" s="108">
        <v>42704</v>
      </c>
      <c r="H145" s="82" t="s">
        <v>180</v>
      </c>
      <c r="I145" s="90">
        <v>0.91999999999999993</v>
      </c>
      <c r="J145" s="93" t="s">
        <v>184</v>
      </c>
      <c r="K145" s="94">
        <v>1E-3</v>
      </c>
      <c r="L145" s="94">
        <v>3.1699999999999999E-2</v>
      </c>
      <c r="M145" s="90">
        <v>1845617.64</v>
      </c>
      <c r="N145" s="92">
        <v>100.34</v>
      </c>
      <c r="O145" s="90">
        <v>1851.8926899999999</v>
      </c>
      <c r="P145" s="91">
        <f t="shared" si="2"/>
        <v>6.8171684790698786E-4</v>
      </c>
      <c r="Q145" s="91">
        <f>O145/'סכום נכסי הקרן'!$C$42</f>
        <v>3.7590672373288588E-5</v>
      </c>
    </row>
    <row r="146" spans="2:17" s="133" customFormat="1">
      <c r="B146" s="83" t="s">
        <v>2843</v>
      </c>
      <c r="C146" s="93" t="s">
        <v>2452</v>
      </c>
      <c r="D146" s="82">
        <v>4260</v>
      </c>
      <c r="E146" s="82"/>
      <c r="F146" s="82" t="s">
        <v>616</v>
      </c>
      <c r="G146" s="108">
        <v>42124</v>
      </c>
      <c r="H146" s="82" t="s">
        <v>180</v>
      </c>
      <c r="I146" s="90">
        <v>0.91999999999999982</v>
      </c>
      <c r="J146" s="93" t="s">
        <v>184</v>
      </c>
      <c r="K146" s="94">
        <v>1E-3</v>
      </c>
      <c r="L146" s="94">
        <v>2.0099999999999996E-2</v>
      </c>
      <c r="M146" s="90">
        <v>4101414.16</v>
      </c>
      <c r="N146" s="92">
        <v>101.39</v>
      </c>
      <c r="O146" s="90">
        <v>4158.4237000000003</v>
      </c>
      <c r="P146" s="91">
        <f t="shared" si="2"/>
        <v>1.5307946903908962E-3</v>
      </c>
      <c r="Q146" s="91">
        <f>O146/'סכום נכסי הקרן'!$C$42</f>
        <v>8.4409827707683505E-5</v>
      </c>
    </row>
    <row r="147" spans="2:17" s="133" customFormat="1">
      <c r="B147" s="83" t="s">
        <v>2843</v>
      </c>
      <c r="C147" s="93" t="s">
        <v>2452</v>
      </c>
      <c r="D147" s="82">
        <v>4280</v>
      </c>
      <c r="E147" s="82"/>
      <c r="F147" s="82" t="s">
        <v>616</v>
      </c>
      <c r="G147" s="108">
        <v>42137</v>
      </c>
      <c r="H147" s="82" t="s">
        <v>180</v>
      </c>
      <c r="I147" s="90">
        <v>0.92</v>
      </c>
      <c r="J147" s="93" t="s">
        <v>184</v>
      </c>
      <c r="K147" s="94">
        <v>1E-3</v>
      </c>
      <c r="L147" s="94">
        <v>2.0100000000000003E-2</v>
      </c>
      <c r="M147" s="90">
        <v>4265215.55</v>
      </c>
      <c r="N147" s="92">
        <v>101.39</v>
      </c>
      <c r="O147" s="90">
        <v>4324.5019199999997</v>
      </c>
      <c r="P147" s="91">
        <f t="shared" si="2"/>
        <v>1.5919312353191032E-3</v>
      </c>
      <c r="Q147" s="91">
        <f>O147/'סכום נכסי הקרן'!$C$42</f>
        <v>8.7780969021686382E-5</v>
      </c>
    </row>
    <row r="148" spans="2:17" s="133" customFormat="1">
      <c r="B148" s="83" t="s">
        <v>2843</v>
      </c>
      <c r="C148" s="93" t="s">
        <v>2452</v>
      </c>
      <c r="D148" s="82">
        <v>4344</v>
      </c>
      <c r="E148" s="82"/>
      <c r="F148" s="82" t="s">
        <v>616</v>
      </c>
      <c r="G148" s="108">
        <v>42169</v>
      </c>
      <c r="H148" s="82" t="s">
        <v>180</v>
      </c>
      <c r="I148" s="90">
        <v>0.91999999999999993</v>
      </c>
      <c r="J148" s="93" t="s">
        <v>184</v>
      </c>
      <c r="K148" s="94">
        <v>1E-3</v>
      </c>
      <c r="L148" s="94">
        <v>2.0100000000000003E-2</v>
      </c>
      <c r="M148" s="90">
        <v>3351684.56</v>
      </c>
      <c r="N148" s="92">
        <v>101.39</v>
      </c>
      <c r="O148" s="90">
        <v>3398.27288</v>
      </c>
      <c r="P148" s="91">
        <f t="shared" si="2"/>
        <v>1.2509687459705894E-3</v>
      </c>
      <c r="Q148" s="91">
        <f>O148/'סכום נכסי הקרן'!$C$42</f>
        <v>6.8979894546217934E-5</v>
      </c>
    </row>
    <row r="149" spans="2:17" s="133" customFormat="1">
      <c r="B149" s="83" t="s">
        <v>2843</v>
      </c>
      <c r="C149" s="93" t="s">
        <v>2452</v>
      </c>
      <c r="D149" s="82">
        <v>4452</v>
      </c>
      <c r="E149" s="82"/>
      <c r="F149" s="82" t="s">
        <v>616</v>
      </c>
      <c r="G149" s="108">
        <v>42227</v>
      </c>
      <c r="H149" s="82" t="s">
        <v>180</v>
      </c>
      <c r="I149" s="90">
        <v>0.92</v>
      </c>
      <c r="J149" s="93" t="s">
        <v>184</v>
      </c>
      <c r="K149" s="94">
        <v>1E-3</v>
      </c>
      <c r="L149" s="94">
        <v>2.0299999999999999E-2</v>
      </c>
      <c r="M149" s="90">
        <v>1326333.29</v>
      </c>
      <c r="N149" s="92">
        <v>101.37</v>
      </c>
      <c r="O149" s="90">
        <v>1344.5040200000001</v>
      </c>
      <c r="P149" s="91">
        <f t="shared" si="2"/>
        <v>4.9493744829927149E-4</v>
      </c>
      <c r="Q149" s="91">
        <f>O149/'סכום נכסי הקרן'!$C$42</f>
        <v>2.7291435617897199E-5</v>
      </c>
    </row>
    <row r="150" spans="2:17" s="133" customFormat="1">
      <c r="B150" s="83" t="s">
        <v>2843</v>
      </c>
      <c r="C150" s="93" t="s">
        <v>2452</v>
      </c>
      <c r="D150" s="82">
        <v>4464</v>
      </c>
      <c r="E150" s="82"/>
      <c r="F150" s="82" t="s">
        <v>616</v>
      </c>
      <c r="G150" s="108">
        <v>42247</v>
      </c>
      <c r="H150" s="82" t="s">
        <v>180</v>
      </c>
      <c r="I150" s="90">
        <v>0.92</v>
      </c>
      <c r="J150" s="93" t="s">
        <v>184</v>
      </c>
      <c r="K150" s="94">
        <v>1E-3</v>
      </c>
      <c r="L150" s="94">
        <v>2.0100000000000003E-2</v>
      </c>
      <c r="M150" s="90">
        <v>2074872.84</v>
      </c>
      <c r="N150" s="92">
        <v>101.39</v>
      </c>
      <c r="O150" s="90">
        <v>2103.7135099999996</v>
      </c>
      <c r="P150" s="91">
        <f t="shared" si="2"/>
        <v>7.7441687128023892E-4</v>
      </c>
      <c r="Q150" s="91">
        <f>O150/'סכום נכסי הקרן'!$C$42</f>
        <v>4.270226117781747E-5</v>
      </c>
    </row>
    <row r="151" spans="2:17" s="133" customFormat="1">
      <c r="B151" s="83" t="s">
        <v>2843</v>
      </c>
      <c r="C151" s="93" t="s">
        <v>2452</v>
      </c>
      <c r="D151" s="82">
        <v>4495</v>
      </c>
      <c r="E151" s="82"/>
      <c r="F151" s="82" t="s">
        <v>616</v>
      </c>
      <c r="G151" s="108">
        <v>42271</v>
      </c>
      <c r="H151" s="82" t="s">
        <v>180</v>
      </c>
      <c r="I151" s="90">
        <v>0.92</v>
      </c>
      <c r="J151" s="93" t="s">
        <v>184</v>
      </c>
      <c r="K151" s="94">
        <v>1E-3</v>
      </c>
      <c r="L151" s="94">
        <v>2.0099999999999996E-2</v>
      </c>
      <c r="M151" s="90">
        <v>938492.56</v>
      </c>
      <c r="N151" s="92">
        <v>101.39</v>
      </c>
      <c r="O151" s="90">
        <v>951.53757999999993</v>
      </c>
      <c r="P151" s="91">
        <f t="shared" si="2"/>
        <v>3.502790432757976E-4</v>
      </c>
      <c r="Q151" s="91">
        <f>O151/'סכום נכסי הקרן'!$C$42</f>
        <v>1.9314800265587679E-5</v>
      </c>
    </row>
    <row r="152" spans="2:17" s="133" customFormat="1">
      <c r="B152" s="83" t="s">
        <v>2843</v>
      </c>
      <c r="C152" s="93" t="s">
        <v>2452</v>
      </c>
      <c r="D152" s="82">
        <v>4680</v>
      </c>
      <c r="E152" s="82"/>
      <c r="F152" s="82" t="s">
        <v>616</v>
      </c>
      <c r="G152" s="108">
        <v>42376</v>
      </c>
      <c r="H152" s="82" t="s">
        <v>180</v>
      </c>
      <c r="I152" s="90">
        <v>0.92</v>
      </c>
      <c r="J152" s="93" t="s">
        <v>184</v>
      </c>
      <c r="K152" s="94">
        <v>1E-3</v>
      </c>
      <c r="L152" s="94">
        <v>2.2699999999999994E-2</v>
      </c>
      <c r="M152" s="90">
        <v>400331.37</v>
      </c>
      <c r="N152" s="92">
        <v>101.15</v>
      </c>
      <c r="O152" s="90">
        <v>404.93516999999997</v>
      </c>
      <c r="P152" s="91">
        <f t="shared" si="2"/>
        <v>1.4906432170164259E-4</v>
      </c>
      <c r="Q152" s="91">
        <f>O152/'סכום נכסי הקרן'!$C$42</f>
        <v>8.2195828030899121E-6</v>
      </c>
    </row>
    <row r="153" spans="2:17" s="133" customFormat="1">
      <c r="B153" s="83" t="s">
        <v>2843</v>
      </c>
      <c r="C153" s="93" t="s">
        <v>2452</v>
      </c>
      <c r="D153" s="82">
        <v>4859</v>
      </c>
      <c r="E153" s="82"/>
      <c r="F153" s="82" t="s">
        <v>616</v>
      </c>
      <c r="G153" s="108">
        <v>42480</v>
      </c>
      <c r="H153" s="82" t="s">
        <v>180</v>
      </c>
      <c r="I153" s="90">
        <v>0.92000000000000015</v>
      </c>
      <c r="J153" s="93" t="s">
        <v>184</v>
      </c>
      <c r="K153" s="94">
        <v>1E-3</v>
      </c>
      <c r="L153" s="94">
        <v>2.0100000000000003E-2</v>
      </c>
      <c r="M153" s="90">
        <v>4203935.7699999996</v>
      </c>
      <c r="N153" s="92">
        <v>101.39</v>
      </c>
      <c r="O153" s="90">
        <v>4262.3703499999992</v>
      </c>
      <c r="P153" s="91">
        <f t="shared" si="2"/>
        <v>1.5690594251517912E-3</v>
      </c>
      <c r="Q153" s="91">
        <f>O153/'סכום נכסי הקרן'!$C$42</f>
        <v>8.6519790388323953E-5</v>
      </c>
    </row>
    <row r="154" spans="2:17" s="133" customFormat="1">
      <c r="B154" s="83" t="s">
        <v>2844</v>
      </c>
      <c r="C154" s="93" t="s">
        <v>2454</v>
      </c>
      <c r="D154" s="82" t="s">
        <v>2558</v>
      </c>
      <c r="E154" s="82"/>
      <c r="F154" s="82" t="s">
        <v>616</v>
      </c>
      <c r="G154" s="108">
        <v>42326</v>
      </c>
      <c r="H154" s="82" t="s">
        <v>180</v>
      </c>
      <c r="I154" s="90">
        <v>16.310000000000002</v>
      </c>
      <c r="J154" s="93" t="s">
        <v>184</v>
      </c>
      <c r="K154" s="94">
        <v>3.4000000000000002E-2</v>
      </c>
      <c r="L154" s="94">
        <v>2.4399999999999998E-2</v>
      </c>
      <c r="M154" s="90">
        <v>585228.62</v>
      </c>
      <c r="N154" s="92">
        <v>117.8</v>
      </c>
      <c r="O154" s="90">
        <v>689.39927999999998</v>
      </c>
      <c r="P154" s="91">
        <f t="shared" si="2"/>
        <v>2.5378095968991971E-4</v>
      </c>
      <c r="Q154" s="91">
        <f>O154/'סכום נכסי הקרן'!$C$42</f>
        <v>1.3993781933909489E-5</v>
      </c>
    </row>
    <row r="155" spans="2:17" s="133" customFormat="1">
      <c r="B155" s="83" t="s">
        <v>2844</v>
      </c>
      <c r="C155" s="93" t="s">
        <v>2454</v>
      </c>
      <c r="D155" s="82" t="s">
        <v>2559</v>
      </c>
      <c r="E155" s="82"/>
      <c r="F155" s="82" t="s">
        <v>616</v>
      </c>
      <c r="G155" s="108">
        <v>42606</v>
      </c>
      <c r="H155" s="82" t="s">
        <v>180</v>
      </c>
      <c r="I155" s="90">
        <v>16.390000000000004</v>
      </c>
      <c r="J155" s="93" t="s">
        <v>184</v>
      </c>
      <c r="K155" s="94">
        <v>3.4000000000000002E-2</v>
      </c>
      <c r="L155" s="94">
        <v>2.75E-2</v>
      </c>
      <c r="M155" s="90">
        <v>2461634.16</v>
      </c>
      <c r="N155" s="92">
        <v>112.36</v>
      </c>
      <c r="O155" s="90">
        <v>2765.89203</v>
      </c>
      <c r="P155" s="91">
        <f t="shared" si="2"/>
        <v>1.0181773525671511E-3</v>
      </c>
      <c r="Q155" s="91">
        <f>O155/'סכום נכסי הקרן'!$C$42</f>
        <v>5.6143502094400569E-5</v>
      </c>
    </row>
    <row r="156" spans="2:17" s="133" customFormat="1">
      <c r="B156" s="83" t="s">
        <v>2844</v>
      </c>
      <c r="C156" s="93" t="s">
        <v>2454</v>
      </c>
      <c r="D156" s="82" t="s">
        <v>2560</v>
      </c>
      <c r="E156" s="82"/>
      <c r="F156" s="82" t="s">
        <v>616</v>
      </c>
      <c r="G156" s="108">
        <v>42648</v>
      </c>
      <c r="H156" s="82" t="s">
        <v>180</v>
      </c>
      <c r="I156" s="90">
        <v>16.420000000000002</v>
      </c>
      <c r="J156" s="93" t="s">
        <v>184</v>
      </c>
      <c r="K156" s="94">
        <v>3.4000000000000002E-2</v>
      </c>
      <c r="L156" s="94">
        <v>2.6800000000000001E-2</v>
      </c>
      <c r="M156" s="90">
        <v>2258070.84</v>
      </c>
      <c r="N156" s="92">
        <v>113.48</v>
      </c>
      <c r="O156" s="90">
        <v>2562.4586899999999</v>
      </c>
      <c r="P156" s="91">
        <f t="shared" si="2"/>
        <v>9.4328967897090699E-4</v>
      </c>
      <c r="Q156" s="91">
        <f>O156/'סכום נכסי הקרן'!$C$42</f>
        <v>5.2014107300070542E-5</v>
      </c>
    </row>
    <row r="157" spans="2:17" s="133" customFormat="1">
      <c r="B157" s="83" t="s">
        <v>2844</v>
      </c>
      <c r="C157" s="93" t="s">
        <v>2454</v>
      </c>
      <c r="D157" s="82" t="s">
        <v>2561</v>
      </c>
      <c r="E157" s="82"/>
      <c r="F157" s="82" t="s">
        <v>616</v>
      </c>
      <c r="G157" s="108">
        <v>42718</v>
      </c>
      <c r="H157" s="82" t="s">
        <v>180</v>
      </c>
      <c r="I157" s="90">
        <v>16.34</v>
      </c>
      <c r="J157" s="93" t="s">
        <v>184</v>
      </c>
      <c r="K157" s="94">
        <v>3.4000000000000002E-2</v>
      </c>
      <c r="L157" s="94">
        <v>2.8200000000000003E-2</v>
      </c>
      <c r="M157" s="90">
        <v>1577657.39</v>
      </c>
      <c r="N157" s="92">
        <v>111</v>
      </c>
      <c r="O157" s="90">
        <v>1751.1996299999998</v>
      </c>
      <c r="P157" s="91">
        <f t="shared" si="2"/>
        <v>6.4464982137787008E-4</v>
      </c>
      <c r="Q157" s="91">
        <f>O157/'סכום נכסי הקרן'!$C$42</f>
        <v>3.5546752739519806E-5</v>
      </c>
    </row>
    <row r="158" spans="2:17" s="133" customFormat="1">
      <c r="B158" s="83" t="s">
        <v>2844</v>
      </c>
      <c r="C158" s="93" t="s">
        <v>2454</v>
      </c>
      <c r="D158" s="82" t="s">
        <v>2562</v>
      </c>
      <c r="E158" s="82"/>
      <c r="F158" s="82" t="s">
        <v>616</v>
      </c>
      <c r="G158" s="108">
        <v>42900</v>
      </c>
      <c r="H158" s="82" t="s">
        <v>180</v>
      </c>
      <c r="I158" s="90">
        <v>16.04</v>
      </c>
      <c r="J158" s="93" t="s">
        <v>184</v>
      </c>
      <c r="K158" s="94">
        <v>3.4000000000000002E-2</v>
      </c>
      <c r="L158" s="94">
        <v>3.4400000000000007E-2</v>
      </c>
      <c r="M158" s="90">
        <v>1868795.17</v>
      </c>
      <c r="N158" s="92">
        <v>100.21</v>
      </c>
      <c r="O158" s="90">
        <v>1872.71957</v>
      </c>
      <c r="P158" s="91">
        <f t="shared" si="2"/>
        <v>6.8938361772686175E-4</v>
      </c>
      <c r="Q158" s="91">
        <f>O158/'סכום נכסי הקרן'!$C$42</f>
        <v>3.8013427118671706E-5</v>
      </c>
    </row>
    <row r="159" spans="2:17" s="133" customFormat="1">
      <c r="B159" s="83" t="s">
        <v>2845</v>
      </c>
      <c r="C159" s="93" t="s">
        <v>2454</v>
      </c>
      <c r="D159" s="82" t="s">
        <v>2563</v>
      </c>
      <c r="E159" s="82"/>
      <c r="F159" s="82" t="s">
        <v>616</v>
      </c>
      <c r="G159" s="108">
        <v>42326</v>
      </c>
      <c r="H159" s="82" t="s">
        <v>180</v>
      </c>
      <c r="I159" s="90">
        <v>11.54</v>
      </c>
      <c r="J159" s="93" t="s">
        <v>184</v>
      </c>
      <c r="K159" s="94">
        <v>3.4000000000000002E-2</v>
      </c>
      <c r="L159" s="94">
        <v>2.0199999999999996E-2</v>
      </c>
      <c r="M159" s="90">
        <v>1302605.6000000001</v>
      </c>
      <c r="N159" s="92">
        <v>117.73</v>
      </c>
      <c r="O159" s="90">
        <v>1533.5575100000001</v>
      </c>
      <c r="P159" s="91">
        <f t="shared" si="2"/>
        <v>5.6453162618255661E-4</v>
      </c>
      <c r="Q159" s="91">
        <f>O159/'סכום נכסי הקרן'!$C$42</f>
        <v>3.1128940804883377E-5</v>
      </c>
    </row>
    <row r="160" spans="2:17" s="133" customFormat="1">
      <c r="B160" s="83" t="s">
        <v>2845</v>
      </c>
      <c r="C160" s="93" t="s">
        <v>2454</v>
      </c>
      <c r="D160" s="82" t="s">
        <v>2564</v>
      </c>
      <c r="E160" s="82"/>
      <c r="F160" s="82" t="s">
        <v>616</v>
      </c>
      <c r="G160" s="108">
        <v>42606</v>
      </c>
      <c r="H160" s="82" t="s">
        <v>180</v>
      </c>
      <c r="I160" s="90">
        <v>11.33</v>
      </c>
      <c r="J160" s="93" t="s">
        <v>184</v>
      </c>
      <c r="K160" s="94">
        <v>3.4000000000000002E-2</v>
      </c>
      <c r="L160" s="94">
        <v>2.5099999999999997E-2</v>
      </c>
      <c r="M160" s="90">
        <v>5479120.9199999999</v>
      </c>
      <c r="N160" s="92">
        <v>111.42</v>
      </c>
      <c r="O160" s="90">
        <v>6104.8362900000002</v>
      </c>
      <c r="P160" s="91">
        <f t="shared" si="2"/>
        <v>2.2473061074651094E-3</v>
      </c>
      <c r="Q160" s="91">
        <f>O160/'סכום נכסי הקרן'!$C$42</f>
        <v>1.2391911373112695E-4</v>
      </c>
    </row>
    <row r="161" spans="2:17" s="133" customFormat="1">
      <c r="B161" s="83" t="s">
        <v>2845</v>
      </c>
      <c r="C161" s="93" t="s">
        <v>2454</v>
      </c>
      <c r="D161" s="82" t="s">
        <v>2565</v>
      </c>
      <c r="E161" s="82"/>
      <c r="F161" s="82" t="s">
        <v>616</v>
      </c>
      <c r="G161" s="108">
        <v>42648</v>
      </c>
      <c r="H161" s="82" t="s">
        <v>180</v>
      </c>
      <c r="I161" s="90">
        <v>11.35</v>
      </c>
      <c r="J161" s="93" t="s">
        <v>184</v>
      </c>
      <c r="K161" s="94">
        <v>3.4000000000000002E-2</v>
      </c>
      <c r="L161" s="94">
        <v>2.4700000000000003E-2</v>
      </c>
      <c r="M161" s="90">
        <v>5026028.97</v>
      </c>
      <c r="N161" s="92">
        <v>111.94</v>
      </c>
      <c r="O161" s="90">
        <v>5626.1366100000005</v>
      </c>
      <c r="P161" s="91">
        <f t="shared" si="2"/>
        <v>2.0710876695902432E-3</v>
      </c>
      <c r="Q161" s="91">
        <f>O161/'סכום נכסי הקרן'!$C$42</f>
        <v>1.1420222088239602E-4</v>
      </c>
    </row>
    <row r="162" spans="2:17" s="133" customFormat="1">
      <c r="B162" s="83" t="s">
        <v>2845</v>
      </c>
      <c r="C162" s="93" t="s">
        <v>2454</v>
      </c>
      <c r="D162" s="82" t="s">
        <v>2566</v>
      </c>
      <c r="E162" s="82"/>
      <c r="F162" s="82" t="s">
        <v>616</v>
      </c>
      <c r="G162" s="108">
        <v>42718</v>
      </c>
      <c r="H162" s="82" t="s">
        <v>180</v>
      </c>
      <c r="I162" s="90">
        <v>11.32</v>
      </c>
      <c r="J162" s="93" t="s">
        <v>184</v>
      </c>
      <c r="K162" s="94">
        <v>3.4000000000000002E-2</v>
      </c>
      <c r="L162" s="94">
        <v>2.5600000000000001E-2</v>
      </c>
      <c r="M162" s="90">
        <v>3511560.05</v>
      </c>
      <c r="N162" s="92">
        <v>110.86</v>
      </c>
      <c r="O162" s="90">
        <v>3892.9153099999999</v>
      </c>
      <c r="P162" s="91">
        <f t="shared" si="2"/>
        <v>1.4330560127120836E-3</v>
      </c>
      <c r="Q162" s="91">
        <f>O162/'סכום נכסי הקרן'!$C$42</f>
        <v>7.902040155208409E-5</v>
      </c>
    </row>
    <row r="163" spans="2:17" s="133" customFormat="1">
      <c r="B163" s="83" t="s">
        <v>2845</v>
      </c>
      <c r="C163" s="93" t="s">
        <v>2454</v>
      </c>
      <c r="D163" s="82" t="s">
        <v>2567</v>
      </c>
      <c r="E163" s="82"/>
      <c r="F163" s="82" t="s">
        <v>616</v>
      </c>
      <c r="G163" s="108">
        <v>42900</v>
      </c>
      <c r="H163" s="82" t="s">
        <v>180</v>
      </c>
      <c r="I163" s="90">
        <v>11.01</v>
      </c>
      <c r="J163" s="93" t="s">
        <v>184</v>
      </c>
      <c r="K163" s="94">
        <v>3.4000000000000002E-2</v>
      </c>
      <c r="L163" s="94">
        <v>3.4399999999999993E-2</v>
      </c>
      <c r="M163" s="90">
        <v>4159576.26</v>
      </c>
      <c r="N163" s="92">
        <v>100.21</v>
      </c>
      <c r="O163" s="90">
        <v>4168.3112200000005</v>
      </c>
      <c r="P163" s="91">
        <f t="shared" si="2"/>
        <v>1.53443447416693E-3</v>
      </c>
      <c r="Q163" s="91">
        <f>O163/'סכום נכסי הקרן'!$C$42</f>
        <v>8.4610529685131427E-5</v>
      </c>
    </row>
    <row r="164" spans="2:17" s="133" customFormat="1">
      <c r="B164" s="83" t="s">
        <v>2846</v>
      </c>
      <c r="C164" s="93" t="s">
        <v>2454</v>
      </c>
      <c r="D164" s="82">
        <v>4180</v>
      </c>
      <c r="E164" s="82"/>
      <c r="F164" s="82" t="s">
        <v>616</v>
      </c>
      <c r="G164" s="108">
        <v>42082</v>
      </c>
      <c r="H164" s="82" t="s">
        <v>181</v>
      </c>
      <c r="I164" s="90">
        <v>2.17</v>
      </c>
      <c r="J164" s="93" t="s">
        <v>183</v>
      </c>
      <c r="K164" s="94">
        <v>5.3350000000000002E-2</v>
      </c>
      <c r="L164" s="94">
        <v>4.8300000000000003E-2</v>
      </c>
      <c r="M164" s="90">
        <v>2391699.09</v>
      </c>
      <c r="N164" s="92">
        <v>101.65</v>
      </c>
      <c r="O164" s="90">
        <v>8499.3430900000003</v>
      </c>
      <c r="P164" s="91">
        <f t="shared" si="2"/>
        <v>3.1287695080187603E-3</v>
      </c>
      <c r="Q164" s="91">
        <f>O164/'סכום נכסי הקרן'!$C$42</f>
        <v>1.7252404699775789E-4</v>
      </c>
    </row>
    <row r="165" spans="2:17" s="133" customFormat="1">
      <c r="B165" s="83" t="s">
        <v>2846</v>
      </c>
      <c r="C165" s="93" t="s">
        <v>2454</v>
      </c>
      <c r="D165" s="82">
        <v>4179</v>
      </c>
      <c r="E165" s="82"/>
      <c r="F165" s="82" t="s">
        <v>616</v>
      </c>
      <c r="G165" s="108">
        <v>42082</v>
      </c>
      <c r="H165" s="82" t="s">
        <v>181</v>
      </c>
      <c r="I165" s="90">
        <v>2.16</v>
      </c>
      <c r="J165" s="93" t="s">
        <v>185</v>
      </c>
      <c r="K165" s="94">
        <v>0</v>
      </c>
      <c r="L165" s="94">
        <v>3.2500000000000001E-2</v>
      </c>
      <c r="M165" s="90">
        <v>2265310.85</v>
      </c>
      <c r="N165" s="92">
        <v>101.59</v>
      </c>
      <c r="O165" s="90">
        <v>9172.8684200000007</v>
      </c>
      <c r="P165" s="91">
        <f t="shared" si="2"/>
        <v>3.3767069654278689E-3</v>
      </c>
      <c r="Q165" s="91">
        <f>O165/'סכום נכסי הקרן'!$C$42</f>
        <v>1.8619561131239489E-4</v>
      </c>
    </row>
    <row r="166" spans="2:17" s="133" customFormat="1">
      <c r="B166" s="83" t="s">
        <v>2847</v>
      </c>
      <c r="C166" s="93" t="s">
        <v>2454</v>
      </c>
      <c r="D166" s="82" t="s">
        <v>2483</v>
      </c>
      <c r="E166" s="82"/>
      <c r="F166" s="82" t="s">
        <v>651</v>
      </c>
      <c r="G166" s="108">
        <v>42794</v>
      </c>
      <c r="H166" s="82" t="s">
        <v>181</v>
      </c>
      <c r="I166" s="90">
        <v>7.59</v>
      </c>
      <c r="J166" s="93" t="s">
        <v>184</v>
      </c>
      <c r="K166" s="94">
        <v>2.8999999999999998E-2</v>
      </c>
      <c r="L166" s="94">
        <v>2.4E-2</v>
      </c>
      <c r="M166" s="90">
        <v>65641274.630000003</v>
      </c>
      <c r="N166" s="92">
        <v>103.96</v>
      </c>
      <c r="O166" s="90">
        <v>68224.612670000002</v>
      </c>
      <c r="P166" s="91">
        <f>O166/$O$10</f>
        <v>2.5114774819413294E-2</v>
      </c>
      <c r="Q166" s="91">
        <f>O166/'סכום נכסי הקרן'!$C$42</f>
        <v>1.3848583541158012E-3</v>
      </c>
    </row>
    <row r="167" spans="2:17" s="133" customFormat="1">
      <c r="B167" s="83" t="s">
        <v>2848</v>
      </c>
      <c r="C167" s="93" t="s">
        <v>2452</v>
      </c>
      <c r="D167" s="82" t="s">
        <v>2568</v>
      </c>
      <c r="E167" s="82"/>
      <c r="F167" s="82" t="s">
        <v>697</v>
      </c>
      <c r="G167" s="108">
        <v>42372</v>
      </c>
      <c r="H167" s="82" t="s">
        <v>180</v>
      </c>
      <c r="I167" s="90">
        <v>11.100000000000001</v>
      </c>
      <c r="J167" s="93" t="s">
        <v>184</v>
      </c>
      <c r="K167" s="94">
        <v>6.7000000000000004E-2</v>
      </c>
      <c r="L167" s="94">
        <v>3.8500000000000006E-2</v>
      </c>
      <c r="M167" s="90">
        <v>18487249.260000002</v>
      </c>
      <c r="N167" s="92">
        <v>137.19999999999999</v>
      </c>
      <c r="O167" s="90">
        <v>25364.506809999999</v>
      </c>
      <c r="P167" s="91">
        <f t="shared" si="2"/>
        <v>9.3371563722887893E-3</v>
      </c>
      <c r="Q167" s="91">
        <f>O167/'סכום נכסי הקרן'!$C$42</f>
        <v>5.1486183327650447E-4</v>
      </c>
    </row>
    <row r="168" spans="2:17" s="133" customFormat="1">
      <c r="B168" s="83" t="s">
        <v>2849</v>
      </c>
      <c r="C168" s="93" t="s">
        <v>2454</v>
      </c>
      <c r="D168" s="82" t="s">
        <v>2569</v>
      </c>
      <c r="E168" s="82"/>
      <c r="F168" s="82" t="s">
        <v>2570</v>
      </c>
      <c r="G168" s="108">
        <v>41529</v>
      </c>
      <c r="H168" s="82" t="s">
        <v>181</v>
      </c>
      <c r="I168" s="90">
        <v>0.39</v>
      </c>
      <c r="J168" s="93" t="s">
        <v>184</v>
      </c>
      <c r="K168" s="94">
        <v>9.0638999999999997E-2</v>
      </c>
      <c r="L168" s="94">
        <v>10.4726</v>
      </c>
      <c r="M168" s="90">
        <v>30918998.09</v>
      </c>
      <c r="N168" s="92">
        <v>15.76</v>
      </c>
      <c r="O168" s="90">
        <v>4872.8329999999996</v>
      </c>
      <c r="P168" s="91">
        <f t="shared" si="2"/>
        <v>1.7937823131302232E-3</v>
      </c>
      <c r="Q168" s="91">
        <f>O168/'סכום נכסי הקרן'!$C$42</f>
        <v>9.8911275918881102E-5</v>
      </c>
    </row>
    <row r="169" spans="2:17" s="133" customFormat="1">
      <c r="B169" s="83" t="s">
        <v>2850</v>
      </c>
      <c r="C169" s="93" t="s">
        <v>2454</v>
      </c>
      <c r="D169" s="82" t="s">
        <v>2571</v>
      </c>
      <c r="E169" s="82"/>
      <c r="F169" s="82" t="s">
        <v>885</v>
      </c>
      <c r="G169" s="108">
        <v>42905</v>
      </c>
      <c r="H169" s="82"/>
      <c r="I169" s="90">
        <v>3.3400000000000007</v>
      </c>
      <c r="J169" s="93" t="s">
        <v>183</v>
      </c>
      <c r="K169" s="94">
        <v>4.4299999999999999E-2</v>
      </c>
      <c r="L169" s="94">
        <v>5.3100000000000008E-2</v>
      </c>
      <c r="M169" s="90">
        <v>2619254.9900000002</v>
      </c>
      <c r="N169" s="92">
        <v>100.19</v>
      </c>
      <c r="O169" s="90">
        <v>9174.3132899999982</v>
      </c>
      <c r="P169" s="91">
        <f t="shared" si="2"/>
        <v>3.3772388494983404E-3</v>
      </c>
      <c r="Q169" s="91">
        <f>O169/'סכום נכסי הקרן'!$C$42</f>
        <v>1.8622494002840806E-4</v>
      </c>
    </row>
    <row r="170" spans="2:17" s="133" customFormat="1">
      <c r="B170" s="81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90"/>
      <c r="N170" s="92"/>
      <c r="O170" s="82"/>
      <c r="P170" s="91"/>
      <c r="Q170" s="82"/>
    </row>
    <row r="171" spans="2:17" s="133" customFormat="1">
      <c r="B171" s="98" t="s">
        <v>41</v>
      </c>
      <c r="C171" s="80"/>
      <c r="D171" s="80"/>
      <c r="E171" s="80"/>
      <c r="F171" s="80"/>
      <c r="G171" s="80"/>
      <c r="H171" s="80"/>
      <c r="I171" s="87">
        <v>1.1761326715297178</v>
      </c>
      <c r="J171" s="80"/>
      <c r="K171" s="80"/>
      <c r="L171" s="100">
        <v>1.8289534982640413E-2</v>
      </c>
      <c r="M171" s="87"/>
      <c r="N171" s="89"/>
      <c r="O171" s="87">
        <f>SUM(O172:O174)</f>
        <v>28551.410449999999</v>
      </c>
      <c r="P171" s="88">
        <f t="shared" si="2"/>
        <v>1.0510316089250633E-2</v>
      </c>
      <c r="Q171" s="88">
        <f>O171/'סכום נכסי הקרן'!$C$42</f>
        <v>5.795512460396602E-4</v>
      </c>
    </row>
    <row r="172" spans="2:17" s="133" customFormat="1">
      <c r="B172" s="83" t="s">
        <v>2851</v>
      </c>
      <c r="C172" s="93" t="s">
        <v>2452</v>
      </c>
      <c r="D172" s="82">
        <v>4351</v>
      </c>
      <c r="E172" s="82"/>
      <c r="F172" s="82" t="s">
        <v>616</v>
      </c>
      <c r="G172" s="108">
        <v>42183</v>
      </c>
      <c r="H172" s="82" t="s">
        <v>181</v>
      </c>
      <c r="I172" s="90">
        <v>1.49</v>
      </c>
      <c r="J172" s="93" t="s">
        <v>184</v>
      </c>
      <c r="K172" s="94">
        <v>3.61E-2</v>
      </c>
      <c r="L172" s="94">
        <v>1.61E-2</v>
      </c>
      <c r="M172" s="90">
        <v>14906016.52</v>
      </c>
      <c r="N172" s="92">
        <v>103.06</v>
      </c>
      <c r="O172" s="90">
        <v>15362.14113</v>
      </c>
      <c r="P172" s="91">
        <f t="shared" si="2"/>
        <v>5.6550957216888699E-3</v>
      </c>
      <c r="Q172" s="91">
        <f>O172/'סכום נכסי הקרן'!$C$42</f>
        <v>3.1182865901914188E-4</v>
      </c>
    </row>
    <row r="173" spans="2:17" s="133" customFormat="1">
      <c r="B173" s="83" t="s">
        <v>2852</v>
      </c>
      <c r="C173" s="93" t="s">
        <v>2452</v>
      </c>
      <c r="D173" s="82">
        <v>10510</v>
      </c>
      <c r="E173" s="82"/>
      <c r="F173" s="82" t="s">
        <v>616</v>
      </c>
      <c r="G173" s="108">
        <v>37713</v>
      </c>
      <c r="H173" s="82" t="s">
        <v>181</v>
      </c>
      <c r="I173" s="90">
        <v>0.48000000000000004</v>
      </c>
      <c r="J173" s="93" t="s">
        <v>184</v>
      </c>
      <c r="K173" s="94">
        <v>4.2500000000000003E-2</v>
      </c>
      <c r="L173" s="94">
        <v>2.69E-2</v>
      </c>
      <c r="M173" s="90">
        <v>4071728.19</v>
      </c>
      <c r="N173" s="92">
        <v>100.85</v>
      </c>
      <c r="O173" s="90">
        <v>4106.33788</v>
      </c>
      <c r="P173" s="91">
        <f t="shared" si="2"/>
        <v>1.5116209114658058E-3</v>
      </c>
      <c r="Q173" s="91">
        <f>O173/'סכום נכסי הקרן'!$C$42</f>
        <v>8.3352562885868108E-5</v>
      </c>
    </row>
    <row r="174" spans="2:17" s="133" customFormat="1">
      <c r="B174" s="83" t="s">
        <v>2852</v>
      </c>
      <c r="C174" s="93" t="s">
        <v>2452</v>
      </c>
      <c r="D174" s="82">
        <v>3880</v>
      </c>
      <c r="E174" s="82"/>
      <c r="F174" s="82" t="s">
        <v>651</v>
      </c>
      <c r="G174" s="108">
        <v>41959</v>
      </c>
      <c r="H174" s="82" t="s">
        <v>181</v>
      </c>
      <c r="I174" s="90">
        <v>0.96</v>
      </c>
      <c r="J174" s="93" t="s">
        <v>184</v>
      </c>
      <c r="K174" s="94">
        <v>4.4999999999999998E-2</v>
      </c>
      <c r="L174" s="94">
        <v>1.8100000000000002E-2</v>
      </c>
      <c r="M174" s="90">
        <v>8837255.7300000004</v>
      </c>
      <c r="N174" s="92">
        <v>102.78</v>
      </c>
      <c r="O174" s="90">
        <v>9082.9314400000003</v>
      </c>
      <c r="P174" s="91">
        <f t="shared" si="2"/>
        <v>3.3435994560959571E-3</v>
      </c>
      <c r="Q174" s="91">
        <f>O174/'סכום נכסי הקרן'!$C$42</f>
        <v>1.8437002413465025E-4</v>
      </c>
    </row>
    <row r="175" spans="2:17" s="133" customFormat="1">
      <c r="B175" s="81"/>
      <c r="C175" s="82"/>
      <c r="D175" s="82"/>
      <c r="E175" s="82"/>
      <c r="F175" s="82"/>
      <c r="G175" s="82"/>
      <c r="H175" s="82"/>
      <c r="I175" s="82"/>
      <c r="J175" s="82"/>
      <c r="K175" s="82"/>
      <c r="L175" s="82"/>
      <c r="M175" s="90"/>
      <c r="N175" s="92"/>
      <c r="O175" s="82"/>
      <c r="P175" s="91"/>
      <c r="Q175" s="82"/>
    </row>
    <row r="176" spans="2:17" s="133" customFormat="1">
      <c r="B176" s="79" t="s">
        <v>44</v>
      </c>
      <c r="C176" s="80"/>
      <c r="D176" s="80"/>
      <c r="E176" s="80"/>
      <c r="F176" s="80"/>
      <c r="G176" s="80"/>
      <c r="H176" s="80"/>
      <c r="I176" s="87">
        <v>5.4279748036649291</v>
      </c>
      <c r="J176" s="80"/>
      <c r="K176" s="80"/>
      <c r="L176" s="100">
        <v>3.9906801670413605E-2</v>
      </c>
      <c r="M176" s="87"/>
      <c r="N176" s="89"/>
      <c r="O176" s="87">
        <f>O177</f>
        <v>385618.96526999987</v>
      </c>
      <c r="P176" s="88">
        <f t="shared" si="2"/>
        <v>0.14195366012110483</v>
      </c>
      <c r="Q176" s="88">
        <f>O176/'סכום נכסי הקרן'!$C$42</f>
        <v>7.8274925230095906E-3</v>
      </c>
    </row>
    <row r="177" spans="2:17" s="133" customFormat="1">
      <c r="B177" s="98" t="s">
        <v>42</v>
      </c>
      <c r="C177" s="80"/>
      <c r="D177" s="80"/>
      <c r="E177" s="80"/>
      <c r="F177" s="80"/>
      <c r="G177" s="80"/>
      <c r="H177" s="80"/>
      <c r="I177" s="87">
        <v>5.4279748036649291</v>
      </c>
      <c r="J177" s="80"/>
      <c r="K177" s="80"/>
      <c r="L177" s="100">
        <v>3.9906801670413605E-2</v>
      </c>
      <c r="M177" s="87"/>
      <c r="N177" s="89"/>
      <c r="O177" s="87">
        <f>SUM(O178:O217)</f>
        <v>385618.96526999987</v>
      </c>
      <c r="P177" s="88">
        <f t="shared" si="2"/>
        <v>0.14195366012110483</v>
      </c>
      <c r="Q177" s="88">
        <f>O177/'סכום נכסי הקרן'!$C$42</f>
        <v>7.8274925230095906E-3</v>
      </c>
    </row>
    <row r="178" spans="2:17" s="133" customFormat="1">
      <c r="B178" s="83" t="s">
        <v>2853</v>
      </c>
      <c r="C178" s="93" t="s">
        <v>2454</v>
      </c>
      <c r="D178" s="82" t="s">
        <v>2576</v>
      </c>
      <c r="E178" s="82"/>
      <c r="F178" s="82" t="s">
        <v>703</v>
      </c>
      <c r="G178" s="108">
        <v>42916</v>
      </c>
      <c r="H178" s="82" t="s">
        <v>900</v>
      </c>
      <c r="I178" s="90">
        <v>11.180000000000001</v>
      </c>
      <c r="J178" s="93" t="s">
        <v>183</v>
      </c>
      <c r="K178" s="94">
        <v>4.4999999999999998E-2</v>
      </c>
      <c r="L178" s="94">
        <v>4.6100000000000002E-2</v>
      </c>
      <c r="M178" s="90">
        <v>1521320.21</v>
      </c>
      <c r="N178" s="92">
        <v>100</v>
      </c>
      <c r="O178" s="90">
        <v>5318.5354200000002</v>
      </c>
      <c r="P178" s="91">
        <f t="shared" si="2"/>
        <v>1.9578538333147521E-3</v>
      </c>
      <c r="Q178" s="91">
        <f>O178/'סכום נכסי הקרן'!$C$42</f>
        <v>1.0795837337580874E-4</v>
      </c>
    </row>
    <row r="179" spans="2:17" s="133" customFormat="1">
      <c r="B179" s="83" t="s">
        <v>2854</v>
      </c>
      <c r="C179" s="93" t="s">
        <v>2454</v>
      </c>
      <c r="D179" s="82">
        <v>4623</v>
      </c>
      <c r="E179" s="82"/>
      <c r="F179" s="82" t="s">
        <v>893</v>
      </c>
      <c r="G179" s="108">
        <v>42354</v>
      </c>
      <c r="H179" s="82" t="s">
        <v>900</v>
      </c>
      <c r="I179" s="90">
        <v>6.6599999999999993</v>
      </c>
      <c r="J179" s="93" t="s">
        <v>183</v>
      </c>
      <c r="K179" s="94">
        <v>5.0199999999999995E-2</v>
      </c>
      <c r="L179" s="94">
        <v>4.7699999999999992E-2</v>
      </c>
      <c r="M179" s="90">
        <v>5272513</v>
      </c>
      <c r="N179" s="92">
        <v>101.95</v>
      </c>
      <c r="O179" s="90">
        <v>18792.143199999999</v>
      </c>
      <c r="P179" s="91">
        <f t="shared" si="2"/>
        <v>6.9177445847149683E-3</v>
      </c>
      <c r="Q179" s="91">
        <f>O179/'סכום נכסי הקרן'!$C$42</f>
        <v>3.8145260901868076E-4</v>
      </c>
    </row>
    <row r="180" spans="2:17" s="133" customFormat="1">
      <c r="B180" s="83" t="s">
        <v>2855</v>
      </c>
      <c r="C180" s="93" t="s">
        <v>2454</v>
      </c>
      <c r="D180" s="82" t="s">
        <v>2577</v>
      </c>
      <c r="E180" s="82"/>
      <c r="F180" s="82" t="s">
        <v>885</v>
      </c>
      <c r="G180" s="108">
        <v>42817</v>
      </c>
      <c r="H180" s="82"/>
      <c r="I180" s="90">
        <v>6.9399999999999995</v>
      </c>
      <c r="J180" s="93" t="s">
        <v>183</v>
      </c>
      <c r="K180" s="94">
        <v>4.4428000000000002E-2</v>
      </c>
      <c r="L180" s="94">
        <v>3.15E-2</v>
      </c>
      <c r="M180" s="90">
        <v>4311762.1900000004</v>
      </c>
      <c r="N180" s="92">
        <v>100.35211</v>
      </c>
      <c r="O180" s="90">
        <v>15126.99742</v>
      </c>
      <c r="P180" s="91">
        <f t="shared" si="2"/>
        <v>5.5685348590363178E-3</v>
      </c>
      <c r="Q180" s="91">
        <f>O180/'סכום נכסי הקרן'!$C$42</f>
        <v>3.0705559078955154E-4</v>
      </c>
    </row>
    <row r="181" spans="2:17" s="133" customFormat="1">
      <c r="B181" s="83" t="s">
        <v>2855</v>
      </c>
      <c r="C181" s="93" t="s">
        <v>2454</v>
      </c>
      <c r="D181" s="82" t="s">
        <v>2578</v>
      </c>
      <c r="E181" s="82"/>
      <c r="F181" s="82" t="s">
        <v>885</v>
      </c>
      <c r="G181" s="108">
        <v>42817</v>
      </c>
      <c r="H181" s="82"/>
      <c r="I181" s="90">
        <v>6.04</v>
      </c>
      <c r="J181" s="93" t="s">
        <v>183</v>
      </c>
      <c r="K181" s="94">
        <v>5.7820000000000003E-2</v>
      </c>
      <c r="L181" s="94">
        <v>5.7999999999999996E-2</v>
      </c>
      <c r="M181" s="90">
        <v>2891105.21</v>
      </c>
      <c r="N181" s="92">
        <v>101.14449999999999</v>
      </c>
      <c r="O181" s="90">
        <v>10222.981</v>
      </c>
      <c r="P181" s="91">
        <f t="shared" si="2"/>
        <v>3.7632733371462399E-3</v>
      </c>
      <c r="Q181" s="91">
        <f>O181/'סכום נכסי הקרן'!$C$42</f>
        <v>2.0751133773812464E-4</v>
      </c>
    </row>
    <row r="182" spans="2:17" s="133" customFormat="1">
      <c r="B182" s="83" t="s">
        <v>2855</v>
      </c>
      <c r="C182" s="93" t="s">
        <v>2454</v>
      </c>
      <c r="D182" s="82" t="s">
        <v>2579</v>
      </c>
      <c r="E182" s="82"/>
      <c r="F182" s="82" t="s">
        <v>885</v>
      </c>
      <c r="G182" s="108">
        <v>42853</v>
      </c>
      <c r="H182" s="82"/>
      <c r="I182" s="90">
        <v>6.3500000000000005</v>
      </c>
      <c r="J182" s="93" t="s">
        <v>183</v>
      </c>
      <c r="K182" s="94">
        <v>4.2946999999999999E-2</v>
      </c>
      <c r="L182" s="94">
        <v>4.7900000000000012E-2</v>
      </c>
      <c r="M182" s="90">
        <v>84323.9</v>
      </c>
      <c r="N182" s="92">
        <v>100.35211</v>
      </c>
      <c r="O182" s="90">
        <v>295.83434999999997</v>
      </c>
      <c r="P182" s="91">
        <f t="shared" si="2"/>
        <v>1.0890223913817199E-4</v>
      </c>
      <c r="Q182" s="91">
        <f>O182/'סכום נכסי הקרן'!$C$42</f>
        <v>6.0049981230903752E-6</v>
      </c>
    </row>
    <row r="183" spans="2:17" s="133" customFormat="1">
      <c r="B183" s="83" t="s">
        <v>2855</v>
      </c>
      <c r="C183" s="93" t="s">
        <v>2454</v>
      </c>
      <c r="D183" s="82" t="s">
        <v>2580</v>
      </c>
      <c r="E183" s="82"/>
      <c r="F183" s="82" t="s">
        <v>885</v>
      </c>
      <c r="G183" s="108">
        <v>42864</v>
      </c>
      <c r="H183" s="82"/>
      <c r="I183" s="90">
        <v>6.3500000000000005</v>
      </c>
      <c r="J183" s="93" t="s">
        <v>183</v>
      </c>
      <c r="K183" s="94">
        <v>4.2946999999999999E-2</v>
      </c>
      <c r="L183" s="94">
        <v>4.7900000000000012E-2</v>
      </c>
      <c r="M183" s="90">
        <v>1256024.6000000001</v>
      </c>
      <c r="N183" s="92">
        <v>100.35211</v>
      </c>
      <c r="O183" s="90">
        <v>4406.5233799999996</v>
      </c>
      <c r="P183" s="91">
        <f t="shared" si="2"/>
        <v>1.6221248915033225E-3</v>
      </c>
      <c r="Q183" s="91">
        <f>O183/'סכום נכסי הקרן'!$C$42</f>
        <v>8.9445882894443652E-5</v>
      </c>
    </row>
    <row r="184" spans="2:17" s="133" customFormat="1">
      <c r="B184" s="83" t="s">
        <v>2855</v>
      </c>
      <c r="C184" s="93" t="s">
        <v>2454</v>
      </c>
      <c r="D184" s="82" t="s">
        <v>2581</v>
      </c>
      <c r="E184" s="82"/>
      <c r="F184" s="82" t="s">
        <v>885</v>
      </c>
      <c r="G184" s="108">
        <v>42886</v>
      </c>
      <c r="H184" s="82"/>
      <c r="I184" s="90">
        <v>6.3600000000000012</v>
      </c>
      <c r="J184" s="93" t="s">
        <v>183</v>
      </c>
      <c r="K184" s="94">
        <v>4.3880000000000002E-2</v>
      </c>
      <c r="L184" s="94">
        <v>4.7200000000000006E-2</v>
      </c>
      <c r="M184" s="90">
        <v>318021.57</v>
      </c>
      <c r="N184" s="92">
        <v>100.71</v>
      </c>
      <c r="O184" s="90">
        <v>1119.6971899999999</v>
      </c>
      <c r="P184" s="91">
        <f t="shared" si="2"/>
        <v>4.1218178736755615E-4</v>
      </c>
      <c r="Q184" s="91">
        <f>O184/'סכום נכסי הקרן'!$C$42</f>
        <v>2.2728190706655827E-5</v>
      </c>
    </row>
    <row r="185" spans="2:17" s="133" customFormat="1">
      <c r="B185" s="83" t="s">
        <v>2855</v>
      </c>
      <c r="C185" s="93" t="s">
        <v>2454</v>
      </c>
      <c r="D185" s="82" t="s">
        <v>2582</v>
      </c>
      <c r="E185" s="82"/>
      <c r="F185" s="82" t="s">
        <v>885</v>
      </c>
      <c r="G185" s="108">
        <v>42916</v>
      </c>
      <c r="H185" s="82"/>
      <c r="I185" s="90">
        <v>6.3500000000000005</v>
      </c>
      <c r="J185" s="93" t="s">
        <v>183</v>
      </c>
      <c r="K185" s="94">
        <v>4.3880000000000002E-2</v>
      </c>
      <c r="L185" s="94">
        <v>4.8399999999999999E-2</v>
      </c>
      <c r="M185" s="90">
        <v>310793.81</v>
      </c>
      <c r="N185" s="92">
        <v>100</v>
      </c>
      <c r="O185" s="90">
        <v>1086.53513</v>
      </c>
      <c r="P185" s="91">
        <f t="shared" si="2"/>
        <v>3.9997420366933318E-4</v>
      </c>
      <c r="Q185" s="91">
        <f>O185/'סכום נכסי הקרן'!$C$42</f>
        <v>2.2055050119506938E-5</v>
      </c>
    </row>
    <row r="186" spans="2:17" s="133" customFormat="1">
      <c r="B186" s="83" t="s">
        <v>2856</v>
      </c>
      <c r="C186" s="93" t="s">
        <v>2454</v>
      </c>
      <c r="D186" s="82" t="s">
        <v>2583</v>
      </c>
      <c r="E186" s="82"/>
      <c r="F186" s="82" t="s">
        <v>885</v>
      </c>
      <c r="G186" s="108">
        <v>42859</v>
      </c>
      <c r="H186" s="82"/>
      <c r="I186" s="90">
        <v>8.6399999999999988</v>
      </c>
      <c r="J186" s="93" t="s">
        <v>186</v>
      </c>
      <c r="K186" s="94">
        <v>2.9496000000000001E-2</v>
      </c>
      <c r="L186" s="94">
        <v>3.0600000000000002E-2</v>
      </c>
      <c r="M186" s="90">
        <v>375664.22</v>
      </c>
      <c r="N186" s="92">
        <v>99.23</v>
      </c>
      <c r="O186" s="90">
        <v>1693.1658400000001</v>
      </c>
      <c r="P186" s="91">
        <f t="shared" si="2"/>
        <v>6.232864818039686E-4</v>
      </c>
      <c r="Q186" s="91">
        <f>O186/'סכום נכסי הקרן'!$C$42</f>
        <v>3.4368752956783891E-5</v>
      </c>
    </row>
    <row r="187" spans="2:17" s="133" customFormat="1">
      <c r="B187" s="83" t="s">
        <v>2856</v>
      </c>
      <c r="C187" s="93" t="s">
        <v>2454</v>
      </c>
      <c r="D187" s="82" t="s">
        <v>2584</v>
      </c>
      <c r="E187" s="82"/>
      <c r="F187" s="82" t="s">
        <v>885</v>
      </c>
      <c r="G187" s="108">
        <v>42830</v>
      </c>
      <c r="H187" s="82"/>
      <c r="I187" s="90">
        <v>8.64</v>
      </c>
      <c r="J187" s="93" t="s">
        <v>186</v>
      </c>
      <c r="K187" s="94">
        <v>2.9496000000000001E-2</v>
      </c>
      <c r="L187" s="94">
        <v>3.0600000000000006E-2</v>
      </c>
      <c r="M187" s="90">
        <v>329504.44</v>
      </c>
      <c r="N187" s="92">
        <v>99.23</v>
      </c>
      <c r="O187" s="90">
        <v>1485.1179</v>
      </c>
      <c r="P187" s="91">
        <f t="shared" si="2"/>
        <v>5.4670008636312792E-4</v>
      </c>
      <c r="Q187" s="91">
        <f>O187/'סכום נכסי הקרן'!$C$42</f>
        <v>3.0145688633074287E-5</v>
      </c>
    </row>
    <row r="188" spans="2:17" s="133" customFormat="1">
      <c r="B188" s="83" t="s">
        <v>2856</v>
      </c>
      <c r="C188" s="93" t="s">
        <v>2454</v>
      </c>
      <c r="D188" s="82" t="s">
        <v>2585</v>
      </c>
      <c r="E188" s="82"/>
      <c r="F188" s="82" t="s">
        <v>885</v>
      </c>
      <c r="G188" s="108">
        <v>42797</v>
      </c>
      <c r="H188" s="82"/>
      <c r="I188" s="90">
        <v>8.6399999999999988</v>
      </c>
      <c r="J188" s="93" t="s">
        <v>186</v>
      </c>
      <c r="K188" s="94">
        <v>2.9496000000000001E-2</v>
      </c>
      <c r="L188" s="94">
        <v>3.0599999999999995E-2</v>
      </c>
      <c r="M188" s="90">
        <v>210114.66</v>
      </c>
      <c r="N188" s="92">
        <v>99.23</v>
      </c>
      <c r="O188" s="90">
        <v>947.01318000000003</v>
      </c>
      <c r="P188" s="91">
        <f t="shared" si="2"/>
        <v>3.4861352576318717E-4</v>
      </c>
      <c r="Q188" s="91">
        <f>O188/'סכום נכסי הקרן'!$C$42</f>
        <v>1.9222961662301382E-5</v>
      </c>
    </row>
    <row r="189" spans="2:17" s="133" customFormat="1">
      <c r="B189" s="83" t="s">
        <v>2856</v>
      </c>
      <c r="C189" s="93" t="s">
        <v>2454</v>
      </c>
      <c r="D189" s="82" t="s">
        <v>2586</v>
      </c>
      <c r="E189" s="82"/>
      <c r="F189" s="82" t="s">
        <v>885</v>
      </c>
      <c r="G189" s="108">
        <v>42888</v>
      </c>
      <c r="H189" s="82"/>
      <c r="I189" s="90">
        <v>8.6499999999999986</v>
      </c>
      <c r="J189" s="93" t="s">
        <v>186</v>
      </c>
      <c r="K189" s="94">
        <v>2.9464999999999998E-2</v>
      </c>
      <c r="L189" s="94">
        <v>3.0600000000000002E-2</v>
      </c>
      <c r="M189" s="90">
        <v>269116.99</v>
      </c>
      <c r="N189" s="92">
        <v>99.22</v>
      </c>
      <c r="O189" s="90">
        <v>1212.82186</v>
      </c>
      <c r="P189" s="91">
        <f t="shared" si="2"/>
        <v>4.4646274589047065E-4</v>
      </c>
      <c r="Q189" s="91">
        <f>O189/'סכום נכסי הקרן'!$C$42</f>
        <v>2.4618483259104223E-5</v>
      </c>
    </row>
    <row r="190" spans="2:17" s="133" customFormat="1">
      <c r="B190" s="83" t="s">
        <v>2856</v>
      </c>
      <c r="C190" s="93" t="s">
        <v>2454</v>
      </c>
      <c r="D190" s="82" t="s">
        <v>2587</v>
      </c>
      <c r="E190" s="82"/>
      <c r="F190" s="82" t="s">
        <v>885</v>
      </c>
      <c r="G190" s="108">
        <v>42794</v>
      </c>
      <c r="H190" s="82"/>
      <c r="I190" s="90">
        <v>8.64</v>
      </c>
      <c r="J190" s="93" t="s">
        <v>186</v>
      </c>
      <c r="K190" s="94">
        <v>2.9496000000000001E-2</v>
      </c>
      <c r="L190" s="94">
        <v>3.0600000000000006E-2</v>
      </c>
      <c r="M190" s="90">
        <v>6349658.3200000003</v>
      </c>
      <c r="N190" s="92">
        <v>99.23</v>
      </c>
      <c r="O190" s="90">
        <v>28618.707699999999</v>
      </c>
      <c r="P190" s="91">
        <f t="shared" si="2"/>
        <v>1.0535089484269978E-2</v>
      </c>
      <c r="Q190" s="91">
        <f>O190/'סכום נכסי הקרן'!$C$42</f>
        <v>5.809172803082945E-4</v>
      </c>
    </row>
    <row r="191" spans="2:17" s="133" customFormat="1">
      <c r="B191" s="83" t="s">
        <v>2857</v>
      </c>
      <c r="C191" s="93" t="s">
        <v>2454</v>
      </c>
      <c r="D191" s="82" t="s">
        <v>2588</v>
      </c>
      <c r="E191" s="82"/>
      <c r="F191" s="82" t="s">
        <v>885</v>
      </c>
      <c r="G191" s="108">
        <v>42870</v>
      </c>
      <c r="H191" s="82"/>
      <c r="I191" s="90">
        <v>3.1499999999999995</v>
      </c>
      <c r="J191" s="93" t="s">
        <v>183</v>
      </c>
      <c r="K191" s="94">
        <v>3.4886E-2</v>
      </c>
      <c r="L191" s="94">
        <v>3.9299999999999995E-2</v>
      </c>
      <c r="M191" s="90">
        <v>14648237</v>
      </c>
      <c r="N191" s="92">
        <v>100.18</v>
      </c>
      <c r="O191" s="90">
        <v>51302.41545</v>
      </c>
      <c r="P191" s="91">
        <f t="shared" si="2"/>
        <v>1.8885392841303757E-2</v>
      </c>
      <c r="Q191" s="91">
        <f>O191/'סכום נכסי הקרן'!$C$42</f>
        <v>1.0413628724563349E-3</v>
      </c>
    </row>
    <row r="192" spans="2:17" s="133" customFormat="1">
      <c r="B192" s="83" t="s">
        <v>2858</v>
      </c>
      <c r="C192" s="93" t="s">
        <v>2454</v>
      </c>
      <c r="D192" s="82">
        <v>4931</v>
      </c>
      <c r="E192" s="82"/>
      <c r="F192" s="82" t="s">
        <v>885</v>
      </c>
      <c r="G192" s="108">
        <v>42522</v>
      </c>
      <c r="H192" s="82"/>
      <c r="I192" s="90">
        <v>5.1400000000000006</v>
      </c>
      <c r="J192" s="93" t="s">
        <v>183</v>
      </c>
      <c r="K192" s="94">
        <v>4.4760999999999995E-2</v>
      </c>
      <c r="L192" s="94">
        <v>4.0599999999999997E-2</v>
      </c>
      <c r="M192" s="90">
        <v>6863609.54</v>
      </c>
      <c r="N192" s="92">
        <v>102.87</v>
      </c>
      <c r="O192" s="90">
        <v>24683.841489999999</v>
      </c>
      <c r="P192" s="91">
        <f t="shared" si="2"/>
        <v>9.086590549044463E-3</v>
      </c>
      <c r="Q192" s="91">
        <f>O192/'סכום נכסי הקרן'!$C$42</f>
        <v>5.0104533776456435E-4</v>
      </c>
    </row>
    <row r="193" spans="2:17" s="133" customFormat="1">
      <c r="B193" s="83" t="s">
        <v>2858</v>
      </c>
      <c r="C193" s="93" t="s">
        <v>2454</v>
      </c>
      <c r="D193" s="82" t="s">
        <v>2589</v>
      </c>
      <c r="E193" s="82"/>
      <c r="F193" s="82" t="s">
        <v>885</v>
      </c>
      <c r="G193" s="108">
        <v>42551</v>
      </c>
      <c r="H193" s="82"/>
      <c r="I193" s="90">
        <v>5.1400000000000006</v>
      </c>
      <c r="J193" s="93" t="s">
        <v>183</v>
      </c>
      <c r="K193" s="94">
        <v>4.4760999999999995E-2</v>
      </c>
      <c r="L193" s="94">
        <v>4.0600000000000004E-2</v>
      </c>
      <c r="M193" s="90">
        <v>256284.83</v>
      </c>
      <c r="N193" s="92">
        <v>102.87</v>
      </c>
      <c r="O193" s="90">
        <v>921.68621999999993</v>
      </c>
      <c r="P193" s="91">
        <f t="shared" si="2"/>
        <v>3.3929019108429364E-4</v>
      </c>
      <c r="Q193" s="91">
        <f>O193/'סכום נכסי הקרן'!$C$42</f>
        <v>1.8708861973527628E-5</v>
      </c>
    </row>
    <row r="194" spans="2:17" s="133" customFormat="1">
      <c r="B194" s="83" t="s">
        <v>2858</v>
      </c>
      <c r="C194" s="93" t="s">
        <v>2454</v>
      </c>
      <c r="D194" s="82">
        <v>5046</v>
      </c>
      <c r="E194" s="82"/>
      <c r="F194" s="82" t="s">
        <v>885</v>
      </c>
      <c r="G194" s="108">
        <v>38472</v>
      </c>
      <c r="H194" s="82"/>
      <c r="I194" s="90">
        <v>5.1400000000000006</v>
      </c>
      <c r="J194" s="93" t="s">
        <v>183</v>
      </c>
      <c r="K194" s="94">
        <v>4.4760999999999995E-2</v>
      </c>
      <c r="L194" s="94">
        <v>4.0600000000000004E-2</v>
      </c>
      <c r="M194" s="90">
        <v>1223911.27</v>
      </c>
      <c r="N194" s="92">
        <v>102.87</v>
      </c>
      <c r="O194" s="90">
        <v>4401.5953399999999</v>
      </c>
      <c r="P194" s="91">
        <f t="shared" si="2"/>
        <v>1.6203107864456695E-3</v>
      </c>
      <c r="Q194" s="91">
        <f>O194/'סכום נכסי הקרן'!$C$42</f>
        <v>8.9345850998382527E-5</v>
      </c>
    </row>
    <row r="195" spans="2:17" s="133" customFormat="1">
      <c r="B195" s="83" t="s">
        <v>2858</v>
      </c>
      <c r="C195" s="93" t="s">
        <v>2454</v>
      </c>
      <c r="D195" s="82">
        <v>5101</v>
      </c>
      <c r="E195" s="82"/>
      <c r="F195" s="82" t="s">
        <v>885</v>
      </c>
      <c r="G195" s="108">
        <v>42613</v>
      </c>
      <c r="H195" s="82"/>
      <c r="I195" s="90">
        <v>5.14</v>
      </c>
      <c r="J195" s="93" t="s">
        <v>183</v>
      </c>
      <c r="K195" s="94">
        <v>4.4760999999999995E-2</v>
      </c>
      <c r="L195" s="94">
        <v>4.0599999999999997E-2</v>
      </c>
      <c r="M195" s="90">
        <v>907350.84</v>
      </c>
      <c r="N195" s="92">
        <v>102.87</v>
      </c>
      <c r="O195" s="90">
        <v>3263.1379100000004</v>
      </c>
      <c r="P195" s="91">
        <f t="shared" si="2"/>
        <v>1.2012229986668379E-3</v>
      </c>
      <c r="Q195" s="91">
        <f>O195/'סכום נכסי הקרן'!$C$42</f>
        <v>6.6236855270306014E-5</v>
      </c>
    </row>
    <row r="196" spans="2:17" s="133" customFormat="1">
      <c r="B196" s="83" t="s">
        <v>2858</v>
      </c>
      <c r="C196" s="93" t="s">
        <v>2454</v>
      </c>
      <c r="D196" s="82">
        <v>5178</v>
      </c>
      <c r="E196" s="82"/>
      <c r="F196" s="82" t="s">
        <v>885</v>
      </c>
      <c r="G196" s="108">
        <v>42642</v>
      </c>
      <c r="H196" s="82"/>
      <c r="I196" s="90">
        <v>5.1400000000000006</v>
      </c>
      <c r="J196" s="93" t="s">
        <v>183</v>
      </c>
      <c r="K196" s="94">
        <v>4.4760999999999995E-2</v>
      </c>
      <c r="L196" s="94">
        <v>4.0600000000000004E-2</v>
      </c>
      <c r="M196" s="90">
        <v>950424.4</v>
      </c>
      <c r="N196" s="92">
        <v>102.87</v>
      </c>
      <c r="O196" s="90">
        <v>3418.0448199999996</v>
      </c>
      <c r="P196" s="91">
        <f t="shared" si="2"/>
        <v>1.258247172353819E-3</v>
      </c>
      <c r="Q196" s="91">
        <f>O196/'סכום נכסי הקרן'!$C$42</f>
        <v>6.9381235575715868E-5</v>
      </c>
    </row>
    <row r="197" spans="2:17" s="133" customFormat="1">
      <c r="B197" s="83" t="s">
        <v>2858</v>
      </c>
      <c r="C197" s="93" t="s">
        <v>2454</v>
      </c>
      <c r="D197" s="82" t="s">
        <v>2590</v>
      </c>
      <c r="E197" s="82"/>
      <c r="F197" s="82" t="s">
        <v>885</v>
      </c>
      <c r="G197" s="108">
        <v>42674</v>
      </c>
      <c r="H197" s="82"/>
      <c r="I197" s="90">
        <v>5.14</v>
      </c>
      <c r="J197" s="93" t="s">
        <v>183</v>
      </c>
      <c r="K197" s="94">
        <v>4.4760999999999995E-2</v>
      </c>
      <c r="L197" s="94">
        <v>4.0599999999999997E-2</v>
      </c>
      <c r="M197" s="90">
        <v>1106487.81</v>
      </c>
      <c r="N197" s="92">
        <v>102.87</v>
      </c>
      <c r="O197" s="90">
        <v>3979.3011900000001</v>
      </c>
      <c r="P197" s="91">
        <f t="shared" si="2"/>
        <v>1.4648562947345107E-3</v>
      </c>
      <c r="Q197" s="91">
        <f>O197/'סכום נכסי הקרן'!$C$42</f>
        <v>8.0773906671626538E-5</v>
      </c>
    </row>
    <row r="198" spans="2:17" s="133" customFormat="1">
      <c r="B198" s="83" t="s">
        <v>2858</v>
      </c>
      <c r="C198" s="93" t="s">
        <v>2454</v>
      </c>
      <c r="D198" s="82" t="s">
        <v>2591</v>
      </c>
      <c r="E198" s="82"/>
      <c r="F198" s="82" t="s">
        <v>885</v>
      </c>
      <c r="G198" s="108">
        <v>42704</v>
      </c>
      <c r="H198" s="82"/>
      <c r="I198" s="90">
        <v>5.1400000000000006</v>
      </c>
      <c r="J198" s="93" t="s">
        <v>183</v>
      </c>
      <c r="K198" s="94">
        <v>4.4760999999999995E-2</v>
      </c>
      <c r="L198" s="94">
        <v>4.0600000000000004E-2</v>
      </c>
      <c r="M198" s="90">
        <v>1357495.56</v>
      </c>
      <c r="N198" s="92">
        <v>102.87</v>
      </c>
      <c r="O198" s="90">
        <v>4882.0092699999996</v>
      </c>
      <c r="P198" s="91">
        <f t="shared" si="2"/>
        <v>1.7971602722818105E-3</v>
      </c>
      <c r="Q198" s="91">
        <f>O198/'סכום נכסי הקרן'!$C$42</f>
        <v>9.9097540577217677E-5</v>
      </c>
    </row>
    <row r="199" spans="2:17" s="133" customFormat="1">
      <c r="B199" s="83" t="s">
        <v>2858</v>
      </c>
      <c r="C199" s="93" t="s">
        <v>2454</v>
      </c>
      <c r="D199" s="82" t="s">
        <v>2592</v>
      </c>
      <c r="E199" s="82"/>
      <c r="F199" s="82" t="s">
        <v>885</v>
      </c>
      <c r="G199" s="108">
        <v>42733</v>
      </c>
      <c r="H199" s="82"/>
      <c r="I199" s="90">
        <v>5.14</v>
      </c>
      <c r="J199" s="93" t="s">
        <v>183</v>
      </c>
      <c r="K199" s="94">
        <v>4.4760999999999995E-2</v>
      </c>
      <c r="L199" s="94">
        <v>4.0600000000000004E-2</v>
      </c>
      <c r="M199" s="90">
        <v>1197392.21</v>
      </c>
      <c r="N199" s="92">
        <v>102.87</v>
      </c>
      <c r="O199" s="90">
        <v>4306.2239</v>
      </c>
      <c r="P199" s="91">
        <f t="shared" ref="P199:P217" si="3">O199/$O$10</f>
        <v>1.5852027492423097E-3</v>
      </c>
      <c r="Q199" s="91">
        <f>O199/'סכום נכסי הקרן'!$C$42</f>
        <v>8.740995235038432E-5</v>
      </c>
    </row>
    <row r="200" spans="2:17" s="133" customFormat="1">
      <c r="B200" s="83" t="s">
        <v>2859</v>
      </c>
      <c r="C200" s="93" t="s">
        <v>2454</v>
      </c>
      <c r="D200" s="82" t="s">
        <v>2593</v>
      </c>
      <c r="E200" s="82"/>
      <c r="F200" s="82" t="s">
        <v>885</v>
      </c>
      <c r="G200" s="108">
        <v>42600</v>
      </c>
      <c r="H200" s="82"/>
      <c r="I200" s="90">
        <v>4.57</v>
      </c>
      <c r="J200" s="93" t="s">
        <v>183</v>
      </c>
      <c r="K200" s="94">
        <v>3.7233999999999996E-2</v>
      </c>
      <c r="L200" s="94">
        <v>3.8100000000000002E-2</v>
      </c>
      <c r="M200" s="90">
        <v>5516878.0499999998</v>
      </c>
      <c r="N200" s="92">
        <v>100.14</v>
      </c>
      <c r="O200" s="90">
        <v>19314.007859999998</v>
      </c>
      <c r="P200" s="91">
        <f t="shared" si="3"/>
        <v>7.1098528709943702E-3</v>
      </c>
      <c r="Q200" s="91">
        <f>O200/'סכום נכסי הקרן'!$C$42</f>
        <v>3.9204568688069104E-4</v>
      </c>
    </row>
    <row r="201" spans="2:17" s="133" customFormat="1">
      <c r="B201" s="83" t="s">
        <v>2859</v>
      </c>
      <c r="C201" s="93" t="s">
        <v>2454</v>
      </c>
      <c r="D201" s="82" t="s">
        <v>2594</v>
      </c>
      <c r="E201" s="82"/>
      <c r="F201" s="82" t="s">
        <v>885</v>
      </c>
      <c r="G201" s="108">
        <v>42682</v>
      </c>
      <c r="H201" s="82"/>
      <c r="I201" s="90">
        <v>4.5699999999999994</v>
      </c>
      <c r="J201" s="93" t="s">
        <v>183</v>
      </c>
      <c r="K201" s="94">
        <v>3.7233999999999996E-2</v>
      </c>
      <c r="L201" s="94">
        <v>3.8099999999999995E-2</v>
      </c>
      <c r="M201" s="90">
        <v>8039601.8300000001</v>
      </c>
      <c r="N201" s="92">
        <v>100.14</v>
      </c>
      <c r="O201" s="90">
        <v>28145.797569999999</v>
      </c>
      <c r="P201" s="91">
        <f t="shared" si="3"/>
        <v>1.0361002289635129E-2</v>
      </c>
      <c r="Q201" s="91">
        <f>O201/'סכום נכסי הקרן'!$C$42</f>
        <v>5.7131790672966705E-4</v>
      </c>
    </row>
    <row r="202" spans="2:17" s="133" customFormat="1">
      <c r="B202" s="83" t="s">
        <v>2860</v>
      </c>
      <c r="C202" s="93" t="s">
        <v>2454</v>
      </c>
      <c r="D202" s="82" t="s">
        <v>2595</v>
      </c>
      <c r="E202" s="82"/>
      <c r="F202" s="82" t="s">
        <v>885</v>
      </c>
      <c r="G202" s="108">
        <v>42438</v>
      </c>
      <c r="H202" s="82"/>
      <c r="I202" s="90">
        <v>4.3800000000000008</v>
      </c>
      <c r="J202" s="93" t="s">
        <v>183</v>
      </c>
      <c r="K202" s="94">
        <v>7.2245999999999991E-2</v>
      </c>
      <c r="L202" s="94">
        <v>6.6800000000000012E-2</v>
      </c>
      <c r="M202" s="90">
        <v>1647663.16</v>
      </c>
      <c r="N202" s="92">
        <v>103.72</v>
      </c>
      <c r="O202" s="90">
        <v>5974.5108799999998</v>
      </c>
      <c r="P202" s="91">
        <f t="shared" si="3"/>
        <v>2.1993308504822729E-3</v>
      </c>
      <c r="Q202" s="91">
        <f>O202/'סכום נכסי הקרן'!$C$42</f>
        <v>1.2127370138316605E-4</v>
      </c>
    </row>
    <row r="203" spans="2:17" s="133" customFormat="1">
      <c r="B203" s="83" t="s">
        <v>2860</v>
      </c>
      <c r="C203" s="93" t="s">
        <v>2454</v>
      </c>
      <c r="D203" s="82" t="s">
        <v>2596</v>
      </c>
      <c r="E203" s="82"/>
      <c r="F203" s="82" t="s">
        <v>885</v>
      </c>
      <c r="G203" s="108">
        <v>42641</v>
      </c>
      <c r="H203" s="82"/>
      <c r="I203" s="90">
        <v>4.38</v>
      </c>
      <c r="J203" s="93" t="s">
        <v>183</v>
      </c>
      <c r="K203" s="94">
        <v>7.2272000000000003E-2</v>
      </c>
      <c r="L203" s="94">
        <v>6.6799999999999998E-2</v>
      </c>
      <c r="M203" s="90">
        <v>549221.05000000005</v>
      </c>
      <c r="N203" s="92">
        <v>103.72</v>
      </c>
      <c r="O203" s="90">
        <v>1991.5035700000001</v>
      </c>
      <c r="P203" s="91">
        <f t="shared" si="3"/>
        <v>7.3311026263401548E-4</v>
      </c>
      <c r="Q203" s="91">
        <f>O203/'סכום נכסי הקרן'!$C$42</f>
        <v>4.0424565977472813E-5</v>
      </c>
    </row>
    <row r="204" spans="2:17" s="133" customFormat="1">
      <c r="B204" s="83" t="s">
        <v>2860</v>
      </c>
      <c r="C204" s="93" t="s">
        <v>2454</v>
      </c>
      <c r="D204" s="82" t="s">
        <v>2572</v>
      </c>
      <c r="E204" s="82"/>
      <c r="F204" s="82" t="s">
        <v>885</v>
      </c>
      <c r="G204" s="108">
        <v>42824</v>
      </c>
      <c r="H204" s="82" t="s">
        <v>181</v>
      </c>
      <c r="I204" s="90">
        <v>4.08</v>
      </c>
      <c r="J204" s="93" t="s">
        <v>183</v>
      </c>
      <c r="K204" s="94">
        <v>4.9737999999999997E-2</v>
      </c>
      <c r="L204" s="94">
        <v>4.2300000000000004E-2</v>
      </c>
      <c r="M204" s="90">
        <v>263626.09999999998</v>
      </c>
      <c r="N204" s="92">
        <v>103.72</v>
      </c>
      <c r="O204" s="90">
        <v>955.9216899999999</v>
      </c>
      <c r="P204" s="91">
        <f>O204/$O$10</f>
        <v>3.5189291737671948E-4</v>
      </c>
      <c r="Q204" s="91">
        <f>O204/'סכום נכסי הקרן'!$C$42</f>
        <v>1.9403791190141984E-5</v>
      </c>
    </row>
    <row r="205" spans="2:17" s="133" customFormat="1">
      <c r="B205" s="83" t="s">
        <v>2860</v>
      </c>
      <c r="C205" s="93" t="s">
        <v>2454</v>
      </c>
      <c r="D205" s="82" t="s">
        <v>2573</v>
      </c>
      <c r="E205" s="82"/>
      <c r="F205" s="82" t="s">
        <v>885</v>
      </c>
      <c r="G205" s="108">
        <v>42853</v>
      </c>
      <c r="H205" s="82" t="s">
        <v>181</v>
      </c>
      <c r="I205" s="90">
        <v>4.0799999999999992</v>
      </c>
      <c r="J205" s="93" t="s">
        <v>183</v>
      </c>
      <c r="K205" s="94">
        <v>4.9737999999999997E-2</v>
      </c>
      <c r="L205" s="94">
        <v>4.2299999999999997E-2</v>
      </c>
      <c r="M205" s="90">
        <v>342713.94</v>
      </c>
      <c r="N205" s="92">
        <v>103.72</v>
      </c>
      <c r="O205" s="90">
        <v>1242.6982700000001</v>
      </c>
      <c r="P205" s="91">
        <f>O205/$O$10</f>
        <v>4.5746081946242091E-4</v>
      </c>
      <c r="Q205" s="91">
        <f>O205/'סכום נכסי הקרן'!$C$42</f>
        <v>2.5224930028976209E-5</v>
      </c>
    </row>
    <row r="206" spans="2:17" s="133" customFormat="1">
      <c r="B206" s="83" t="s">
        <v>2860</v>
      </c>
      <c r="C206" s="93" t="s">
        <v>2454</v>
      </c>
      <c r="D206" s="82" t="s">
        <v>2574</v>
      </c>
      <c r="E206" s="82"/>
      <c r="F206" s="82" t="s">
        <v>885</v>
      </c>
      <c r="G206" s="108">
        <v>42885</v>
      </c>
      <c r="H206" s="82" t="s">
        <v>181</v>
      </c>
      <c r="I206" s="90">
        <v>4.08</v>
      </c>
      <c r="J206" s="93" t="s">
        <v>183</v>
      </c>
      <c r="K206" s="94">
        <v>4.9737999999999997E-2</v>
      </c>
      <c r="L206" s="94">
        <v>4.2300000000000004E-2</v>
      </c>
      <c r="M206" s="90">
        <v>500889.59999999998</v>
      </c>
      <c r="N206" s="92">
        <v>103.72</v>
      </c>
      <c r="O206" s="90">
        <v>1816.25126</v>
      </c>
      <c r="P206" s="91">
        <f>O206/$O$10</f>
        <v>6.6859656105359706E-4</v>
      </c>
      <c r="Q206" s="91">
        <f>O206/'סכום נכסי הקרן'!$C$42</f>
        <v>3.6867204255897025E-5</v>
      </c>
    </row>
    <row r="207" spans="2:17" s="133" customFormat="1">
      <c r="B207" s="83" t="s">
        <v>2860</v>
      </c>
      <c r="C207" s="93" t="s">
        <v>2454</v>
      </c>
      <c r="D207" s="82" t="s">
        <v>2575</v>
      </c>
      <c r="E207" s="82"/>
      <c r="F207" s="82" t="s">
        <v>885</v>
      </c>
      <c r="G207" s="108">
        <v>42915</v>
      </c>
      <c r="H207" s="82" t="s">
        <v>181</v>
      </c>
      <c r="I207" s="90">
        <v>4.0599999999999996</v>
      </c>
      <c r="J207" s="93" t="s">
        <v>183</v>
      </c>
      <c r="K207" s="94">
        <v>4.9761E-2</v>
      </c>
      <c r="L207" s="94">
        <v>5.1500000000000004E-2</v>
      </c>
      <c r="M207" s="90">
        <v>395439.16</v>
      </c>
      <c r="N207" s="92">
        <v>100</v>
      </c>
      <c r="O207" s="90">
        <v>1382.45523</v>
      </c>
      <c r="P207" s="91">
        <f>O207/$O$10</f>
        <v>5.0890800901003065E-4</v>
      </c>
      <c r="Q207" s="91">
        <f>O207/'סכום נכסי הקרן'!$C$42</f>
        <v>2.8061788840296857E-5</v>
      </c>
    </row>
    <row r="208" spans="2:17" s="133" customFormat="1">
      <c r="B208" s="83" t="s">
        <v>2861</v>
      </c>
      <c r="C208" s="93" t="s">
        <v>2454</v>
      </c>
      <c r="D208" s="82" t="s">
        <v>2597</v>
      </c>
      <c r="E208" s="82"/>
      <c r="F208" s="82" t="s">
        <v>885</v>
      </c>
      <c r="G208" s="108">
        <v>42891</v>
      </c>
      <c r="H208" s="82"/>
      <c r="I208" s="90">
        <v>8.85</v>
      </c>
      <c r="J208" s="93" t="s">
        <v>186</v>
      </c>
      <c r="K208" s="94">
        <v>2.2938E-2</v>
      </c>
      <c r="L208" s="94">
        <v>2.4700000000000003E-2</v>
      </c>
      <c r="M208" s="90">
        <v>8673315.8000000007</v>
      </c>
      <c r="N208" s="92">
        <v>100.79</v>
      </c>
      <c r="O208" s="90">
        <v>39706.290569999997</v>
      </c>
      <c r="P208" s="91">
        <f t="shared" si="3"/>
        <v>1.4616639179810875E-2</v>
      </c>
      <c r="Q208" s="91">
        <f>O208/'סכום נכסי הקרן'!$C$42</f>
        <v>8.0597875245971633E-4</v>
      </c>
    </row>
    <row r="209" spans="2:17" s="133" customFormat="1">
      <c r="B209" s="83" t="s">
        <v>2862</v>
      </c>
      <c r="C209" s="93" t="s">
        <v>2454</v>
      </c>
      <c r="D209" s="82" t="s">
        <v>2598</v>
      </c>
      <c r="E209" s="82"/>
      <c r="F209" s="82" t="s">
        <v>885</v>
      </c>
      <c r="G209" s="108">
        <v>42887</v>
      </c>
      <c r="H209" s="82"/>
      <c r="I209" s="90">
        <v>3.94</v>
      </c>
      <c r="J209" s="93" t="s">
        <v>183</v>
      </c>
      <c r="K209" s="94">
        <v>4.5486000000000006E-2</v>
      </c>
      <c r="L209" s="94">
        <v>4.6700000000000005E-2</v>
      </c>
      <c r="M209" s="90">
        <v>7915908.9100000001</v>
      </c>
      <c r="N209" s="92">
        <v>100.34</v>
      </c>
      <c r="O209" s="90">
        <v>27768.10945</v>
      </c>
      <c r="P209" s="91">
        <f t="shared" si="3"/>
        <v>1.0221968124184477E-2</v>
      </c>
      <c r="Q209" s="91">
        <f>O209/'סכום נכסי הקרן'!$C$42</f>
        <v>5.6365139859187465E-4</v>
      </c>
    </row>
    <row r="210" spans="2:17" s="133" customFormat="1">
      <c r="B210" s="83" t="s">
        <v>2862</v>
      </c>
      <c r="C210" s="93" t="s">
        <v>2454</v>
      </c>
      <c r="D210" s="82" t="s">
        <v>2599</v>
      </c>
      <c r="E210" s="82"/>
      <c r="F210" s="82" t="s">
        <v>885</v>
      </c>
      <c r="G210" s="108">
        <v>42887</v>
      </c>
      <c r="H210" s="82"/>
      <c r="I210" s="90">
        <v>3.94</v>
      </c>
      <c r="J210" s="93" t="s">
        <v>183</v>
      </c>
      <c r="K210" s="94">
        <v>4.3005000000000002E-2</v>
      </c>
      <c r="L210" s="94">
        <v>4.6300000000000001E-2</v>
      </c>
      <c r="M210" s="90">
        <v>2895712.64</v>
      </c>
      <c r="N210" s="92">
        <v>99.981620000000007</v>
      </c>
      <c r="O210" s="90">
        <v>10121.550720000001</v>
      </c>
      <c r="P210" s="91">
        <f t="shared" si="3"/>
        <v>3.7259349259427684E-3</v>
      </c>
      <c r="Q210" s="91">
        <f>O210/'סכום נכסי הקרן'!$C$42</f>
        <v>2.0545245363279838E-4</v>
      </c>
    </row>
    <row r="211" spans="2:17" s="133" customFormat="1">
      <c r="B211" s="83" t="s">
        <v>2863</v>
      </c>
      <c r="C211" s="93" t="s">
        <v>2454</v>
      </c>
      <c r="D211" s="82">
        <v>5069</v>
      </c>
      <c r="E211" s="82"/>
      <c r="F211" s="82" t="s">
        <v>885</v>
      </c>
      <c r="G211" s="108">
        <v>37819</v>
      </c>
      <c r="H211" s="82"/>
      <c r="I211" s="90">
        <v>3.0000000000000004</v>
      </c>
      <c r="J211" s="93" t="s">
        <v>183</v>
      </c>
      <c r="K211" s="94">
        <v>4.9000000000000002E-2</v>
      </c>
      <c r="L211" s="94">
        <v>4.9500000000000002E-2</v>
      </c>
      <c r="M211" s="90">
        <v>8339850.5199999996</v>
      </c>
      <c r="N211" s="92">
        <v>100.8</v>
      </c>
      <c r="O211" s="90">
        <v>29389.36606</v>
      </c>
      <c r="P211" s="91">
        <f t="shared" si="3"/>
        <v>1.081878345359623E-2</v>
      </c>
      <c r="Q211" s="91">
        <f>O211/'סכום נכסי הקרן'!$C$42</f>
        <v>5.9656050093275512E-4</v>
      </c>
    </row>
    <row r="212" spans="2:17" s="133" customFormat="1">
      <c r="B212" s="83" t="s">
        <v>2864</v>
      </c>
      <c r="C212" s="93" t="s">
        <v>2454</v>
      </c>
      <c r="D212" s="82">
        <v>4901</v>
      </c>
      <c r="E212" s="82"/>
      <c r="F212" s="82" t="s">
        <v>885</v>
      </c>
      <c r="G212" s="108">
        <v>42509</v>
      </c>
      <c r="H212" s="82"/>
      <c r="I212" s="90">
        <v>4.7</v>
      </c>
      <c r="J212" s="93" t="s">
        <v>183</v>
      </c>
      <c r="K212" s="94">
        <v>3.4950000000000002E-2</v>
      </c>
      <c r="L212" s="94">
        <v>3.7000000000000005E-2</v>
      </c>
      <c r="M212" s="90">
        <v>2367844.5099999998</v>
      </c>
      <c r="N212" s="92">
        <v>101.961</v>
      </c>
      <c r="O212" s="90">
        <v>8440.3142799999987</v>
      </c>
      <c r="P212" s="91">
        <f t="shared" si="3"/>
        <v>3.1070398826974887E-3</v>
      </c>
      <c r="Q212" s="91">
        <f>O212/'סכום נכסי הקרן'!$C$42</f>
        <v>1.7132584978618234E-4</v>
      </c>
    </row>
    <row r="213" spans="2:17" s="133" customFormat="1">
      <c r="B213" s="83" t="s">
        <v>2864</v>
      </c>
      <c r="C213" s="93" t="s">
        <v>2454</v>
      </c>
      <c r="D213" s="82" t="s">
        <v>2600</v>
      </c>
      <c r="E213" s="82"/>
      <c r="F213" s="82" t="s">
        <v>885</v>
      </c>
      <c r="G213" s="108">
        <v>42916</v>
      </c>
      <c r="H213" s="82"/>
      <c r="I213" s="90">
        <v>4.76</v>
      </c>
      <c r="J213" s="93" t="s">
        <v>183</v>
      </c>
      <c r="K213" s="94">
        <v>3.7272E-2</v>
      </c>
      <c r="L213" s="94">
        <v>0.04</v>
      </c>
      <c r="M213" s="90">
        <v>1083610.8500000001</v>
      </c>
      <c r="N213" s="92">
        <v>100</v>
      </c>
      <c r="O213" s="90">
        <v>3788.3036699999998</v>
      </c>
      <c r="P213" s="91">
        <f t="shared" si="3"/>
        <v>1.3945464825107516E-3</v>
      </c>
      <c r="Q213" s="91">
        <f>O213/'סכום נכסי הקרן'!$C$42</f>
        <v>7.6896940561656829E-5</v>
      </c>
    </row>
    <row r="214" spans="2:17" s="133" customFormat="1">
      <c r="B214" s="83" t="s">
        <v>2864</v>
      </c>
      <c r="C214" s="93" t="s">
        <v>2454</v>
      </c>
      <c r="D214" s="82">
        <v>4978</v>
      </c>
      <c r="E214" s="82"/>
      <c r="F214" s="82" t="s">
        <v>885</v>
      </c>
      <c r="G214" s="108">
        <v>42550</v>
      </c>
      <c r="H214" s="82"/>
      <c r="I214" s="90">
        <v>4.72</v>
      </c>
      <c r="J214" s="93" t="s">
        <v>183</v>
      </c>
      <c r="K214" s="94">
        <v>3.4950000000000002E-2</v>
      </c>
      <c r="L214" s="94">
        <v>3.6999999999999998E-2</v>
      </c>
      <c r="M214" s="90">
        <v>749239.51</v>
      </c>
      <c r="N214" s="92">
        <v>101.6315</v>
      </c>
      <c r="O214" s="90">
        <v>2662.0769100000002</v>
      </c>
      <c r="P214" s="91">
        <f t="shared" si="3"/>
        <v>9.7996103649568072E-4</v>
      </c>
      <c r="Q214" s="91">
        <f>O214/'סכום נכסי הקרן'!$C$42</f>
        <v>5.4036209277496783E-5</v>
      </c>
    </row>
    <row r="215" spans="2:17" s="133" customFormat="1">
      <c r="B215" s="83" t="s">
        <v>2864</v>
      </c>
      <c r="C215" s="93" t="s">
        <v>2454</v>
      </c>
      <c r="D215" s="82" t="s">
        <v>2601</v>
      </c>
      <c r="E215" s="82"/>
      <c r="F215" s="82" t="s">
        <v>885</v>
      </c>
      <c r="G215" s="108">
        <v>42612</v>
      </c>
      <c r="H215" s="82"/>
      <c r="I215" s="90">
        <v>4.7</v>
      </c>
      <c r="J215" s="93" t="s">
        <v>183</v>
      </c>
      <c r="K215" s="94">
        <v>3.4950000000000002E-2</v>
      </c>
      <c r="L215" s="94">
        <v>3.7000000000000005E-2</v>
      </c>
      <c r="M215" s="90">
        <v>975868.97</v>
      </c>
      <c r="N215" s="92">
        <v>101.961</v>
      </c>
      <c r="O215" s="90">
        <v>3478.5395800000001</v>
      </c>
      <c r="P215" s="91">
        <f t="shared" si="3"/>
        <v>1.2805164416936586E-3</v>
      </c>
      <c r="Q215" s="91">
        <f>O215/'סכום נכסי הקרן'!$C$42</f>
        <v>7.0609189396010256E-5</v>
      </c>
    </row>
    <row r="216" spans="2:17" s="133" customFormat="1">
      <c r="B216" s="83" t="s">
        <v>2864</v>
      </c>
      <c r="C216" s="93" t="s">
        <v>2454</v>
      </c>
      <c r="D216" s="82" t="s">
        <v>2602</v>
      </c>
      <c r="E216" s="82"/>
      <c r="F216" s="82" t="s">
        <v>885</v>
      </c>
      <c r="G216" s="108">
        <v>42674</v>
      </c>
      <c r="I216" s="90">
        <v>4.6999999999999993</v>
      </c>
      <c r="J216" s="93" t="s">
        <v>183</v>
      </c>
      <c r="K216" s="94">
        <v>3.4950000000000002E-2</v>
      </c>
      <c r="L216" s="94">
        <v>3.6999999999999998E-2</v>
      </c>
      <c r="M216" s="90">
        <v>959769.61</v>
      </c>
      <c r="N216" s="92">
        <v>101.961</v>
      </c>
      <c r="O216" s="90">
        <v>3421.1524900000004</v>
      </c>
      <c r="P216" s="91">
        <f t="shared" si="3"/>
        <v>1.2593911646640514E-3</v>
      </c>
      <c r="Q216" s="91">
        <f>O216/'סכום נכסי הקרן'!$C$42</f>
        <v>6.9444316663213617E-5</v>
      </c>
    </row>
    <row r="217" spans="2:17" s="133" customFormat="1">
      <c r="B217" s="83" t="s">
        <v>2864</v>
      </c>
      <c r="C217" s="93" t="s">
        <v>2454</v>
      </c>
      <c r="D217" s="82" t="s">
        <v>2603</v>
      </c>
      <c r="E217" s="82"/>
      <c r="F217" s="82" t="s">
        <v>885</v>
      </c>
      <c r="G217" s="108">
        <v>42704</v>
      </c>
      <c r="H217" s="82"/>
      <c r="I217" s="90">
        <v>4.7</v>
      </c>
      <c r="J217" s="93" t="s">
        <v>183</v>
      </c>
      <c r="K217" s="94">
        <v>3.4950000000000002E-2</v>
      </c>
      <c r="L217" s="94">
        <v>3.7000000000000005E-2</v>
      </c>
      <c r="M217" s="90">
        <v>1272468.74</v>
      </c>
      <c r="N217" s="92">
        <v>101.961</v>
      </c>
      <c r="O217" s="90">
        <v>4535.7860499999997</v>
      </c>
      <c r="P217" s="91">
        <f t="shared" si="3"/>
        <v>1.6697089337214712E-3</v>
      </c>
      <c r="Q217" s="91">
        <f>O217/'סכום נכסי הקרן'!$C$42</f>
        <v>9.2069723198098902E-5</v>
      </c>
    </row>
    <row r="218" spans="2:17" s="133" customFormat="1">
      <c r="B218" s="134"/>
      <c r="C218" s="134"/>
      <c r="D218" s="134"/>
      <c r="E218" s="134"/>
    </row>
    <row r="219" spans="2:17" s="133" customFormat="1">
      <c r="B219" s="134"/>
      <c r="C219" s="134"/>
      <c r="D219" s="134"/>
      <c r="E219" s="134"/>
    </row>
    <row r="220" spans="2:17" s="133" customFormat="1">
      <c r="B220" s="134"/>
      <c r="C220" s="134"/>
      <c r="D220" s="134"/>
      <c r="E220" s="134"/>
    </row>
    <row r="221" spans="2:17" s="133" customFormat="1">
      <c r="B221" s="137" t="s">
        <v>276</v>
      </c>
      <c r="C221" s="134"/>
      <c r="D221" s="134"/>
      <c r="E221" s="134"/>
    </row>
    <row r="222" spans="2:17" s="133" customFormat="1">
      <c r="B222" s="137" t="s">
        <v>132</v>
      </c>
      <c r="C222" s="134"/>
      <c r="D222" s="134"/>
      <c r="E222" s="134"/>
    </row>
    <row r="223" spans="2:17" s="133" customFormat="1">
      <c r="B223" s="137" t="s">
        <v>261</v>
      </c>
      <c r="C223" s="134"/>
      <c r="D223" s="134"/>
      <c r="E223" s="134"/>
    </row>
    <row r="224" spans="2:17">
      <c r="B224" s="95" t="s">
        <v>271</v>
      </c>
    </row>
  </sheetData>
  <sheetProtection password="E9C5" sheet="1" objects="1" scenarios="1"/>
  <mergeCells count="1">
    <mergeCell ref="B6:Q6"/>
  </mergeCells>
  <phoneticPr fontId="5" type="noConversion"/>
  <conditionalFormatting sqref="B170:B171 B175:B177">
    <cfRule type="cellIs" dxfId="29" priority="32" operator="equal">
      <formula>2958465</formula>
    </cfRule>
    <cfRule type="cellIs" dxfId="28" priority="33" operator="equal">
      <formula>"NR3"</formula>
    </cfRule>
    <cfRule type="cellIs" dxfId="27" priority="34" operator="equal">
      <formula>"דירוג פנימי"</formula>
    </cfRule>
  </conditionalFormatting>
  <conditionalFormatting sqref="B170:B171 B175:B177">
    <cfRule type="cellIs" dxfId="26" priority="31" operator="equal">
      <formula>2958465</formula>
    </cfRule>
  </conditionalFormatting>
  <conditionalFormatting sqref="B11:B15 B24:B25 B43:B169">
    <cfRule type="cellIs" dxfId="25" priority="30" operator="equal">
      <formula>"NR3"</formula>
    </cfRule>
  </conditionalFormatting>
  <conditionalFormatting sqref="B16:B23">
    <cfRule type="cellIs" dxfId="24" priority="24" operator="equal">
      <formula>"NR3"</formula>
    </cfRule>
  </conditionalFormatting>
  <conditionalFormatting sqref="B26:B29">
    <cfRule type="cellIs" dxfId="23" priority="23" operator="equal">
      <formula>"NR3"</formula>
    </cfRule>
  </conditionalFormatting>
  <conditionalFormatting sqref="B30">
    <cfRule type="cellIs" dxfId="22" priority="22" operator="equal">
      <formula>"NR3"</formula>
    </cfRule>
  </conditionalFormatting>
  <conditionalFormatting sqref="B31:B32">
    <cfRule type="cellIs" dxfId="21" priority="21" operator="equal">
      <formula>"NR3"</formula>
    </cfRule>
  </conditionalFormatting>
  <conditionalFormatting sqref="B33:B34">
    <cfRule type="cellIs" dxfId="20" priority="20" operator="equal">
      <formula>"NR3"</formula>
    </cfRule>
  </conditionalFormatting>
  <conditionalFormatting sqref="B35">
    <cfRule type="cellIs" dxfId="19" priority="19" operator="equal">
      <formula>"NR3"</formula>
    </cfRule>
  </conditionalFormatting>
  <conditionalFormatting sqref="B36">
    <cfRule type="cellIs" dxfId="18" priority="18" operator="equal">
      <formula>"NR3"</formula>
    </cfRule>
  </conditionalFormatting>
  <conditionalFormatting sqref="B37">
    <cfRule type="cellIs" dxfId="17" priority="17" operator="equal">
      <formula>"NR3"</formula>
    </cfRule>
  </conditionalFormatting>
  <conditionalFormatting sqref="B38">
    <cfRule type="cellIs" dxfId="16" priority="16" operator="equal">
      <formula>"NR3"</formula>
    </cfRule>
  </conditionalFormatting>
  <conditionalFormatting sqref="B172:B174">
    <cfRule type="cellIs" dxfId="15" priority="2" operator="equal">
      <formula>"NR3"</formula>
    </cfRule>
  </conditionalFormatting>
  <conditionalFormatting sqref="B178:B217">
    <cfRule type="cellIs" dxfId="14" priority="1" operator="equal">
      <formula>"NR3"</formula>
    </cfRule>
  </conditionalFormatting>
  <dataValidations count="1">
    <dataValidation allowBlank="1" showInputMessage="1" showErrorMessage="1" sqref="D1:Q9 C5:C9 B1:B9 I218:Q218 H216 B219:Q1048576 B218:G218 A1:A1048576 R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81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37.28515625" style="2" bestFit="1" customWidth="1"/>
    <col min="3" max="3" width="41.7109375" style="2" bestFit="1" customWidth="1"/>
    <col min="4" max="4" width="11.28515625" style="2" bestFit="1" customWidth="1"/>
    <col min="5" max="5" width="4.85546875" style="1" bestFit="1" customWidth="1"/>
    <col min="6" max="6" width="7.85546875" style="1" bestFit="1" customWidth="1"/>
    <col min="7" max="7" width="5.140625" style="1" bestFit="1" customWidth="1"/>
    <col min="8" max="8" width="9" style="1" bestFit="1" customWidth="1"/>
    <col min="9" max="9" width="7.28515625" style="1" bestFit="1" customWidth="1"/>
    <col min="10" max="10" width="7.5703125" style="1" bestFit="1" customWidth="1"/>
    <col min="11" max="11" width="15.42578125" style="1" bestFit="1" customWidth="1"/>
    <col min="12" max="12" width="7.28515625" style="1" bestFit="1" customWidth="1"/>
    <col min="13" max="13" width="13.140625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6" t="s">
        <v>199</v>
      </c>
      <c r="C1" s="76" t="s" vm="1">
        <v>277</v>
      </c>
    </row>
    <row r="2" spans="2:64">
      <c r="B2" s="56" t="s">
        <v>198</v>
      </c>
      <c r="C2" s="76" t="s">
        <v>278</v>
      </c>
    </row>
    <row r="3" spans="2:64">
      <c r="B3" s="56" t="s">
        <v>200</v>
      </c>
      <c r="C3" s="76" t="s">
        <v>279</v>
      </c>
    </row>
    <row r="4" spans="2:64">
      <c r="B4" s="56" t="s">
        <v>201</v>
      </c>
      <c r="C4" s="76">
        <v>2102</v>
      </c>
    </row>
    <row r="6" spans="2:64" ht="26.25" customHeight="1">
      <c r="B6" s="200" t="s">
        <v>232</v>
      </c>
      <c r="C6" s="201"/>
      <c r="D6" s="201"/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2"/>
    </row>
    <row r="7" spans="2:64" s="3" customFormat="1" ht="63">
      <c r="B7" s="59" t="s">
        <v>136</v>
      </c>
      <c r="C7" s="60" t="s">
        <v>53</v>
      </c>
      <c r="D7" s="60" t="s">
        <v>137</v>
      </c>
      <c r="E7" s="60" t="s">
        <v>15</v>
      </c>
      <c r="F7" s="60" t="s">
        <v>77</v>
      </c>
      <c r="G7" s="60" t="s">
        <v>18</v>
      </c>
      <c r="H7" s="60" t="s">
        <v>121</v>
      </c>
      <c r="I7" s="60" t="s">
        <v>62</v>
      </c>
      <c r="J7" s="60" t="s">
        <v>19</v>
      </c>
      <c r="K7" s="60" t="s">
        <v>263</v>
      </c>
      <c r="L7" s="60" t="s">
        <v>262</v>
      </c>
      <c r="M7" s="60" t="s">
        <v>130</v>
      </c>
      <c r="N7" s="60" t="s">
        <v>202</v>
      </c>
      <c r="O7" s="62" t="s">
        <v>204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32"/>
      <c r="D8" s="32"/>
      <c r="E8" s="32"/>
      <c r="F8" s="32"/>
      <c r="G8" s="32" t="s">
        <v>21</v>
      </c>
      <c r="H8" s="32"/>
      <c r="I8" s="32" t="s">
        <v>20</v>
      </c>
      <c r="J8" s="32" t="s">
        <v>20</v>
      </c>
      <c r="K8" s="32" t="s">
        <v>272</v>
      </c>
      <c r="L8" s="32"/>
      <c r="M8" s="32" t="s">
        <v>266</v>
      </c>
      <c r="N8" s="32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20" t="s">
        <v>12</v>
      </c>
      <c r="O9" s="20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77" t="s">
        <v>46</v>
      </c>
      <c r="C10" s="78"/>
      <c r="D10" s="78"/>
      <c r="E10" s="78"/>
      <c r="F10" s="78"/>
      <c r="G10" s="84">
        <v>0.93789615017584849</v>
      </c>
      <c r="H10" s="78"/>
      <c r="I10" s="78"/>
      <c r="J10" s="85">
        <v>5.4160202562711238E-3</v>
      </c>
      <c r="K10" s="84"/>
      <c r="L10" s="86"/>
      <c r="M10" s="84">
        <v>2191358.6945099989</v>
      </c>
      <c r="N10" s="85">
        <v>1</v>
      </c>
      <c r="O10" s="85">
        <f>M10/'סכום נכסי הקרן'!$C$42</f>
        <v>4.4481328309408021E-2</v>
      </c>
      <c r="P10" s="1"/>
      <c r="Q10" s="1"/>
      <c r="R10" s="1"/>
      <c r="S10" s="1"/>
      <c r="T10" s="1"/>
      <c r="U10" s="1"/>
      <c r="BL10" s="1"/>
    </row>
    <row r="11" spans="2:64" ht="20.25" customHeight="1">
      <c r="B11" s="79" t="s">
        <v>256</v>
      </c>
      <c r="C11" s="80"/>
      <c r="D11" s="80"/>
      <c r="E11" s="80"/>
      <c r="F11" s="80"/>
      <c r="G11" s="87">
        <v>0.93789615017584849</v>
      </c>
      <c r="H11" s="80"/>
      <c r="I11" s="80"/>
      <c r="J11" s="88">
        <v>5.4160202562711238E-3</v>
      </c>
      <c r="K11" s="87"/>
      <c r="L11" s="89"/>
      <c r="M11" s="87">
        <v>2191358.6945099989</v>
      </c>
      <c r="N11" s="88">
        <v>1</v>
      </c>
      <c r="O11" s="88">
        <f>M11/'סכום נכסי הקרן'!$C$42</f>
        <v>4.4481328309408021E-2</v>
      </c>
    </row>
    <row r="12" spans="2:64">
      <c r="B12" s="98" t="s">
        <v>252</v>
      </c>
      <c r="C12" s="80"/>
      <c r="D12" s="80"/>
      <c r="E12" s="80"/>
      <c r="F12" s="80"/>
      <c r="G12" s="87">
        <v>3.1014653877400513</v>
      </c>
      <c r="H12" s="80"/>
      <c r="I12" s="80"/>
      <c r="J12" s="88">
        <v>9.6381659498258002E-3</v>
      </c>
      <c r="K12" s="87"/>
      <c r="L12" s="89"/>
      <c r="M12" s="87">
        <v>391201.4963900001</v>
      </c>
      <c r="N12" s="88">
        <v>0.1785200649122736</v>
      </c>
      <c r="O12" s="88">
        <f>M12/'סכום נכסי הקרן'!$C$42</f>
        <v>7.940809617179672E-3</v>
      </c>
    </row>
    <row r="13" spans="2:64">
      <c r="B13" s="83" t="s">
        <v>2604</v>
      </c>
      <c r="C13" s="82" t="s">
        <v>2605</v>
      </c>
      <c r="D13" s="82" t="s">
        <v>349</v>
      </c>
      <c r="E13" s="82" t="s">
        <v>346</v>
      </c>
      <c r="F13" s="82" t="s">
        <v>182</v>
      </c>
      <c r="G13" s="90">
        <v>0.12000000000000001</v>
      </c>
      <c r="H13" s="93" t="s">
        <v>184</v>
      </c>
      <c r="I13" s="94">
        <v>0.06</v>
      </c>
      <c r="J13" s="91">
        <v>1.6E-2</v>
      </c>
      <c r="K13" s="90">
        <v>194295.17</v>
      </c>
      <c r="L13" s="92">
        <v>129.38999999999999</v>
      </c>
      <c r="M13" s="90">
        <v>251.39851999999999</v>
      </c>
      <c r="N13" s="91">
        <v>1.1472266983485066E-4</v>
      </c>
      <c r="O13" s="91">
        <f>M13/'סכום נכסי הקרן'!$C$42</f>
        <v>5.1030167414558127E-6</v>
      </c>
    </row>
    <row r="14" spans="2:64">
      <c r="B14" s="83" t="s">
        <v>2606</v>
      </c>
      <c r="C14" s="82" t="s">
        <v>2607</v>
      </c>
      <c r="D14" s="82" t="s">
        <v>349</v>
      </c>
      <c r="E14" s="82" t="s">
        <v>346</v>
      </c>
      <c r="F14" s="82" t="s">
        <v>182</v>
      </c>
      <c r="G14" s="90">
        <v>0.28000000000000008</v>
      </c>
      <c r="H14" s="93" t="s">
        <v>184</v>
      </c>
      <c r="I14" s="94">
        <v>6.25E-2</v>
      </c>
      <c r="J14" s="91">
        <v>1.5200000000000002E-2</v>
      </c>
      <c r="K14" s="90">
        <v>10000000</v>
      </c>
      <c r="L14" s="92">
        <v>129.07</v>
      </c>
      <c r="M14" s="90">
        <v>12907.00036</v>
      </c>
      <c r="N14" s="91">
        <v>5.8899532935141339E-3</v>
      </c>
      <c r="O14" s="91">
        <f>M14/'סכום נכסי הקרן'!$C$42</f>
        <v>2.6199294617588125E-4</v>
      </c>
    </row>
    <row r="15" spans="2:64">
      <c r="B15" s="83" t="s">
        <v>2608</v>
      </c>
      <c r="C15" s="82" t="s">
        <v>2609</v>
      </c>
      <c r="D15" s="82" t="s">
        <v>349</v>
      </c>
      <c r="E15" s="82" t="s">
        <v>346</v>
      </c>
      <c r="F15" s="82" t="s">
        <v>182</v>
      </c>
      <c r="G15" s="90">
        <v>2.79</v>
      </c>
      <c r="H15" s="93" t="s">
        <v>184</v>
      </c>
      <c r="I15" s="94">
        <v>6.2E-2</v>
      </c>
      <c r="J15" s="91">
        <v>6.9999999999999988E-4</v>
      </c>
      <c r="K15" s="90">
        <v>2010703.23</v>
      </c>
      <c r="L15" s="92">
        <v>149.47999999999999</v>
      </c>
      <c r="M15" s="90">
        <v>3005.5992200000001</v>
      </c>
      <c r="N15" s="91">
        <v>1.3715688022823075E-3</v>
      </c>
      <c r="O15" s="91">
        <f>M15/'סכום נכסי הקרן'!$C$42</f>
        <v>6.1009202193260851E-5</v>
      </c>
    </row>
    <row r="16" spans="2:64">
      <c r="B16" s="83" t="s">
        <v>2610</v>
      </c>
      <c r="C16" s="82" t="s">
        <v>2611</v>
      </c>
      <c r="D16" s="82" t="s">
        <v>349</v>
      </c>
      <c r="E16" s="82" t="s">
        <v>346</v>
      </c>
      <c r="F16" s="82" t="s">
        <v>182</v>
      </c>
      <c r="G16" s="90">
        <v>5.7899999999999991</v>
      </c>
      <c r="H16" s="93" t="s">
        <v>184</v>
      </c>
      <c r="I16" s="94">
        <v>5.6500000000000002E-2</v>
      </c>
      <c r="J16" s="91">
        <v>1.2E-2</v>
      </c>
      <c r="K16" s="90">
        <v>2019967.6</v>
      </c>
      <c r="L16" s="92">
        <v>155.09</v>
      </c>
      <c r="M16" s="90">
        <v>3132.76791</v>
      </c>
      <c r="N16" s="91">
        <v>1.4296006937835003E-3</v>
      </c>
      <c r="O16" s="91">
        <f>M16/'סכום נכסי הקרן'!$C$42</f>
        <v>6.359053781154136E-5</v>
      </c>
    </row>
    <row r="17" spans="2:15">
      <c r="B17" s="83" t="s">
        <v>2612</v>
      </c>
      <c r="C17" s="82" t="s">
        <v>2613</v>
      </c>
      <c r="D17" s="82" t="s">
        <v>344</v>
      </c>
      <c r="E17" s="82" t="s">
        <v>346</v>
      </c>
      <c r="F17" s="82" t="s">
        <v>182</v>
      </c>
      <c r="G17" s="90">
        <v>0.99</v>
      </c>
      <c r="H17" s="93" t="s">
        <v>184</v>
      </c>
      <c r="I17" s="94">
        <v>5.2000000000000005E-2</v>
      </c>
      <c r="J17" s="91">
        <v>9.8999999999999991E-3</v>
      </c>
      <c r="K17" s="90">
        <v>3000000</v>
      </c>
      <c r="L17" s="92">
        <v>133.35</v>
      </c>
      <c r="M17" s="90">
        <v>4000.4998999999998</v>
      </c>
      <c r="N17" s="91">
        <v>1.8255796780428663E-3</v>
      </c>
      <c r="O17" s="91">
        <f>M17/'סכום נכסי הקרן'!$C$42</f>
        <v>8.1204209014008131E-5</v>
      </c>
    </row>
    <row r="18" spans="2:15">
      <c r="B18" s="83" t="s">
        <v>2614</v>
      </c>
      <c r="C18" s="82" t="s">
        <v>2615</v>
      </c>
      <c r="D18" s="82" t="s">
        <v>344</v>
      </c>
      <c r="E18" s="82" t="s">
        <v>346</v>
      </c>
      <c r="F18" s="82" t="s">
        <v>182</v>
      </c>
      <c r="G18" s="90">
        <v>0.92999999999999994</v>
      </c>
      <c r="H18" s="93" t="s">
        <v>184</v>
      </c>
      <c r="I18" s="94">
        <v>5.7500000000000002E-2</v>
      </c>
      <c r="J18" s="91">
        <v>1.18E-2</v>
      </c>
      <c r="K18" s="90">
        <v>5000000</v>
      </c>
      <c r="L18" s="92">
        <v>126.99</v>
      </c>
      <c r="M18" s="90">
        <v>6349.5001600000005</v>
      </c>
      <c r="N18" s="91">
        <v>2.8975174972072689E-3</v>
      </c>
      <c r="O18" s="91">
        <f>M18/'סכום נכסי הקרן'!$C$42</f>
        <v>1.2888542707553078E-4</v>
      </c>
    </row>
    <row r="19" spans="2:15">
      <c r="B19" s="83" t="s">
        <v>2616</v>
      </c>
      <c r="C19" s="82" t="s">
        <v>2617</v>
      </c>
      <c r="D19" s="82" t="s">
        <v>362</v>
      </c>
      <c r="E19" s="82" t="s">
        <v>346</v>
      </c>
      <c r="F19" s="82" t="s">
        <v>182</v>
      </c>
      <c r="G19" s="90">
        <v>2.7800000000000002</v>
      </c>
      <c r="H19" s="93" t="s">
        <v>184</v>
      </c>
      <c r="I19" s="94">
        <v>0.06</v>
      </c>
      <c r="J19" s="91">
        <v>5.8999999999999999E-3</v>
      </c>
      <c r="K19" s="90">
        <v>10126026.07</v>
      </c>
      <c r="L19" s="92">
        <v>145.88</v>
      </c>
      <c r="M19" s="90">
        <v>14771.84643</v>
      </c>
      <c r="N19" s="91">
        <v>6.7409532118168696E-3</v>
      </c>
      <c r="O19" s="91">
        <f>M19/'סכום נכסי הקרן'!$C$42</f>
        <v>2.9984655293318463E-4</v>
      </c>
    </row>
    <row r="20" spans="2:15">
      <c r="B20" s="83" t="s">
        <v>2618</v>
      </c>
      <c r="C20" s="82" t="s">
        <v>2619</v>
      </c>
      <c r="D20" s="82" t="s">
        <v>362</v>
      </c>
      <c r="E20" s="82" t="s">
        <v>346</v>
      </c>
      <c r="F20" s="82" t="s">
        <v>182</v>
      </c>
      <c r="G20" s="90">
        <v>4.3900000000000006</v>
      </c>
      <c r="H20" s="93" t="s">
        <v>184</v>
      </c>
      <c r="I20" s="94">
        <v>5.0499999999999996E-2</v>
      </c>
      <c r="J20" s="91">
        <v>8.3000000000000001E-3</v>
      </c>
      <c r="K20" s="90">
        <v>12994370.65</v>
      </c>
      <c r="L20" s="92">
        <v>146.87</v>
      </c>
      <c r="M20" s="90">
        <v>19084.832140000002</v>
      </c>
      <c r="N20" s="91">
        <v>8.7091320046385583E-3</v>
      </c>
      <c r="O20" s="91">
        <f>M20/'סכום נכסי הקרן'!$C$42</f>
        <v>3.8739375998830057E-4</v>
      </c>
    </row>
    <row r="21" spans="2:15">
      <c r="B21" s="83" t="s">
        <v>2620</v>
      </c>
      <c r="C21" s="82" t="s">
        <v>2621</v>
      </c>
      <c r="D21" s="82" t="s">
        <v>362</v>
      </c>
      <c r="E21" s="82" t="s">
        <v>346</v>
      </c>
      <c r="F21" s="82" t="s">
        <v>182</v>
      </c>
      <c r="G21" s="90">
        <v>1.8900000000000003</v>
      </c>
      <c r="H21" s="93" t="s">
        <v>184</v>
      </c>
      <c r="I21" s="94">
        <v>4.8000000000000001E-2</v>
      </c>
      <c r="J21" s="91">
        <v>4.9000000000000007E-3</v>
      </c>
      <c r="K21" s="90">
        <v>25000000</v>
      </c>
      <c r="L21" s="92">
        <v>135.88999999999999</v>
      </c>
      <c r="M21" s="90">
        <v>33972.500869999996</v>
      </c>
      <c r="N21" s="91">
        <v>1.5502939320299844E-2</v>
      </c>
      <c r="O21" s="91">
        <f>M21/'סכום נכסי הקרן'!$C$42</f>
        <v>6.8959133366708813E-4</v>
      </c>
    </row>
    <row r="22" spans="2:15">
      <c r="B22" s="83" t="s">
        <v>2622</v>
      </c>
      <c r="C22" s="82">
        <v>3534</v>
      </c>
      <c r="D22" s="82" t="s">
        <v>349</v>
      </c>
      <c r="E22" s="82" t="s">
        <v>346</v>
      </c>
      <c r="F22" s="82" t="s">
        <v>182</v>
      </c>
      <c r="G22" s="90">
        <v>5.2</v>
      </c>
      <c r="H22" s="93" t="s">
        <v>184</v>
      </c>
      <c r="I22" s="94">
        <v>5.5099999999999996E-2</v>
      </c>
      <c r="J22" s="91">
        <v>8.0000000000000002E-3</v>
      </c>
      <c r="K22" s="90">
        <v>50000000</v>
      </c>
      <c r="L22" s="92">
        <v>157.84</v>
      </c>
      <c r="M22" s="90">
        <v>78919.998849999989</v>
      </c>
      <c r="N22" s="91">
        <v>3.6014185650079973E-2</v>
      </c>
      <c r="O22" s="91">
        <f>M22/'סכום נכסי הקרן'!$C$42</f>
        <v>1.6019588156971785E-3</v>
      </c>
    </row>
    <row r="23" spans="2:15">
      <c r="B23" s="83" t="s">
        <v>2623</v>
      </c>
      <c r="C23" s="82" t="s">
        <v>2624</v>
      </c>
      <c r="D23" s="82" t="s">
        <v>349</v>
      </c>
      <c r="E23" s="82" t="s">
        <v>346</v>
      </c>
      <c r="F23" s="82" t="s">
        <v>182</v>
      </c>
      <c r="G23" s="90">
        <v>0.29000000000000004</v>
      </c>
      <c r="H23" s="93" t="s">
        <v>184</v>
      </c>
      <c r="I23" s="94">
        <v>6.0999999999999999E-2</v>
      </c>
      <c r="J23" s="91">
        <v>1.4999999999999999E-2</v>
      </c>
      <c r="K23" s="90">
        <v>10000000</v>
      </c>
      <c r="L23" s="92">
        <v>128.86000000000001</v>
      </c>
      <c r="M23" s="90">
        <v>12885.99993</v>
      </c>
      <c r="N23" s="91">
        <v>5.8803700016264969E-3</v>
      </c>
      <c r="O23" s="91">
        <f>M23/'סכום נכסי הקרן'!$C$42</f>
        <v>2.6156666862314239E-4</v>
      </c>
    </row>
    <row r="24" spans="2:15">
      <c r="B24" s="83" t="s">
        <v>2625</v>
      </c>
      <c r="C24" s="82" t="s">
        <v>2626</v>
      </c>
      <c r="D24" s="82" t="s">
        <v>349</v>
      </c>
      <c r="E24" s="82" t="s">
        <v>346</v>
      </c>
      <c r="F24" s="82" t="s">
        <v>182</v>
      </c>
      <c r="G24" s="90">
        <v>0.26999999999999996</v>
      </c>
      <c r="H24" s="93" t="s">
        <v>184</v>
      </c>
      <c r="I24" s="94">
        <v>6.1500000000000006E-2</v>
      </c>
      <c r="J24" s="91">
        <v>1.4999999999999999E-2</v>
      </c>
      <c r="K24" s="90">
        <v>489751.62</v>
      </c>
      <c r="L24" s="92">
        <v>128.96</v>
      </c>
      <c r="M24" s="90">
        <v>631.58368000000007</v>
      </c>
      <c r="N24" s="91">
        <v>2.8821556305788908E-4</v>
      </c>
      <c r="O24" s="91">
        <f>M24/'סכום נכסי הקרן'!$C$42</f>
        <v>1.2820211084258853E-5</v>
      </c>
    </row>
    <row r="25" spans="2:15">
      <c r="B25" s="83" t="s">
        <v>2627</v>
      </c>
      <c r="C25" s="82" t="s">
        <v>2628</v>
      </c>
      <c r="D25" s="82" t="s">
        <v>349</v>
      </c>
      <c r="E25" s="82" t="s">
        <v>346</v>
      </c>
      <c r="F25" s="82" t="s">
        <v>182</v>
      </c>
      <c r="G25" s="90">
        <v>6.0600000000000005</v>
      </c>
      <c r="H25" s="93" t="s">
        <v>184</v>
      </c>
      <c r="I25" s="94">
        <v>5.7500000000000002E-2</v>
      </c>
      <c r="J25" s="91">
        <v>1.1600000000000001E-2</v>
      </c>
      <c r="K25" s="90">
        <v>933607.97</v>
      </c>
      <c r="L25" s="92">
        <v>173.87</v>
      </c>
      <c r="M25" s="90">
        <v>1623.26415</v>
      </c>
      <c r="N25" s="91">
        <v>7.4075693498593196E-4</v>
      </c>
      <c r="O25" s="91">
        <f>M25/'סכום נכסי הקרן'!$C$42</f>
        <v>3.2949852422580051E-5</v>
      </c>
    </row>
    <row r="26" spans="2:15">
      <c r="B26" s="83" t="s">
        <v>2629</v>
      </c>
      <c r="C26" s="82" t="s">
        <v>2630</v>
      </c>
      <c r="D26" s="82" t="s">
        <v>344</v>
      </c>
      <c r="E26" s="82" t="s">
        <v>346</v>
      </c>
      <c r="F26" s="82" t="s">
        <v>182</v>
      </c>
      <c r="G26" s="90">
        <v>0.31</v>
      </c>
      <c r="H26" s="93" t="s">
        <v>184</v>
      </c>
      <c r="I26" s="94">
        <v>0.06</v>
      </c>
      <c r="J26" s="91">
        <v>1.6E-2</v>
      </c>
      <c r="K26" s="90">
        <v>10000000</v>
      </c>
      <c r="L26" s="92">
        <v>128.19999999999999</v>
      </c>
      <c r="M26" s="90">
        <v>12819.99957</v>
      </c>
      <c r="N26" s="91">
        <v>5.8502515366917734E-3</v>
      </c>
      <c r="O26" s="91">
        <f>M26/'סכום נכסי הקרן'!$C$42</f>
        <v>2.6022695929620558E-4</v>
      </c>
    </row>
    <row r="27" spans="2:15">
      <c r="B27" s="83" t="s">
        <v>2631</v>
      </c>
      <c r="C27" s="82" t="s">
        <v>2632</v>
      </c>
      <c r="D27" s="82" t="s">
        <v>362</v>
      </c>
      <c r="E27" s="82" t="s">
        <v>346</v>
      </c>
      <c r="F27" s="82" t="s">
        <v>182</v>
      </c>
      <c r="G27" s="90">
        <v>0.26999999999999996</v>
      </c>
      <c r="H27" s="93" t="s">
        <v>184</v>
      </c>
      <c r="I27" s="94">
        <v>6.1500000000000006E-2</v>
      </c>
      <c r="J27" s="91">
        <v>1.4999999999999999E-2</v>
      </c>
      <c r="K27" s="90">
        <v>489751.62</v>
      </c>
      <c r="L27" s="92">
        <v>128.96</v>
      </c>
      <c r="M27" s="90">
        <v>631.58368000000007</v>
      </c>
      <c r="N27" s="91">
        <v>2.8821556305788908E-4</v>
      </c>
      <c r="O27" s="91">
        <f>M27/'סכום נכסי הקרן'!$C$42</f>
        <v>1.2820211084258853E-5</v>
      </c>
    </row>
    <row r="28" spans="2:15">
      <c r="B28" s="83" t="s">
        <v>2633</v>
      </c>
      <c r="C28" s="82" t="s">
        <v>2634</v>
      </c>
      <c r="D28" s="82" t="s">
        <v>362</v>
      </c>
      <c r="E28" s="82" t="s">
        <v>346</v>
      </c>
      <c r="F28" s="82" t="s">
        <v>182</v>
      </c>
      <c r="G28" s="90">
        <v>2.02</v>
      </c>
      <c r="H28" s="93" t="s">
        <v>184</v>
      </c>
      <c r="I28" s="94">
        <v>5.2499999999999998E-2</v>
      </c>
      <c r="J28" s="91">
        <v>5.4000000000000003E-3</v>
      </c>
      <c r="K28" s="90">
        <v>1057130.1399999999</v>
      </c>
      <c r="L28" s="92">
        <v>150.46</v>
      </c>
      <c r="M28" s="90">
        <v>1590.55798</v>
      </c>
      <c r="N28" s="91">
        <v>7.258318704212221E-4</v>
      </c>
      <c r="O28" s="91">
        <f>M28/'סכום נכסי הקרן'!$C$42</f>
        <v>3.2285965725638082E-5</v>
      </c>
    </row>
    <row r="29" spans="2:15">
      <c r="B29" s="83" t="s">
        <v>2635</v>
      </c>
      <c r="C29" s="82" t="s">
        <v>2636</v>
      </c>
      <c r="D29" s="82" t="s">
        <v>362</v>
      </c>
      <c r="E29" s="82" t="s">
        <v>346</v>
      </c>
      <c r="F29" s="82" t="s">
        <v>182</v>
      </c>
      <c r="G29" s="90">
        <v>5.8</v>
      </c>
      <c r="H29" s="93" t="s">
        <v>184</v>
      </c>
      <c r="I29" s="94">
        <v>5.5999999999999994E-2</v>
      </c>
      <c r="J29" s="91">
        <v>1.1199999999999998E-2</v>
      </c>
      <c r="K29" s="90">
        <v>8074034.7000000002</v>
      </c>
      <c r="L29" s="92">
        <v>155.41999999999999</v>
      </c>
      <c r="M29" s="90">
        <v>12548.664630000001</v>
      </c>
      <c r="N29" s="91">
        <v>5.726431123046224E-3</v>
      </c>
      <c r="O29" s="91">
        <f>M29/'סכום נכסי הקרן'!$C$42</f>
        <v>2.5471926282543116E-4</v>
      </c>
    </row>
    <row r="30" spans="2:15">
      <c r="B30" s="83" t="s">
        <v>2637</v>
      </c>
      <c r="C30" s="82" t="s">
        <v>2638</v>
      </c>
      <c r="D30" s="82" t="s">
        <v>362</v>
      </c>
      <c r="E30" s="82" t="s">
        <v>346</v>
      </c>
      <c r="F30" s="82" t="s">
        <v>182</v>
      </c>
      <c r="G30" s="90">
        <v>3.9000000000000004</v>
      </c>
      <c r="H30" s="93" t="s">
        <v>184</v>
      </c>
      <c r="I30" s="94">
        <v>5.0999999999999997E-2</v>
      </c>
      <c r="J30" s="91">
        <v>7.4000000000000003E-3</v>
      </c>
      <c r="K30" s="90">
        <v>11664158.810000001</v>
      </c>
      <c r="L30" s="92">
        <v>145.33000000000001</v>
      </c>
      <c r="M30" s="90">
        <v>16951.522399999998</v>
      </c>
      <c r="N30" s="91">
        <v>7.7356219419799097E-3</v>
      </c>
      <c r="O30" s="91">
        <f>M30/'סכום נכסי הקרן'!$C$42</f>
        <v>3.4409073927866879E-4</v>
      </c>
    </row>
    <row r="31" spans="2:15">
      <c r="B31" s="83" t="s">
        <v>2639</v>
      </c>
      <c r="C31" s="82" t="s">
        <v>2640</v>
      </c>
      <c r="D31" s="82" t="s">
        <v>362</v>
      </c>
      <c r="E31" s="82" t="s">
        <v>346</v>
      </c>
      <c r="F31" s="82" t="s">
        <v>182</v>
      </c>
      <c r="G31" s="90">
        <v>5.28</v>
      </c>
      <c r="H31" s="93" t="s">
        <v>184</v>
      </c>
      <c r="I31" s="94">
        <v>5.5E-2</v>
      </c>
      <c r="J31" s="91">
        <v>8.0000000000000002E-3</v>
      </c>
      <c r="K31" s="90">
        <v>10000000</v>
      </c>
      <c r="L31" s="92">
        <v>154.77000000000001</v>
      </c>
      <c r="M31" s="90">
        <v>15476.99978</v>
      </c>
      <c r="N31" s="91">
        <v>7.0627414027536698E-3</v>
      </c>
      <c r="O31" s="91">
        <f>M31/'סכום נכסי הקרן'!$C$42</f>
        <v>3.1416011910033491E-4</v>
      </c>
    </row>
    <row r="32" spans="2:15">
      <c r="B32" s="83" t="s">
        <v>2641</v>
      </c>
      <c r="C32" s="82" t="s">
        <v>2642</v>
      </c>
      <c r="D32" s="82" t="s">
        <v>362</v>
      </c>
      <c r="E32" s="82" t="s">
        <v>346</v>
      </c>
      <c r="F32" s="82" t="s">
        <v>182</v>
      </c>
      <c r="G32" s="90">
        <v>0.91</v>
      </c>
      <c r="H32" s="93" t="s">
        <v>184</v>
      </c>
      <c r="I32" s="94">
        <v>5.5999999999999994E-2</v>
      </c>
      <c r="J32" s="91">
        <v>1.2E-2</v>
      </c>
      <c r="K32" s="90">
        <v>10000000</v>
      </c>
      <c r="L32" s="92">
        <v>126.81</v>
      </c>
      <c r="M32" s="90">
        <v>12680.999750000001</v>
      </c>
      <c r="N32" s="91">
        <v>5.7868206523056459E-3</v>
      </c>
      <c r="O32" s="91">
        <f>M32/'סכום נכסי הקרן'!$C$42</f>
        <v>2.574054693028701E-4</v>
      </c>
    </row>
    <row r="33" spans="2:15">
      <c r="B33" s="83" t="s">
        <v>2643</v>
      </c>
      <c r="C33" s="82" t="s">
        <v>2644</v>
      </c>
      <c r="D33" s="82" t="s">
        <v>362</v>
      </c>
      <c r="E33" s="82" t="s">
        <v>346</v>
      </c>
      <c r="F33" s="82" t="s">
        <v>182</v>
      </c>
      <c r="G33" s="90">
        <v>0.01</v>
      </c>
      <c r="H33" s="93" t="s">
        <v>184</v>
      </c>
      <c r="I33" s="94">
        <v>4.8000000000000001E-2</v>
      </c>
      <c r="J33" s="91">
        <v>1.4999999999999999E-2</v>
      </c>
      <c r="K33" s="90">
        <v>25000000</v>
      </c>
      <c r="L33" s="92">
        <v>128.32</v>
      </c>
      <c r="M33" s="90">
        <v>32079.99899</v>
      </c>
      <c r="N33" s="91">
        <v>1.4639319008051889E-2</v>
      </c>
      <c r="O33" s="91">
        <f>M33/'סכום נכסי הקרן'!$C$42</f>
        <v>6.5117635502331343E-4</v>
      </c>
    </row>
    <row r="34" spans="2:15">
      <c r="B34" s="83" t="s">
        <v>2645</v>
      </c>
      <c r="C34" s="82" t="s">
        <v>2646</v>
      </c>
      <c r="D34" s="82" t="s">
        <v>362</v>
      </c>
      <c r="E34" s="82" t="s">
        <v>346</v>
      </c>
      <c r="F34" s="82" t="s">
        <v>182</v>
      </c>
      <c r="G34" s="90">
        <v>4.8699999999999992</v>
      </c>
      <c r="H34" s="93" t="s">
        <v>184</v>
      </c>
      <c r="I34" s="94">
        <v>5.0499999999999996E-2</v>
      </c>
      <c r="J34" s="91">
        <v>9.1999999999999981E-3</v>
      </c>
      <c r="K34" s="90">
        <v>14287433.470000001</v>
      </c>
      <c r="L34" s="92">
        <v>143.61000000000001</v>
      </c>
      <c r="M34" s="90">
        <v>20518.1826</v>
      </c>
      <c r="N34" s="91">
        <v>9.363224127297877E-3</v>
      </c>
      <c r="O34" s="91">
        <f>M34/'סכום נכסי הקרן'!$C$42</f>
        <v>4.1648864644090727E-4</v>
      </c>
    </row>
    <row r="35" spans="2:15">
      <c r="B35" s="83" t="s">
        <v>2647</v>
      </c>
      <c r="C35" s="82" t="s">
        <v>2648</v>
      </c>
      <c r="D35" s="82" t="s">
        <v>362</v>
      </c>
      <c r="E35" s="82" t="s">
        <v>346</v>
      </c>
      <c r="F35" s="82" t="s">
        <v>182</v>
      </c>
      <c r="G35" s="90">
        <v>5.370000000000001</v>
      </c>
      <c r="H35" s="93" t="s">
        <v>184</v>
      </c>
      <c r="I35" s="94">
        <v>5.0499999999999996E-2</v>
      </c>
      <c r="J35" s="91">
        <v>1.01E-2</v>
      </c>
      <c r="K35" s="90">
        <v>15518343.710000001</v>
      </c>
      <c r="L35" s="92">
        <v>147.41999999999999</v>
      </c>
      <c r="M35" s="90">
        <v>22877.141239999997</v>
      </c>
      <c r="N35" s="91">
        <v>1.0439706332566183E-2</v>
      </c>
      <c r="O35" s="91">
        <f>M35/'סכום נכסי הקרן'!$C$42</f>
        <v>4.6437200483268227E-4</v>
      </c>
    </row>
    <row r="36" spans="2:15">
      <c r="B36" s="83" t="s">
        <v>2649</v>
      </c>
      <c r="C36" s="82">
        <v>10028</v>
      </c>
      <c r="D36" s="82" t="s">
        <v>349</v>
      </c>
      <c r="E36" s="82" t="s">
        <v>346</v>
      </c>
      <c r="F36" s="82" t="s">
        <v>182</v>
      </c>
      <c r="G36" s="90">
        <v>0.52999999999999992</v>
      </c>
      <c r="H36" s="93" t="s">
        <v>184</v>
      </c>
      <c r="I36" s="94">
        <v>6.2199999999999998E-2</v>
      </c>
      <c r="J36" s="91">
        <v>9.8999999999999991E-3</v>
      </c>
      <c r="K36" s="90">
        <v>80000</v>
      </c>
      <c r="L36" s="92">
        <v>128.66</v>
      </c>
      <c r="M36" s="90">
        <v>102.928</v>
      </c>
      <c r="N36" s="91">
        <v>4.6969946206371898E-5</v>
      </c>
      <c r="O36" s="91">
        <f>M36/'סכום נכסי הקרן'!$C$42</f>
        <v>2.089285597880862E-6</v>
      </c>
    </row>
    <row r="37" spans="2:15">
      <c r="B37" s="83" t="s">
        <v>2650</v>
      </c>
      <c r="C37" s="82">
        <v>3296</v>
      </c>
      <c r="D37" s="82" t="s">
        <v>349</v>
      </c>
      <c r="E37" s="82" t="s">
        <v>346</v>
      </c>
      <c r="F37" s="82" t="s">
        <v>182</v>
      </c>
      <c r="G37" s="90">
        <v>0.52999999999999992</v>
      </c>
      <c r="H37" s="93" t="s">
        <v>184</v>
      </c>
      <c r="I37" s="94">
        <v>6.2199999999999998E-2</v>
      </c>
      <c r="J37" s="91">
        <v>1.4199999999999999E-2</v>
      </c>
      <c r="K37" s="90">
        <v>810000</v>
      </c>
      <c r="L37" s="92">
        <v>128.37</v>
      </c>
      <c r="M37" s="90">
        <v>1039.7969900000001</v>
      </c>
      <c r="N37" s="91">
        <v>4.7449876307562006E-4</v>
      </c>
      <c r="O37" s="91">
        <f>M37/'סכום נכסי הקרן'!$C$42</f>
        <v>2.1106335262774666E-5</v>
      </c>
    </row>
    <row r="38" spans="2:15">
      <c r="B38" s="83" t="s">
        <v>2651</v>
      </c>
      <c r="C38" s="82" t="s">
        <v>2652</v>
      </c>
      <c r="D38" s="82" t="s">
        <v>362</v>
      </c>
      <c r="E38" s="82" t="s">
        <v>346</v>
      </c>
      <c r="F38" s="82" t="s">
        <v>182</v>
      </c>
      <c r="G38" s="90">
        <v>0.97</v>
      </c>
      <c r="H38" s="93" t="s">
        <v>184</v>
      </c>
      <c r="I38" s="94">
        <v>4.8000000000000001E-2</v>
      </c>
      <c r="J38" s="91">
        <v>1.0499999999999999E-2</v>
      </c>
      <c r="K38" s="90">
        <v>25000000</v>
      </c>
      <c r="L38" s="92">
        <v>128.41999999999999</v>
      </c>
      <c r="M38" s="90">
        <v>32105.000379999998</v>
      </c>
      <c r="N38" s="91">
        <v>1.4650728089578631E-2</v>
      </c>
      <c r="O38" s="91">
        <f>M38/'סכום נכסי הקרן'!$C$42</f>
        <v>6.5168384612441317E-4</v>
      </c>
    </row>
    <row r="39" spans="2:15">
      <c r="B39" s="83" t="s">
        <v>2653</v>
      </c>
      <c r="C39" s="82">
        <v>3277</v>
      </c>
      <c r="D39" s="82" t="s">
        <v>344</v>
      </c>
      <c r="E39" s="82" t="s">
        <v>346</v>
      </c>
      <c r="F39" s="82" t="s">
        <v>182</v>
      </c>
      <c r="G39" s="90">
        <v>9.9999999999999978E-2</v>
      </c>
      <c r="H39" s="93" t="s">
        <v>184</v>
      </c>
      <c r="I39" s="94">
        <v>5.9000000000000004E-2</v>
      </c>
      <c r="J39" s="91">
        <v>1.8600000000000002E-2</v>
      </c>
      <c r="K39" s="90">
        <v>91762.51</v>
      </c>
      <c r="L39" s="92">
        <v>129.30000000000001</v>
      </c>
      <c r="M39" s="90">
        <v>118.64894</v>
      </c>
      <c r="N39" s="91">
        <v>5.4144006774085255E-5</v>
      </c>
      <c r="O39" s="91">
        <f>M39/'סכום נכסי הקרן'!$C$42</f>
        <v>2.4083973413048981E-6</v>
      </c>
    </row>
    <row r="40" spans="2:15">
      <c r="B40" s="83" t="s">
        <v>2654</v>
      </c>
      <c r="C40" s="82">
        <v>3263</v>
      </c>
      <c r="D40" s="82" t="s">
        <v>349</v>
      </c>
      <c r="E40" s="82" t="s">
        <v>346</v>
      </c>
      <c r="F40" s="82" t="s">
        <v>182</v>
      </c>
      <c r="G40" s="90">
        <v>0.01</v>
      </c>
      <c r="H40" s="93" t="s">
        <v>184</v>
      </c>
      <c r="I40" s="94">
        <v>5.7999999999999996E-2</v>
      </c>
      <c r="J40" s="91">
        <v>1.7399999999999999E-2</v>
      </c>
      <c r="K40" s="90">
        <v>66274.899999999994</v>
      </c>
      <c r="L40" s="92">
        <v>131.1</v>
      </c>
      <c r="M40" s="90">
        <v>86.886390000000006</v>
      </c>
      <c r="N40" s="91">
        <v>3.9649551767894544E-5</v>
      </c>
      <c r="O40" s="91">
        <f>M40/'סכום נכסי הקרן'!$C$42</f>
        <v>1.7636647295085863E-6</v>
      </c>
    </row>
    <row r="41" spans="2:15">
      <c r="B41" s="83" t="s">
        <v>2655</v>
      </c>
      <c r="C41" s="82">
        <v>3288</v>
      </c>
      <c r="D41" s="82" t="s">
        <v>349</v>
      </c>
      <c r="E41" s="82" t="s">
        <v>346</v>
      </c>
      <c r="F41" s="82" t="s">
        <v>182</v>
      </c>
      <c r="G41" s="90">
        <v>0.26</v>
      </c>
      <c r="H41" s="93" t="s">
        <v>184</v>
      </c>
      <c r="I41" s="94">
        <v>6.1500000000000006E-2</v>
      </c>
      <c r="J41" s="91">
        <v>1.54E-2</v>
      </c>
      <c r="K41" s="90">
        <v>78360.259999999995</v>
      </c>
      <c r="L41" s="92">
        <v>128.97999999999999</v>
      </c>
      <c r="M41" s="90">
        <v>101.06905999999999</v>
      </c>
      <c r="N41" s="91">
        <v>4.6121641451583372E-5</v>
      </c>
      <c r="O41" s="91">
        <f>M41/'סכום נכסי הקרן'!$C$42</f>
        <v>2.051551875576682E-6</v>
      </c>
    </row>
    <row r="42" spans="2:15">
      <c r="B42" s="83" t="s">
        <v>2656</v>
      </c>
      <c r="C42" s="82" t="s">
        <v>2657</v>
      </c>
      <c r="D42" s="82" t="s">
        <v>425</v>
      </c>
      <c r="E42" s="82" t="s">
        <v>372</v>
      </c>
      <c r="F42" s="82" t="s">
        <v>182</v>
      </c>
      <c r="G42" s="90">
        <v>0.29000000000000004</v>
      </c>
      <c r="H42" s="93" t="s">
        <v>184</v>
      </c>
      <c r="I42" s="94">
        <v>6.2E-2</v>
      </c>
      <c r="J42" s="91">
        <v>1.7500000000000002E-2</v>
      </c>
      <c r="K42" s="90">
        <v>491113.4</v>
      </c>
      <c r="L42" s="92">
        <v>128.88999999999999</v>
      </c>
      <c r="M42" s="90">
        <v>632.99606999999992</v>
      </c>
      <c r="N42" s="91">
        <v>2.888600901284861E-4</v>
      </c>
      <c r="O42" s="91">
        <f>M42/'סכום נכסי הקרן'!$C$42</f>
        <v>1.2848880504490381E-5</v>
      </c>
    </row>
    <row r="43" spans="2:15">
      <c r="B43" s="83" t="s">
        <v>2658</v>
      </c>
      <c r="C43" s="82">
        <v>10029</v>
      </c>
      <c r="D43" s="82" t="s">
        <v>371</v>
      </c>
      <c r="E43" s="82" t="s">
        <v>372</v>
      </c>
      <c r="F43" s="82" t="s">
        <v>182</v>
      </c>
      <c r="G43" s="90">
        <v>0.04</v>
      </c>
      <c r="H43" s="93" t="s">
        <v>184</v>
      </c>
      <c r="I43" s="94">
        <v>0.06</v>
      </c>
      <c r="J43" s="91">
        <v>9.7999999999999979E-3</v>
      </c>
      <c r="K43" s="90">
        <v>2501.9499999999998</v>
      </c>
      <c r="L43" s="92">
        <v>125.69</v>
      </c>
      <c r="M43" s="90">
        <v>3.1446999999999998</v>
      </c>
      <c r="N43" s="91">
        <v>1.4350457585416767E-6</v>
      </c>
      <c r="O43" s="91">
        <f>M43/'סכום נכסי הקרן'!$C$42</f>
        <v>6.3832741524715788E-8</v>
      </c>
    </row>
    <row r="44" spans="2:15">
      <c r="B44" s="83" t="s">
        <v>2658</v>
      </c>
      <c r="C44" s="82">
        <v>3268</v>
      </c>
      <c r="D44" s="82" t="s">
        <v>371</v>
      </c>
      <c r="E44" s="82" t="s">
        <v>372</v>
      </c>
      <c r="F44" s="82" t="s">
        <v>182</v>
      </c>
      <c r="G44" s="90">
        <v>0.04</v>
      </c>
      <c r="H44" s="93" t="s">
        <v>184</v>
      </c>
      <c r="I44" s="94">
        <v>0.06</v>
      </c>
      <c r="J44" s="91">
        <v>2.2000000000000002E-2</v>
      </c>
      <c r="K44" s="90">
        <v>18267.240000000002</v>
      </c>
      <c r="L44" s="92">
        <v>125.69</v>
      </c>
      <c r="M44" s="90">
        <v>22.960099999999997</v>
      </c>
      <c r="N44" s="91">
        <v>1.0477563557952349E-5</v>
      </c>
      <c r="O44" s="91">
        <f>M44/'סכום נכסי הקרן'!$C$42</f>
        <v>4.6605594450396759E-7</v>
      </c>
    </row>
    <row r="45" spans="2:15">
      <c r="B45" s="83" t="s">
        <v>2659</v>
      </c>
      <c r="C45" s="82" t="s">
        <v>2660</v>
      </c>
      <c r="D45" s="82" t="s">
        <v>492</v>
      </c>
      <c r="E45" s="82" t="s">
        <v>460</v>
      </c>
      <c r="F45" s="82" t="s">
        <v>182</v>
      </c>
      <c r="G45" s="90">
        <v>2.76</v>
      </c>
      <c r="H45" s="93" t="s">
        <v>184</v>
      </c>
      <c r="I45" s="94">
        <v>6.5000000000000002E-2</v>
      </c>
      <c r="J45" s="91">
        <v>7.6E-3</v>
      </c>
      <c r="K45" s="90">
        <v>3075470.53</v>
      </c>
      <c r="L45" s="92">
        <v>148.07</v>
      </c>
      <c r="M45" s="90">
        <v>4553.8492400000005</v>
      </c>
      <c r="N45" s="91">
        <v>2.0780939475626417E-3</v>
      </c>
      <c r="O45" s="91">
        <f>M45/'סכום נכסי הקרן'!$C$42</f>
        <v>9.2436379139327593E-5</v>
      </c>
    </row>
    <row r="46" spans="2:15">
      <c r="B46" s="83" t="s">
        <v>2661</v>
      </c>
      <c r="C46" s="82" t="s">
        <v>2662</v>
      </c>
      <c r="D46" s="82" t="s">
        <v>492</v>
      </c>
      <c r="E46" s="82" t="s">
        <v>460</v>
      </c>
      <c r="F46" s="82" t="s">
        <v>182</v>
      </c>
      <c r="G46" s="90">
        <v>5.2</v>
      </c>
      <c r="H46" s="93" t="s">
        <v>184</v>
      </c>
      <c r="I46" s="94">
        <v>6.2E-2</v>
      </c>
      <c r="J46" s="91">
        <v>8.9000000000000017E-3</v>
      </c>
      <c r="K46" s="90">
        <v>5000000</v>
      </c>
      <c r="L46" s="92">
        <v>159.03</v>
      </c>
      <c r="M46" s="90">
        <v>7951.4998599999999</v>
      </c>
      <c r="N46" s="91">
        <v>3.6285706579761937E-3</v>
      </c>
      <c r="O46" s="91">
        <f>M46/'סכום נכסי הקרן'!$C$42</f>
        <v>1.6140364273132374E-4</v>
      </c>
    </row>
    <row r="47" spans="2:15">
      <c r="B47" s="83" t="s">
        <v>2663</v>
      </c>
      <c r="C47" s="82" t="s">
        <v>2664</v>
      </c>
      <c r="D47" s="82" t="s">
        <v>579</v>
      </c>
      <c r="E47" s="82" t="s">
        <v>561</v>
      </c>
      <c r="F47" s="82" t="s">
        <v>182</v>
      </c>
      <c r="G47" s="90">
        <v>0.26999999999999996</v>
      </c>
      <c r="H47" s="93" t="s">
        <v>184</v>
      </c>
      <c r="I47" s="94">
        <v>6.5000000000000002E-2</v>
      </c>
      <c r="J47" s="91">
        <v>1.83E-2</v>
      </c>
      <c r="K47" s="90">
        <v>299585.3</v>
      </c>
      <c r="L47" s="92">
        <v>129.27000000000001</v>
      </c>
      <c r="M47" s="90">
        <v>387.27396000000005</v>
      </c>
      <c r="N47" s="91">
        <v>1.7672778124833499E-4</v>
      </c>
      <c r="O47" s="91">
        <f>M47/'סכום נכסי הקרן'!$C$42</f>
        <v>7.8610864591004311E-6</v>
      </c>
    </row>
    <row r="48" spans="2:15">
      <c r="B48" s="83" t="s">
        <v>2665</v>
      </c>
      <c r="C48" s="82" t="s">
        <v>2666</v>
      </c>
      <c r="D48" s="82" t="s">
        <v>579</v>
      </c>
      <c r="E48" s="82" t="s">
        <v>561</v>
      </c>
      <c r="F48" s="82" t="s">
        <v>182</v>
      </c>
      <c r="G48" s="90">
        <v>2.6199999999999997</v>
      </c>
      <c r="H48" s="93" t="s">
        <v>184</v>
      </c>
      <c r="I48" s="94">
        <v>6.3E-2</v>
      </c>
      <c r="J48" s="91">
        <v>5.9999999999999995E-4</v>
      </c>
      <c r="K48" s="90">
        <v>3000000.01</v>
      </c>
      <c r="L48" s="92">
        <v>146.1</v>
      </c>
      <c r="M48" s="90">
        <v>4382.9999600000001</v>
      </c>
      <c r="N48" s="91">
        <v>2.0001289478444174E-3</v>
      </c>
      <c r="O48" s="91">
        <f>M48/'סכום נכסי הקרן'!$C$42</f>
        <v>8.896839239021836E-5</v>
      </c>
    </row>
    <row r="49" spans="2:15">
      <c r="B49" s="81"/>
      <c r="C49" s="82"/>
      <c r="D49" s="82"/>
      <c r="E49" s="82"/>
      <c r="F49" s="82"/>
      <c r="G49" s="82"/>
      <c r="H49" s="82"/>
      <c r="I49" s="82"/>
      <c r="J49" s="91"/>
      <c r="K49" s="90"/>
      <c r="L49" s="92"/>
      <c r="M49" s="82"/>
      <c r="N49" s="91"/>
      <c r="O49" s="82"/>
    </row>
    <row r="50" spans="2:15">
      <c r="B50" s="98" t="s">
        <v>70</v>
      </c>
      <c r="C50" s="80"/>
      <c r="D50" s="80"/>
      <c r="E50" s="80"/>
      <c r="F50" s="80"/>
      <c r="G50" s="87">
        <v>0.4677196988290318</v>
      </c>
      <c r="H50" s="80"/>
      <c r="I50" s="80"/>
      <c r="J50" s="88">
        <v>4.4984838794368369E-3</v>
      </c>
      <c r="K50" s="87"/>
      <c r="L50" s="89"/>
      <c r="M50" s="87">
        <v>1800157.1981199991</v>
      </c>
      <c r="N50" s="88">
        <v>0.82147993508772654</v>
      </c>
      <c r="O50" s="88">
        <f>M50/'סכום נכסי הקרן'!$C$42</f>
        <v>3.6540518692228352E-2</v>
      </c>
    </row>
    <row r="51" spans="2:15">
      <c r="B51" s="83" t="s">
        <v>2667</v>
      </c>
      <c r="C51" s="82" t="s">
        <v>2668</v>
      </c>
      <c r="D51" s="82" t="s">
        <v>349</v>
      </c>
      <c r="E51" s="82" t="s">
        <v>346</v>
      </c>
      <c r="F51" s="82" t="s">
        <v>182</v>
      </c>
      <c r="G51" s="90">
        <v>0.12</v>
      </c>
      <c r="H51" s="93" t="s">
        <v>184</v>
      </c>
      <c r="I51" s="94">
        <v>4.7999999999999996E-3</v>
      </c>
      <c r="J51" s="91">
        <v>4.3E-3</v>
      </c>
      <c r="K51" s="90">
        <v>66500000</v>
      </c>
      <c r="L51" s="92">
        <v>100.43</v>
      </c>
      <c r="M51" s="90">
        <v>66785.948929999999</v>
      </c>
      <c r="N51" s="91">
        <v>3.0476958928412103E-2</v>
      </c>
      <c r="O51" s="91">
        <f>M51/'סכום נכסי הקרן'!$C$42</f>
        <v>1.3556556159670427E-3</v>
      </c>
    </row>
    <row r="52" spans="2:15">
      <c r="B52" s="83" t="s">
        <v>2669</v>
      </c>
      <c r="C52" s="82" t="s">
        <v>2670</v>
      </c>
      <c r="D52" s="82" t="s">
        <v>349</v>
      </c>
      <c r="E52" s="82" t="s">
        <v>346</v>
      </c>
      <c r="F52" s="82" t="s">
        <v>182</v>
      </c>
      <c r="G52" s="90">
        <v>0.13</v>
      </c>
      <c r="H52" s="93" t="s">
        <v>184</v>
      </c>
      <c r="I52" s="94">
        <v>4.7999999999999996E-3</v>
      </c>
      <c r="J52" s="91">
        <v>4.7000000000000011E-3</v>
      </c>
      <c r="K52" s="90">
        <v>66500000</v>
      </c>
      <c r="L52" s="92">
        <v>100.42</v>
      </c>
      <c r="M52" s="90">
        <v>66779.301649999994</v>
      </c>
      <c r="N52" s="91">
        <v>3.0473925522691413E-2</v>
      </c>
      <c r="O52" s="91">
        <f>M52/'סכום נכסי הקרן'!$C$42</f>
        <v>1.3555206860512853E-3</v>
      </c>
    </row>
    <row r="53" spans="2:15">
      <c r="B53" s="83" t="s">
        <v>2671</v>
      </c>
      <c r="C53" s="82" t="s">
        <v>2672</v>
      </c>
      <c r="D53" s="82" t="s">
        <v>349</v>
      </c>
      <c r="E53" s="82" t="s">
        <v>346</v>
      </c>
      <c r="F53" s="82" t="s">
        <v>182</v>
      </c>
      <c r="G53" s="90">
        <v>0.76999999999999991</v>
      </c>
      <c r="H53" s="93" t="s">
        <v>184</v>
      </c>
      <c r="I53" s="94">
        <v>5.6999999999999993E-3</v>
      </c>
      <c r="J53" s="91">
        <v>4.8999999999999998E-3</v>
      </c>
      <c r="K53" s="90">
        <v>115000000</v>
      </c>
      <c r="L53" s="92">
        <v>100.24</v>
      </c>
      <c r="M53" s="90">
        <v>115276.00079000001</v>
      </c>
      <c r="N53" s="91">
        <v>5.2604806816337488E-2</v>
      </c>
      <c r="O53" s="91">
        <f>M53/'סכום נכסי הקרן'!$C$42</f>
        <v>2.3399316826504925E-3</v>
      </c>
    </row>
    <row r="54" spans="2:15">
      <c r="B54" s="83" t="s">
        <v>2673</v>
      </c>
      <c r="C54" s="82" t="s">
        <v>2674</v>
      </c>
      <c r="D54" s="82" t="s">
        <v>349</v>
      </c>
      <c r="E54" s="82" t="s">
        <v>346</v>
      </c>
      <c r="F54" s="82" t="s">
        <v>182</v>
      </c>
      <c r="G54" s="90">
        <v>0.92999999999999994</v>
      </c>
      <c r="H54" s="93" t="s">
        <v>184</v>
      </c>
      <c r="I54" s="94">
        <v>4.8999999999999998E-3</v>
      </c>
      <c r="J54" s="91">
        <v>4.0999999999999995E-3</v>
      </c>
      <c r="K54" s="90">
        <v>36000000</v>
      </c>
      <c r="L54" s="92">
        <v>100.15</v>
      </c>
      <c r="M54" s="90">
        <v>36054.000200000002</v>
      </c>
      <c r="N54" s="91">
        <v>1.6452806329847289E-2</v>
      </c>
      <c r="O54" s="91">
        <f>M54/'סכום נכסי הקרן'!$C$42</f>
        <v>7.3184267996904365E-4</v>
      </c>
    </row>
    <row r="55" spans="2:15">
      <c r="B55" s="83" t="s">
        <v>2675</v>
      </c>
      <c r="C55" s="82" t="s">
        <v>2676</v>
      </c>
      <c r="D55" s="82" t="s">
        <v>349</v>
      </c>
      <c r="E55" s="82" t="s">
        <v>346</v>
      </c>
      <c r="F55" s="82" t="s">
        <v>182</v>
      </c>
      <c r="G55" s="90">
        <v>1.02</v>
      </c>
      <c r="H55" s="93" t="s">
        <v>184</v>
      </c>
      <c r="I55" s="94">
        <v>4.7999999999999996E-3</v>
      </c>
      <c r="J55" s="91">
        <v>4.6999999999999993E-3</v>
      </c>
      <c r="K55" s="90">
        <v>95000000</v>
      </c>
      <c r="L55" s="92">
        <v>100.04</v>
      </c>
      <c r="M55" s="90">
        <v>95038.001430000004</v>
      </c>
      <c r="N55" s="91">
        <v>4.3369440917225589E-2</v>
      </c>
      <c r="O55" s="91">
        <f>M55/'סכום נכסי הקרן'!$C$42</f>
        <v>1.9291303400345852E-3</v>
      </c>
    </row>
    <row r="56" spans="2:15">
      <c r="B56" s="83" t="s">
        <v>2677</v>
      </c>
      <c r="C56" s="82" t="s">
        <v>2678</v>
      </c>
      <c r="D56" s="82" t="s">
        <v>349</v>
      </c>
      <c r="E56" s="82" t="s">
        <v>346</v>
      </c>
      <c r="F56" s="82" t="s">
        <v>182</v>
      </c>
      <c r="G56" s="90">
        <v>0.35000000000000003</v>
      </c>
      <c r="H56" s="93" t="s">
        <v>184</v>
      </c>
      <c r="I56" s="94">
        <v>5.0000000000000001E-3</v>
      </c>
      <c r="J56" s="91">
        <v>4.0000000000000001E-3</v>
      </c>
      <c r="K56" s="90">
        <v>120000000</v>
      </c>
      <c r="L56" s="92">
        <v>100.36</v>
      </c>
      <c r="M56" s="90">
        <v>120431.99556</v>
      </c>
      <c r="N56" s="91">
        <v>5.4957682583740279E-2</v>
      </c>
      <c r="O56" s="91">
        <f>M56/'סכום נכסי הקרן'!$C$42</f>
        <v>2.4445907221315863E-3</v>
      </c>
    </row>
    <row r="57" spans="2:15">
      <c r="B57" s="83" t="s">
        <v>2679</v>
      </c>
      <c r="C57" s="82" t="s">
        <v>2680</v>
      </c>
      <c r="D57" s="82" t="s">
        <v>349</v>
      </c>
      <c r="E57" s="82" t="s">
        <v>346</v>
      </c>
      <c r="F57" s="82" t="s">
        <v>182</v>
      </c>
      <c r="G57" s="90">
        <v>0.67</v>
      </c>
      <c r="H57" s="93" t="s">
        <v>184</v>
      </c>
      <c r="I57" s="94">
        <v>5.6999999999999993E-3</v>
      </c>
      <c r="J57" s="91">
        <v>4.4000000000000003E-3</v>
      </c>
      <c r="K57" s="90">
        <v>93000000</v>
      </c>
      <c r="L57" s="92">
        <v>100.32</v>
      </c>
      <c r="M57" s="90">
        <v>93297.596810000003</v>
      </c>
      <c r="N57" s="91">
        <v>4.2575228347480516E-2</v>
      </c>
      <c r="O57" s="91">
        <f>M57/'סכום נכסי הקרן'!$C$42</f>
        <v>1.893802709972296E-3</v>
      </c>
    </row>
    <row r="58" spans="2:15">
      <c r="B58" s="83" t="s">
        <v>2681</v>
      </c>
      <c r="C58" s="82" t="s">
        <v>2682</v>
      </c>
      <c r="D58" s="82" t="s">
        <v>349</v>
      </c>
      <c r="E58" s="82" t="s">
        <v>346</v>
      </c>
      <c r="F58" s="82" t="s">
        <v>182</v>
      </c>
      <c r="G58" s="90">
        <v>0.58000000000000007</v>
      </c>
      <c r="H58" s="93" t="s">
        <v>184</v>
      </c>
      <c r="I58" s="94">
        <v>5.5000000000000005E-3</v>
      </c>
      <c r="J58" s="91">
        <v>4.0999999999999995E-3</v>
      </c>
      <c r="K58" s="90">
        <v>40000000</v>
      </c>
      <c r="L58" s="92">
        <v>100.36</v>
      </c>
      <c r="M58" s="90">
        <v>40144.000260000001</v>
      </c>
      <c r="N58" s="91">
        <v>1.8319228321941352E-2</v>
      </c>
      <c r="O58" s="91">
        <f>M58/'סכום נכסי הקרן'!$C$42</f>
        <v>8.1486360936327911E-4</v>
      </c>
    </row>
    <row r="59" spans="2:15">
      <c r="B59" s="83" t="s">
        <v>2683</v>
      </c>
      <c r="C59" s="82" t="s">
        <v>2684</v>
      </c>
      <c r="D59" s="82" t="s">
        <v>349</v>
      </c>
      <c r="E59" s="82" t="s">
        <v>346</v>
      </c>
      <c r="F59" s="82" t="s">
        <v>182</v>
      </c>
      <c r="G59" s="90">
        <v>0.42000000000000004</v>
      </c>
      <c r="H59" s="93" t="s">
        <v>184</v>
      </c>
      <c r="I59" s="94">
        <v>5.0000000000000001E-3</v>
      </c>
      <c r="J59" s="91">
        <v>3.8000000000000004E-3</v>
      </c>
      <c r="K59" s="90">
        <v>58000000</v>
      </c>
      <c r="L59" s="92">
        <v>100.34</v>
      </c>
      <c r="M59" s="90">
        <v>58197.20061</v>
      </c>
      <c r="N59" s="91">
        <v>2.6557587653632964E-2</v>
      </c>
      <c r="O59" s="91">
        <f>M59/'סכום נכסי הקרן'!$C$42</f>
        <v>1.181316775527129E-3</v>
      </c>
    </row>
    <row r="60" spans="2:15">
      <c r="B60" s="83" t="s">
        <v>2685</v>
      </c>
      <c r="C60" s="82" t="s">
        <v>2686</v>
      </c>
      <c r="D60" s="82" t="s">
        <v>349</v>
      </c>
      <c r="E60" s="82" t="s">
        <v>346</v>
      </c>
      <c r="F60" s="82" t="s">
        <v>182</v>
      </c>
      <c r="G60" s="90">
        <v>0.19</v>
      </c>
      <c r="H60" s="93" t="s">
        <v>184</v>
      </c>
      <c r="I60" s="94">
        <v>4.7999999999999996E-3</v>
      </c>
      <c r="J60" s="91">
        <v>4.7000000000000002E-3</v>
      </c>
      <c r="K60" s="90">
        <v>93000000</v>
      </c>
      <c r="L60" s="92">
        <v>100.39</v>
      </c>
      <c r="M60" s="90">
        <v>93362.69726999999</v>
      </c>
      <c r="N60" s="91">
        <v>4.2604936153949211E-2</v>
      </c>
      <c r="O60" s="91">
        <f>M60/'סכום נכסי הקרן'!$C$42</f>
        <v>1.8951241526651821E-3</v>
      </c>
    </row>
    <row r="61" spans="2:15">
      <c r="B61" s="83" t="s">
        <v>2687</v>
      </c>
      <c r="C61" s="82" t="s">
        <v>2688</v>
      </c>
      <c r="D61" s="82" t="s">
        <v>362</v>
      </c>
      <c r="E61" s="82" t="s">
        <v>346</v>
      </c>
      <c r="F61" s="82" t="s">
        <v>182</v>
      </c>
      <c r="G61" s="90">
        <v>0.58999999999999986</v>
      </c>
      <c r="H61" s="93" t="s">
        <v>184</v>
      </c>
      <c r="I61" s="94">
        <v>4.5000000000000005E-3</v>
      </c>
      <c r="J61" s="91">
        <v>3.4000000000000002E-3</v>
      </c>
      <c r="K61" s="90">
        <v>40000000</v>
      </c>
      <c r="L61" s="92">
        <v>100.25</v>
      </c>
      <c r="M61" s="90">
        <v>40100.000599999999</v>
      </c>
      <c r="N61" s="91">
        <v>1.8299149609994177E-2</v>
      </c>
      <c r="O61" s="91">
        <f>M61/'סכום נכסי הקרן'!$C$42</f>
        <v>8.1397048158512683E-4</v>
      </c>
    </row>
    <row r="62" spans="2:15">
      <c r="B62" s="83" t="s">
        <v>2689</v>
      </c>
      <c r="C62" s="82" t="s">
        <v>2690</v>
      </c>
      <c r="D62" s="82" t="s">
        <v>362</v>
      </c>
      <c r="E62" s="82" t="s">
        <v>346</v>
      </c>
      <c r="F62" s="82" t="s">
        <v>182</v>
      </c>
      <c r="G62" s="90">
        <v>0.76</v>
      </c>
      <c r="H62" s="93" t="s">
        <v>184</v>
      </c>
      <c r="I62" s="94">
        <v>4.6999999999999993E-3</v>
      </c>
      <c r="J62" s="91">
        <v>3.8E-3</v>
      </c>
      <c r="K62" s="90">
        <v>115000000</v>
      </c>
      <c r="L62" s="92">
        <v>100.18</v>
      </c>
      <c r="M62" s="90">
        <v>115206.99433</v>
      </c>
      <c r="N62" s="91">
        <v>5.2573316554075593E-2</v>
      </c>
      <c r="O62" s="91">
        <f>M62/'סכום נכסי הקרן'!$C$42</f>
        <v>2.3385309539562717E-3</v>
      </c>
    </row>
    <row r="63" spans="2:15">
      <c r="B63" s="83" t="s">
        <v>2691</v>
      </c>
      <c r="C63" s="82" t="s">
        <v>2692</v>
      </c>
      <c r="D63" s="82" t="s">
        <v>362</v>
      </c>
      <c r="E63" s="82" t="s">
        <v>346</v>
      </c>
      <c r="F63" s="82" t="s">
        <v>182</v>
      </c>
      <c r="G63" s="90">
        <v>0.84000000000000008</v>
      </c>
      <c r="H63" s="93" t="s">
        <v>184</v>
      </c>
      <c r="I63" s="94">
        <v>4.5000000000000005E-3</v>
      </c>
      <c r="J63" s="91">
        <v>3.8999999999999994E-3</v>
      </c>
      <c r="K63" s="90">
        <v>97000000</v>
      </c>
      <c r="L63" s="92">
        <v>100.12</v>
      </c>
      <c r="M63" s="90">
        <v>97116.396939999991</v>
      </c>
      <c r="N63" s="91">
        <v>4.4317891536107379E-2</v>
      </c>
      <c r="O63" s="91">
        <f>M63/'סכום נכסי הקרן'!$C$42</f>
        <v>1.9713186833983272E-3</v>
      </c>
    </row>
    <row r="64" spans="2:15">
      <c r="B64" s="83" t="s">
        <v>2693</v>
      </c>
      <c r="C64" s="82" t="s">
        <v>2694</v>
      </c>
      <c r="D64" s="82" t="s">
        <v>362</v>
      </c>
      <c r="E64" s="82" t="s">
        <v>346</v>
      </c>
      <c r="F64" s="82" t="s">
        <v>182</v>
      </c>
      <c r="G64" s="90">
        <v>0.94000000000000006</v>
      </c>
      <c r="H64" s="93" t="s">
        <v>184</v>
      </c>
      <c r="I64" s="94">
        <v>4.5000000000000005E-3</v>
      </c>
      <c r="J64" s="91">
        <v>4.5000000000000005E-3</v>
      </c>
      <c r="K64" s="90">
        <v>40000000</v>
      </c>
      <c r="L64" s="92">
        <v>100.03</v>
      </c>
      <c r="M64" s="90">
        <v>40012.001320000003</v>
      </c>
      <c r="N64" s="91">
        <v>1.8258992204353348E-2</v>
      </c>
      <c r="O64" s="91">
        <f>M64/'סכום נכסי הקרן'!$C$42</f>
        <v>8.1218422684076294E-4</v>
      </c>
    </row>
    <row r="65" spans="2:15">
      <c r="B65" s="83" t="s">
        <v>2695</v>
      </c>
      <c r="C65" s="82" t="s">
        <v>2696</v>
      </c>
      <c r="D65" s="82" t="s">
        <v>362</v>
      </c>
      <c r="E65" s="82" t="s">
        <v>346</v>
      </c>
      <c r="F65" s="82" t="s">
        <v>182</v>
      </c>
      <c r="G65" s="90">
        <v>0.11</v>
      </c>
      <c r="H65" s="93" t="s">
        <v>184</v>
      </c>
      <c r="I65" s="94">
        <v>4.1999999999999997E-3</v>
      </c>
      <c r="J65" s="91">
        <v>4.4000000000000003E-3</v>
      </c>
      <c r="K65" s="90">
        <v>66500000</v>
      </c>
      <c r="L65" s="92">
        <v>100.37</v>
      </c>
      <c r="M65" s="90">
        <v>66746.049920000005</v>
      </c>
      <c r="N65" s="91">
        <v>3.0458751498428159E-2</v>
      </c>
      <c r="O65" s="91">
        <f>M65/'סכום נכסי הקרן'!$C$42</f>
        <v>1.3548457252962564E-3</v>
      </c>
    </row>
    <row r="66" spans="2:15">
      <c r="B66" s="83" t="s">
        <v>2697</v>
      </c>
      <c r="C66" s="82" t="s">
        <v>2698</v>
      </c>
      <c r="D66" s="82" t="s">
        <v>362</v>
      </c>
      <c r="E66" s="82" t="s">
        <v>346</v>
      </c>
      <c r="F66" s="82" t="s">
        <v>182</v>
      </c>
      <c r="G66" s="90">
        <v>0.42</v>
      </c>
      <c r="H66" s="93" t="s">
        <v>184</v>
      </c>
      <c r="I66" s="94">
        <v>4.5000000000000005E-3</v>
      </c>
      <c r="J66" s="91">
        <v>3.3000000000000008E-3</v>
      </c>
      <c r="K66" s="90">
        <v>16000000</v>
      </c>
      <c r="L66" s="92">
        <v>100.31</v>
      </c>
      <c r="M66" s="90">
        <v>16049.600789999999</v>
      </c>
      <c r="N66" s="91">
        <v>7.3240409387148675E-3</v>
      </c>
      <c r="O66" s="91">
        <f>M66/'סכום נכסי הקרן'!$C$42</f>
        <v>3.2578306954652089E-4</v>
      </c>
    </row>
    <row r="67" spans="2:15">
      <c r="B67" s="83" t="s">
        <v>2699</v>
      </c>
      <c r="C67" s="82" t="s">
        <v>2700</v>
      </c>
      <c r="D67" s="82" t="s">
        <v>362</v>
      </c>
      <c r="E67" s="82" t="s">
        <v>346</v>
      </c>
      <c r="F67" s="82" t="s">
        <v>182</v>
      </c>
      <c r="G67" s="90">
        <v>0.13</v>
      </c>
      <c r="H67" s="93" t="s">
        <v>184</v>
      </c>
      <c r="I67" s="94">
        <v>4.5000000000000005E-3</v>
      </c>
      <c r="J67" s="91">
        <v>4.7000000000000002E-3</v>
      </c>
      <c r="K67" s="90">
        <v>66500000</v>
      </c>
      <c r="L67" s="92">
        <v>100.39</v>
      </c>
      <c r="M67" s="90">
        <v>66759.351540000003</v>
      </c>
      <c r="N67" s="91">
        <v>3.0464821531615022E-2</v>
      </c>
      <c r="O67" s="91">
        <f>M67/'סכום נכסי הקרן'!$C$42</f>
        <v>1.3551157284352904E-3</v>
      </c>
    </row>
    <row r="68" spans="2:15">
      <c r="B68" s="83" t="s">
        <v>2701</v>
      </c>
      <c r="C68" s="82" t="s">
        <v>2702</v>
      </c>
      <c r="D68" s="82" t="s">
        <v>425</v>
      </c>
      <c r="E68" s="82" t="s">
        <v>372</v>
      </c>
      <c r="F68" s="82" t="s">
        <v>182</v>
      </c>
      <c r="G68" s="90">
        <v>0.42000000000000004</v>
      </c>
      <c r="H68" s="93" t="s">
        <v>184</v>
      </c>
      <c r="I68" s="94">
        <v>5.0000000000000001E-3</v>
      </c>
      <c r="J68" s="91">
        <v>3.8000000000000004E-3</v>
      </c>
      <c r="K68" s="90">
        <v>58000000</v>
      </c>
      <c r="L68" s="92">
        <v>100.34</v>
      </c>
      <c r="M68" s="90">
        <v>58197.20061</v>
      </c>
      <c r="N68" s="91">
        <v>2.6557587653632964E-2</v>
      </c>
      <c r="O68" s="91">
        <f>M68/'סכום נכסי הקרן'!$C$42</f>
        <v>1.181316775527129E-3</v>
      </c>
    </row>
    <row r="69" spans="2:15">
      <c r="B69" s="83" t="s">
        <v>2701</v>
      </c>
      <c r="C69" s="82" t="s">
        <v>2703</v>
      </c>
      <c r="D69" s="82" t="s">
        <v>425</v>
      </c>
      <c r="E69" s="82" t="s">
        <v>372</v>
      </c>
      <c r="F69" s="82" t="s">
        <v>182</v>
      </c>
      <c r="G69" s="90">
        <v>0.35000000000000003</v>
      </c>
      <c r="H69" s="93" t="s">
        <v>184</v>
      </c>
      <c r="I69" s="94">
        <v>4.5000000000000005E-3</v>
      </c>
      <c r="J69" s="91">
        <v>3.8E-3</v>
      </c>
      <c r="K69" s="90">
        <v>110000000</v>
      </c>
      <c r="L69" s="92">
        <v>100.32</v>
      </c>
      <c r="M69" s="90">
        <v>110352.00182999999</v>
      </c>
      <c r="N69" s="91">
        <v>5.035779952705341E-2</v>
      </c>
      <c r="O69" s="91">
        <f>M69/'סכום נכסי הקרן'!$C$42</f>
        <v>2.2399818137022144E-3</v>
      </c>
    </row>
    <row r="70" spans="2:15">
      <c r="B70" s="83" t="s">
        <v>2704</v>
      </c>
      <c r="C70" s="82" t="s">
        <v>2705</v>
      </c>
      <c r="D70" s="82" t="s">
        <v>425</v>
      </c>
      <c r="E70" s="82" t="s">
        <v>372</v>
      </c>
      <c r="F70" s="82" t="s">
        <v>182</v>
      </c>
      <c r="G70" s="90">
        <v>0.5</v>
      </c>
      <c r="H70" s="93" t="s">
        <v>184</v>
      </c>
      <c r="I70" s="94">
        <v>5.1999999999999998E-3</v>
      </c>
      <c r="J70" s="91">
        <v>4.0000000000000001E-3</v>
      </c>
      <c r="K70" s="90">
        <v>43000000</v>
      </c>
      <c r="L70" s="92">
        <v>100.32</v>
      </c>
      <c r="M70" s="90">
        <v>43137.598310000001</v>
      </c>
      <c r="N70" s="91">
        <v>1.9685320535644132E-2</v>
      </c>
      <c r="O70" s="91">
        <f>M70/'סכום נכסי הקרן'!$C$42</f>
        <v>8.7562920562191842E-4</v>
      </c>
    </row>
    <row r="71" spans="2:15">
      <c r="B71" s="83" t="s">
        <v>2706</v>
      </c>
      <c r="C71" s="82" t="s">
        <v>2707</v>
      </c>
      <c r="D71" s="82" t="s">
        <v>425</v>
      </c>
      <c r="E71" s="82" t="s">
        <v>372</v>
      </c>
      <c r="F71" s="82" t="s">
        <v>182</v>
      </c>
      <c r="G71" s="90">
        <v>0.58000000000000007</v>
      </c>
      <c r="H71" s="93" t="s">
        <v>184</v>
      </c>
      <c r="I71" s="94">
        <v>5.6999999999999993E-3</v>
      </c>
      <c r="J71" s="91">
        <v>4.2999999999999991E-3</v>
      </c>
      <c r="K71" s="90">
        <v>55000000</v>
      </c>
      <c r="L71" s="92">
        <v>100.37</v>
      </c>
      <c r="M71" s="90">
        <v>55203.498369999994</v>
      </c>
      <c r="N71" s="91">
        <v>2.5191447894085561E-2</v>
      </c>
      <c r="O71" s="91">
        <f>M71/'סכום נכסי הקרן'!$C$42</f>
        <v>1.1205490643661652E-3</v>
      </c>
    </row>
    <row r="72" spans="2:15">
      <c r="B72" s="83" t="s">
        <v>2708</v>
      </c>
      <c r="C72" s="82" t="s">
        <v>2709</v>
      </c>
      <c r="D72" s="82" t="s">
        <v>425</v>
      </c>
      <c r="E72" s="82" t="s">
        <v>372</v>
      </c>
      <c r="F72" s="82" t="s">
        <v>182</v>
      </c>
      <c r="G72" s="90">
        <v>0.19000000000000003</v>
      </c>
      <c r="H72" s="93" t="s">
        <v>184</v>
      </c>
      <c r="I72" s="94">
        <v>4.4000000000000003E-3</v>
      </c>
      <c r="J72" s="91">
        <v>6.1999999999999998E-3</v>
      </c>
      <c r="K72" s="90">
        <v>40000000</v>
      </c>
      <c r="L72" s="92">
        <v>100.32</v>
      </c>
      <c r="M72" s="90">
        <v>40128.001259999997</v>
      </c>
      <c r="N72" s="91">
        <v>1.8311927372060312E-2</v>
      </c>
      <c r="O72" s="91">
        <f>M72/'סכום נכסי הקרן'!$C$42</f>
        <v>8.1453885341464989E-4</v>
      </c>
    </row>
    <row r="73" spans="2:15">
      <c r="B73" s="83" t="s">
        <v>2710</v>
      </c>
      <c r="C73" s="82" t="s">
        <v>2711</v>
      </c>
      <c r="D73" s="82" t="s">
        <v>371</v>
      </c>
      <c r="E73" s="82" t="s">
        <v>372</v>
      </c>
      <c r="F73" s="82" t="s">
        <v>182</v>
      </c>
      <c r="G73" s="90">
        <v>0.22999999999999998</v>
      </c>
      <c r="H73" s="93" t="s">
        <v>184</v>
      </c>
      <c r="I73" s="94">
        <v>4.1999999999999997E-3</v>
      </c>
      <c r="J73" s="91">
        <v>5.6999999999999993E-3</v>
      </c>
      <c r="K73" s="90">
        <v>132500000</v>
      </c>
      <c r="L73" s="92">
        <v>100.29</v>
      </c>
      <c r="M73" s="90">
        <v>132884.25418000002</v>
      </c>
      <c r="N73" s="91">
        <v>6.0640119991726749E-2</v>
      </c>
      <c r="O73" s="91">
        <f>M73/'סכום נכסי הקרן'!$C$42</f>
        <v>2.6973530860738945E-3</v>
      </c>
    </row>
    <row r="74" spans="2:15">
      <c r="B74" s="83" t="s">
        <v>2710</v>
      </c>
      <c r="C74" s="82" t="s">
        <v>2712</v>
      </c>
      <c r="D74" s="82" t="s">
        <v>371</v>
      </c>
      <c r="E74" s="82" t="s">
        <v>372</v>
      </c>
      <c r="F74" s="82" t="s">
        <v>182</v>
      </c>
      <c r="G74" s="90">
        <v>0.21</v>
      </c>
      <c r="H74" s="93" t="s">
        <v>184</v>
      </c>
      <c r="I74" s="94">
        <v>4.1999999999999997E-3</v>
      </c>
      <c r="J74" s="91">
        <v>5.8000000000000005E-3</v>
      </c>
      <c r="K74" s="90">
        <v>132500000</v>
      </c>
      <c r="L74" s="92">
        <v>100.3</v>
      </c>
      <c r="M74" s="90">
        <v>132897.50461</v>
      </c>
      <c r="N74" s="91">
        <v>6.0646166664977089E-2</v>
      </c>
      <c r="O74" s="91">
        <f>M74/'סכום נכסי הקרן'!$C$42</f>
        <v>2.6976220501319223E-3</v>
      </c>
    </row>
    <row r="78" spans="2:15">
      <c r="B78" s="95" t="s">
        <v>276</v>
      </c>
    </row>
    <row r="79" spans="2:15">
      <c r="B79" s="95" t="s">
        <v>132</v>
      </c>
    </row>
    <row r="80" spans="2:15">
      <c r="B80" s="95" t="s">
        <v>261</v>
      </c>
    </row>
    <row r="81" spans="2:2">
      <c r="B81" s="95" t="s">
        <v>271</v>
      </c>
    </row>
  </sheetData>
  <sheetProtection sheet="1" objects="1" scenarios="1"/>
  <mergeCells count="1">
    <mergeCell ref="B6:O6"/>
  </mergeCells>
  <phoneticPr fontId="5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AE862"/>
  <sheetViews>
    <sheetView rightToLeft="1" workbookViewId="0">
      <selection activeCell="B10" sqref="B10"/>
    </sheetView>
  </sheetViews>
  <sheetFormatPr defaultColWidth="9.140625" defaultRowHeight="18"/>
  <cols>
    <col min="1" max="1" width="6.28515625" style="1" customWidth="1"/>
    <col min="2" max="2" width="48.7109375" style="2" bestFit="1" customWidth="1"/>
    <col min="3" max="3" width="41.7109375" style="2" bestFit="1" customWidth="1"/>
    <col min="4" max="4" width="7.140625" style="1" bestFit="1" customWidth="1"/>
    <col min="5" max="5" width="7.5703125" style="1" bestFit="1" customWidth="1"/>
    <col min="6" max="6" width="9.7109375" style="1" bestFit="1" customWidth="1"/>
    <col min="7" max="7" width="13.140625" style="1" bestFit="1" customWidth="1"/>
    <col min="8" max="8" width="9.7109375" style="1" bestFit="1" customWidth="1"/>
    <col min="9" max="9" width="10.42578125" style="1" bestFit="1" customWidth="1"/>
    <col min="10" max="10" width="37.7109375" style="1" bestFit="1" customWidth="1"/>
    <col min="11" max="16" width="5.7109375" style="3" customWidth="1"/>
    <col min="17" max="31" width="9.140625" style="3"/>
    <col min="32" max="16384" width="9.140625" style="1"/>
  </cols>
  <sheetData>
    <row r="1" spans="2:31">
      <c r="B1" s="56" t="s">
        <v>199</v>
      </c>
      <c r="C1" s="76" t="s" vm="1">
        <v>277</v>
      </c>
    </row>
    <row r="2" spans="2:31">
      <c r="B2" s="56" t="s">
        <v>198</v>
      </c>
      <c r="C2" s="76" t="s">
        <v>278</v>
      </c>
    </row>
    <row r="3" spans="2:31">
      <c r="B3" s="56" t="s">
        <v>200</v>
      </c>
      <c r="C3" s="76" t="s">
        <v>279</v>
      </c>
    </row>
    <row r="4" spans="2:31">
      <c r="B4" s="56" t="s">
        <v>201</v>
      </c>
      <c r="C4" s="76">
        <v>2102</v>
      </c>
    </row>
    <row r="6" spans="2:31" ht="26.25" customHeight="1">
      <c r="B6" s="200" t="s">
        <v>233</v>
      </c>
      <c r="C6" s="201"/>
      <c r="D6" s="201"/>
      <c r="E6" s="201"/>
      <c r="F6" s="201"/>
      <c r="G6" s="201"/>
      <c r="H6" s="201"/>
      <c r="I6" s="201"/>
      <c r="J6" s="202"/>
    </row>
    <row r="7" spans="2:31" s="3" customFormat="1" ht="78.75">
      <c r="B7" s="59" t="s">
        <v>136</v>
      </c>
      <c r="C7" s="61" t="s">
        <v>64</v>
      </c>
      <c r="D7" s="61" t="s">
        <v>103</v>
      </c>
      <c r="E7" s="61" t="s">
        <v>65</v>
      </c>
      <c r="F7" s="61" t="s">
        <v>121</v>
      </c>
      <c r="G7" s="61" t="s">
        <v>246</v>
      </c>
      <c r="H7" s="61" t="s">
        <v>202</v>
      </c>
      <c r="I7" s="63" t="s">
        <v>203</v>
      </c>
      <c r="J7" s="63" t="s">
        <v>275</v>
      </c>
    </row>
    <row r="8" spans="2:31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267</v>
      </c>
      <c r="H8" s="32" t="s">
        <v>20</v>
      </c>
      <c r="I8" s="17" t="s">
        <v>20</v>
      </c>
      <c r="J8" s="17"/>
    </row>
    <row r="9" spans="2:31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20" t="s">
        <v>6</v>
      </c>
      <c r="I9" s="20" t="s">
        <v>7</v>
      </c>
      <c r="J9" s="20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2:31" s="132" customFormat="1" ht="18" customHeight="1">
      <c r="B10" s="115" t="s">
        <v>48</v>
      </c>
      <c r="C10" s="115"/>
      <c r="D10" s="115"/>
      <c r="E10" s="143">
        <v>5.62E-2</v>
      </c>
      <c r="F10" s="116"/>
      <c r="G10" s="117">
        <v>1075557.0703600002</v>
      </c>
      <c r="H10" s="118">
        <v>1</v>
      </c>
      <c r="I10" s="118">
        <f>G10/'סכום נכסי הקרן'!$C$42</f>
        <v>2.1832211806331433E-2</v>
      </c>
      <c r="J10" s="116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  <c r="AA10" s="135"/>
      <c r="AB10" s="135"/>
      <c r="AC10" s="135"/>
      <c r="AD10" s="135"/>
      <c r="AE10" s="135"/>
    </row>
    <row r="11" spans="2:31" s="133" customFormat="1">
      <c r="B11" s="79" t="s">
        <v>260</v>
      </c>
      <c r="C11" s="107"/>
      <c r="D11" s="107"/>
      <c r="E11" s="143">
        <v>5.62E-2</v>
      </c>
      <c r="F11" s="144"/>
      <c r="G11" s="87">
        <v>1075557.0703600002</v>
      </c>
      <c r="H11" s="88">
        <v>1</v>
      </c>
      <c r="I11" s="88">
        <f>G11/'סכום נכסי הקרן'!$C$42</f>
        <v>2.1832211806331433E-2</v>
      </c>
      <c r="J11" s="80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135"/>
    </row>
    <row r="12" spans="2:31" s="133" customFormat="1">
      <c r="B12" s="98" t="s">
        <v>104</v>
      </c>
      <c r="C12" s="107"/>
      <c r="D12" s="107"/>
      <c r="E12" s="145">
        <v>6.5799999999999997E-2</v>
      </c>
      <c r="F12" s="144"/>
      <c r="G12" s="87">
        <v>918684.37409000006</v>
      </c>
      <c r="H12" s="88">
        <v>0.85414749194341377</v>
      </c>
      <c r="I12" s="88">
        <f>G12/'סכום נכסי הקרן'!$C$42</f>
        <v>1.8647928957955379E-2</v>
      </c>
      <c r="J12" s="80"/>
      <c r="K12" s="135"/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5"/>
      <c r="AA12" s="135"/>
      <c r="AB12" s="135"/>
      <c r="AC12" s="135"/>
      <c r="AD12" s="135"/>
      <c r="AE12" s="135"/>
    </row>
    <row r="13" spans="2:31" s="133" customFormat="1">
      <c r="B13" s="83" t="s">
        <v>2713</v>
      </c>
      <c r="C13" s="108">
        <v>42735</v>
      </c>
      <c r="D13" s="97" t="s">
        <v>2714</v>
      </c>
      <c r="E13" s="146">
        <v>7.684013437291988E-2</v>
      </c>
      <c r="F13" s="93" t="s">
        <v>184</v>
      </c>
      <c r="G13" s="90">
        <v>12852.462</v>
      </c>
      <c r="H13" s="91">
        <v>1.1949586269465131E-2</v>
      </c>
      <c r="I13" s="91">
        <f>G13/'סכום נכסי הקרן'!$C$42</f>
        <v>2.6088589843299259E-4</v>
      </c>
      <c r="J13" s="82" t="s">
        <v>2715</v>
      </c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35"/>
      <c r="Y13" s="135"/>
      <c r="Z13" s="135"/>
      <c r="AA13" s="135"/>
      <c r="AB13" s="135"/>
      <c r="AC13" s="135"/>
      <c r="AD13" s="135"/>
      <c r="AE13" s="135"/>
    </row>
    <row r="14" spans="2:31" s="133" customFormat="1">
      <c r="B14" s="83" t="s">
        <v>2716</v>
      </c>
      <c r="C14" s="108">
        <v>42735</v>
      </c>
      <c r="D14" s="97" t="s">
        <v>2714</v>
      </c>
      <c r="E14" s="146">
        <v>4.955347871235722E-2</v>
      </c>
      <c r="F14" s="93" t="s">
        <v>184</v>
      </c>
      <c r="G14" s="90">
        <v>36112.507250000002</v>
      </c>
      <c r="H14" s="91">
        <v>3.3575630940636897E-2</v>
      </c>
      <c r="I14" s="91">
        <f>G14/'סכום נכסי הקרן'!$C$42</f>
        <v>7.3303028622719979E-4</v>
      </c>
      <c r="J14" s="82" t="s">
        <v>2717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</row>
    <row r="15" spans="2:31" s="133" customFormat="1">
      <c r="B15" s="83" t="s">
        <v>2718</v>
      </c>
      <c r="C15" s="108">
        <v>42735</v>
      </c>
      <c r="D15" s="97" t="s">
        <v>2714</v>
      </c>
      <c r="E15" s="146">
        <v>7.1105703085570487E-2</v>
      </c>
      <c r="F15" s="93" t="s">
        <v>184</v>
      </c>
      <c r="G15" s="90">
        <v>72441.085439999995</v>
      </c>
      <c r="H15" s="91">
        <v>6.7352154001231387E-2</v>
      </c>
      <c r="I15" s="91">
        <f>G15/'סכום נכסי הקרן'!$C$42</f>
        <v>1.4704464917675367E-3</v>
      </c>
      <c r="J15" s="82" t="s">
        <v>2719</v>
      </c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/>
      <c r="AA15" s="135"/>
      <c r="AB15" s="135"/>
      <c r="AC15" s="135"/>
      <c r="AD15" s="135"/>
      <c r="AE15" s="135"/>
    </row>
    <row r="16" spans="2:31" s="133" customFormat="1">
      <c r="B16" s="83" t="s">
        <v>2720</v>
      </c>
      <c r="C16" s="108">
        <v>42735</v>
      </c>
      <c r="D16" s="97" t="s">
        <v>2714</v>
      </c>
      <c r="E16" s="146">
        <v>7.515237420269312E-2</v>
      </c>
      <c r="F16" s="93" t="s">
        <v>184</v>
      </c>
      <c r="G16" s="90">
        <v>28219.999800000001</v>
      </c>
      <c r="H16" s="91">
        <v>2.6237566167041673E-2</v>
      </c>
      <c r="I16" s="91">
        <f>G16/'סכום נכסי הקרן'!$C$42</f>
        <v>5.7282410184148933E-4</v>
      </c>
      <c r="J16" s="82" t="s">
        <v>2721</v>
      </c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  <c r="AE16" s="135"/>
    </row>
    <row r="17" spans="2:31" s="133" customFormat="1">
      <c r="B17" s="83" t="s">
        <v>2722</v>
      </c>
      <c r="C17" s="108">
        <v>42735</v>
      </c>
      <c r="D17" s="97" t="s">
        <v>2723</v>
      </c>
      <c r="E17" s="146">
        <v>6.9308976752401386E-2</v>
      </c>
      <c r="F17" s="93" t="s">
        <v>184</v>
      </c>
      <c r="G17" s="90">
        <v>64135.584880000002</v>
      </c>
      <c r="H17" s="91">
        <v>5.9630108571117613E-2</v>
      </c>
      <c r="I17" s="91">
        <f>G17/'סכום נכסי הקרן'!$C$42</f>
        <v>1.3018571603591791E-3</v>
      </c>
      <c r="J17" s="82" t="s">
        <v>2724</v>
      </c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135"/>
      <c r="Z17" s="135"/>
      <c r="AA17" s="135"/>
      <c r="AB17" s="135"/>
      <c r="AC17" s="135"/>
      <c r="AD17" s="135"/>
      <c r="AE17" s="135"/>
    </row>
    <row r="18" spans="2:31" s="133" customFormat="1">
      <c r="B18" s="83" t="s">
        <v>2725</v>
      </c>
      <c r="C18" s="108">
        <v>42735</v>
      </c>
      <c r="D18" s="97" t="s">
        <v>2714</v>
      </c>
      <c r="E18" s="146">
        <v>6.7705550320117366E-2</v>
      </c>
      <c r="F18" s="93" t="s">
        <v>184</v>
      </c>
      <c r="G18" s="90">
        <v>82349.720269999991</v>
      </c>
      <c r="H18" s="91">
        <v>7.6564714731907874E-2</v>
      </c>
      <c r="I18" s="91">
        <f>G18/'סכום נכסי הקרן'!$C$42</f>
        <v>1.6715770689183574E-3</v>
      </c>
      <c r="J18" s="82" t="s">
        <v>2726</v>
      </c>
      <c r="K18" s="135"/>
      <c r="L18" s="135"/>
      <c r="M18" s="135"/>
      <c r="N18" s="135"/>
      <c r="O18" s="135"/>
      <c r="P18" s="135"/>
      <c r="Q18" s="135"/>
      <c r="R18" s="135"/>
      <c r="S18" s="135"/>
      <c r="T18" s="135"/>
      <c r="U18" s="135"/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</row>
    <row r="19" spans="2:31" s="133" customFormat="1">
      <c r="B19" s="83" t="s">
        <v>2727</v>
      </c>
      <c r="C19" s="108">
        <v>42735</v>
      </c>
      <c r="D19" s="97" t="s">
        <v>2714</v>
      </c>
      <c r="E19" s="146">
        <v>7.2595872127091607E-2</v>
      </c>
      <c r="F19" s="93" t="s">
        <v>184</v>
      </c>
      <c r="G19" s="90">
        <v>30736.008000000002</v>
      </c>
      <c r="H19" s="91">
        <v>2.8576826694758594E-2</v>
      </c>
      <c r="I19" s="91">
        <f>G19/'סכום נכסי הקרן'!$C$42</f>
        <v>6.2389533315279579E-4</v>
      </c>
      <c r="J19" s="82" t="s">
        <v>2728</v>
      </c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/>
      <c r="AA19" s="135"/>
      <c r="AB19" s="135"/>
      <c r="AC19" s="135"/>
      <c r="AD19" s="135"/>
      <c r="AE19" s="135"/>
    </row>
    <row r="20" spans="2:31" s="133" customFormat="1">
      <c r="B20" s="83" t="s">
        <v>2729</v>
      </c>
      <c r="C20" s="108">
        <v>42735</v>
      </c>
      <c r="D20" s="97" t="s">
        <v>2714</v>
      </c>
      <c r="E20" s="146">
        <v>4.7121792344028683E-2</v>
      </c>
      <c r="F20" s="93" t="s">
        <v>184</v>
      </c>
      <c r="G20" s="90">
        <v>60677.794000000002</v>
      </c>
      <c r="H20" s="91">
        <v>5.6415224884059853E-2</v>
      </c>
      <c r="I20" s="91">
        <f>G20/'סכום נכסי הקרן'!$C$42</f>
        <v>1.2316691387706143E-3</v>
      </c>
      <c r="J20" s="82" t="s">
        <v>2730</v>
      </c>
      <c r="K20" s="135"/>
      <c r="L20" s="135"/>
      <c r="M20" s="135"/>
      <c r="N20" s="135"/>
      <c r="O20" s="135"/>
      <c r="P20" s="135"/>
      <c r="Q20" s="135"/>
      <c r="R20" s="135"/>
      <c r="S20" s="135"/>
      <c r="T20" s="135"/>
      <c r="U20" s="135"/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</row>
    <row r="21" spans="2:31" s="133" customFormat="1">
      <c r="B21" s="83" t="s">
        <v>2731</v>
      </c>
      <c r="C21" s="108">
        <v>42735</v>
      </c>
      <c r="D21" s="97" t="s">
        <v>2714</v>
      </c>
      <c r="E21" s="146">
        <v>6.6713819002391303E-2</v>
      </c>
      <c r="F21" s="93" t="s">
        <v>184</v>
      </c>
      <c r="G21" s="90">
        <v>14871.085999999999</v>
      </c>
      <c r="H21" s="91">
        <v>1.38264034608805E-2</v>
      </c>
      <c r="I21" s="91">
        <f>G21/'סכום נכסי הקרן'!$C$42</f>
        <v>3.0186096887773703E-4</v>
      </c>
      <c r="J21" s="82" t="s">
        <v>2732</v>
      </c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  <c r="AC21" s="135"/>
      <c r="AD21" s="135"/>
      <c r="AE21" s="135"/>
    </row>
    <row r="22" spans="2:31" s="133" customFormat="1">
      <c r="B22" s="83" t="s">
        <v>2733</v>
      </c>
      <c r="C22" s="108">
        <v>42735</v>
      </c>
      <c r="D22" s="97" t="s">
        <v>2714</v>
      </c>
      <c r="E22" s="146">
        <v>1.2905748924520923E-2</v>
      </c>
      <c r="F22" s="93" t="s">
        <v>184</v>
      </c>
      <c r="G22" s="90">
        <v>7159.6</v>
      </c>
      <c r="H22" s="91">
        <v>6.6566435173947645E-3</v>
      </c>
      <c r="I22" s="91">
        <f>G22/'סכום נכסי הקרן'!$C$42</f>
        <v>1.4532925119100558E-4</v>
      </c>
      <c r="J22" s="82" t="s">
        <v>2734</v>
      </c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/>
    </row>
    <row r="23" spans="2:31" s="133" customFormat="1">
      <c r="B23" s="83" t="s">
        <v>2735</v>
      </c>
      <c r="C23" s="108">
        <v>42735</v>
      </c>
      <c r="D23" s="97" t="s">
        <v>2714</v>
      </c>
      <c r="E23" s="146">
        <v>4.08965896589659E-2</v>
      </c>
      <c r="F23" s="93" t="s">
        <v>184</v>
      </c>
      <c r="G23" s="90">
        <v>14687.934999999999</v>
      </c>
      <c r="H23" s="91">
        <v>1.3656118680047163E-2</v>
      </c>
      <c r="I23" s="91">
        <f>G23/'סכום נכסי הקרן'!$C$42</f>
        <v>2.9814327547518889E-4</v>
      </c>
      <c r="J23" s="82" t="s">
        <v>2736</v>
      </c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  <c r="AA23" s="135"/>
      <c r="AB23" s="135"/>
      <c r="AC23" s="135"/>
      <c r="AD23" s="135"/>
      <c r="AE23" s="135"/>
    </row>
    <row r="24" spans="2:31" s="133" customFormat="1">
      <c r="B24" s="83" t="s">
        <v>2737</v>
      </c>
      <c r="C24" s="108">
        <v>42735</v>
      </c>
      <c r="D24" s="97" t="s">
        <v>2714</v>
      </c>
      <c r="E24" s="146">
        <v>6.7147116486452732E-2</v>
      </c>
      <c r="F24" s="93" t="s">
        <v>184</v>
      </c>
      <c r="G24" s="90">
        <v>18426.694</v>
      </c>
      <c r="H24" s="91">
        <v>1.7132232689272723E-2</v>
      </c>
      <c r="I24" s="91">
        <f>G24/'סכום נכסי הקרן'!$C$42</f>
        <v>3.7403453278755727E-4</v>
      </c>
      <c r="J24" s="82" t="s">
        <v>2738</v>
      </c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</row>
    <row r="25" spans="2:31" s="133" customFormat="1">
      <c r="B25" s="83" t="s">
        <v>2739</v>
      </c>
      <c r="C25" s="108">
        <v>42735</v>
      </c>
      <c r="D25" s="97" t="s">
        <v>2714</v>
      </c>
      <c r="E25" s="146">
        <v>4.442436344026468E-2</v>
      </c>
      <c r="F25" s="93" t="s">
        <v>184</v>
      </c>
      <c r="G25" s="90">
        <v>6882.2830000000004</v>
      </c>
      <c r="H25" s="91">
        <v>6.3988078268096254E-3</v>
      </c>
      <c r="I25" s="91">
        <f>G25/'סכום נכסי הקרן'!$C$42</f>
        <v>1.3970012778291907E-4</v>
      </c>
      <c r="J25" s="82" t="s">
        <v>2740</v>
      </c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  <c r="AA25" s="135"/>
      <c r="AB25" s="135"/>
      <c r="AC25" s="135"/>
      <c r="AD25" s="135"/>
      <c r="AE25" s="135"/>
    </row>
    <row r="26" spans="2:31" s="133" customFormat="1">
      <c r="B26" s="83" t="s">
        <v>2741</v>
      </c>
      <c r="C26" s="108">
        <v>42735</v>
      </c>
      <c r="D26" s="97" t="s">
        <v>2714</v>
      </c>
      <c r="E26" s="146">
        <v>7.824161073825503E-2</v>
      </c>
      <c r="F26" s="93" t="s">
        <v>184</v>
      </c>
      <c r="G26" s="90">
        <v>37250.016100000001</v>
      </c>
      <c r="H26" s="91">
        <v>3.4633230654633723E-2</v>
      </c>
      <c r="I26" s="91">
        <f>G26/'סכום נכסי הקרן'!$C$42</f>
        <v>7.5612002718949403E-4</v>
      </c>
      <c r="J26" s="82" t="s">
        <v>2742</v>
      </c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</row>
    <row r="27" spans="2:31" s="133" customFormat="1">
      <c r="B27" s="83" t="s">
        <v>2743</v>
      </c>
      <c r="C27" s="108">
        <v>42735</v>
      </c>
      <c r="D27" s="97" t="s">
        <v>2714</v>
      </c>
      <c r="E27" s="146">
        <v>7.4659133709981174E-2</v>
      </c>
      <c r="F27" s="93" t="s">
        <v>184</v>
      </c>
      <c r="G27" s="90">
        <v>66375.000020000007</v>
      </c>
      <c r="H27" s="91">
        <v>6.171220649201218E-2</v>
      </c>
      <c r="I27" s="91">
        <f>G27/'סכום נכסי הקרן'!$C$42</f>
        <v>1.3473139631696716E-3</v>
      </c>
      <c r="J27" s="82" t="s">
        <v>2744</v>
      </c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5"/>
      <c r="X27" s="135"/>
      <c r="Y27" s="135"/>
      <c r="Z27" s="135"/>
      <c r="AA27" s="135"/>
      <c r="AB27" s="135"/>
      <c r="AC27" s="135"/>
      <c r="AD27" s="135"/>
      <c r="AE27" s="135"/>
    </row>
    <row r="28" spans="2:31" s="133" customFormat="1">
      <c r="B28" s="83" t="s">
        <v>2745</v>
      </c>
      <c r="C28" s="108">
        <v>42735</v>
      </c>
      <c r="D28" s="97" t="s">
        <v>2714</v>
      </c>
      <c r="E28" s="146">
        <v>5.782652043868395E-2</v>
      </c>
      <c r="F28" s="93" t="s">
        <v>184</v>
      </c>
      <c r="G28" s="90">
        <v>28084.000210000002</v>
      </c>
      <c r="H28" s="91">
        <v>2.6111120445333497E-2</v>
      </c>
      <c r="I28" s="91">
        <f>G28/'סכום נכסי הקרן'!$C$42</f>
        <v>5.7006351206315207E-4</v>
      </c>
      <c r="J28" s="82" t="s">
        <v>2746</v>
      </c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</row>
    <row r="29" spans="2:31" s="133" customFormat="1">
      <c r="B29" s="83" t="s">
        <v>2747</v>
      </c>
      <c r="C29" s="108">
        <v>42735</v>
      </c>
      <c r="D29" s="97" t="s">
        <v>2714</v>
      </c>
      <c r="E29" s="146">
        <v>6.438437429454906E-2</v>
      </c>
      <c r="F29" s="93" t="s">
        <v>184</v>
      </c>
      <c r="G29" s="90">
        <v>69274.398450000008</v>
      </c>
      <c r="H29" s="91">
        <v>6.4407924376168282E-2</v>
      </c>
      <c r="I29" s="91">
        <f>G29/'סכום נכסי הקרן'!$C$42</f>
        <v>1.4061674469866834E-3</v>
      </c>
      <c r="J29" s="82" t="s">
        <v>2748</v>
      </c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35"/>
      <c r="AA29" s="135"/>
      <c r="AB29" s="135"/>
      <c r="AC29" s="135"/>
      <c r="AD29" s="135"/>
      <c r="AE29" s="135"/>
    </row>
    <row r="30" spans="2:31" s="133" customFormat="1">
      <c r="B30" s="83" t="s">
        <v>2749</v>
      </c>
      <c r="C30" s="108">
        <v>42735</v>
      </c>
      <c r="D30" s="97" t="s">
        <v>2714</v>
      </c>
      <c r="E30" s="146">
        <v>5.8547235868178324E-2</v>
      </c>
      <c r="F30" s="93" t="s">
        <v>184</v>
      </c>
      <c r="G30" s="90">
        <v>29647.499</v>
      </c>
      <c r="H30" s="91">
        <v>2.7564784628375572E-2</v>
      </c>
      <c r="I30" s="91">
        <f>G30/'סכום נכסי הקרן'!$C$42</f>
        <v>6.0180021640260438E-4</v>
      </c>
      <c r="J30" s="82" t="s">
        <v>2750</v>
      </c>
      <c r="K30" s="135"/>
      <c r="L30" s="135"/>
      <c r="M30" s="135"/>
      <c r="N30" s="135"/>
      <c r="O30" s="135"/>
      <c r="P30" s="135"/>
      <c r="Q30" s="135"/>
      <c r="R30" s="135"/>
      <c r="S30" s="135"/>
      <c r="T30" s="135"/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</row>
    <row r="31" spans="2:31" s="133" customFormat="1">
      <c r="B31" s="83" t="s">
        <v>2751</v>
      </c>
      <c r="C31" s="108">
        <v>42735</v>
      </c>
      <c r="D31" s="97" t="s">
        <v>2714</v>
      </c>
      <c r="E31" s="146">
        <v>6.3750000000000001E-2</v>
      </c>
      <c r="F31" s="93" t="s">
        <v>184</v>
      </c>
      <c r="G31" s="90">
        <v>27936.000359999998</v>
      </c>
      <c r="H31" s="91">
        <v>2.5973517472810185E-2</v>
      </c>
      <c r="I31" s="91">
        <f>G31/'סכום נכסי הקרן'!$C$42</f>
        <v>5.670593348218422E-4</v>
      </c>
      <c r="J31" s="82" t="s">
        <v>2752</v>
      </c>
      <c r="K31" s="135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135"/>
      <c r="AA31" s="135"/>
      <c r="AB31" s="135"/>
      <c r="AC31" s="135"/>
      <c r="AD31" s="135"/>
      <c r="AE31" s="135"/>
    </row>
    <row r="32" spans="2:31" s="133" customFormat="1">
      <c r="B32" s="83" t="s">
        <v>2753</v>
      </c>
      <c r="C32" s="108">
        <v>42735</v>
      </c>
      <c r="D32" s="97" t="s">
        <v>2714</v>
      </c>
      <c r="E32" s="146">
        <v>7.0617364082723622E-2</v>
      </c>
      <c r="F32" s="93" t="s">
        <v>184</v>
      </c>
      <c r="G32" s="90">
        <v>69351.278390000007</v>
      </c>
      <c r="H32" s="91">
        <v>6.4479403558555387E-2</v>
      </c>
      <c r="I32" s="91">
        <f>G32/'סכום נכסי הקרן'!$C$42</f>
        <v>1.4077279956363018E-3</v>
      </c>
      <c r="J32" s="82" t="s">
        <v>2754</v>
      </c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</row>
    <row r="33" spans="2:31" s="133" customFormat="1">
      <c r="B33" s="83" t="s">
        <v>2755</v>
      </c>
      <c r="C33" s="108">
        <v>42735</v>
      </c>
      <c r="D33" s="97" t="s">
        <v>2714</v>
      </c>
      <c r="E33" s="146">
        <v>6.9805683117091469E-2</v>
      </c>
      <c r="F33" s="93" t="s">
        <v>184</v>
      </c>
      <c r="G33" s="90">
        <v>25221.712920000002</v>
      </c>
      <c r="H33" s="91">
        <v>2.3449906671672967E-2</v>
      </c>
      <c r="I33" s="91">
        <f>G33/'סכום נכסי הקרן'!$C$42</f>
        <v>5.1196332929466883E-4</v>
      </c>
      <c r="J33" s="82" t="s">
        <v>2756</v>
      </c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  <c r="AE33" s="135"/>
    </row>
    <row r="34" spans="2:31" s="133" customFormat="1">
      <c r="B34" s="83" t="s">
        <v>2757</v>
      </c>
      <c r="C34" s="108">
        <v>42735</v>
      </c>
      <c r="D34" s="97" t="s">
        <v>2714</v>
      </c>
      <c r="E34" s="146">
        <v>7.1515923566878983E-2</v>
      </c>
      <c r="F34" s="93" t="s">
        <v>184</v>
      </c>
      <c r="G34" s="90">
        <v>19625</v>
      </c>
      <c r="H34" s="91">
        <v>1.8246358599484921E-2</v>
      </c>
      <c r="I34" s="91">
        <f>G34/'סכום נכסי הקרן'!$C$42</f>
        <v>3.9835836563823179E-4</v>
      </c>
      <c r="J34" s="82" t="s">
        <v>2758</v>
      </c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</row>
    <row r="35" spans="2:31" s="133" customFormat="1">
      <c r="B35" s="83" t="s">
        <v>2759</v>
      </c>
      <c r="C35" s="108">
        <v>42735</v>
      </c>
      <c r="D35" s="97" t="s">
        <v>2714</v>
      </c>
      <c r="E35" s="146">
        <v>7.3822836545284251E-2</v>
      </c>
      <c r="F35" s="93" t="s">
        <v>184</v>
      </c>
      <c r="G35" s="90">
        <v>38447.983</v>
      </c>
      <c r="H35" s="91">
        <v>3.5747041286364335E-2</v>
      </c>
      <c r="I35" s="91">
        <f>G35/'סכום נכסי הקרן'!$C$42</f>
        <v>7.8043697681358056E-4</v>
      </c>
      <c r="J35" s="82" t="s">
        <v>2760</v>
      </c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135"/>
      <c r="AA35" s="135"/>
      <c r="AB35" s="135"/>
      <c r="AC35" s="135"/>
      <c r="AD35" s="135"/>
      <c r="AE35" s="135"/>
    </row>
    <row r="36" spans="2:31" s="133" customFormat="1">
      <c r="B36" s="83" t="s">
        <v>2761</v>
      </c>
      <c r="C36" s="108">
        <v>42735</v>
      </c>
      <c r="D36" s="97" t="s">
        <v>2714</v>
      </c>
      <c r="E36" s="146">
        <v>6.5000000000000002E-2</v>
      </c>
      <c r="F36" s="93" t="s">
        <v>184</v>
      </c>
      <c r="G36" s="90">
        <v>43543.726000000002</v>
      </c>
      <c r="H36" s="91">
        <v>4.0484812196367653E-2</v>
      </c>
      <c r="I36" s="91">
        <f>G36/'סכום נכסי הקרן'!$C$42</f>
        <v>8.8387299481064864E-4</v>
      </c>
      <c r="J36" s="82" t="s">
        <v>2762</v>
      </c>
      <c r="K36" s="135"/>
      <c r="L36" s="135"/>
      <c r="M36" s="135"/>
      <c r="N36" s="135"/>
      <c r="O36" s="135"/>
      <c r="P36" s="135"/>
      <c r="Q36" s="135"/>
      <c r="R36" s="135"/>
      <c r="S36" s="135"/>
      <c r="T36" s="135"/>
      <c r="U36" s="135"/>
      <c r="V36" s="135"/>
      <c r="W36" s="135"/>
      <c r="X36" s="135"/>
      <c r="Y36" s="135"/>
      <c r="Z36" s="135"/>
      <c r="AA36" s="135"/>
      <c r="AB36" s="135"/>
      <c r="AC36" s="135"/>
      <c r="AD36" s="135"/>
      <c r="AE36" s="135"/>
    </row>
    <row r="37" spans="2:31" s="133" customFormat="1">
      <c r="B37" s="83" t="s">
        <v>2763</v>
      </c>
      <c r="C37" s="108">
        <v>42735</v>
      </c>
      <c r="D37" s="97" t="s">
        <v>2714</v>
      </c>
      <c r="E37" s="147">
        <v>5.7356521739130438E-2</v>
      </c>
      <c r="F37" s="93" t="s">
        <v>184</v>
      </c>
      <c r="G37" s="90">
        <v>14375</v>
      </c>
      <c r="H37" s="91">
        <v>1.3365167127011249E-2</v>
      </c>
      <c r="I37" s="91">
        <f>G37/'סכום נכסי הקרן'!$C$42</f>
        <v>2.9179115954392772E-4</v>
      </c>
      <c r="J37" s="82" t="s">
        <v>2742</v>
      </c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35"/>
      <c r="X37" s="135"/>
      <c r="Y37" s="135"/>
      <c r="Z37" s="135"/>
      <c r="AA37" s="135"/>
      <c r="AB37" s="135"/>
      <c r="AC37" s="135"/>
      <c r="AD37" s="135"/>
      <c r="AE37" s="135"/>
    </row>
    <row r="38" spans="2:31" s="133" customFormat="1">
      <c r="B38" s="106"/>
      <c r="C38" s="97"/>
      <c r="D38" s="97"/>
      <c r="E38" s="82"/>
      <c r="F38" s="82"/>
      <c r="G38" s="82"/>
      <c r="H38" s="91"/>
      <c r="I38" s="82"/>
      <c r="J38" s="82"/>
      <c r="K38" s="135"/>
      <c r="L38" s="135"/>
      <c r="M38" s="135"/>
      <c r="N38" s="135"/>
      <c r="O38" s="135"/>
      <c r="P38" s="135"/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</row>
    <row r="39" spans="2:31" s="133" customFormat="1">
      <c r="B39" s="98" t="s">
        <v>105</v>
      </c>
      <c r="C39" s="107"/>
      <c r="D39" s="107"/>
      <c r="E39" s="148">
        <v>0</v>
      </c>
      <c r="F39" s="144"/>
      <c r="G39" s="87">
        <v>156872.69626999999</v>
      </c>
      <c r="H39" s="88">
        <v>0.14585250805658601</v>
      </c>
      <c r="I39" s="88">
        <f>G39/'סכום נכסי הקרן'!$C$42</f>
        <v>3.1842828483760474E-3</v>
      </c>
      <c r="J39" s="80"/>
      <c r="K39" s="135"/>
      <c r="L39" s="135"/>
      <c r="M39" s="135"/>
      <c r="N39" s="135"/>
      <c r="O39" s="135"/>
      <c r="P39" s="135"/>
      <c r="Q39" s="135"/>
      <c r="R39" s="135"/>
      <c r="S39" s="135"/>
      <c r="T39" s="135"/>
      <c r="U39" s="135"/>
      <c r="V39" s="135"/>
      <c r="W39" s="135"/>
      <c r="X39" s="135"/>
      <c r="Y39" s="135"/>
      <c r="Z39" s="135"/>
      <c r="AA39" s="135"/>
      <c r="AB39" s="135"/>
      <c r="AC39" s="135"/>
      <c r="AD39" s="135"/>
      <c r="AE39" s="135"/>
    </row>
    <row r="40" spans="2:31" s="133" customFormat="1">
      <c r="B40" s="83" t="s">
        <v>2764</v>
      </c>
      <c r="C40" s="108">
        <v>42735</v>
      </c>
      <c r="D40" s="97" t="s">
        <v>30</v>
      </c>
      <c r="E40" s="91">
        <v>0</v>
      </c>
      <c r="F40" s="93" t="s">
        <v>184</v>
      </c>
      <c r="G40" s="90">
        <v>6560</v>
      </c>
      <c r="H40" s="91">
        <v>6.0991649637004378E-3</v>
      </c>
      <c r="I40" s="91">
        <f>G40/'סכום נכסי הקרן'!$C$42</f>
        <v>1.331582613292637E-4</v>
      </c>
      <c r="J40" s="82" t="s">
        <v>2765</v>
      </c>
      <c r="K40" s="135"/>
      <c r="L40" s="135"/>
      <c r="M40" s="135"/>
      <c r="N40" s="135"/>
      <c r="O40" s="135"/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</row>
    <row r="41" spans="2:31" s="133" customFormat="1">
      <c r="B41" s="83" t="s">
        <v>2766</v>
      </c>
      <c r="C41" s="108">
        <v>42735</v>
      </c>
      <c r="D41" s="97" t="s">
        <v>30</v>
      </c>
      <c r="E41" s="91">
        <v>0</v>
      </c>
      <c r="F41" s="93" t="s">
        <v>184</v>
      </c>
      <c r="G41" s="90">
        <v>103951.57385</v>
      </c>
      <c r="H41" s="91">
        <v>9.6649054443207108E-2</v>
      </c>
      <c r="I41" s="91">
        <f>G41/'סכום נכסי הקרן'!$C$42</f>
        <v>2.1100626274857554E-3</v>
      </c>
      <c r="J41" s="82" t="s">
        <v>2767</v>
      </c>
      <c r="K41" s="135"/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5"/>
      <c r="W41" s="135"/>
      <c r="X41" s="135"/>
      <c r="Y41" s="135"/>
      <c r="Z41" s="135"/>
      <c r="AA41" s="135"/>
      <c r="AB41" s="135"/>
      <c r="AC41" s="135"/>
      <c r="AD41" s="135"/>
      <c r="AE41" s="135"/>
    </row>
    <row r="42" spans="2:31" s="133" customFormat="1">
      <c r="B42" s="83" t="s">
        <v>2768</v>
      </c>
      <c r="C42" s="108">
        <v>42735</v>
      </c>
      <c r="D42" s="97" t="s">
        <v>30</v>
      </c>
      <c r="E42" s="91">
        <v>0</v>
      </c>
      <c r="F42" s="93" t="s">
        <v>184</v>
      </c>
      <c r="G42" s="90">
        <v>4968</v>
      </c>
      <c r="H42" s="91">
        <v>4.6190017590950873E-3</v>
      </c>
      <c r="I42" s="91">
        <f>G42/'סכום נכסי הקרן'!$C$42</f>
        <v>1.0084302473838142E-4</v>
      </c>
      <c r="J42" s="82" t="s">
        <v>2750</v>
      </c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  <c r="AA42" s="135"/>
      <c r="AB42" s="135"/>
      <c r="AC42" s="135"/>
      <c r="AD42" s="135"/>
      <c r="AE42" s="135"/>
    </row>
    <row r="43" spans="2:31" s="133" customFormat="1">
      <c r="B43" s="83" t="s">
        <v>2769</v>
      </c>
      <c r="C43" s="108">
        <v>42735</v>
      </c>
      <c r="D43" s="97" t="s">
        <v>30</v>
      </c>
      <c r="E43" s="91">
        <v>0</v>
      </c>
      <c r="F43" s="93" t="s">
        <v>184</v>
      </c>
      <c r="G43" s="90">
        <v>18009.98142</v>
      </c>
      <c r="H43" s="91">
        <v>1.6744793852707295E-2</v>
      </c>
      <c r="I43" s="91">
        <f>G43/'סכום נכסי הקרן'!$C$42</f>
        <v>3.6557588604566222E-4</v>
      </c>
      <c r="J43" s="82" t="s">
        <v>2770</v>
      </c>
      <c r="K43" s="135"/>
      <c r="L43" s="135"/>
      <c r="M43" s="135"/>
      <c r="N43" s="135"/>
      <c r="O43" s="135"/>
      <c r="P43" s="135"/>
      <c r="Q43" s="135"/>
      <c r="R43" s="135"/>
      <c r="S43" s="135"/>
      <c r="T43" s="135"/>
      <c r="U43" s="135"/>
      <c r="V43" s="135"/>
      <c r="W43" s="135"/>
      <c r="X43" s="135"/>
      <c r="Y43" s="135"/>
      <c r="Z43" s="135"/>
      <c r="AA43" s="135"/>
      <c r="AB43" s="135"/>
      <c r="AC43" s="135"/>
      <c r="AD43" s="135"/>
      <c r="AE43" s="135"/>
    </row>
    <row r="44" spans="2:31" s="133" customFormat="1">
      <c r="B44" s="83" t="s">
        <v>2771</v>
      </c>
      <c r="C44" s="108">
        <v>42735</v>
      </c>
      <c r="D44" s="97" t="s">
        <v>30</v>
      </c>
      <c r="E44" s="146">
        <v>0</v>
      </c>
      <c r="F44" s="93" t="s">
        <v>184</v>
      </c>
      <c r="G44" s="90">
        <v>23383.141</v>
      </c>
      <c r="H44" s="91">
        <v>2.1740493037876101E-2</v>
      </c>
      <c r="I44" s="91">
        <f>G44/'סכום נכסי הקרן'!$C$42</f>
        <v>4.7464304877698491E-4</v>
      </c>
      <c r="J44" s="82" t="s">
        <v>2762</v>
      </c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135"/>
      <c r="V44" s="135"/>
      <c r="W44" s="135"/>
      <c r="X44" s="135"/>
      <c r="Y44" s="135"/>
      <c r="Z44" s="135"/>
      <c r="AA44" s="135"/>
      <c r="AB44" s="135"/>
      <c r="AC44" s="135"/>
      <c r="AD44" s="135"/>
      <c r="AE44" s="135"/>
    </row>
    <row r="45" spans="2:31" s="133" customFormat="1">
      <c r="B45" s="134"/>
      <c r="C45" s="134"/>
      <c r="F45" s="135"/>
      <c r="G45" s="135"/>
      <c r="H45" s="135"/>
      <c r="I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5"/>
      <c r="V45" s="135"/>
      <c r="W45" s="135"/>
      <c r="X45" s="135"/>
      <c r="Y45" s="135"/>
      <c r="Z45" s="135"/>
      <c r="AA45" s="135"/>
      <c r="AB45" s="135"/>
      <c r="AC45" s="135"/>
      <c r="AD45" s="135"/>
      <c r="AE45" s="135"/>
    </row>
    <row r="46" spans="2:31" s="133" customFormat="1">
      <c r="B46" s="134"/>
      <c r="C46" s="134"/>
      <c r="F46" s="135"/>
      <c r="G46" s="135"/>
      <c r="H46" s="135"/>
      <c r="I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  <c r="AA46" s="135"/>
      <c r="AB46" s="135"/>
      <c r="AC46" s="135"/>
      <c r="AD46" s="135"/>
      <c r="AE46" s="135"/>
    </row>
    <row r="47" spans="2:31" s="133" customFormat="1">
      <c r="B47" s="134"/>
      <c r="C47" s="134"/>
      <c r="F47" s="135"/>
      <c r="G47" s="135"/>
      <c r="H47" s="135"/>
      <c r="I47" s="135"/>
      <c r="K47" s="135"/>
      <c r="L47" s="135"/>
      <c r="M47" s="135"/>
      <c r="N47" s="135"/>
      <c r="O47" s="135"/>
      <c r="P47" s="135"/>
      <c r="Q47" s="135"/>
      <c r="R47" s="135"/>
      <c r="S47" s="135"/>
      <c r="T47" s="135"/>
      <c r="U47" s="135"/>
      <c r="V47" s="135"/>
      <c r="W47" s="135"/>
      <c r="X47" s="135"/>
      <c r="Y47" s="135"/>
      <c r="Z47" s="135"/>
      <c r="AA47" s="135"/>
      <c r="AB47" s="135"/>
      <c r="AC47" s="135"/>
      <c r="AD47" s="135"/>
      <c r="AE47" s="135"/>
    </row>
    <row r="48" spans="2:31" s="133" customFormat="1">
      <c r="B48" s="137" t="s">
        <v>276</v>
      </c>
      <c r="C48" s="134"/>
      <c r="F48" s="135"/>
      <c r="G48" s="135"/>
      <c r="H48" s="135"/>
      <c r="I48" s="135"/>
      <c r="K48" s="135"/>
      <c r="L48" s="135"/>
      <c r="M48" s="135"/>
      <c r="N48" s="135"/>
      <c r="O48" s="135"/>
      <c r="P48" s="135"/>
      <c r="Q48" s="135"/>
      <c r="R48" s="135"/>
      <c r="S48" s="135"/>
      <c r="T48" s="135"/>
      <c r="U48" s="135"/>
      <c r="V48" s="135"/>
      <c r="W48" s="135"/>
      <c r="X48" s="135"/>
      <c r="Y48" s="135"/>
      <c r="Z48" s="135"/>
      <c r="AA48" s="135"/>
      <c r="AB48" s="135"/>
      <c r="AC48" s="135"/>
      <c r="AD48" s="135"/>
      <c r="AE48" s="135"/>
    </row>
    <row r="49" spans="2:31" s="133" customFormat="1">
      <c r="B49" s="137" t="s">
        <v>132</v>
      </c>
      <c r="C49" s="134"/>
      <c r="F49" s="135"/>
      <c r="G49" s="135"/>
      <c r="H49" s="135"/>
      <c r="I49" s="135"/>
      <c r="K49" s="135"/>
      <c r="L49" s="135"/>
      <c r="M49" s="135"/>
      <c r="N49" s="135"/>
      <c r="O49" s="135"/>
      <c r="P49" s="135"/>
      <c r="Q49" s="135"/>
      <c r="R49" s="135"/>
      <c r="S49" s="135"/>
      <c r="T49" s="135"/>
      <c r="U49" s="135"/>
      <c r="V49" s="135"/>
      <c r="W49" s="135"/>
      <c r="X49" s="135"/>
      <c r="Y49" s="135"/>
      <c r="Z49" s="135"/>
      <c r="AA49" s="135"/>
      <c r="AB49" s="135"/>
      <c r="AC49" s="135"/>
      <c r="AD49" s="135"/>
      <c r="AE49" s="135"/>
    </row>
    <row r="50" spans="2:31" s="133" customFormat="1">
      <c r="B50" s="137" t="s">
        <v>261</v>
      </c>
      <c r="C50" s="134"/>
      <c r="F50" s="135"/>
      <c r="G50" s="135"/>
      <c r="H50" s="135"/>
      <c r="I50" s="135"/>
      <c r="K50" s="135"/>
      <c r="L50" s="135"/>
      <c r="M50" s="135"/>
      <c r="N50" s="135"/>
      <c r="O50" s="135"/>
      <c r="P50" s="135"/>
      <c r="Q50" s="135"/>
      <c r="R50" s="135"/>
      <c r="S50" s="135"/>
      <c r="T50" s="135"/>
      <c r="U50" s="135"/>
      <c r="V50" s="135"/>
      <c r="W50" s="135"/>
      <c r="X50" s="135"/>
      <c r="Y50" s="135"/>
      <c r="Z50" s="135"/>
      <c r="AA50" s="135"/>
      <c r="AB50" s="135"/>
      <c r="AC50" s="135"/>
      <c r="AD50" s="135"/>
      <c r="AE50" s="135"/>
    </row>
    <row r="51" spans="2:31" s="133" customFormat="1">
      <c r="B51" s="137" t="s">
        <v>271</v>
      </c>
      <c r="C51" s="134"/>
      <c r="F51" s="135"/>
      <c r="G51" s="135"/>
      <c r="H51" s="135"/>
      <c r="I51" s="135"/>
      <c r="K51" s="135"/>
      <c r="L51" s="135"/>
      <c r="M51" s="135"/>
      <c r="N51" s="135"/>
      <c r="O51" s="135"/>
      <c r="P51" s="135"/>
      <c r="Q51" s="135"/>
      <c r="R51" s="135"/>
      <c r="S51" s="135"/>
      <c r="T51" s="135"/>
      <c r="U51" s="135"/>
      <c r="V51" s="135"/>
      <c r="W51" s="135"/>
      <c r="X51" s="135"/>
      <c r="Y51" s="135"/>
      <c r="Z51" s="135"/>
      <c r="AA51" s="135"/>
      <c r="AB51" s="135"/>
      <c r="AC51" s="135"/>
      <c r="AD51" s="135"/>
      <c r="AE51" s="135"/>
    </row>
    <row r="52" spans="2:31" s="133" customFormat="1">
      <c r="B52" s="134"/>
      <c r="C52" s="134"/>
      <c r="F52" s="135"/>
      <c r="G52" s="135"/>
      <c r="H52" s="135"/>
      <c r="I52" s="135"/>
      <c r="K52" s="135"/>
      <c r="L52" s="135"/>
      <c r="M52" s="135"/>
      <c r="N52" s="135"/>
      <c r="O52" s="135"/>
      <c r="P52" s="135"/>
      <c r="Q52" s="135"/>
      <c r="R52" s="135"/>
      <c r="S52" s="135"/>
      <c r="T52" s="135"/>
      <c r="U52" s="135"/>
      <c r="V52" s="135"/>
      <c r="W52" s="135"/>
      <c r="X52" s="135"/>
      <c r="Y52" s="135"/>
      <c r="Z52" s="135"/>
      <c r="AA52" s="135"/>
      <c r="AB52" s="135"/>
      <c r="AC52" s="135"/>
      <c r="AD52" s="135"/>
      <c r="AE52" s="135"/>
    </row>
    <row r="53" spans="2:31" s="133" customFormat="1">
      <c r="B53" s="134"/>
      <c r="C53" s="134"/>
      <c r="F53" s="135"/>
      <c r="G53" s="135"/>
      <c r="H53" s="135"/>
      <c r="I53" s="135"/>
      <c r="K53" s="135"/>
      <c r="L53" s="135"/>
      <c r="M53" s="135"/>
      <c r="N53" s="135"/>
      <c r="O53" s="135"/>
      <c r="P53" s="135"/>
      <c r="Q53" s="135"/>
      <c r="R53" s="135"/>
      <c r="S53" s="135"/>
      <c r="T53" s="135"/>
      <c r="U53" s="135"/>
      <c r="V53" s="135"/>
      <c r="W53" s="135"/>
      <c r="X53" s="135"/>
      <c r="Y53" s="135"/>
      <c r="Z53" s="135"/>
      <c r="AA53" s="135"/>
      <c r="AB53" s="135"/>
      <c r="AC53" s="135"/>
      <c r="AD53" s="135"/>
      <c r="AE53" s="135"/>
    </row>
    <row r="54" spans="2:31" s="133" customFormat="1">
      <c r="B54" s="134"/>
      <c r="C54" s="134"/>
      <c r="F54" s="135"/>
      <c r="G54" s="135"/>
      <c r="H54" s="135"/>
      <c r="I54" s="135"/>
      <c r="K54" s="135"/>
      <c r="L54" s="135"/>
      <c r="M54" s="135"/>
      <c r="N54" s="135"/>
      <c r="O54" s="135"/>
      <c r="P54" s="135"/>
      <c r="Q54" s="135"/>
      <c r="R54" s="135"/>
      <c r="S54" s="135"/>
      <c r="T54" s="135"/>
      <c r="U54" s="135"/>
      <c r="V54" s="135"/>
      <c r="W54" s="135"/>
      <c r="X54" s="135"/>
      <c r="Y54" s="135"/>
      <c r="Z54" s="135"/>
      <c r="AA54" s="135"/>
      <c r="AB54" s="135"/>
      <c r="AC54" s="135"/>
      <c r="AD54" s="135"/>
      <c r="AE54" s="135"/>
    </row>
    <row r="55" spans="2:31" s="133" customFormat="1">
      <c r="B55" s="134"/>
      <c r="C55" s="134"/>
      <c r="F55" s="135"/>
      <c r="G55" s="135"/>
      <c r="H55" s="135"/>
      <c r="I55" s="135"/>
      <c r="K55" s="135"/>
      <c r="L55" s="135"/>
      <c r="M55" s="135"/>
      <c r="N55" s="135"/>
      <c r="O55" s="135"/>
      <c r="P55" s="135"/>
      <c r="Q55" s="135"/>
      <c r="R55" s="135"/>
      <c r="S55" s="135"/>
      <c r="T55" s="135"/>
      <c r="U55" s="135"/>
      <c r="V55" s="135"/>
      <c r="W55" s="135"/>
      <c r="X55" s="135"/>
      <c r="Y55" s="135"/>
      <c r="Z55" s="135"/>
      <c r="AA55" s="135"/>
      <c r="AB55" s="135"/>
      <c r="AC55" s="135"/>
      <c r="AD55" s="135"/>
      <c r="AE55" s="135"/>
    </row>
    <row r="56" spans="2:31" s="133" customFormat="1">
      <c r="B56" s="134"/>
      <c r="C56" s="134"/>
      <c r="F56" s="135"/>
      <c r="G56" s="135"/>
      <c r="H56" s="135"/>
      <c r="I56" s="135"/>
      <c r="K56" s="135"/>
      <c r="L56" s="135"/>
      <c r="M56" s="135"/>
      <c r="N56" s="135"/>
      <c r="O56" s="135"/>
      <c r="P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/>
      <c r="AA56" s="135"/>
      <c r="AB56" s="135"/>
      <c r="AC56" s="135"/>
      <c r="AD56" s="135"/>
      <c r="AE56" s="135"/>
    </row>
    <row r="57" spans="2:31" s="133" customFormat="1">
      <c r="B57" s="134"/>
      <c r="C57" s="134"/>
      <c r="F57" s="135"/>
      <c r="G57" s="135"/>
      <c r="H57" s="135"/>
      <c r="I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  <c r="AA57" s="135"/>
      <c r="AB57" s="135"/>
      <c r="AC57" s="135"/>
      <c r="AD57" s="135"/>
      <c r="AE57" s="135"/>
    </row>
    <row r="58" spans="2:31" s="133" customFormat="1">
      <c r="B58" s="134"/>
      <c r="C58" s="134"/>
      <c r="F58" s="135"/>
      <c r="G58" s="135"/>
      <c r="H58" s="135"/>
      <c r="I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  <c r="AA58" s="135"/>
      <c r="AB58" s="135"/>
      <c r="AC58" s="135"/>
      <c r="AD58" s="135"/>
      <c r="AE58" s="135"/>
    </row>
    <row r="59" spans="2:31" s="133" customFormat="1">
      <c r="B59" s="134"/>
      <c r="C59" s="134"/>
      <c r="F59" s="135"/>
      <c r="G59" s="135"/>
      <c r="H59" s="135"/>
      <c r="I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  <c r="AA59" s="135"/>
      <c r="AB59" s="135"/>
      <c r="AC59" s="135"/>
      <c r="AD59" s="135"/>
      <c r="AE59" s="135"/>
    </row>
    <row r="60" spans="2:31" s="133" customFormat="1">
      <c r="B60" s="134"/>
      <c r="C60" s="134"/>
      <c r="F60" s="135"/>
      <c r="G60" s="135"/>
      <c r="H60" s="135"/>
      <c r="I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  <c r="AA60" s="135"/>
      <c r="AB60" s="135"/>
      <c r="AC60" s="135"/>
      <c r="AD60" s="135"/>
      <c r="AE60" s="135"/>
    </row>
    <row r="61" spans="2:31" s="133" customFormat="1">
      <c r="B61" s="134"/>
      <c r="C61" s="134"/>
      <c r="F61" s="135"/>
      <c r="G61" s="135"/>
      <c r="H61" s="135"/>
      <c r="I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5"/>
      <c r="W61" s="135"/>
      <c r="X61" s="135"/>
      <c r="Y61" s="135"/>
      <c r="Z61" s="135"/>
      <c r="AA61" s="135"/>
      <c r="AB61" s="135"/>
      <c r="AC61" s="135"/>
      <c r="AD61" s="135"/>
      <c r="AE61" s="135"/>
    </row>
    <row r="62" spans="2:31" s="133" customFormat="1">
      <c r="B62" s="134"/>
      <c r="C62" s="134"/>
      <c r="F62" s="135"/>
      <c r="G62" s="135"/>
      <c r="H62" s="135"/>
      <c r="I62" s="135"/>
      <c r="K62" s="135"/>
      <c r="L62" s="135"/>
      <c r="M62" s="135"/>
      <c r="N62" s="135"/>
      <c r="O62" s="135"/>
      <c r="P62" s="135"/>
      <c r="Q62" s="135"/>
      <c r="R62" s="135"/>
      <c r="S62" s="135"/>
      <c r="T62" s="135"/>
      <c r="U62" s="135"/>
      <c r="V62" s="135"/>
      <c r="W62" s="135"/>
      <c r="X62" s="135"/>
      <c r="Y62" s="135"/>
      <c r="Z62" s="135"/>
      <c r="AA62" s="135"/>
      <c r="AB62" s="135"/>
      <c r="AC62" s="135"/>
      <c r="AD62" s="135"/>
      <c r="AE62" s="135"/>
    </row>
    <row r="63" spans="2:31" s="133" customFormat="1">
      <c r="B63" s="134"/>
      <c r="C63" s="134"/>
      <c r="F63" s="135"/>
      <c r="G63" s="135"/>
      <c r="H63" s="135"/>
      <c r="I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  <c r="AA63" s="135"/>
      <c r="AB63" s="135"/>
      <c r="AC63" s="135"/>
      <c r="AD63" s="135"/>
      <c r="AE63" s="135"/>
    </row>
    <row r="64" spans="2:31" s="133" customFormat="1">
      <c r="B64" s="134"/>
      <c r="C64" s="134"/>
      <c r="F64" s="135"/>
      <c r="G64" s="135"/>
      <c r="H64" s="135"/>
      <c r="I64" s="135"/>
      <c r="K64" s="135"/>
      <c r="L64" s="135"/>
      <c r="M64" s="135"/>
      <c r="N64" s="135"/>
      <c r="O64" s="135"/>
      <c r="P64" s="135"/>
      <c r="Q64" s="135"/>
      <c r="R64" s="135"/>
      <c r="S64" s="135"/>
      <c r="T64" s="135"/>
      <c r="U64" s="135"/>
      <c r="V64" s="135"/>
      <c r="W64" s="135"/>
      <c r="X64" s="135"/>
      <c r="Y64" s="135"/>
      <c r="Z64" s="135"/>
      <c r="AA64" s="135"/>
      <c r="AB64" s="135"/>
      <c r="AC64" s="135"/>
      <c r="AD64" s="135"/>
      <c r="AE64" s="135"/>
    </row>
    <row r="65" spans="2:31" s="133" customFormat="1">
      <c r="B65" s="134"/>
      <c r="C65" s="134"/>
      <c r="F65" s="135"/>
      <c r="G65" s="135"/>
      <c r="H65" s="135"/>
      <c r="I65" s="135"/>
      <c r="K65" s="135"/>
      <c r="L65" s="135"/>
      <c r="M65" s="135"/>
      <c r="N65" s="135"/>
      <c r="O65" s="135"/>
      <c r="P65" s="135"/>
      <c r="Q65" s="135"/>
      <c r="R65" s="135"/>
      <c r="S65" s="135"/>
      <c r="T65" s="135"/>
      <c r="U65" s="135"/>
      <c r="V65" s="135"/>
      <c r="W65" s="135"/>
      <c r="X65" s="135"/>
      <c r="Y65" s="135"/>
      <c r="Z65" s="135"/>
      <c r="AA65" s="135"/>
      <c r="AB65" s="135"/>
      <c r="AC65" s="135"/>
      <c r="AD65" s="135"/>
      <c r="AE65" s="135"/>
    </row>
    <row r="66" spans="2:31" s="133" customFormat="1">
      <c r="B66" s="134"/>
      <c r="C66" s="134"/>
      <c r="F66" s="135"/>
      <c r="G66" s="135"/>
      <c r="H66" s="135"/>
      <c r="I66" s="135"/>
      <c r="K66" s="135"/>
      <c r="L66" s="135"/>
      <c r="M66" s="135"/>
      <c r="N66" s="135"/>
      <c r="O66" s="135"/>
      <c r="P66" s="135"/>
      <c r="Q66" s="135"/>
      <c r="R66" s="135"/>
      <c r="S66" s="135"/>
      <c r="T66" s="135"/>
      <c r="U66" s="135"/>
      <c r="V66" s="135"/>
      <c r="W66" s="135"/>
      <c r="X66" s="135"/>
      <c r="Y66" s="135"/>
      <c r="Z66" s="135"/>
      <c r="AA66" s="135"/>
      <c r="AB66" s="135"/>
      <c r="AC66" s="135"/>
      <c r="AD66" s="135"/>
      <c r="AE66" s="135"/>
    </row>
    <row r="67" spans="2:31" s="133" customFormat="1">
      <c r="B67" s="134"/>
      <c r="C67" s="134"/>
      <c r="F67" s="135"/>
      <c r="G67" s="135"/>
      <c r="H67" s="135"/>
      <c r="I67" s="135"/>
      <c r="K67" s="135"/>
      <c r="L67" s="135"/>
      <c r="M67" s="135"/>
      <c r="N67" s="135"/>
      <c r="O67" s="135"/>
      <c r="P67" s="135"/>
      <c r="Q67" s="135"/>
      <c r="R67" s="135"/>
      <c r="S67" s="135"/>
      <c r="T67" s="135"/>
      <c r="U67" s="135"/>
      <c r="V67" s="135"/>
      <c r="W67" s="135"/>
      <c r="X67" s="135"/>
      <c r="Y67" s="135"/>
      <c r="Z67" s="135"/>
      <c r="AA67" s="135"/>
      <c r="AB67" s="135"/>
      <c r="AC67" s="135"/>
      <c r="AD67" s="135"/>
      <c r="AE67" s="135"/>
    </row>
    <row r="68" spans="2:31" s="133" customFormat="1">
      <c r="B68" s="134"/>
      <c r="C68" s="134"/>
      <c r="F68" s="135"/>
      <c r="G68" s="135"/>
      <c r="H68" s="135"/>
      <c r="I68" s="135"/>
      <c r="K68" s="135"/>
      <c r="L68" s="135"/>
      <c r="M68" s="135"/>
      <c r="N68" s="135"/>
      <c r="O68" s="135"/>
      <c r="P68" s="135"/>
      <c r="Q68" s="135"/>
      <c r="R68" s="135"/>
      <c r="S68" s="135"/>
      <c r="T68" s="135"/>
      <c r="U68" s="135"/>
      <c r="V68" s="135"/>
      <c r="W68" s="135"/>
      <c r="X68" s="135"/>
      <c r="Y68" s="135"/>
      <c r="Z68" s="135"/>
      <c r="AA68" s="135"/>
      <c r="AB68" s="135"/>
      <c r="AC68" s="135"/>
      <c r="AD68" s="135"/>
      <c r="AE68" s="135"/>
    </row>
    <row r="69" spans="2:31" s="133" customFormat="1">
      <c r="B69" s="134"/>
      <c r="C69" s="134"/>
      <c r="F69" s="135"/>
      <c r="G69" s="135"/>
      <c r="H69" s="135"/>
      <c r="I69" s="135"/>
      <c r="K69" s="135"/>
      <c r="L69" s="135"/>
      <c r="M69" s="135"/>
      <c r="N69" s="135"/>
      <c r="O69" s="135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35"/>
      <c r="AA69" s="135"/>
      <c r="AB69" s="135"/>
      <c r="AC69" s="135"/>
      <c r="AD69" s="135"/>
      <c r="AE69" s="135"/>
    </row>
    <row r="70" spans="2:31" s="133" customFormat="1">
      <c r="B70" s="134"/>
      <c r="C70" s="134"/>
      <c r="F70" s="135"/>
      <c r="G70" s="135"/>
      <c r="H70" s="135"/>
      <c r="I70" s="135"/>
      <c r="K70" s="135"/>
      <c r="L70" s="135"/>
      <c r="M70" s="135"/>
      <c r="N70" s="135"/>
      <c r="O70" s="135"/>
      <c r="P70" s="135"/>
      <c r="Q70" s="135"/>
      <c r="R70" s="135"/>
      <c r="S70" s="135"/>
      <c r="T70" s="135"/>
      <c r="U70" s="135"/>
      <c r="V70" s="135"/>
      <c r="W70" s="135"/>
      <c r="X70" s="135"/>
      <c r="Y70" s="135"/>
      <c r="Z70" s="135"/>
      <c r="AA70" s="135"/>
      <c r="AB70" s="135"/>
      <c r="AC70" s="135"/>
      <c r="AD70" s="135"/>
      <c r="AE70" s="135"/>
    </row>
    <row r="71" spans="2:31" s="133" customFormat="1">
      <c r="B71" s="134"/>
      <c r="C71" s="134"/>
      <c r="F71" s="135"/>
      <c r="G71" s="135"/>
      <c r="H71" s="135"/>
      <c r="I71" s="135"/>
      <c r="K71" s="135"/>
      <c r="L71" s="135"/>
      <c r="M71" s="135"/>
      <c r="N71" s="135"/>
      <c r="O71" s="135"/>
      <c r="P71" s="135"/>
      <c r="Q71" s="135"/>
      <c r="R71" s="135"/>
      <c r="S71" s="135"/>
      <c r="T71" s="135"/>
      <c r="U71" s="135"/>
      <c r="V71" s="135"/>
      <c r="W71" s="135"/>
      <c r="X71" s="135"/>
      <c r="Y71" s="135"/>
      <c r="Z71" s="135"/>
      <c r="AA71" s="135"/>
      <c r="AB71" s="135"/>
      <c r="AC71" s="135"/>
      <c r="AD71" s="135"/>
      <c r="AE71" s="135"/>
    </row>
    <row r="72" spans="2:31" s="133" customFormat="1">
      <c r="B72" s="134"/>
      <c r="C72" s="134"/>
      <c r="F72" s="135"/>
      <c r="G72" s="135"/>
      <c r="H72" s="135"/>
      <c r="I72" s="135"/>
      <c r="K72" s="135"/>
      <c r="L72" s="135"/>
      <c r="M72" s="135"/>
      <c r="N72" s="135"/>
      <c r="O72" s="135"/>
      <c r="P72" s="135"/>
      <c r="Q72" s="135"/>
      <c r="R72" s="135"/>
      <c r="S72" s="135"/>
      <c r="T72" s="135"/>
      <c r="U72" s="135"/>
      <c r="V72" s="135"/>
      <c r="W72" s="135"/>
      <c r="X72" s="135"/>
      <c r="Y72" s="135"/>
      <c r="Z72" s="135"/>
      <c r="AA72" s="135"/>
      <c r="AB72" s="135"/>
      <c r="AC72" s="135"/>
      <c r="AD72" s="135"/>
      <c r="AE72" s="135"/>
    </row>
    <row r="73" spans="2:31" s="133" customFormat="1">
      <c r="B73" s="134"/>
      <c r="C73" s="134"/>
      <c r="F73" s="135"/>
      <c r="G73" s="135"/>
      <c r="H73" s="135"/>
      <c r="I73" s="135"/>
      <c r="K73" s="135"/>
      <c r="L73" s="135"/>
      <c r="M73" s="135"/>
      <c r="N73" s="135"/>
      <c r="O73" s="135"/>
      <c r="P73" s="135"/>
      <c r="Q73" s="135"/>
      <c r="R73" s="135"/>
      <c r="S73" s="135"/>
      <c r="T73" s="135"/>
      <c r="U73" s="135"/>
      <c r="V73" s="135"/>
      <c r="W73" s="135"/>
      <c r="X73" s="135"/>
      <c r="Y73" s="135"/>
      <c r="Z73" s="135"/>
      <c r="AA73" s="135"/>
      <c r="AB73" s="135"/>
      <c r="AC73" s="135"/>
      <c r="AD73" s="135"/>
      <c r="AE73" s="135"/>
    </row>
    <row r="74" spans="2:31" s="133" customFormat="1">
      <c r="B74" s="134"/>
      <c r="C74" s="134"/>
      <c r="F74" s="135"/>
      <c r="G74" s="135"/>
      <c r="H74" s="135"/>
      <c r="I74" s="135"/>
      <c r="K74" s="135"/>
      <c r="L74" s="135"/>
      <c r="M74" s="135"/>
      <c r="N74" s="135"/>
      <c r="O74" s="135"/>
      <c r="P74" s="135"/>
      <c r="Q74" s="135"/>
      <c r="R74" s="135"/>
      <c r="S74" s="135"/>
      <c r="T74" s="135"/>
      <c r="U74" s="135"/>
      <c r="V74" s="135"/>
      <c r="W74" s="135"/>
      <c r="X74" s="135"/>
      <c r="Y74" s="135"/>
      <c r="Z74" s="135"/>
      <c r="AA74" s="135"/>
      <c r="AB74" s="135"/>
      <c r="AC74" s="135"/>
      <c r="AD74" s="135"/>
      <c r="AE74" s="135"/>
    </row>
    <row r="75" spans="2:31" s="133" customFormat="1">
      <c r="B75" s="134"/>
      <c r="C75" s="134"/>
      <c r="F75" s="135"/>
      <c r="G75" s="135"/>
      <c r="H75" s="135"/>
      <c r="I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</row>
    <row r="76" spans="2:31" s="133" customFormat="1">
      <c r="B76" s="134"/>
      <c r="C76" s="134"/>
      <c r="F76" s="135"/>
      <c r="G76" s="135"/>
      <c r="H76" s="135"/>
      <c r="I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</row>
    <row r="77" spans="2:31" s="133" customFormat="1">
      <c r="B77" s="134"/>
      <c r="C77" s="134"/>
      <c r="F77" s="135"/>
      <c r="G77" s="135"/>
      <c r="H77" s="135"/>
      <c r="I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  <c r="AA77" s="135"/>
      <c r="AB77" s="135"/>
      <c r="AC77" s="135"/>
      <c r="AD77" s="135"/>
      <c r="AE77" s="135"/>
    </row>
    <row r="78" spans="2:31" s="133" customFormat="1">
      <c r="B78" s="134"/>
      <c r="C78" s="134"/>
      <c r="F78" s="135"/>
      <c r="G78" s="135"/>
      <c r="H78" s="135"/>
      <c r="I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/>
      <c r="AA78" s="135"/>
      <c r="AB78" s="135"/>
      <c r="AC78" s="135"/>
      <c r="AD78" s="135"/>
      <c r="AE78" s="135"/>
    </row>
    <row r="79" spans="2:31" s="133" customFormat="1">
      <c r="B79" s="134"/>
      <c r="C79" s="134"/>
      <c r="F79" s="135"/>
      <c r="G79" s="135"/>
      <c r="H79" s="135"/>
      <c r="I79" s="135"/>
      <c r="K79" s="135"/>
      <c r="L79" s="135"/>
      <c r="M79" s="135"/>
      <c r="N79" s="135"/>
      <c r="O79" s="135"/>
      <c r="P79" s="135"/>
      <c r="Q79" s="135"/>
      <c r="R79" s="135"/>
      <c r="S79" s="135"/>
      <c r="T79" s="135"/>
      <c r="U79" s="135"/>
      <c r="V79" s="135"/>
      <c r="W79" s="135"/>
      <c r="X79" s="135"/>
      <c r="Y79" s="135"/>
      <c r="Z79" s="135"/>
      <c r="AA79" s="135"/>
      <c r="AB79" s="135"/>
      <c r="AC79" s="135"/>
      <c r="AD79" s="135"/>
      <c r="AE79" s="135"/>
    </row>
    <row r="80" spans="2:31" s="133" customFormat="1">
      <c r="B80" s="134"/>
      <c r="C80" s="134"/>
      <c r="F80" s="135"/>
      <c r="G80" s="135"/>
      <c r="H80" s="135"/>
      <c r="I80" s="135"/>
      <c r="K80" s="135"/>
      <c r="L80" s="135"/>
      <c r="M80" s="135"/>
      <c r="N80" s="135"/>
      <c r="O80" s="135"/>
      <c r="P80" s="135"/>
      <c r="Q80" s="135"/>
      <c r="R80" s="135"/>
      <c r="S80" s="135"/>
      <c r="T80" s="135"/>
      <c r="U80" s="135"/>
      <c r="V80" s="135"/>
      <c r="W80" s="135"/>
      <c r="X80" s="135"/>
      <c r="Y80" s="135"/>
      <c r="Z80" s="135"/>
      <c r="AA80" s="135"/>
      <c r="AB80" s="135"/>
      <c r="AC80" s="135"/>
      <c r="AD80" s="135"/>
      <c r="AE80" s="135"/>
    </row>
    <row r="81" spans="2:31" s="133" customFormat="1">
      <c r="B81" s="134"/>
      <c r="C81" s="134"/>
      <c r="F81" s="135"/>
      <c r="G81" s="135"/>
      <c r="H81" s="135"/>
      <c r="I81" s="135"/>
      <c r="K81" s="135"/>
      <c r="L81" s="135"/>
      <c r="M81" s="135"/>
      <c r="N81" s="135"/>
      <c r="O81" s="135"/>
      <c r="P81" s="135"/>
      <c r="Q81" s="135"/>
      <c r="R81" s="135"/>
      <c r="S81" s="135"/>
      <c r="T81" s="135"/>
      <c r="U81" s="135"/>
      <c r="V81" s="135"/>
      <c r="W81" s="135"/>
      <c r="X81" s="135"/>
      <c r="Y81" s="135"/>
      <c r="Z81" s="135"/>
      <c r="AA81" s="135"/>
      <c r="AB81" s="135"/>
      <c r="AC81" s="135"/>
      <c r="AD81" s="135"/>
      <c r="AE81" s="135"/>
    </row>
    <row r="82" spans="2:31" s="133" customFormat="1">
      <c r="B82" s="134"/>
      <c r="C82" s="134"/>
      <c r="F82" s="135"/>
      <c r="G82" s="135"/>
      <c r="H82" s="135"/>
      <c r="I82" s="135"/>
      <c r="K82" s="135"/>
      <c r="L82" s="135"/>
      <c r="M82" s="135"/>
      <c r="N82" s="135"/>
      <c r="O82" s="135"/>
      <c r="P82" s="135"/>
      <c r="Q82" s="135"/>
      <c r="R82" s="135"/>
      <c r="S82" s="135"/>
      <c r="T82" s="135"/>
      <c r="U82" s="135"/>
      <c r="V82" s="135"/>
      <c r="W82" s="135"/>
      <c r="X82" s="135"/>
      <c r="Y82" s="135"/>
      <c r="Z82" s="135"/>
      <c r="AA82" s="135"/>
      <c r="AB82" s="135"/>
      <c r="AC82" s="135"/>
      <c r="AD82" s="135"/>
      <c r="AE82" s="135"/>
    </row>
    <row r="83" spans="2:31" s="133" customFormat="1">
      <c r="B83" s="134"/>
      <c r="C83" s="134"/>
      <c r="F83" s="135"/>
      <c r="G83" s="135"/>
      <c r="H83" s="135"/>
      <c r="I83" s="135"/>
      <c r="K83" s="135"/>
      <c r="L83" s="135"/>
      <c r="M83" s="135"/>
      <c r="N83" s="135"/>
      <c r="O83" s="135"/>
      <c r="P83" s="135"/>
      <c r="Q83" s="135"/>
      <c r="R83" s="135"/>
      <c r="S83" s="135"/>
      <c r="T83" s="135"/>
      <c r="U83" s="135"/>
      <c r="V83" s="135"/>
      <c r="W83" s="135"/>
      <c r="X83" s="135"/>
      <c r="Y83" s="135"/>
      <c r="Z83" s="135"/>
      <c r="AA83" s="135"/>
      <c r="AB83" s="135"/>
      <c r="AC83" s="135"/>
      <c r="AD83" s="135"/>
      <c r="AE83" s="135"/>
    </row>
    <row r="84" spans="2:31" s="133" customFormat="1">
      <c r="B84" s="134"/>
      <c r="C84" s="134"/>
      <c r="F84" s="135"/>
      <c r="G84" s="135"/>
      <c r="H84" s="135"/>
      <c r="I84" s="135"/>
      <c r="K84" s="135"/>
      <c r="L84" s="135"/>
      <c r="M84" s="135"/>
      <c r="N84" s="135"/>
      <c r="O84" s="135"/>
      <c r="P84" s="135"/>
      <c r="Q84" s="135"/>
      <c r="R84" s="135"/>
      <c r="S84" s="135"/>
      <c r="T84" s="135"/>
      <c r="U84" s="135"/>
      <c r="V84" s="135"/>
      <c r="W84" s="135"/>
      <c r="X84" s="135"/>
      <c r="Y84" s="135"/>
      <c r="Z84" s="135"/>
      <c r="AA84" s="135"/>
      <c r="AB84" s="135"/>
      <c r="AC84" s="135"/>
      <c r="AD84" s="135"/>
      <c r="AE84" s="135"/>
    </row>
    <row r="85" spans="2:31" s="133" customFormat="1">
      <c r="B85" s="134"/>
      <c r="C85" s="134"/>
      <c r="F85" s="135"/>
      <c r="G85" s="135"/>
      <c r="H85" s="135"/>
      <c r="I85" s="135"/>
      <c r="K85" s="135"/>
      <c r="L85" s="135"/>
      <c r="M85" s="135"/>
      <c r="N85" s="135"/>
      <c r="O85" s="135"/>
      <c r="P85" s="135"/>
      <c r="Q85" s="135"/>
      <c r="R85" s="135"/>
      <c r="S85" s="135"/>
      <c r="T85" s="135"/>
      <c r="U85" s="135"/>
      <c r="V85" s="135"/>
      <c r="W85" s="135"/>
      <c r="X85" s="135"/>
      <c r="Y85" s="135"/>
      <c r="Z85" s="135"/>
      <c r="AA85" s="135"/>
      <c r="AB85" s="135"/>
      <c r="AC85" s="135"/>
      <c r="AD85" s="135"/>
      <c r="AE85" s="135"/>
    </row>
    <row r="86" spans="2:31" s="133" customFormat="1">
      <c r="B86" s="134"/>
      <c r="C86" s="134"/>
      <c r="F86" s="135"/>
      <c r="G86" s="135"/>
      <c r="H86" s="135"/>
      <c r="I86" s="135"/>
      <c r="K86" s="135"/>
      <c r="L86" s="135"/>
      <c r="M86" s="135"/>
      <c r="N86" s="135"/>
      <c r="O86" s="135"/>
      <c r="P86" s="135"/>
      <c r="Q86" s="135"/>
      <c r="R86" s="135"/>
      <c r="S86" s="135"/>
      <c r="T86" s="135"/>
      <c r="U86" s="135"/>
      <c r="V86" s="135"/>
      <c r="W86" s="135"/>
      <c r="X86" s="135"/>
      <c r="Y86" s="135"/>
      <c r="Z86" s="135"/>
      <c r="AA86" s="135"/>
      <c r="AB86" s="135"/>
      <c r="AC86" s="135"/>
      <c r="AD86" s="135"/>
      <c r="AE86" s="135"/>
    </row>
    <row r="87" spans="2:31" s="133" customFormat="1">
      <c r="B87" s="134"/>
      <c r="C87" s="134"/>
      <c r="F87" s="135"/>
      <c r="G87" s="135"/>
      <c r="H87" s="135"/>
      <c r="I87" s="135"/>
      <c r="K87" s="135"/>
      <c r="L87" s="135"/>
      <c r="M87" s="135"/>
      <c r="N87" s="135"/>
      <c r="O87" s="135"/>
      <c r="P87" s="135"/>
      <c r="Q87" s="135"/>
      <c r="R87" s="135"/>
      <c r="S87" s="135"/>
      <c r="T87" s="135"/>
      <c r="U87" s="135"/>
      <c r="V87" s="135"/>
      <c r="W87" s="135"/>
      <c r="X87" s="135"/>
      <c r="Y87" s="135"/>
      <c r="Z87" s="135"/>
      <c r="AA87" s="135"/>
      <c r="AB87" s="135"/>
      <c r="AC87" s="135"/>
      <c r="AD87" s="135"/>
      <c r="AE87" s="135"/>
    </row>
    <row r="88" spans="2:31" s="133" customFormat="1">
      <c r="B88" s="134"/>
      <c r="C88" s="134"/>
      <c r="F88" s="135"/>
      <c r="G88" s="135"/>
      <c r="H88" s="135"/>
      <c r="I88" s="135"/>
      <c r="K88" s="135"/>
      <c r="L88" s="135"/>
      <c r="M88" s="135"/>
      <c r="N88" s="135"/>
      <c r="O88" s="135"/>
      <c r="P88" s="135"/>
      <c r="Q88" s="135"/>
      <c r="R88" s="135"/>
      <c r="S88" s="135"/>
      <c r="T88" s="135"/>
      <c r="U88" s="135"/>
      <c r="V88" s="135"/>
      <c r="W88" s="135"/>
      <c r="X88" s="135"/>
      <c r="Y88" s="135"/>
      <c r="Z88" s="135"/>
      <c r="AA88" s="135"/>
      <c r="AB88" s="135"/>
      <c r="AC88" s="135"/>
      <c r="AD88" s="135"/>
      <c r="AE88" s="135"/>
    </row>
    <row r="89" spans="2:31" s="133" customFormat="1">
      <c r="B89" s="134"/>
      <c r="C89" s="134"/>
      <c r="F89" s="135"/>
      <c r="G89" s="135"/>
      <c r="H89" s="135"/>
      <c r="I89" s="135"/>
      <c r="K89" s="135"/>
      <c r="L89" s="135"/>
      <c r="M89" s="135"/>
      <c r="N89" s="135"/>
      <c r="O89" s="135"/>
      <c r="P89" s="135"/>
      <c r="Q89" s="135"/>
      <c r="R89" s="135"/>
      <c r="S89" s="135"/>
      <c r="T89" s="135"/>
      <c r="U89" s="135"/>
      <c r="V89" s="135"/>
      <c r="W89" s="135"/>
      <c r="X89" s="135"/>
      <c r="Y89" s="135"/>
      <c r="Z89" s="135"/>
      <c r="AA89" s="135"/>
      <c r="AB89" s="135"/>
      <c r="AC89" s="135"/>
      <c r="AD89" s="135"/>
      <c r="AE89" s="135"/>
    </row>
    <row r="90" spans="2:31" s="133" customFormat="1">
      <c r="B90" s="134"/>
      <c r="C90" s="134"/>
      <c r="F90" s="135"/>
      <c r="G90" s="135"/>
      <c r="H90" s="135"/>
      <c r="I90" s="135"/>
      <c r="K90" s="135"/>
      <c r="L90" s="135"/>
      <c r="M90" s="135"/>
      <c r="N90" s="135"/>
      <c r="O90" s="135"/>
      <c r="P90" s="135"/>
      <c r="Q90" s="135"/>
      <c r="R90" s="135"/>
      <c r="S90" s="135"/>
      <c r="T90" s="135"/>
      <c r="U90" s="135"/>
      <c r="V90" s="135"/>
      <c r="W90" s="135"/>
      <c r="X90" s="135"/>
      <c r="Y90" s="135"/>
      <c r="Z90" s="135"/>
      <c r="AA90" s="135"/>
      <c r="AB90" s="135"/>
      <c r="AC90" s="135"/>
      <c r="AD90" s="135"/>
      <c r="AE90" s="135"/>
    </row>
    <row r="91" spans="2:31" s="133" customFormat="1">
      <c r="B91" s="134"/>
      <c r="C91" s="134"/>
      <c r="F91" s="135"/>
      <c r="G91" s="135"/>
      <c r="H91" s="135"/>
      <c r="I91" s="135"/>
      <c r="K91" s="135"/>
      <c r="L91" s="135"/>
      <c r="M91" s="135"/>
      <c r="N91" s="135"/>
      <c r="O91" s="135"/>
      <c r="P91" s="135"/>
      <c r="Q91" s="135"/>
      <c r="R91" s="135"/>
      <c r="S91" s="135"/>
      <c r="T91" s="135"/>
      <c r="U91" s="135"/>
      <c r="V91" s="135"/>
      <c r="W91" s="135"/>
      <c r="X91" s="135"/>
      <c r="Y91" s="135"/>
      <c r="Z91" s="135"/>
      <c r="AA91" s="135"/>
      <c r="AB91" s="135"/>
      <c r="AC91" s="135"/>
      <c r="AD91" s="135"/>
      <c r="AE91" s="135"/>
    </row>
    <row r="92" spans="2:31" s="133" customFormat="1">
      <c r="B92" s="134"/>
      <c r="C92" s="134"/>
      <c r="F92" s="135"/>
      <c r="G92" s="135"/>
      <c r="H92" s="135"/>
      <c r="I92" s="135"/>
      <c r="K92" s="135"/>
      <c r="L92" s="135"/>
      <c r="M92" s="135"/>
      <c r="N92" s="135"/>
      <c r="O92" s="135"/>
      <c r="P92" s="135"/>
      <c r="Q92" s="135"/>
      <c r="R92" s="135"/>
      <c r="S92" s="135"/>
      <c r="T92" s="135"/>
      <c r="U92" s="135"/>
      <c r="V92" s="135"/>
      <c r="W92" s="135"/>
      <c r="X92" s="135"/>
      <c r="Y92" s="135"/>
      <c r="Z92" s="135"/>
      <c r="AA92" s="135"/>
      <c r="AB92" s="135"/>
      <c r="AC92" s="135"/>
      <c r="AD92" s="135"/>
      <c r="AE92" s="135"/>
    </row>
    <row r="93" spans="2:31" s="133" customFormat="1">
      <c r="B93" s="134"/>
      <c r="C93" s="134"/>
      <c r="F93" s="135"/>
      <c r="G93" s="135"/>
      <c r="H93" s="135"/>
      <c r="I93" s="135"/>
      <c r="K93" s="135"/>
      <c r="L93" s="135"/>
      <c r="M93" s="135"/>
      <c r="N93" s="135"/>
      <c r="O93" s="135"/>
      <c r="P93" s="135"/>
      <c r="Q93" s="135"/>
      <c r="R93" s="135"/>
      <c r="S93" s="135"/>
      <c r="T93" s="135"/>
      <c r="U93" s="135"/>
      <c r="V93" s="135"/>
      <c r="W93" s="135"/>
      <c r="X93" s="135"/>
      <c r="Y93" s="135"/>
      <c r="Z93" s="135"/>
      <c r="AA93" s="135"/>
      <c r="AB93" s="135"/>
      <c r="AC93" s="135"/>
      <c r="AD93" s="135"/>
      <c r="AE93" s="135"/>
    </row>
    <row r="94" spans="2:31" s="133" customFormat="1">
      <c r="B94" s="134"/>
      <c r="C94" s="134"/>
      <c r="F94" s="135"/>
      <c r="G94" s="135"/>
      <c r="H94" s="135"/>
      <c r="I94" s="135"/>
      <c r="K94" s="135"/>
      <c r="L94" s="135"/>
      <c r="M94" s="135"/>
      <c r="N94" s="135"/>
      <c r="O94" s="135"/>
      <c r="P94" s="135"/>
      <c r="Q94" s="135"/>
      <c r="R94" s="135"/>
      <c r="S94" s="135"/>
      <c r="T94" s="135"/>
      <c r="U94" s="135"/>
      <c r="V94" s="135"/>
      <c r="W94" s="135"/>
      <c r="X94" s="135"/>
      <c r="Y94" s="135"/>
      <c r="Z94" s="135"/>
      <c r="AA94" s="135"/>
      <c r="AB94" s="135"/>
      <c r="AC94" s="135"/>
      <c r="AD94" s="135"/>
      <c r="AE94" s="135"/>
    </row>
    <row r="95" spans="2:31" s="133" customFormat="1">
      <c r="B95" s="134"/>
      <c r="C95" s="134"/>
      <c r="F95" s="135"/>
      <c r="G95" s="135"/>
      <c r="H95" s="135"/>
      <c r="I95" s="135"/>
      <c r="K95" s="135"/>
      <c r="L95" s="135"/>
      <c r="M95" s="135"/>
      <c r="N95" s="135"/>
      <c r="O95" s="135"/>
      <c r="P95" s="135"/>
      <c r="Q95" s="135"/>
      <c r="R95" s="135"/>
      <c r="S95" s="135"/>
      <c r="T95" s="135"/>
      <c r="U95" s="135"/>
      <c r="V95" s="135"/>
      <c r="W95" s="135"/>
      <c r="X95" s="135"/>
      <c r="Y95" s="135"/>
      <c r="Z95" s="135"/>
      <c r="AA95" s="135"/>
      <c r="AB95" s="135"/>
      <c r="AC95" s="135"/>
      <c r="AD95" s="135"/>
      <c r="AE95" s="135"/>
    </row>
    <row r="96" spans="2:31" s="133" customFormat="1">
      <c r="B96" s="134"/>
      <c r="C96" s="134"/>
      <c r="F96" s="135"/>
      <c r="G96" s="135"/>
      <c r="H96" s="135"/>
      <c r="I96" s="135"/>
      <c r="K96" s="135"/>
      <c r="L96" s="135"/>
      <c r="M96" s="135"/>
      <c r="N96" s="135"/>
      <c r="O96" s="135"/>
      <c r="P96" s="135"/>
      <c r="Q96" s="135"/>
      <c r="R96" s="135"/>
      <c r="S96" s="135"/>
      <c r="T96" s="135"/>
      <c r="U96" s="135"/>
      <c r="V96" s="135"/>
      <c r="W96" s="135"/>
      <c r="X96" s="135"/>
      <c r="Y96" s="135"/>
      <c r="Z96" s="135"/>
      <c r="AA96" s="135"/>
      <c r="AB96" s="135"/>
      <c r="AC96" s="135"/>
      <c r="AD96" s="135"/>
      <c r="AE96" s="135"/>
    </row>
    <row r="97" spans="2:31" s="133" customFormat="1">
      <c r="B97" s="134"/>
      <c r="C97" s="134"/>
      <c r="F97" s="135"/>
      <c r="G97" s="135"/>
      <c r="H97" s="135"/>
      <c r="I97" s="135"/>
      <c r="K97" s="135"/>
      <c r="L97" s="135"/>
      <c r="M97" s="135"/>
      <c r="N97" s="135"/>
      <c r="O97" s="135"/>
      <c r="P97" s="135"/>
      <c r="Q97" s="135"/>
      <c r="R97" s="135"/>
      <c r="S97" s="135"/>
      <c r="T97" s="135"/>
      <c r="U97" s="135"/>
      <c r="V97" s="135"/>
      <c r="W97" s="135"/>
      <c r="X97" s="135"/>
      <c r="Y97" s="135"/>
      <c r="Z97" s="135"/>
      <c r="AA97" s="135"/>
      <c r="AB97" s="135"/>
      <c r="AC97" s="135"/>
      <c r="AD97" s="135"/>
      <c r="AE97" s="135"/>
    </row>
    <row r="98" spans="2:31" s="133" customFormat="1">
      <c r="B98" s="134"/>
      <c r="C98" s="134"/>
      <c r="F98" s="135"/>
      <c r="G98" s="135"/>
      <c r="H98" s="135"/>
      <c r="I98" s="135"/>
      <c r="K98" s="135"/>
      <c r="L98" s="135"/>
      <c r="M98" s="135"/>
      <c r="N98" s="135"/>
      <c r="O98" s="135"/>
      <c r="P98" s="135"/>
      <c r="Q98" s="135"/>
      <c r="R98" s="135"/>
      <c r="S98" s="135"/>
      <c r="T98" s="135"/>
      <c r="U98" s="135"/>
      <c r="V98" s="135"/>
      <c r="W98" s="135"/>
      <c r="X98" s="135"/>
      <c r="Y98" s="135"/>
      <c r="Z98" s="135"/>
      <c r="AA98" s="135"/>
      <c r="AB98" s="135"/>
      <c r="AC98" s="135"/>
      <c r="AD98" s="135"/>
      <c r="AE98" s="135"/>
    </row>
    <row r="99" spans="2:31" s="133" customFormat="1">
      <c r="B99" s="134"/>
      <c r="C99" s="134"/>
      <c r="F99" s="135"/>
      <c r="G99" s="135"/>
      <c r="H99" s="135"/>
      <c r="I99" s="135"/>
      <c r="K99" s="135"/>
      <c r="L99" s="135"/>
      <c r="M99" s="135"/>
      <c r="N99" s="135"/>
      <c r="O99" s="135"/>
      <c r="P99" s="135"/>
      <c r="Q99" s="135"/>
      <c r="R99" s="135"/>
      <c r="S99" s="135"/>
      <c r="T99" s="135"/>
      <c r="U99" s="135"/>
      <c r="V99" s="135"/>
      <c r="W99" s="135"/>
      <c r="X99" s="135"/>
      <c r="Y99" s="135"/>
      <c r="Z99" s="135"/>
      <c r="AA99" s="135"/>
      <c r="AB99" s="135"/>
      <c r="AC99" s="135"/>
      <c r="AD99" s="135"/>
      <c r="AE99" s="135"/>
    </row>
    <row r="100" spans="2:31" s="133" customFormat="1">
      <c r="B100" s="134"/>
      <c r="C100" s="134"/>
      <c r="F100" s="135"/>
      <c r="G100" s="135"/>
      <c r="H100" s="135"/>
      <c r="I100" s="135"/>
      <c r="K100" s="135"/>
      <c r="L100" s="135"/>
      <c r="M100" s="135"/>
      <c r="N100" s="135"/>
      <c r="O100" s="135"/>
      <c r="P100" s="135"/>
      <c r="Q100" s="135"/>
      <c r="R100" s="135"/>
      <c r="S100" s="135"/>
      <c r="T100" s="135"/>
      <c r="U100" s="135"/>
      <c r="V100" s="135"/>
      <c r="W100" s="135"/>
      <c r="X100" s="135"/>
      <c r="Y100" s="135"/>
      <c r="Z100" s="135"/>
      <c r="AA100" s="135"/>
      <c r="AB100" s="135"/>
      <c r="AC100" s="135"/>
      <c r="AD100" s="135"/>
      <c r="AE100" s="135"/>
    </row>
    <row r="101" spans="2:31" s="133" customFormat="1">
      <c r="B101" s="134"/>
      <c r="C101" s="134"/>
      <c r="F101" s="135"/>
      <c r="G101" s="135"/>
      <c r="H101" s="135"/>
      <c r="I101" s="135"/>
      <c r="K101" s="135"/>
      <c r="L101" s="135"/>
      <c r="M101" s="135"/>
      <c r="N101" s="135"/>
      <c r="O101" s="135"/>
      <c r="P101" s="135"/>
      <c r="Q101" s="135"/>
      <c r="R101" s="135"/>
      <c r="S101" s="135"/>
      <c r="T101" s="135"/>
      <c r="U101" s="135"/>
      <c r="V101" s="135"/>
      <c r="W101" s="135"/>
      <c r="X101" s="135"/>
      <c r="Y101" s="135"/>
      <c r="Z101" s="135"/>
      <c r="AA101" s="135"/>
      <c r="AB101" s="135"/>
      <c r="AC101" s="135"/>
      <c r="AD101" s="135"/>
      <c r="AE101" s="135"/>
    </row>
    <row r="102" spans="2:31" s="133" customFormat="1">
      <c r="B102" s="134"/>
      <c r="C102" s="134"/>
      <c r="F102" s="135"/>
      <c r="G102" s="135"/>
      <c r="H102" s="135"/>
      <c r="I102" s="135"/>
      <c r="K102" s="135"/>
      <c r="L102" s="135"/>
      <c r="M102" s="135"/>
      <c r="N102" s="135"/>
      <c r="O102" s="135"/>
      <c r="P102" s="135"/>
      <c r="Q102" s="135"/>
      <c r="R102" s="135"/>
      <c r="S102" s="135"/>
      <c r="T102" s="135"/>
      <c r="U102" s="135"/>
      <c r="V102" s="135"/>
      <c r="W102" s="135"/>
      <c r="X102" s="135"/>
      <c r="Y102" s="135"/>
      <c r="Z102" s="135"/>
      <c r="AA102" s="135"/>
      <c r="AB102" s="135"/>
      <c r="AC102" s="135"/>
      <c r="AD102" s="135"/>
      <c r="AE102" s="135"/>
    </row>
    <row r="103" spans="2:31" s="133" customFormat="1">
      <c r="B103" s="134"/>
      <c r="C103" s="134"/>
      <c r="F103" s="135"/>
      <c r="G103" s="135"/>
      <c r="H103" s="135"/>
      <c r="I103" s="135"/>
      <c r="K103" s="135"/>
      <c r="L103" s="135"/>
      <c r="M103" s="135"/>
      <c r="N103" s="135"/>
      <c r="O103" s="135"/>
      <c r="P103" s="135"/>
      <c r="Q103" s="135"/>
      <c r="R103" s="135"/>
      <c r="S103" s="135"/>
      <c r="T103" s="135"/>
      <c r="U103" s="135"/>
      <c r="V103" s="135"/>
      <c r="W103" s="135"/>
      <c r="X103" s="135"/>
      <c r="Y103" s="135"/>
      <c r="Z103" s="135"/>
      <c r="AA103" s="135"/>
      <c r="AB103" s="135"/>
      <c r="AC103" s="135"/>
      <c r="AD103" s="135"/>
      <c r="AE103" s="135"/>
    </row>
    <row r="104" spans="2:31" s="133" customFormat="1">
      <c r="B104" s="134"/>
      <c r="C104" s="134"/>
      <c r="F104" s="135"/>
      <c r="G104" s="135"/>
      <c r="H104" s="135"/>
      <c r="I104" s="135"/>
      <c r="K104" s="135"/>
      <c r="L104" s="135"/>
      <c r="M104" s="135"/>
      <c r="N104" s="135"/>
      <c r="O104" s="135"/>
      <c r="P104" s="135"/>
      <c r="Q104" s="135"/>
      <c r="R104" s="135"/>
      <c r="S104" s="135"/>
      <c r="T104" s="135"/>
      <c r="U104" s="135"/>
      <c r="V104" s="135"/>
      <c r="W104" s="135"/>
      <c r="X104" s="135"/>
      <c r="Y104" s="135"/>
      <c r="Z104" s="135"/>
      <c r="AA104" s="135"/>
      <c r="AB104" s="135"/>
      <c r="AC104" s="135"/>
      <c r="AD104" s="135"/>
      <c r="AE104" s="135"/>
    </row>
    <row r="105" spans="2:31" s="133" customFormat="1">
      <c r="B105" s="134"/>
      <c r="C105" s="134"/>
      <c r="F105" s="135"/>
      <c r="G105" s="135"/>
      <c r="H105" s="135"/>
      <c r="I105" s="135"/>
      <c r="K105" s="135"/>
      <c r="L105" s="135"/>
      <c r="M105" s="135"/>
      <c r="N105" s="135"/>
      <c r="O105" s="135"/>
      <c r="P105" s="135"/>
      <c r="Q105" s="135"/>
      <c r="R105" s="135"/>
      <c r="S105" s="135"/>
      <c r="T105" s="135"/>
      <c r="U105" s="135"/>
      <c r="V105" s="135"/>
      <c r="W105" s="135"/>
      <c r="X105" s="135"/>
      <c r="Y105" s="135"/>
      <c r="Z105" s="135"/>
      <c r="AA105" s="135"/>
      <c r="AB105" s="135"/>
      <c r="AC105" s="135"/>
      <c r="AD105" s="135"/>
      <c r="AE105" s="135"/>
    </row>
    <row r="106" spans="2:31" s="133" customFormat="1">
      <c r="B106" s="134"/>
      <c r="C106" s="134"/>
      <c r="F106" s="135"/>
      <c r="G106" s="135"/>
      <c r="H106" s="135"/>
      <c r="I106" s="135"/>
      <c r="K106" s="135"/>
      <c r="L106" s="135"/>
      <c r="M106" s="135"/>
      <c r="N106" s="135"/>
      <c r="O106" s="135"/>
      <c r="P106" s="135"/>
      <c r="Q106" s="135"/>
      <c r="R106" s="135"/>
      <c r="S106" s="135"/>
      <c r="T106" s="135"/>
      <c r="U106" s="135"/>
      <c r="V106" s="135"/>
      <c r="W106" s="135"/>
      <c r="X106" s="135"/>
      <c r="Y106" s="135"/>
      <c r="Z106" s="135"/>
      <c r="AA106" s="135"/>
      <c r="AB106" s="135"/>
      <c r="AC106" s="135"/>
      <c r="AD106" s="135"/>
      <c r="AE106" s="135"/>
    </row>
    <row r="107" spans="2:31" s="133" customFormat="1">
      <c r="B107" s="134"/>
      <c r="C107" s="134"/>
      <c r="F107" s="135"/>
      <c r="G107" s="135"/>
      <c r="H107" s="135"/>
      <c r="I107" s="135"/>
      <c r="K107" s="135"/>
      <c r="L107" s="135"/>
      <c r="M107" s="135"/>
      <c r="N107" s="135"/>
      <c r="O107" s="135"/>
      <c r="P107" s="135"/>
      <c r="Q107" s="135"/>
      <c r="R107" s="135"/>
      <c r="S107" s="135"/>
      <c r="T107" s="135"/>
      <c r="U107" s="135"/>
      <c r="V107" s="135"/>
      <c r="W107" s="135"/>
      <c r="X107" s="135"/>
      <c r="Y107" s="135"/>
      <c r="Z107" s="135"/>
      <c r="AA107" s="135"/>
      <c r="AB107" s="135"/>
      <c r="AC107" s="135"/>
      <c r="AD107" s="135"/>
      <c r="AE107" s="135"/>
    </row>
    <row r="108" spans="2:31" s="133" customFormat="1">
      <c r="B108" s="134"/>
      <c r="C108" s="134"/>
      <c r="F108" s="135"/>
      <c r="G108" s="135"/>
      <c r="H108" s="135"/>
      <c r="I108" s="135"/>
      <c r="K108" s="135"/>
      <c r="L108" s="135"/>
      <c r="M108" s="135"/>
      <c r="N108" s="135"/>
      <c r="O108" s="135"/>
      <c r="P108" s="135"/>
      <c r="Q108" s="135"/>
      <c r="R108" s="135"/>
      <c r="S108" s="135"/>
      <c r="T108" s="135"/>
      <c r="U108" s="135"/>
      <c r="V108" s="135"/>
      <c r="W108" s="135"/>
      <c r="X108" s="135"/>
      <c r="Y108" s="135"/>
      <c r="Z108" s="135"/>
      <c r="AA108" s="135"/>
      <c r="AB108" s="135"/>
      <c r="AC108" s="135"/>
      <c r="AD108" s="135"/>
      <c r="AE108" s="135"/>
    </row>
    <row r="109" spans="2:31" s="133" customFormat="1">
      <c r="B109" s="134"/>
      <c r="C109" s="134"/>
      <c r="F109" s="135"/>
      <c r="G109" s="135"/>
      <c r="H109" s="135"/>
      <c r="I109" s="135"/>
      <c r="K109" s="135"/>
      <c r="L109" s="135"/>
      <c r="M109" s="135"/>
      <c r="N109" s="135"/>
      <c r="O109" s="135"/>
      <c r="P109" s="135"/>
      <c r="Q109" s="135"/>
      <c r="R109" s="135"/>
      <c r="S109" s="135"/>
      <c r="T109" s="135"/>
      <c r="U109" s="135"/>
      <c r="V109" s="135"/>
      <c r="W109" s="135"/>
      <c r="X109" s="135"/>
      <c r="Y109" s="135"/>
      <c r="Z109" s="135"/>
      <c r="AA109" s="135"/>
      <c r="AB109" s="135"/>
      <c r="AC109" s="135"/>
      <c r="AD109" s="135"/>
      <c r="AE109" s="135"/>
    </row>
    <row r="110" spans="2:31" s="133" customFormat="1">
      <c r="B110" s="134"/>
      <c r="C110" s="134"/>
      <c r="F110" s="135"/>
      <c r="G110" s="135"/>
      <c r="H110" s="135"/>
      <c r="I110" s="135"/>
      <c r="K110" s="135"/>
      <c r="L110" s="135"/>
      <c r="M110" s="135"/>
      <c r="N110" s="135"/>
      <c r="O110" s="135"/>
      <c r="P110" s="135"/>
      <c r="Q110" s="135"/>
      <c r="R110" s="135"/>
      <c r="S110" s="135"/>
      <c r="T110" s="135"/>
      <c r="U110" s="135"/>
      <c r="V110" s="135"/>
      <c r="W110" s="135"/>
      <c r="X110" s="135"/>
      <c r="Y110" s="135"/>
      <c r="Z110" s="135"/>
      <c r="AA110" s="135"/>
      <c r="AB110" s="135"/>
      <c r="AC110" s="135"/>
      <c r="AD110" s="135"/>
      <c r="AE110" s="135"/>
    </row>
    <row r="111" spans="2:31" s="133" customFormat="1">
      <c r="B111" s="134"/>
      <c r="C111" s="134"/>
      <c r="F111" s="135"/>
      <c r="G111" s="135"/>
      <c r="H111" s="135"/>
      <c r="I111" s="135"/>
      <c r="K111" s="135"/>
      <c r="L111" s="135"/>
      <c r="M111" s="135"/>
      <c r="N111" s="135"/>
      <c r="O111" s="135"/>
      <c r="P111" s="135"/>
      <c r="Q111" s="135"/>
      <c r="R111" s="135"/>
      <c r="S111" s="135"/>
      <c r="T111" s="135"/>
      <c r="U111" s="135"/>
      <c r="V111" s="135"/>
      <c r="W111" s="135"/>
      <c r="X111" s="135"/>
      <c r="Y111" s="135"/>
      <c r="Z111" s="135"/>
      <c r="AA111" s="135"/>
      <c r="AB111" s="135"/>
      <c r="AC111" s="135"/>
      <c r="AD111" s="135"/>
      <c r="AE111" s="135"/>
    </row>
    <row r="112" spans="2:31" s="133" customFormat="1">
      <c r="B112" s="134"/>
      <c r="C112" s="134"/>
      <c r="F112" s="135"/>
      <c r="G112" s="135"/>
      <c r="H112" s="135"/>
      <c r="I112" s="135"/>
      <c r="K112" s="135"/>
      <c r="L112" s="135"/>
      <c r="M112" s="135"/>
      <c r="N112" s="135"/>
      <c r="O112" s="135"/>
      <c r="P112" s="135"/>
      <c r="Q112" s="135"/>
      <c r="R112" s="135"/>
      <c r="S112" s="135"/>
      <c r="T112" s="135"/>
      <c r="U112" s="135"/>
      <c r="V112" s="135"/>
      <c r="W112" s="135"/>
      <c r="X112" s="135"/>
      <c r="Y112" s="135"/>
      <c r="Z112" s="135"/>
      <c r="AA112" s="135"/>
      <c r="AB112" s="135"/>
      <c r="AC112" s="135"/>
      <c r="AD112" s="135"/>
      <c r="AE112" s="135"/>
    </row>
    <row r="113" spans="2:31" s="133" customFormat="1">
      <c r="B113" s="134"/>
      <c r="C113" s="134"/>
      <c r="F113" s="135"/>
      <c r="G113" s="135"/>
      <c r="H113" s="135"/>
      <c r="I113" s="135"/>
      <c r="K113" s="135"/>
      <c r="L113" s="135"/>
      <c r="M113" s="135"/>
      <c r="N113" s="135"/>
      <c r="O113" s="135"/>
      <c r="P113" s="135"/>
      <c r="Q113" s="135"/>
      <c r="R113" s="135"/>
      <c r="S113" s="135"/>
      <c r="T113" s="135"/>
      <c r="U113" s="135"/>
      <c r="V113" s="135"/>
      <c r="W113" s="135"/>
      <c r="X113" s="135"/>
      <c r="Y113" s="135"/>
      <c r="Z113" s="135"/>
      <c r="AA113" s="135"/>
      <c r="AB113" s="135"/>
      <c r="AC113" s="135"/>
      <c r="AD113" s="135"/>
      <c r="AE113" s="135"/>
    </row>
    <row r="114" spans="2:31" s="133" customFormat="1">
      <c r="B114" s="134"/>
      <c r="C114" s="134"/>
      <c r="F114" s="135"/>
      <c r="G114" s="135"/>
      <c r="H114" s="135"/>
      <c r="I114" s="135"/>
      <c r="K114" s="135"/>
      <c r="L114" s="135"/>
      <c r="M114" s="135"/>
      <c r="N114" s="135"/>
      <c r="O114" s="135"/>
      <c r="P114" s="135"/>
      <c r="Q114" s="135"/>
      <c r="R114" s="135"/>
      <c r="S114" s="135"/>
      <c r="T114" s="135"/>
      <c r="U114" s="135"/>
      <c r="V114" s="135"/>
      <c r="W114" s="135"/>
      <c r="X114" s="135"/>
      <c r="Y114" s="135"/>
      <c r="Z114" s="135"/>
      <c r="AA114" s="135"/>
      <c r="AB114" s="135"/>
      <c r="AC114" s="135"/>
      <c r="AD114" s="135"/>
      <c r="AE114" s="135"/>
    </row>
    <row r="115" spans="2:31" s="133" customFormat="1">
      <c r="B115" s="134"/>
      <c r="C115" s="134"/>
      <c r="F115" s="135"/>
      <c r="G115" s="135"/>
      <c r="H115" s="135"/>
      <c r="I115" s="135"/>
      <c r="K115" s="135"/>
      <c r="L115" s="135"/>
      <c r="M115" s="135"/>
      <c r="N115" s="135"/>
      <c r="O115" s="135"/>
      <c r="P115" s="135"/>
      <c r="Q115" s="135"/>
      <c r="R115" s="135"/>
      <c r="S115" s="135"/>
      <c r="T115" s="135"/>
      <c r="U115" s="135"/>
      <c r="V115" s="135"/>
      <c r="W115" s="135"/>
      <c r="X115" s="135"/>
      <c r="Y115" s="135"/>
      <c r="Z115" s="135"/>
      <c r="AA115" s="135"/>
      <c r="AB115" s="135"/>
      <c r="AC115" s="135"/>
      <c r="AD115" s="135"/>
      <c r="AE115" s="135"/>
    </row>
    <row r="116" spans="2:31" s="133" customFormat="1">
      <c r="B116" s="134"/>
      <c r="C116" s="134"/>
      <c r="F116" s="135"/>
      <c r="G116" s="135"/>
      <c r="H116" s="135"/>
      <c r="I116" s="135"/>
      <c r="K116" s="135"/>
      <c r="L116" s="135"/>
      <c r="M116" s="135"/>
      <c r="N116" s="135"/>
      <c r="O116" s="135"/>
      <c r="P116" s="135"/>
      <c r="Q116" s="135"/>
      <c r="R116" s="135"/>
      <c r="S116" s="135"/>
      <c r="T116" s="135"/>
      <c r="U116" s="135"/>
      <c r="V116" s="135"/>
      <c r="W116" s="135"/>
      <c r="X116" s="135"/>
      <c r="Y116" s="135"/>
      <c r="Z116" s="135"/>
      <c r="AA116" s="135"/>
      <c r="AB116" s="135"/>
      <c r="AC116" s="135"/>
      <c r="AD116" s="135"/>
      <c r="AE116" s="135"/>
    </row>
    <row r="117" spans="2:31" s="133" customFormat="1">
      <c r="B117" s="134"/>
      <c r="C117" s="134"/>
      <c r="F117" s="135"/>
      <c r="G117" s="135"/>
      <c r="H117" s="135"/>
      <c r="I117" s="135"/>
      <c r="K117" s="135"/>
      <c r="L117" s="135"/>
      <c r="M117" s="135"/>
      <c r="N117" s="135"/>
      <c r="O117" s="135"/>
      <c r="P117" s="135"/>
      <c r="Q117" s="135"/>
      <c r="R117" s="135"/>
      <c r="S117" s="135"/>
      <c r="T117" s="135"/>
      <c r="U117" s="135"/>
      <c r="V117" s="135"/>
      <c r="W117" s="135"/>
      <c r="X117" s="135"/>
      <c r="Y117" s="135"/>
      <c r="Z117" s="135"/>
      <c r="AA117" s="135"/>
      <c r="AB117" s="135"/>
      <c r="AC117" s="135"/>
      <c r="AD117" s="135"/>
      <c r="AE117" s="135"/>
    </row>
    <row r="118" spans="2:31" s="133" customFormat="1">
      <c r="B118" s="134"/>
      <c r="C118" s="134"/>
      <c r="F118" s="135"/>
      <c r="G118" s="135"/>
      <c r="H118" s="135"/>
      <c r="I118" s="135"/>
      <c r="K118" s="135"/>
      <c r="L118" s="135"/>
      <c r="M118" s="135"/>
      <c r="N118" s="135"/>
      <c r="O118" s="135"/>
      <c r="P118" s="135"/>
      <c r="Q118" s="135"/>
      <c r="R118" s="135"/>
      <c r="S118" s="135"/>
      <c r="T118" s="135"/>
      <c r="U118" s="135"/>
      <c r="V118" s="135"/>
      <c r="W118" s="135"/>
      <c r="X118" s="135"/>
      <c r="Y118" s="135"/>
      <c r="Z118" s="135"/>
      <c r="AA118" s="135"/>
      <c r="AB118" s="135"/>
      <c r="AC118" s="135"/>
      <c r="AD118" s="135"/>
      <c r="AE118" s="135"/>
    </row>
    <row r="119" spans="2:31" s="133" customFormat="1">
      <c r="B119" s="134"/>
      <c r="C119" s="134"/>
      <c r="F119" s="135"/>
      <c r="G119" s="135"/>
      <c r="H119" s="135"/>
      <c r="I119" s="135"/>
      <c r="K119" s="135"/>
      <c r="L119" s="135"/>
      <c r="M119" s="135"/>
      <c r="N119" s="135"/>
      <c r="O119" s="135"/>
      <c r="P119" s="135"/>
      <c r="Q119" s="135"/>
      <c r="R119" s="135"/>
      <c r="S119" s="135"/>
      <c r="T119" s="135"/>
      <c r="U119" s="135"/>
      <c r="V119" s="135"/>
      <c r="W119" s="135"/>
      <c r="X119" s="135"/>
      <c r="Y119" s="135"/>
      <c r="Z119" s="135"/>
      <c r="AA119" s="135"/>
      <c r="AB119" s="135"/>
      <c r="AC119" s="135"/>
      <c r="AD119" s="135"/>
      <c r="AE119" s="135"/>
    </row>
    <row r="120" spans="2:31" s="133" customFormat="1">
      <c r="B120" s="134"/>
      <c r="C120" s="134"/>
      <c r="F120" s="135"/>
      <c r="G120" s="135"/>
      <c r="H120" s="135"/>
      <c r="I120" s="135"/>
      <c r="K120" s="135"/>
      <c r="L120" s="135"/>
      <c r="M120" s="135"/>
      <c r="N120" s="135"/>
      <c r="O120" s="135"/>
      <c r="P120" s="135"/>
      <c r="Q120" s="135"/>
      <c r="R120" s="135"/>
      <c r="S120" s="135"/>
      <c r="T120" s="135"/>
      <c r="U120" s="135"/>
      <c r="V120" s="135"/>
      <c r="W120" s="135"/>
      <c r="X120" s="135"/>
      <c r="Y120" s="135"/>
      <c r="Z120" s="135"/>
      <c r="AA120" s="135"/>
      <c r="AB120" s="135"/>
      <c r="AC120" s="135"/>
      <c r="AD120" s="135"/>
      <c r="AE120" s="135"/>
    </row>
    <row r="121" spans="2:31" s="133" customFormat="1">
      <c r="B121" s="134"/>
      <c r="C121" s="134"/>
      <c r="F121" s="135"/>
      <c r="G121" s="135"/>
      <c r="H121" s="135"/>
      <c r="I121" s="135"/>
      <c r="K121" s="135"/>
      <c r="L121" s="135"/>
      <c r="M121" s="135"/>
      <c r="N121" s="135"/>
      <c r="O121" s="135"/>
      <c r="P121" s="135"/>
      <c r="Q121" s="135"/>
      <c r="R121" s="135"/>
      <c r="S121" s="135"/>
      <c r="T121" s="135"/>
      <c r="U121" s="135"/>
      <c r="V121" s="135"/>
      <c r="W121" s="135"/>
      <c r="X121" s="135"/>
      <c r="Y121" s="135"/>
      <c r="Z121" s="135"/>
      <c r="AA121" s="135"/>
      <c r="AB121" s="135"/>
      <c r="AC121" s="135"/>
      <c r="AD121" s="135"/>
      <c r="AE121" s="135"/>
    </row>
    <row r="122" spans="2:31" s="133" customFormat="1">
      <c r="B122" s="134"/>
      <c r="C122" s="134"/>
      <c r="F122" s="135"/>
      <c r="G122" s="135"/>
      <c r="H122" s="135"/>
      <c r="I122" s="135"/>
      <c r="K122" s="135"/>
      <c r="L122" s="135"/>
      <c r="M122" s="135"/>
      <c r="N122" s="135"/>
      <c r="O122" s="135"/>
      <c r="P122" s="135"/>
      <c r="Q122" s="135"/>
      <c r="R122" s="135"/>
      <c r="S122" s="135"/>
      <c r="T122" s="135"/>
      <c r="U122" s="135"/>
      <c r="V122" s="135"/>
      <c r="W122" s="135"/>
      <c r="X122" s="135"/>
      <c r="Y122" s="135"/>
      <c r="Z122" s="135"/>
      <c r="AA122" s="135"/>
      <c r="AB122" s="135"/>
      <c r="AC122" s="135"/>
      <c r="AD122" s="135"/>
      <c r="AE122" s="135"/>
    </row>
    <row r="123" spans="2:31" s="133" customFormat="1">
      <c r="B123" s="134"/>
      <c r="C123" s="134"/>
      <c r="F123" s="135"/>
      <c r="G123" s="135"/>
      <c r="H123" s="135"/>
      <c r="I123" s="135"/>
      <c r="K123" s="135"/>
      <c r="L123" s="135"/>
      <c r="M123" s="135"/>
      <c r="N123" s="135"/>
      <c r="O123" s="135"/>
      <c r="P123" s="135"/>
      <c r="Q123" s="135"/>
      <c r="R123" s="135"/>
      <c r="S123" s="135"/>
      <c r="T123" s="135"/>
      <c r="U123" s="135"/>
      <c r="V123" s="135"/>
      <c r="W123" s="135"/>
      <c r="X123" s="135"/>
      <c r="Y123" s="135"/>
      <c r="Z123" s="135"/>
      <c r="AA123" s="135"/>
      <c r="AB123" s="135"/>
      <c r="AC123" s="135"/>
      <c r="AD123" s="135"/>
      <c r="AE123" s="135"/>
    </row>
    <row r="124" spans="2:31" s="133" customFormat="1">
      <c r="B124" s="134"/>
      <c r="C124" s="134"/>
      <c r="F124" s="135"/>
      <c r="G124" s="135"/>
      <c r="H124" s="135"/>
      <c r="I124" s="135"/>
      <c r="K124" s="135"/>
      <c r="L124" s="135"/>
      <c r="M124" s="135"/>
      <c r="N124" s="135"/>
      <c r="O124" s="135"/>
      <c r="P124" s="135"/>
      <c r="Q124" s="135"/>
      <c r="R124" s="135"/>
      <c r="S124" s="135"/>
      <c r="T124" s="135"/>
      <c r="U124" s="135"/>
      <c r="V124" s="135"/>
      <c r="W124" s="135"/>
      <c r="X124" s="135"/>
      <c r="Y124" s="135"/>
      <c r="Z124" s="135"/>
      <c r="AA124" s="135"/>
      <c r="AB124" s="135"/>
      <c r="AC124" s="135"/>
      <c r="AD124" s="135"/>
      <c r="AE124" s="135"/>
    </row>
    <row r="125" spans="2:31" s="133" customFormat="1">
      <c r="B125" s="134"/>
      <c r="C125" s="134"/>
      <c r="F125" s="135"/>
      <c r="G125" s="135"/>
      <c r="H125" s="135"/>
      <c r="I125" s="135"/>
      <c r="K125" s="135"/>
      <c r="L125" s="135"/>
      <c r="M125" s="135"/>
      <c r="N125" s="135"/>
      <c r="O125" s="135"/>
      <c r="P125" s="135"/>
      <c r="Q125" s="135"/>
      <c r="R125" s="135"/>
      <c r="S125" s="135"/>
      <c r="T125" s="135"/>
      <c r="U125" s="135"/>
      <c r="V125" s="135"/>
      <c r="W125" s="135"/>
      <c r="X125" s="135"/>
      <c r="Y125" s="135"/>
      <c r="Z125" s="135"/>
      <c r="AA125" s="135"/>
      <c r="AB125" s="135"/>
      <c r="AC125" s="135"/>
      <c r="AD125" s="135"/>
      <c r="AE125" s="135"/>
    </row>
    <row r="126" spans="2:31" s="133" customFormat="1">
      <c r="B126" s="134"/>
      <c r="C126" s="134"/>
      <c r="F126" s="135"/>
      <c r="G126" s="135"/>
      <c r="H126" s="135"/>
      <c r="I126" s="135"/>
      <c r="K126" s="135"/>
      <c r="L126" s="135"/>
      <c r="M126" s="135"/>
      <c r="N126" s="135"/>
      <c r="O126" s="135"/>
      <c r="P126" s="135"/>
      <c r="Q126" s="135"/>
      <c r="R126" s="135"/>
      <c r="S126" s="135"/>
      <c r="T126" s="135"/>
      <c r="U126" s="135"/>
      <c r="V126" s="135"/>
      <c r="W126" s="135"/>
      <c r="X126" s="135"/>
      <c r="Y126" s="135"/>
      <c r="Z126" s="135"/>
      <c r="AA126" s="135"/>
      <c r="AB126" s="135"/>
      <c r="AC126" s="135"/>
      <c r="AD126" s="135"/>
      <c r="AE126" s="135"/>
    </row>
    <row r="127" spans="2:31" s="133" customFormat="1">
      <c r="B127" s="134"/>
      <c r="C127" s="134"/>
      <c r="F127" s="135"/>
      <c r="G127" s="135"/>
      <c r="H127" s="135"/>
      <c r="I127" s="135"/>
      <c r="K127" s="135"/>
      <c r="L127" s="135"/>
      <c r="M127" s="135"/>
      <c r="N127" s="135"/>
      <c r="O127" s="135"/>
      <c r="P127" s="135"/>
      <c r="Q127" s="135"/>
      <c r="R127" s="135"/>
      <c r="S127" s="135"/>
      <c r="T127" s="135"/>
      <c r="U127" s="135"/>
      <c r="V127" s="135"/>
      <c r="W127" s="135"/>
      <c r="X127" s="135"/>
      <c r="Y127" s="135"/>
      <c r="Z127" s="135"/>
      <c r="AA127" s="135"/>
      <c r="AB127" s="135"/>
      <c r="AC127" s="135"/>
      <c r="AD127" s="135"/>
      <c r="AE127" s="135"/>
    </row>
    <row r="128" spans="2:31" s="133" customFormat="1">
      <c r="B128" s="134"/>
      <c r="C128" s="134"/>
      <c r="F128" s="135"/>
      <c r="G128" s="135"/>
      <c r="H128" s="135"/>
      <c r="I128" s="135"/>
      <c r="K128" s="135"/>
      <c r="L128" s="135"/>
      <c r="M128" s="135"/>
      <c r="N128" s="135"/>
      <c r="O128" s="135"/>
      <c r="P128" s="135"/>
      <c r="Q128" s="135"/>
      <c r="R128" s="135"/>
      <c r="S128" s="135"/>
      <c r="T128" s="135"/>
      <c r="U128" s="135"/>
      <c r="V128" s="135"/>
      <c r="W128" s="135"/>
      <c r="X128" s="135"/>
      <c r="Y128" s="135"/>
      <c r="Z128" s="135"/>
      <c r="AA128" s="135"/>
      <c r="AB128" s="135"/>
      <c r="AC128" s="135"/>
      <c r="AD128" s="135"/>
      <c r="AE128" s="135"/>
    </row>
    <row r="129" spans="2:31" s="133" customFormat="1">
      <c r="B129" s="134"/>
      <c r="C129" s="134"/>
      <c r="F129" s="135"/>
      <c r="G129" s="135"/>
      <c r="H129" s="135"/>
      <c r="I129" s="135"/>
      <c r="K129" s="135"/>
      <c r="L129" s="135"/>
      <c r="M129" s="135"/>
      <c r="N129" s="135"/>
      <c r="O129" s="135"/>
      <c r="P129" s="135"/>
      <c r="Q129" s="135"/>
      <c r="R129" s="135"/>
      <c r="S129" s="135"/>
      <c r="T129" s="135"/>
      <c r="U129" s="135"/>
      <c r="V129" s="135"/>
      <c r="W129" s="135"/>
      <c r="X129" s="135"/>
      <c r="Y129" s="135"/>
      <c r="Z129" s="135"/>
      <c r="AA129" s="135"/>
      <c r="AB129" s="135"/>
      <c r="AC129" s="135"/>
      <c r="AD129" s="135"/>
      <c r="AE129" s="135"/>
    </row>
    <row r="130" spans="2:31" s="133" customFormat="1">
      <c r="B130" s="134"/>
      <c r="C130" s="134"/>
      <c r="F130" s="135"/>
      <c r="G130" s="135"/>
      <c r="H130" s="135"/>
      <c r="I130" s="135"/>
      <c r="K130" s="135"/>
      <c r="L130" s="135"/>
      <c r="M130" s="135"/>
      <c r="N130" s="135"/>
      <c r="O130" s="135"/>
      <c r="P130" s="135"/>
      <c r="Q130" s="135"/>
      <c r="R130" s="135"/>
      <c r="S130" s="135"/>
      <c r="T130" s="135"/>
      <c r="U130" s="135"/>
      <c r="V130" s="135"/>
      <c r="W130" s="135"/>
      <c r="X130" s="135"/>
      <c r="Y130" s="135"/>
      <c r="Z130" s="135"/>
      <c r="AA130" s="135"/>
      <c r="AB130" s="135"/>
      <c r="AC130" s="135"/>
      <c r="AD130" s="135"/>
      <c r="AE130" s="135"/>
    </row>
    <row r="131" spans="2:31" s="133" customFormat="1">
      <c r="B131" s="134"/>
      <c r="C131" s="134"/>
      <c r="F131" s="135"/>
      <c r="G131" s="135"/>
      <c r="H131" s="135"/>
      <c r="I131" s="135"/>
      <c r="K131" s="135"/>
      <c r="L131" s="135"/>
      <c r="M131" s="135"/>
      <c r="N131" s="135"/>
      <c r="O131" s="135"/>
      <c r="P131" s="135"/>
      <c r="Q131" s="135"/>
      <c r="R131" s="135"/>
      <c r="S131" s="135"/>
      <c r="T131" s="135"/>
      <c r="U131" s="135"/>
      <c r="V131" s="135"/>
      <c r="W131" s="135"/>
      <c r="X131" s="135"/>
      <c r="Y131" s="135"/>
      <c r="Z131" s="135"/>
      <c r="AA131" s="135"/>
      <c r="AB131" s="135"/>
      <c r="AC131" s="135"/>
      <c r="AD131" s="135"/>
      <c r="AE131" s="135"/>
    </row>
    <row r="132" spans="2:31" s="133" customFormat="1">
      <c r="B132" s="134"/>
      <c r="C132" s="134"/>
      <c r="F132" s="135"/>
      <c r="G132" s="135"/>
      <c r="H132" s="135"/>
      <c r="I132" s="135"/>
      <c r="K132" s="135"/>
      <c r="L132" s="135"/>
      <c r="M132" s="135"/>
      <c r="N132" s="135"/>
      <c r="O132" s="135"/>
      <c r="P132" s="135"/>
      <c r="Q132" s="135"/>
      <c r="R132" s="135"/>
      <c r="S132" s="135"/>
      <c r="T132" s="135"/>
      <c r="U132" s="135"/>
      <c r="V132" s="135"/>
      <c r="W132" s="135"/>
      <c r="X132" s="135"/>
      <c r="Y132" s="135"/>
      <c r="Z132" s="135"/>
      <c r="AA132" s="135"/>
      <c r="AB132" s="135"/>
      <c r="AC132" s="135"/>
      <c r="AD132" s="135"/>
      <c r="AE132" s="135"/>
    </row>
    <row r="133" spans="2:31" s="133" customFormat="1">
      <c r="B133" s="134"/>
      <c r="C133" s="134"/>
      <c r="F133" s="135"/>
      <c r="G133" s="135"/>
      <c r="H133" s="135"/>
      <c r="I133" s="135"/>
      <c r="K133" s="135"/>
      <c r="L133" s="135"/>
      <c r="M133" s="135"/>
      <c r="N133" s="135"/>
      <c r="O133" s="135"/>
      <c r="P133" s="135"/>
      <c r="Q133" s="135"/>
      <c r="R133" s="135"/>
      <c r="S133" s="135"/>
      <c r="T133" s="135"/>
      <c r="U133" s="135"/>
      <c r="V133" s="135"/>
      <c r="W133" s="135"/>
      <c r="X133" s="135"/>
      <c r="Y133" s="135"/>
      <c r="Z133" s="135"/>
      <c r="AA133" s="135"/>
      <c r="AB133" s="135"/>
      <c r="AC133" s="135"/>
      <c r="AD133" s="135"/>
      <c r="AE133" s="135"/>
    </row>
    <row r="134" spans="2:31" s="133" customFormat="1">
      <c r="B134" s="134"/>
      <c r="C134" s="134"/>
      <c r="F134" s="135"/>
      <c r="G134" s="135"/>
      <c r="H134" s="135"/>
      <c r="I134" s="135"/>
      <c r="K134" s="135"/>
      <c r="L134" s="135"/>
      <c r="M134" s="135"/>
      <c r="N134" s="135"/>
      <c r="O134" s="135"/>
      <c r="P134" s="135"/>
      <c r="Q134" s="135"/>
      <c r="R134" s="135"/>
      <c r="S134" s="135"/>
      <c r="T134" s="135"/>
      <c r="U134" s="135"/>
      <c r="V134" s="135"/>
      <c r="W134" s="135"/>
      <c r="X134" s="135"/>
      <c r="Y134" s="135"/>
      <c r="Z134" s="135"/>
      <c r="AA134" s="135"/>
      <c r="AB134" s="135"/>
      <c r="AC134" s="135"/>
      <c r="AD134" s="135"/>
      <c r="AE134" s="135"/>
    </row>
    <row r="135" spans="2:31" s="133" customFormat="1">
      <c r="B135" s="134"/>
      <c r="C135" s="134"/>
      <c r="F135" s="135"/>
      <c r="G135" s="135"/>
      <c r="H135" s="135"/>
      <c r="I135" s="135"/>
      <c r="K135" s="135"/>
      <c r="L135" s="135"/>
      <c r="M135" s="135"/>
      <c r="N135" s="135"/>
      <c r="O135" s="135"/>
      <c r="P135" s="135"/>
      <c r="Q135" s="135"/>
      <c r="R135" s="135"/>
      <c r="S135" s="135"/>
      <c r="T135" s="135"/>
      <c r="U135" s="135"/>
      <c r="V135" s="135"/>
      <c r="W135" s="135"/>
      <c r="X135" s="135"/>
      <c r="Y135" s="135"/>
      <c r="Z135" s="135"/>
      <c r="AA135" s="135"/>
      <c r="AB135" s="135"/>
      <c r="AC135" s="135"/>
      <c r="AD135" s="135"/>
      <c r="AE135" s="135"/>
    </row>
    <row r="136" spans="2:31" s="133" customFormat="1">
      <c r="B136" s="134"/>
      <c r="C136" s="134"/>
      <c r="F136" s="135"/>
      <c r="G136" s="135"/>
      <c r="H136" s="135"/>
      <c r="I136" s="135"/>
      <c r="K136" s="135"/>
      <c r="L136" s="135"/>
      <c r="M136" s="135"/>
      <c r="N136" s="135"/>
      <c r="O136" s="135"/>
      <c r="P136" s="135"/>
      <c r="Q136" s="135"/>
      <c r="R136" s="135"/>
      <c r="S136" s="135"/>
      <c r="T136" s="135"/>
      <c r="U136" s="135"/>
      <c r="V136" s="135"/>
      <c r="W136" s="135"/>
      <c r="X136" s="135"/>
      <c r="Y136" s="135"/>
      <c r="Z136" s="135"/>
      <c r="AA136" s="135"/>
      <c r="AB136" s="135"/>
      <c r="AC136" s="135"/>
      <c r="AD136" s="135"/>
      <c r="AE136" s="135"/>
    </row>
    <row r="137" spans="2:31" s="133" customFormat="1">
      <c r="B137" s="134"/>
      <c r="C137" s="134"/>
      <c r="F137" s="135"/>
      <c r="G137" s="135"/>
      <c r="H137" s="135"/>
      <c r="I137" s="135"/>
      <c r="K137" s="135"/>
      <c r="L137" s="135"/>
      <c r="M137" s="135"/>
      <c r="N137" s="135"/>
      <c r="O137" s="135"/>
      <c r="P137" s="135"/>
      <c r="Q137" s="135"/>
      <c r="R137" s="135"/>
      <c r="S137" s="135"/>
      <c r="T137" s="135"/>
      <c r="U137" s="135"/>
      <c r="V137" s="135"/>
      <c r="W137" s="135"/>
      <c r="X137" s="135"/>
      <c r="Y137" s="135"/>
      <c r="Z137" s="135"/>
      <c r="AA137" s="135"/>
      <c r="AB137" s="135"/>
      <c r="AC137" s="135"/>
      <c r="AD137" s="135"/>
      <c r="AE137" s="135"/>
    </row>
    <row r="138" spans="2:31" s="133" customFormat="1">
      <c r="B138" s="134"/>
      <c r="C138" s="134"/>
      <c r="F138" s="135"/>
      <c r="G138" s="135"/>
      <c r="H138" s="135"/>
      <c r="I138" s="135"/>
      <c r="K138" s="135"/>
      <c r="L138" s="135"/>
      <c r="M138" s="135"/>
      <c r="N138" s="135"/>
      <c r="O138" s="135"/>
      <c r="P138" s="135"/>
      <c r="Q138" s="135"/>
      <c r="R138" s="135"/>
      <c r="S138" s="135"/>
      <c r="T138" s="135"/>
      <c r="U138" s="135"/>
      <c r="V138" s="135"/>
      <c r="W138" s="135"/>
      <c r="X138" s="135"/>
      <c r="Y138" s="135"/>
      <c r="Z138" s="135"/>
      <c r="AA138" s="135"/>
      <c r="AB138" s="135"/>
      <c r="AC138" s="135"/>
      <c r="AD138" s="135"/>
      <c r="AE138" s="135"/>
    </row>
    <row r="139" spans="2:31" s="133" customFormat="1">
      <c r="B139" s="134"/>
      <c r="C139" s="134"/>
      <c r="F139" s="135"/>
      <c r="G139" s="135"/>
      <c r="H139" s="135"/>
      <c r="I139" s="135"/>
      <c r="K139" s="135"/>
      <c r="L139" s="135"/>
      <c r="M139" s="135"/>
      <c r="N139" s="135"/>
      <c r="O139" s="135"/>
      <c r="P139" s="135"/>
      <c r="Q139" s="135"/>
      <c r="R139" s="135"/>
      <c r="S139" s="135"/>
      <c r="T139" s="135"/>
      <c r="U139" s="135"/>
      <c r="V139" s="135"/>
      <c r="W139" s="135"/>
      <c r="X139" s="135"/>
      <c r="Y139" s="135"/>
      <c r="Z139" s="135"/>
      <c r="AA139" s="135"/>
      <c r="AB139" s="135"/>
      <c r="AC139" s="135"/>
      <c r="AD139" s="135"/>
      <c r="AE139" s="135"/>
    </row>
    <row r="140" spans="2:31" s="133" customFormat="1">
      <c r="B140" s="134"/>
      <c r="C140" s="134"/>
      <c r="F140" s="135"/>
      <c r="G140" s="135"/>
      <c r="H140" s="135"/>
      <c r="I140" s="135"/>
      <c r="K140" s="135"/>
      <c r="L140" s="135"/>
      <c r="M140" s="135"/>
      <c r="N140" s="135"/>
      <c r="O140" s="135"/>
      <c r="P140" s="135"/>
      <c r="Q140" s="135"/>
      <c r="R140" s="135"/>
      <c r="S140" s="135"/>
      <c r="T140" s="135"/>
      <c r="U140" s="135"/>
      <c r="V140" s="135"/>
      <c r="W140" s="135"/>
      <c r="X140" s="135"/>
      <c r="Y140" s="135"/>
      <c r="Z140" s="135"/>
      <c r="AA140" s="135"/>
      <c r="AB140" s="135"/>
      <c r="AC140" s="135"/>
      <c r="AD140" s="135"/>
      <c r="AE140" s="135"/>
    </row>
    <row r="141" spans="2:31" s="133" customFormat="1">
      <c r="B141" s="134"/>
      <c r="C141" s="134"/>
      <c r="F141" s="135"/>
      <c r="G141" s="135"/>
      <c r="H141" s="135"/>
      <c r="I141" s="135"/>
      <c r="K141" s="135"/>
      <c r="L141" s="135"/>
      <c r="M141" s="135"/>
      <c r="N141" s="135"/>
      <c r="O141" s="135"/>
      <c r="P141" s="135"/>
      <c r="Q141" s="135"/>
      <c r="R141" s="135"/>
      <c r="S141" s="135"/>
      <c r="T141" s="135"/>
      <c r="U141" s="135"/>
      <c r="V141" s="135"/>
      <c r="W141" s="135"/>
      <c r="X141" s="135"/>
      <c r="Y141" s="135"/>
      <c r="Z141" s="135"/>
      <c r="AA141" s="135"/>
      <c r="AB141" s="135"/>
      <c r="AC141" s="135"/>
      <c r="AD141" s="135"/>
      <c r="AE141" s="135"/>
    </row>
    <row r="142" spans="2:31" s="133" customFormat="1">
      <c r="B142" s="134"/>
      <c r="C142" s="134"/>
      <c r="F142" s="135"/>
      <c r="G142" s="135"/>
      <c r="H142" s="135"/>
      <c r="I142" s="135"/>
      <c r="K142" s="135"/>
      <c r="L142" s="135"/>
      <c r="M142" s="135"/>
      <c r="N142" s="135"/>
      <c r="O142" s="135"/>
      <c r="P142" s="135"/>
      <c r="Q142" s="135"/>
      <c r="R142" s="135"/>
      <c r="S142" s="135"/>
      <c r="T142" s="135"/>
      <c r="U142" s="135"/>
      <c r="V142" s="135"/>
      <c r="W142" s="135"/>
      <c r="X142" s="135"/>
      <c r="Y142" s="135"/>
      <c r="Z142" s="135"/>
      <c r="AA142" s="135"/>
      <c r="AB142" s="135"/>
      <c r="AC142" s="135"/>
      <c r="AD142" s="135"/>
      <c r="AE142" s="135"/>
    </row>
    <row r="143" spans="2:31" s="133" customFormat="1">
      <c r="B143" s="134"/>
      <c r="C143" s="134"/>
      <c r="F143" s="135"/>
      <c r="G143" s="135"/>
      <c r="H143" s="135"/>
      <c r="I143" s="135"/>
      <c r="K143" s="135"/>
      <c r="L143" s="135"/>
      <c r="M143" s="135"/>
      <c r="N143" s="135"/>
      <c r="O143" s="135"/>
      <c r="P143" s="135"/>
      <c r="Q143" s="135"/>
      <c r="R143" s="135"/>
      <c r="S143" s="135"/>
      <c r="T143" s="135"/>
      <c r="U143" s="135"/>
      <c r="V143" s="135"/>
      <c r="W143" s="135"/>
      <c r="X143" s="135"/>
      <c r="Y143" s="135"/>
      <c r="Z143" s="135"/>
      <c r="AA143" s="135"/>
      <c r="AB143" s="135"/>
      <c r="AC143" s="135"/>
      <c r="AD143" s="135"/>
      <c r="AE143" s="135"/>
    </row>
    <row r="144" spans="2:31" s="133" customFormat="1">
      <c r="B144" s="134"/>
      <c r="C144" s="134"/>
      <c r="F144" s="135"/>
      <c r="G144" s="135"/>
      <c r="H144" s="135"/>
      <c r="I144" s="135"/>
      <c r="K144" s="135"/>
      <c r="L144" s="135"/>
      <c r="M144" s="135"/>
      <c r="N144" s="135"/>
      <c r="O144" s="135"/>
      <c r="P144" s="135"/>
      <c r="Q144" s="135"/>
      <c r="R144" s="135"/>
      <c r="S144" s="135"/>
      <c r="T144" s="135"/>
      <c r="U144" s="135"/>
      <c r="V144" s="135"/>
      <c r="W144" s="135"/>
      <c r="X144" s="135"/>
      <c r="Y144" s="135"/>
      <c r="Z144" s="135"/>
      <c r="AA144" s="135"/>
      <c r="AB144" s="135"/>
      <c r="AC144" s="135"/>
      <c r="AD144" s="135"/>
      <c r="AE144" s="135"/>
    </row>
    <row r="145" spans="2:31" s="133" customFormat="1">
      <c r="B145" s="134"/>
      <c r="C145" s="134"/>
      <c r="F145" s="135"/>
      <c r="G145" s="135"/>
      <c r="H145" s="135"/>
      <c r="I145" s="135"/>
      <c r="K145" s="135"/>
      <c r="L145" s="135"/>
      <c r="M145" s="135"/>
      <c r="N145" s="135"/>
      <c r="O145" s="135"/>
      <c r="P145" s="135"/>
      <c r="Q145" s="135"/>
      <c r="R145" s="135"/>
      <c r="S145" s="135"/>
      <c r="T145" s="135"/>
      <c r="U145" s="135"/>
      <c r="V145" s="135"/>
      <c r="W145" s="135"/>
      <c r="X145" s="135"/>
      <c r="Y145" s="135"/>
      <c r="Z145" s="135"/>
      <c r="AA145" s="135"/>
      <c r="AB145" s="135"/>
      <c r="AC145" s="135"/>
      <c r="AD145" s="135"/>
      <c r="AE145" s="135"/>
    </row>
    <row r="146" spans="2:31" s="133" customFormat="1">
      <c r="B146" s="134"/>
      <c r="C146" s="134"/>
      <c r="F146" s="135"/>
      <c r="G146" s="135"/>
      <c r="H146" s="135"/>
      <c r="I146" s="135"/>
      <c r="K146" s="135"/>
      <c r="L146" s="135"/>
      <c r="M146" s="135"/>
      <c r="N146" s="135"/>
      <c r="O146" s="135"/>
      <c r="P146" s="135"/>
      <c r="Q146" s="135"/>
      <c r="R146" s="135"/>
      <c r="S146" s="135"/>
      <c r="T146" s="135"/>
      <c r="U146" s="135"/>
      <c r="V146" s="135"/>
      <c r="W146" s="135"/>
      <c r="X146" s="135"/>
      <c r="Y146" s="135"/>
      <c r="Z146" s="135"/>
      <c r="AA146" s="135"/>
      <c r="AB146" s="135"/>
      <c r="AC146" s="135"/>
      <c r="AD146" s="135"/>
      <c r="AE146" s="135"/>
    </row>
    <row r="147" spans="2:31" s="133" customFormat="1">
      <c r="B147" s="134"/>
      <c r="C147" s="134"/>
      <c r="F147" s="135"/>
      <c r="G147" s="135"/>
      <c r="H147" s="135"/>
      <c r="I147" s="135"/>
      <c r="K147" s="135"/>
      <c r="L147" s="135"/>
      <c r="M147" s="135"/>
      <c r="N147" s="135"/>
      <c r="O147" s="135"/>
      <c r="P147" s="135"/>
      <c r="Q147" s="135"/>
      <c r="R147" s="135"/>
      <c r="S147" s="135"/>
      <c r="T147" s="135"/>
      <c r="U147" s="135"/>
      <c r="V147" s="135"/>
      <c r="W147" s="135"/>
      <c r="X147" s="135"/>
      <c r="Y147" s="135"/>
      <c r="Z147" s="135"/>
      <c r="AA147" s="135"/>
      <c r="AB147" s="135"/>
      <c r="AC147" s="135"/>
      <c r="AD147" s="135"/>
      <c r="AE147" s="135"/>
    </row>
    <row r="148" spans="2:31" s="133" customFormat="1">
      <c r="B148" s="134"/>
      <c r="C148" s="134"/>
      <c r="F148" s="135"/>
      <c r="G148" s="135"/>
      <c r="H148" s="135"/>
      <c r="I148" s="135"/>
      <c r="K148" s="135"/>
      <c r="L148" s="135"/>
      <c r="M148" s="135"/>
      <c r="N148" s="135"/>
      <c r="O148" s="135"/>
      <c r="P148" s="135"/>
      <c r="Q148" s="135"/>
      <c r="R148" s="135"/>
      <c r="S148" s="135"/>
      <c r="T148" s="135"/>
      <c r="U148" s="135"/>
      <c r="V148" s="135"/>
      <c r="W148" s="135"/>
      <c r="X148" s="135"/>
      <c r="Y148" s="135"/>
      <c r="Z148" s="135"/>
      <c r="AA148" s="135"/>
      <c r="AB148" s="135"/>
      <c r="AC148" s="135"/>
      <c r="AD148" s="135"/>
      <c r="AE148" s="135"/>
    </row>
    <row r="149" spans="2:31" s="133" customFormat="1">
      <c r="B149" s="134"/>
      <c r="C149" s="134"/>
      <c r="F149" s="135"/>
      <c r="G149" s="135"/>
      <c r="H149" s="135"/>
      <c r="I149" s="135"/>
      <c r="K149" s="135"/>
      <c r="L149" s="135"/>
      <c r="M149" s="135"/>
      <c r="N149" s="135"/>
      <c r="O149" s="135"/>
      <c r="P149" s="135"/>
      <c r="Q149" s="135"/>
      <c r="R149" s="135"/>
      <c r="S149" s="135"/>
      <c r="T149" s="135"/>
      <c r="U149" s="135"/>
      <c r="V149" s="135"/>
      <c r="W149" s="135"/>
      <c r="X149" s="135"/>
      <c r="Y149" s="135"/>
      <c r="Z149" s="135"/>
      <c r="AA149" s="135"/>
      <c r="AB149" s="135"/>
      <c r="AC149" s="135"/>
      <c r="AD149" s="135"/>
      <c r="AE149" s="135"/>
    </row>
    <row r="150" spans="2:31" s="133" customFormat="1">
      <c r="B150" s="134"/>
      <c r="C150" s="134"/>
      <c r="F150" s="135"/>
      <c r="G150" s="135"/>
      <c r="H150" s="135"/>
      <c r="I150" s="135"/>
      <c r="K150" s="135"/>
      <c r="L150" s="135"/>
      <c r="M150" s="135"/>
      <c r="N150" s="135"/>
      <c r="O150" s="135"/>
      <c r="P150" s="135"/>
      <c r="Q150" s="135"/>
      <c r="R150" s="135"/>
      <c r="S150" s="135"/>
      <c r="T150" s="135"/>
      <c r="U150" s="135"/>
      <c r="V150" s="135"/>
      <c r="W150" s="135"/>
      <c r="X150" s="135"/>
      <c r="Y150" s="135"/>
      <c r="Z150" s="135"/>
      <c r="AA150" s="135"/>
      <c r="AB150" s="135"/>
      <c r="AC150" s="135"/>
      <c r="AD150" s="135"/>
      <c r="AE150" s="135"/>
    </row>
    <row r="151" spans="2:31" s="133" customFormat="1">
      <c r="B151" s="134"/>
      <c r="C151" s="134"/>
      <c r="F151" s="135"/>
      <c r="G151" s="135"/>
      <c r="H151" s="135"/>
      <c r="I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</row>
    <row r="152" spans="2:31" s="133" customFormat="1">
      <c r="B152" s="134"/>
      <c r="C152" s="134"/>
      <c r="F152" s="135"/>
      <c r="G152" s="135"/>
      <c r="H152" s="135"/>
      <c r="I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</row>
    <row r="153" spans="2:31" s="133" customFormat="1">
      <c r="B153" s="134"/>
      <c r="C153" s="134"/>
      <c r="F153" s="135"/>
      <c r="G153" s="135"/>
      <c r="H153" s="135"/>
      <c r="I153" s="135"/>
      <c r="K153" s="135"/>
      <c r="L153" s="135"/>
      <c r="M153" s="135"/>
      <c r="N153" s="135"/>
      <c r="O153" s="135"/>
      <c r="P153" s="135"/>
      <c r="Q153" s="135"/>
      <c r="R153" s="135"/>
      <c r="S153" s="135"/>
      <c r="T153" s="135"/>
      <c r="U153" s="135"/>
      <c r="V153" s="135"/>
      <c r="W153" s="135"/>
      <c r="X153" s="135"/>
      <c r="Y153" s="135"/>
      <c r="Z153" s="135"/>
      <c r="AA153" s="135"/>
      <c r="AB153" s="135"/>
      <c r="AC153" s="135"/>
      <c r="AD153" s="135"/>
      <c r="AE153" s="135"/>
    </row>
    <row r="154" spans="2:31" s="133" customFormat="1">
      <c r="B154" s="134"/>
      <c r="C154" s="134"/>
      <c r="F154" s="135"/>
      <c r="G154" s="135"/>
      <c r="H154" s="135"/>
      <c r="I154" s="135"/>
      <c r="K154" s="135"/>
      <c r="L154" s="135"/>
      <c r="M154" s="135"/>
      <c r="N154" s="135"/>
      <c r="O154" s="135"/>
      <c r="P154" s="135"/>
      <c r="Q154" s="135"/>
      <c r="R154" s="135"/>
      <c r="S154" s="135"/>
      <c r="T154" s="135"/>
      <c r="U154" s="135"/>
      <c r="V154" s="135"/>
      <c r="W154" s="135"/>
      <c r="X154" s="135"/>
      <c r="Y154" s="135"/>
      <c r="Z154" s="135"/>
      <c r="AA154" s="135"/>
      <c r="AB154" s="135"/>
      <c r="AC154" s="135"/>
      <c r="AD154" s="135"/>
      <c r="AE154" s="135"/>
    </row>
    <row r="155" spans="2:31" s="133" customFormat="1">
      <c r="B155" s="134"/>
      <c r="C155" s="134"/>
      <c r="F155" s="135"/>
      <c r="G155" s="135"/>
      <c r="H155" s="135"/>
      <c r="I155" s="135"/>
      <c r="K155" s="135"/>
      <c r="L155" s="135"/>
      <c r="M155" s="135"/>
      <c r="N155" s="135"/>
      <c r="O155" s="135"/>
      <c r="P155" s="135"/>
      <c r="Q155" s="135"/>
      <c r="R155" s="135"/>
      <c r="S155" s="135"/>
      <c r="T155" s="135"/>
      <c r="U155" s="135"/>
      <c r="V155" s="135"/>
      <c r="W155" s="135"/>
      <c r="X155" s="135"/>
      <c r="Y155" s="135"/>
      <c r="Z155" s="135"/>
      <c r="AA155" s="135"/>
      <c r="AB155" s="135"/>
      <c r="AC155" s="135"/>
      <c r="AD155" s="135"/>
      <c r="AE155" s="135"/>
    </row>
    <row r="156" spans="2:31" s="133" customFormat="1">
      <c r="B156" s="134"/>
      <c r="C156" s="134"/>
      <c r="F156" s="135"/>
      <c r="G156" s="135"/>
      <c r="H156" s="135"/>
      <c r="I156" s="135"/>
      <c r="K156" s="135"/>
      <c r="L156" s="135"/>
      <c r="M156" s="135"/>
      <c r="N156" s="135"/>
      <c r="O156" s="135"/>
      <c r="P156" s="135"/>
      <c r="Q156" s="135"/>
      <c r="R156" s="135"/>
      <c r="S156" s="135"/>
      <c r="T156" s="135"/>
      <c r="U156" s="135"/>
      <c r="V156" s="135"/>
      <c r="W156" s="135"/>
      <c r="X156" s="135"/>
      <c r="Y156" s="135"/>
      <c r="Z156" s="135"/>
      <c r="AA156" s="135"/>
      <c r="AB156" s="135"/>
      <c r="AC156" s="135"/>
      <c r="AD156" s="135"/>
      <c r="AE156" s="135"/>
    </row>
    <row r="157" spans="2:31" s="133" customFormat="1">
      <c r="B157" s="134"/>
      <c r="C157" s="134"/>
      <c r="F157" s="135"/>
      <c r="G157" s="135"/>
      <c r="H157" s="135"/>
      <c r="I157" s="135"/>
      <c r="K157" s="135"/>
      <c r="L157" s="135"/>
      <c r="M157" s="135"/>
      <c r="N157" s="135"/>
      <c r="O157" s="135"/>
      <c r="P157" s="135"/>
      <c r="Q157" s="135"/>
      <c r="R157" s="135"/>
      <c r="S157" s="135"/>
      <c r="T157" s="135"/>
      <c r="U157" s="135"/>
      <c r="V157" s="135"/>
      <c r="W157" s="135"/>
      <c r="X157" s="135"/>
      <c r="Y157" s="135"/>
      <c r="Z157" s="135"/>
      <c r="AA157" s="135"/>
      <c r="AB157" s="135"/>
      <c r="AC157" s="135"/>
      <c r="AD157" s="135"/>
      <c r="AE157" s="135"/>
    </row>
    <row r="158" spans="2:31" s="133" customFormat="1">
      <c r="B158" s="134"/>
      <c r="C158" s="134"/>
      <c r="F158" s="135"/>
      <c r="G158" s="135"/>
      <c r="H158" s="135"/>
      <c r="I158" s="135"/>
      <c r="K158" s="135"/>
      <c r="L158" s="135"/>
      <c r="M158" s="135"/>
      <c r="N158" s="135"/>
      <c r="O158" s="135"/>
      <c r="P158" s="135"/>
      <c r="Q158" s="135"/>
      <c r="R158" s="135"/>
      <c r="S158" s="135"/>
      <c r="T158" s="135"/>
      <c r="U158" s="135"/>
      <c r="V158" s="135"/>
      <c r="W158" s="135"/>
      <c r="X158" s="135"/>
      <c r="Y158" s="135"/>
      <c r="Z158" s="135"/>
      <c r="AA158" s="135"/>
      <c r="AB158" s="135"/>
      <c r="AC158" s="135"/>
      <c r="AD158" s="135"/>
      <c r="AE158" s="135"/>
    </row>
    <row r="159" spans="2:31" s="133" customFormat="1">
      <c r="B159" s="134"/>
      <c r="C159" s="134"/>
      <c r="F159" s="135"/>
      <c r="G159" s="135"/>
      <c r="H159" s="135"/>
      <c r="I159" s="135"/>
      <c r="K159" s="135"/>
      <c r="L159" s="135"/>
      <c r="M159" s="135"/>
      <c r="N159" s="135"/>
      <c r="O159" s="135"/>
      <c r="P159" s="135"/>
      <c r="Q159" s="135"/>
      <c r="R159" s="135"/>
      <c r="S159" s="135"/>
      <c r="T159" s="135"/>
      <c r="U159" s="135"/>
      <c r="V159" s="135"/>
      <c r="W159" s="135"/>
      <c r="X159" s="135"/>
      <c r="Y159" s="135"/>
      <c r="Z159" s="135"/>
      <c r="AA159" s="135"/>
      <c r="AB159" s="135"/>
      <c r="AC159" s="135"/>
      <c r="AD159" s="135"/>
      <c r="AE159" s="135"/>
    </row>
    <row r="160" spans="2:31" s="133" customFormat="1">
      <c r="B160" s="134"/>
      <c r="C160" s="134"/>
      <c r="F160" s="135"/>
      <c r="G160" s="135"/>
      <c r="H160" s="135"/>
      <c r="I160" s="135"/>
      <c r="K160" s="135"/>
      <c r="L160" s="135"/>
      <c r="M160" s="135"/>
      <c r="N160" s="135"/>
      <c r="O160" s="135"/>
      <c r="P160" s="135"/>
      <c r="Q160" s="135"/>
      <c r="R160" s="135"/>
      <c r="S160" s="135"/>
      <c r="T160" s="135"/>
      <c r="U160" s="135"/>
      <c r="V160" s="135"/>
      <c r="W160" s="135"/>
      <c r="X160" s="135"/>
      <c r="Y160" s="135"/>
      <c r="Z160" s="135"/>
      <c r="AA160" s="135"/>
      <c r="AB160" s="135"/>
      <c r="AC160" s="135"/>
      <c r="AD160" s="135"/>
      <c r="AE160" s="135"/>
    </row>
    <row r="161" spans="2:31" s="133" customFormat="1">
      <c r="B161" s="134"/>
      <c r="C161" s="134"/>
      <c r="F161" s="135"/>
      <c r="G161" s="135"/>
      <c r="H161" s="135"/>
      <c r="I161" s="135"/>
      <c r="K161" s="135"/>
      <c r="L161" s="135"/>
      <c r="M161" s="135"/>
      <c r="N161" s="135"/>
      <c r="O161" s="135"/>
      <c r="P161" s="135"/>
      <c r="Q161" s="135"/>
      <c r="R161" s="135"/>
      <c r="S161" s="135"/>
      <c r="T161" s="135"/>
      <c r="U161" s="135"/>
      <c r="V161" s="135"/>
      <c r="W161" s="135"/>
      <c r="X161" s="135"/>
      <c r="Y161" s="135"/>
      <c r="Z161" s="135"/>
      <c r="AA161" s="135"/>
      <c r="AB161" s="135"/>
      <c r="AC161" s="135"/>
      <c r="AD161" s="135"/>
      <c r="AE161" s="135"/>
    </row>
    <row r="162" spans="2:31" s="133" customFormat="1">
      <c r="B162" s="134"/>
      <c r="C162" s="134"/>
      <c r="F162" s="135"/>
      <c r="G162" s="135"/>
      <c r="H162" s="135"/>
      <c r="I162" s="135"/>
      <c r="K162" s="135"/>
      <c r="L162" s="135"/>
      <c r="M162" s="135"/>
      <c r="N162" s="135"/>
      <c r="O162" s="135"/>
      <c r="P162" s="135"/>
      <c r="Q162" s="135"/>
      <c r="R162" s="135"/>
      <c r="S162" s="135"/>
      <c r="T162" s="135"/>
      <c r="U162" s="135"/>
      <c r="V162" s="135"/>
      <c r="W162" s="135"/>
      <c r="X162" s="135"/>
      <c r="Y162" s="135"/>
      <c r="Z162" s="135"/>
      <c r="AA162" s="135"/>
      <c r="AB162" s="135"/>
      <c r="AC162" s="135"/>
      <c r="AD162" s="135"/>
      <c r="AE162" s="135"/>
    </row>
    <row r="163" spans="2:31" s="133" customFormat="1">
      <c r="B163" s="134"/>
      <c r="C163" s="134"/>
      <c r="F163" s="135"/>
      <c r="G163" s="135"/>
      <c r="H163" s="135"/>
      <c r="I163" s="135"/>
      <c r="K163" s="135"/>
      <c r="L163" s="135"/>
      <c r="M163" s="135"/>
      <c r="N163" s="135"/>
      <c r="O163" s="135"/>
      <c r="P163" s="135"/>
      <c r="Q163" s="135"/>
      <c r="R163" s="135"/>
      <c r="S163" s="135"/>
      <c r="T163" s="135"/>
      <c r="U163" s="135"/>
      <c r="V163" s="135"/>
      <c r="W163" s="135"/>
      <c r="X163" s="135"/>
      <c r="Y163" s="135"/>
      <c r="Z163" s="135"/>
      <c r="AA163" s="135"/>
      <c r="AB163" s="135"/>
      <c r="AC163" s="135"/>
      <c r="AD163" s="135"/>
      <c r="AE163" s="135"/>
    </row>
    <row r="164" spans="2:31" s="133" customFormat="1">
      <c r="B164" s="134"/>
      <c r="C164" s="134"/>
      <c r="F164" s="135"/>
      <c r="G164" s="135"/>
      <c r="H164" s="135"/>
      <c r="I164" s="135"/>
      <c r="K164" s="135"/>
      <c r="L164" s="135"/>
      <c r="M164" s="135"/>
      <c r="N164" s="135"/>
      <c r="O164" s="135"/>
      <c r="P164" s="135"/>
      <c r="Q164" s="135"/>
      <c r="R164" s="135"/>
      <c r="S164" s="135"/>
      <c r="T164" s="135"/>
      <c r="U164" s="135"/>
      <c r="V164" s="135"/>
      <c r="W164" s="135"/>
      <c r="X164" s="135"/>
      <c r="Y164" s="135"/>
      <c r="Z164" s="135"/>
      <c r="AA164" s="135"/>
      <c r="AB164" s="135"/>
      <c r="AC164" s="135"/>
      <c r="AD164" s="135"/>
      <c r="AE164" s="135"/>
    </row>
    <row r="165" spans="2:31" s="133" customFormat="1">
      <c r="B165" s="134"/>
      <c r="C165" s="134"/>
      <c r="F165" s="135"/>
      <c r="G165" s="135"/>
      <c r="H165" s="135"/>
      <c r="I165" s="135"/>
      <c r="K165" s="135"/>
      <c r="L165" s="135"/>
      <c r="M165" s="135"/>
      <c r="N165" s="135"/>
      <c r="O165" s="135"/>
      <c r="P165" s="135"/>
      <c r="Q165" s="135"/>
      <c r="R165" s="135"/>
      <c r="S165" s="135"/>
      <c r="T165" s="135"/>
      <c r="U165" s="135"/>
      <c r="V165" s="135"/>
      <c r="W165" s="135"/>
      <c r="X165" s="135"/>
      <c r="Y165" s="135"/>
      <c r="Z165" s="135"/>
      <c r="AA165" s="135"/>
      <c r="AB165" s="135"/>
      <c r="AC165" s="135"/>
      <c r="AD165" s="135"/>
      <c r="AE165" s="135"/>
    </row>
    <row r="166" spans="2:31" s="133" customFormat="1">
      <c r="B166" s="134"/>
      <c r="C166" s="134"/>
      <c r="F166" s="135"/>
      <c r="G166" s="135"/>
      <c r="H166" s="135"/>
      <c r="I166" s="135"/>
      <c r="K166" s="135"/>
      <c r="L166" s="135"/>
      <c r="M166" s="135"/>
      <c r="N166" s="135"/>
      <c r="O166" s="135"/>
      <c r="P166" s="135"/>
      <c r="Q166" s="135"/>
      <c r="R166" s="135"/>
      <c r="S166" s="135"/>
      <c r="T166" s="135"/>
      <c r="U166" s="135"/>
      <c r="V166" s="135"/>
      <c r="W166" s="135"/>
      <c r="X166" s="135"/>
      <c r="Y166" s="135"/>
      <c r="Z166" s="135"/>
      <c r="AA166" s="135"/>
      <c r="AB166" s="135"/>
      <c r="AC166" s="135"/>
      <c r="AD166" s="135"/>
      <c r="AE166" s="135"/>
    </row>
    <row r="167" spans="2:31" s="133" customFormat="1">
      <c r="B167" s="134"/>
      <c r="C167" s="134"/>
      <c r="F167" s="135"/>
      <c r="G167" s="135"/>
      <c r="H167" s="135"/>
      <c r="I167" s="135"/>
      <c r="K167" s="135"/>
      <c r="L167" s="135"/>
      <c r="M167" s="135"/>
      <c r="N167" s="135"/>
      <c r="O167" s="135"/>
      <c r="P167" s="135"/>
      <c r="Q167" s="135"/>
      <c r="R167" s="135"/>
      <c r="S167" s="135"/>
      <c r="T167" s="135"/>
      <c r="U167" s="135"/>
      <c r="V167" s="135"/>
      <c r="W167" s="135"/>
      <c r="X167" s="135"/>
      <c r="Y167" s="135"/>
      <c r="Z167" s="135"/>
      <c r="AA167" s="135"/>
      <c r="AB167" s="135"/>
      <c r="AC167" s="135"/>
      <c r="AD167" s="135"/>
      <c r="AE167" s="135"/>
    </row>
    <row r="168" spans="2:31" s="133" customFormat="1">
      <c r="B168" s="134"/>
      <c r="C168" s="134"/>
      <c r="F168" s="135"/>
      <c r="G168" s="135"/>
      <c r="H168" s="135"/>
      <c r="I168" s="135"/>
      <c r="K168" s="135"/>
      <c r="L168" s="135"/>
      <c r="M168" s="135"/>
      <c r="N168" s="135"/>
      <c r="O168" s="135"/>
      <c r="P168" s="135"/>
      <c r="Q168" s="135"/>
      <c r="R168" s="135"/>
      <c r="S168" s="135"/>
      <c r="T168" s="135"/>
      <c r="U168" s="135"/>
      <c r="V168" s="135"/>
      <c r="W168" s="135"/>
      <c r="X168" s="135"/>
      <c r="Y168" s="135"/>
      <c r="Z168" s="135"/>
      <c r="AA168" s="135"/>
      <c r="AB168" s="135"/>
      <c r="AC168" s="135"/>
      <c r="AD168" s="135"/>
      <c r="AE168" s="135"/>
    </row>
    <row r="169" spans="2:31" s="133" customFormat="1">
      <c r="B169" s="134"/>
      <c r="C169" s="134"/>
      <c r="F169" s="135"/>
      <c r="G169" s="135"/>
      <c r="H169" s="135"/>
      <c r="I169" s="135"/>
      <c r="K169" s="135"/>
      <c r="L169" s="135"/>
      <c r="M169" s="135"/>
      <c r="N169" s="135"/>
      <c r="O169" s="135"/>
      <c r="P169" s="135"/>
      <c r="Q169" s="135"/>
      <c r="R169" s="135"/>
      <c r="S169" s="135"/>
      <c r="T169" s="135"/>
      <c r="U169" s="135"/>
      <c r="V169" s="135"/>
      <c r="W169" s="135"/>
      <c r="X169" s="135"/>
      <c r="Y169" s="135"/>
      <c r="Z169" s="135"/>
      <c r="AA169" s="135"/>
      <c r="AB169" s="135"/>
      <c r="AC169" s="135"/>
      <c r="AD169" s="135"/>
      <c r="AE169" s="135"/>
    </row>
    <row r="170" spans="2:31" s="133" customFormat="1">
      <c r="B170" s="134"/>
      <c r="C170" s="134"/>
      <c r="F170" s="135"/>
      <c r="G170" s="135"/>
      <c r="H170" s="135"/>
      <c r="I170" s="135"/>
      <c r="K170" s="135"/>
      <c r="L170" s="135"/>
      <c r="M170" s="135"/>
      <c r="N170" s="135"/>
      <c r="O170" s="135"/>
      <c r="P170" s="135"/>
      <c r="Q170" s="135"/>
      <c r="R170" s="135"/>
      <c r="S170" s="135"/>
      <c r="T170" s="135"/>
      <c r="U170" s="135"/>
      <c r="V170" s="135"/>
      <c r="W170" s="135"/>
      <c r="X170" s="135"/>
      <c r="Y170" s="135"/>
      <c r="Z170" s="135"/>
      <c r="AA170" s="135"/>
      <c r="AB170" s="135"/>
      <c r="AC170" s="135"/>
      <c r="AD170" s="135"/>
      <c r="AE170" s="135"/>
    </row>
    <row r="171" spans="2:31" s="133" customFormat="1">
      <c r="B171" s="134"/>
      <c r="C171" s="134"/>
      <c r="F171" s="135"/>
      <c r="G171" s="135"/>
      <c r="H171" s="135"/>
      <c r="I171" s="135"/>
      <c r="K171" s="135"/>
      <c r="L171" s="135"/>
      <c r="M171" s="135"/>
      <c r="N171" s="135"/>
      <c r="O171" s="135"/>
      <c r="P171" s="135"/>
      <c r="Q171" s="135"/>
      <c r="R171" s="135"/>
      <c r="S171" s="135"/>
      <c r="T171" s="135"/>
      <c r="U171" s="135"/>
      <c r="V171" s="135"/>
      <c r="W171" s="135"/>
      <c r="X171" s="135"/>
      <c r="Y171" s="135"/>
      <c r="Z171" s="135"/>
      <c r="AA171" s="135"/>
      <c r="AB171" s="135"/>
      <c r="AC171" s="135"/>
      <c r="AD171" s="135"/>
      <c r="AE171" s="135"/>
    </row>
    <row r="172" spans="2:31" s="133" customFormat="1">
      <c r="B172" s="134"/>
      <c r="C172" s="134"/>
      <c r="F172" s="135"/>
      <c r="G172" s="135"/>
      <c r="H172" s="135"/>
      <c r="I172" s="135"/>
      <c r="K172" s="135"/>
      <c r="L172" s="135"/>
      <c r="M172" s="135"/>
      <c r="N172" s="135"/>
      <c r="O172" s="135"/>
      <c r="P172" s="135"/>
      <c r="Q172" s="135"/>
      <c r="R172" s="135"/>
      <c r="S172" s="135"/>
      <c r="T172" s="135"/>
      <c r="U172" s="135"/>
      <c r="V172" s="135"/>
      <c r="W172" s="135"/>
      <c r="X172" s="135"/>
      <c r="Y172" s="135"/>
      <c r="Z172" s="135"/>
      <c r="AA172" s="135"/>
      <c r="AB172" s="135"/>
      <c r="AC172" s="135"/>
      <c r="AD172" s="135"/>
      <c r="AE172" s="135"/>
    </row>
    <row r="173" spans="2:31" s="133" customFormat="1">
      <c r="B173" s="134"/>
      <c r="C173" s="134"/>
      <c r="F173" s="135"/>
      <c r="G173" s="135"/>
      <c r="H173" s="135"/>
      <c r="I173" s="135"/>
      <c r="K173" s="135"/>
      <c r="L173" s="135"/>
      <c r="M173" s="135"/>
      <c r="N173" s="135"/>
      <c r="O173" s="135"/>
      <c r="P173" s="135"/>
      <c r="Q173" s="135"/>
      <c r="R173" s="135"/>
      <c r="S173" s="135"/>
      <c r="T173" s="135"/>
      <c r="U173" s="135"/>
      <c r="V173" s="135"/>
      <c r="W173" s="135"/>
      <c r="X173" s="135"/>
      <c r="Y173" s="135"/>
      <c r="Z173" s="135"/>
      <c r="AA173" s="135"/>
      <c r="AB173" s="135"/>
      <c r="AC173" s="135"/>
      <c r="AD173" s="135"/>
      <c r="AE173" s="135"/>
    </row>
    <row r="174" spans="2:31" s="133" customFormat="1">
      <c r="B174" s="134"/>
      <c r="C174" s="134"/>
      <c r="F174" s="135"/>
      <c r="G174" s="135"/>
      <c r="H174" s="135"/>
      <c r="I174" s="135"/>
      <c r="K174" s="135"/>
      <c r="L174" s="135"/>
      <c r="M174" s="135"/>
      <c r="N174" s="135"/>
      <c r="O174" s="135"/>
      <c r="P174" s="135"/>
      <c r="Q174" s="135"/>
      <c r="R174" s="135"/>
      <c r="S174" s="135"/>
      <c r="T174" s="135"/>
      <c r="U174" s="135"/>
      <c r="V174" s="135"/>
      <c r="W174" s="135"/>
      <c r="X174" s="135"/>
      <c r="Y174" s="135"/>
      <c r="Z174" s="135"/>
      <c r="AA174" s="135"/>
      <c r="AB174" s="135"/>
      <c r="AC174" s="135"/>
      <c r="AD174" s="135"/>
      <c r="AE174" s="135"/>
    </row>
    <row r="175" spans="2:31" s="133" customFormat="1">
      <c r="B175" s="134"/>
      <c r="C175" s="134"/>
      <c r="F175" s="135"/>
      <c r="G175" s="135"/>
      <c r="H175" s="135"/>
      <c r="I175" s="135"/>
      <c r="K175" s="135"/>
      <c r="L175" s="135"/>
      <c r="M175" s="135"/>
      <c r="N175" s="135"/>
      <c r="O175" s="135"/>
      <c r="P175" s="135"/>
      <c r="Q175" s="135"/>
      <c r="R175" s="135"/>
      <c r="S175" s="135"/>
      <c r="T175" s="135"/>
      <c r="U175" s="135"/>
      <c r="V175" s="135"/>
      <c r="W175" s="135"/>
      <c r="X175" s="135"/>
      <c r="Y175" s="135"/>
      <c r="Z175" s="135"/>
      <c r="AA175" s="135"/>
      <c r="AB175" s="135"/>
      <c r="AC175" s="135"/>
      <c r="AD175" s="135"/>
      <c r="AE175" s="135"/>
    </row>
    <row r="176" spans="2:31" s="133" customFormat="1">
      <c r="B176" s="134"/>
      <c r="C176" s="134"/>
      <c r="F176" s="135"/>
      <c r="G176" s="135"/>
      <c r="H176" s="135"/>
      <c r="I176" s="135"/>
      <c r="K176" s="135"/>
      <c r="L176" s="135"/>
      <c r="M176" s="135"/>
      <c r="N176" s="135"/>
      <c r="O176" s="135"/>
      <c r="P176" s="135"/>
      <c r="Q176" s="135"/>
      <c r="R176" s="135"/>
      <c r="S176" s="135"/>
      <c r="T176" s="135"/>
      <c r="U176" s="135"/>
      <c r="V176" s="135"/>
      <c r="W176" s="135"/>
      <c r="X176" s="135"/>
      <c r="Y176" s="135"/>
      <c r="Z176" s="135"/>
      <c r="AA176" s="135"/>
      <c r="AB176" s="135"/>
      <c r="AC176" s="135"/>
      <c r="AD176" s="135"/>
      <c r="AE176" s="135"/>
    </row>
    <row r="177" spans="2:31" s="133" customFormat="1">
      <c r="B177" s="134"/>
      <c r="C177" s="134"/>
      <c r="F177" s="135"/>
      <c r="G177" s="135"/>
      <c r="H177" s="135"/>
      <c r="I177" s="135"/>
      <c r="K177" s="135"/>
      <c r="L177" s="135"/>
      <c r="M177" s="135"/>
      <c r="N177" s="135"/>
      <c r="O177" s="135"/>
      <c r="P177" s="135"/>
      <c r="Q177" s="135"/>
      <c r="R177" s="135"/>
      <c r="S177" s="135"/>
      <c r="T177" s="135"/>
      <c r="U177" s="135"/>
      <c r="V177" s="135"/>
      <c r="W177" s="135"/>
      <c r="X177" s="135"/>
      <c r="Y177" s="135"/>
      <c r="Z177" s="135"/>
      <c r="AA177" s="135"/>
      <c r="AB177" s="135"/>
      <c r="AC177" s="135"/>
      <c r="AD177" s="135"/>
      <c r="AE177" s="135"/>
    </row>
    <row r="178" spans="2:31" s="133" customFormat="1">
      <c r="B178" s="134"/>
      <c r="C178" s="134"/>
      <c r="F178" s="135"/>
      <c r="G178" s="135"/>
      <c r="H178" s="135"/>
      <c r="I178" s="135"/>
      <c r="K178" s="135"/>
      <c r="L178" s="135"/>
      <c r="M178" s="135"/>
      <c r="N178" s="135"/>
      <c r="O178" s="135"/>
      <c r="P178" s="135"/>
      <c r="Q178" s="135"/>
      <c r="R178" s="135"/>
      <c r="S178" s="135"/>
      <c r="T178" s="135"/>
      <c r="U178" s="135"/>
      <c r="V178" s="135"/>
      <c r="W178" s="135"/>
      <c r="X178" s="135"/>
      <c r="Y178" s="135"/>
      <c r="Z178" s="135"/>
      <c r="AA178" s="135"/>
      <c r="AB178" s="135"/>
      <c r="AC178" s="135"/>
      <c r="AD178" s="135"/>
      <c r="AE178" s="135"/>
    </row>
    <row r="179" spans="2:31" s="133" customFormat="1">
      <c r="B179" s="134"/>
      <c r="C179" s="134"/>
      <c r="F179" s="135"/>
      <c r="G179" s="135"/>
      <c r="H179" s="135"/>
      <c r="I179" s="135"/>
      <c r="K179" s="135"/>
      <c r="L179" s="135"/>
      <c r="M179" s="135"/>
      <c r="N179" s="135"/>
      <c r="O179" s="135"/>
      <c r="P179" s="135"/>
      <c r="Q179" s="135"/>
      <c r="R179" s="135"/>
      <c r="S179" s="135"/>
      <c r="T179" s="135"/>
      <c r="U179" s="135"/>
      <c r="V179" s="135"/>
      <c r="W179" s="135"/>
      <c r="X179" s="135"/>
      <c r="Y179" s="135"/>
      <c r="Z179" s="135"/>
      <c r="AA179" s="135"/>
      <c r="AB179" s="135"/>
      <c r="AC179" s="135"/>
      <c r="AD179" s="135"/>
      <c r="AE179" s="135"/>
    </row>
    <row r="180" spans="2:31" s="133" customFormat="1">
      <c r="B180" s="134"/>
      <c r="C180" s="134"/>
      <c r="F180" s="135"/>
      <c r="G180" s="135"/>
      <c r="H180" s="135"/>
      <c r="I180" s="135"/>
      <c r="K180" s="135"/>
      <c r="L180" s="135"/>
      <c r="M180" s="135"/>
      <c r="N180" s="135"/>
      <c r="O180" s="135"/>
      <c r="P180" s="135"/>
      <c r="Q180" s="135"/>
      <c r="R180" s="135"/>
      <c r="S180" s="135"/>
      <c r="T180" s="135"/>
      <c r="U180" s="135"/>
      <c r="V180" s="135"/>
      <c r="W180" s="135"/>
      <c r="X180" s="135"/>
      <c r="Y180" s="135"/>
      <c r="Z180" s="135"/>
      <c r="AA180" s="135"/>
      <c r="AB180" s="135"/>
      <c r="AC180" s="135"/>
      <c r="AD180" s="135"/>
      <c r="AE180" s="135"/>
    </row>
    <row r="181" spans="2:31" s="133" customFormat="1">
      <c r="B181" s="134"/>
      <c r="C181" s="134"/>
      <c r="F181" s="135"/>
      <c r="G181" s="135"/>
      <c r="H181" s="135"/>
      <c r="I181" s="135"/>
      <c r="K181" s="135"/>
      <c r="L181" s="135"/>
      <c r="M181" s="135"/>
      <c r="N181" s="135"/>
      <c r="O181" s="135"/>
      <c r="P181" s="135"/>
      <c r="Q181" s="135"/>
      <c r="R181" s="135"/>
      <c r="S181" s="135"/>
      <c r="T181" s="135"/>
      <c r="U181" s="135"/>
      <c r="V181" s="135"/>
      <c r="W181" s="135"/>
      <c r="X181" s="135"/>
      <c r="Y181" s="135"/>
      <c r="Z181" s="135"/>
      <c r="AA181" s="135"/>
      <c r="AB181" s="135"/>
      <c r="AC181" s="135"/>
      <c r="AD181" s="135"/>
      <c r="AE181" s="135"/>
    </row>
    <row r="182" spans="2:31" s="133" customFormat="1">
      <c r="B182" s="134"/>
      <c r="C182" s="134"/>
      <c r="F182" s="135"/>
      <c r="G182" s="135"/>
      <c r="H182" s="135"/>
      <c r="I182" s="135"/>
      <c r="K182" s="135"/>
      <c r="L182" s="135"/>
      <c r="M182" s="135"/>
      <c r="N182" s="135"/>
      <c r="O182" s="135"/>
      <c r="P182" s="135"/>
      <c r="Q182" s="135"/>
      <c r="R182" s="135"/>
      <c r="S182" s="135"/>
      <c r="T182" s="135"/>
      <c r="U182" s="135"/>
      <c r="V182" s="135"/>
      <c r="W182" s="135"/>
      <c r="X182" s="135"/>
      <c r="Y182" s="135"/>
      <c r="Z182" s="135"/>
      <c r="AA182" s="135"/>
      <c r="AB182" s="135"/>
      <c r="AC182" s="135"/>
      <c r="AD182" s="135"/>
      <c r="AE182" s="135"/>
    </row>
    <row r="183" spans="2:31" s="133" customFormat="1">
      <c r="B183" s="134"/>
      <c r="C183" s="134"/>
      <c r="F183" s="135"/>
      <c r="G183" s="135"/>
      <c r="H183" s="135"/>
      <c r="I183" s="135"/>
      <c r="K183" s="135"/>
      <c r="L183" s="135"/>
      <c r="M183" s="135"/>
      <c r="N183" s="135"/>
      <c r="O183" s="135"/>
      <c r="P183" s="135"/>
      <c r="Q183" s="135"/>
      <c r="R183" s="135"/>
      <c r="S183" s="135"/>
      <c r="T183" s="135"/>
      <c r="U183" s="135"/>
      <c r="V183" s="135"/>
      <c r="W183" s="135"/>
      <c r="X183" s="135"/>
      <c r="Y183" s="135"/>
      <c r="Z183" s="135"/>
      <c r="AA183" s="135"/>
      <c r="AB183" s="135"/>
      <c r="AC183" s="135"/>
      <c r="AD183" s="135"/>
      <c r="AE183" s="135"/>
    </row>
    <row r="184" spans="2:31" s="133" customFormat="1">
      <c r="B184" s="134"/>
      <c r="C184" s="134"/>
      <c r="F184" s="135"/>
      <c r="G184" s="135"/>
      <c r="H184" s="135"/>
      <c r="I184" s="135"/>
      <c r="K184" s="135"/>
      <c r="L184" s="135"/>
      <c r="M184" s="135"/>
      <c r="N184" s="135"/>
      <c r="O184" s="135"/>
      <c r="P184" s="135"/>
      <c r="Q184" s="135"/>
      <c r="R184" s="135"/>
      <c r="S184" s="135"/>
      <c r="T184" s="135"/>
      <c r="U184" s="135"/>
      <c r="V184" s="135"/>
      <c r="W184" s="135"/>
      <c r="X184" s="135"/>
      <c r="Y184" s="135"/>
      <c r="Z184" s="135"/>
      <c r="AA184" s="135"/>
      <c r="AB184" s="135"/>
      <c r="AC184" s="135"/>
      <c r="AD184" s="135"/>
      <c r="AE184" s="135"/>
    </row>
    <row r="185" spans="2:31" s="133" customFormat="1">
      <c r="B185" s="134"/>
      <c r="C185" s="134"/>
      <c r="F185" s="135"/>
      <c r="G185" s="135"/>
      <c r="H185" s="135"/>
      <c r="I185" s="135"/>
      <c r="K185" s="135"/>
      <c r="L185" s="135"/>
      <c r="M185" s="135"/>
      <c r="N185" s="135"/>
      <c r="O185" s="135"/>
      <c r="P185" s="135"/>
      <c r="Q185" s="135"/>
      <c r="R185" s="135"/>
      <c r="S185" s="135"/>
      <c r="T185" s="135"/>
      <c r="U185" s="135"/>
      <c r="V185" s="135"/>
      <c r="W185" s="135"/>
      <c r="X185" s="135"/>
      <c r="Y185" s="135"/>
      <c r="Z185" s="135"/>
      <c r="AA185" s="135"/>
      <c r="AB185" s="135"/>
      <c r="AC185" s="135"/>
      <c r="AD185" s="135"/>
      <c r="AE185" s="135"/>
    </row>
    <row r="186" spans="2:31" s="133" customFormat="1">
      <c r="B186" s="134"/>
      <c r="C186" s="134"/>
      <c r="F186" s="135"/>
      <c r="G186" s="135"/>
      <c r="H186" s="135"/>
      <c r="I186" s="135"/>
      <c r="K186" s="135"/>
      <c r="L186" s="135"/>
      <c r="M186" s="135"/>
      <c r="N186" s="135"/>
      <c r="O186" s="135"/>
      <c r="P186" s="135"/>
      <c r="Q186" s="135"/>
      <c r="R186" s="135"/>
      <c r="S186" s="135"/>
      <c r="T186" s="135"/>
      <c r="U186" s="135"/>
      <c r="V186" s="135"/>
      <c r="W186" s="135"/>
      <c r="X186" s="135"/>
      <c r="Y186" s="135"/>
      <c r="Z186" s="135"/>
      <c r="AA186" s="135"/>
      <c r="AB186" s="135"/>
      <c r="AC186" s="135"/>
      <c r="AD186" s="135"/>
      <c r="AE186" s="135"/>
    </row>
    <row r="187" spans="2:31" s="133" customFormat="1">
      <c r="B187" s="134"/>
      <c r="C187" s="134"/>
      <c r="F187" s="135"/>
      <c r="G187" s="135"/>
      <c r="H187" s="135"/>
      <c r="I187" s="135"/>
      <c r="K187" s="135"/>
      <c r="L187" s="135"/>
      <c r="M187" s="135"/>
      <c r="N187" s="135"/>
      <c r="O187" s="135"/>
      <c r="P187" s="135"/>
      <c r="Q187" s="135"/>
      <c r="R187" s="135"/>
      <c r="S187" s="135"/>
      <c r="T187" s="135"/>
      <c r="U187" s="135"/>
      <c r="V187" s="135"/>
      <c r="W187" s="135"/>
      <c r="X187" s="135"/>
      <c r="Y187" s="135"/>
      <c r="Z187" s="135"/>
      <c r="AA187" s="135"/>
      <c r="AB187" s="135"/>
      <c r="AC187" s="135"/>
      <c r="AD187" s="135"/>
      <c r="AE187" s="135"/>
    </row>
    <row r="188" spans="2:31" s="133" customFormat="1">
      <c r="B188" s="134"/>
      <c r="C188" s="134"/>
      <c r="F188" s="135"/>
      <c r="G188" s="135"/>
      <c r="H188" s="135"/>
      <c r="I188" s="135"/>
      <c r="K188" s="135"/>
      <c r="L188" s="135"/>
      <c r="M188" s="135"/>
      <c r="N188" s="135"/>
      <c r="O188" s="135"/>
      <c r="P188" s="135"/>
      <c r="Q188" s="135"/>
      <c r="R188" s="135"/>
      <c r="S188" s="135"/>
      <c r="T188" s="135"/>
      <c r="U188" s="135"/>
      <c r="V188" s="135"/>
      <c r="W188" s="135"/>
      <c r="X188" s="135"/>
      <c r="Y188" s="135"/>
      <c r="Z188" s="135"/>
      <c r="AA188" s="135"/>
      <c r="AB188" s="135"/>
      <c r="AC188" s="135"/>
      <c r="AD188" s="135"/>
      <c r="AE188" s="135"/>
    </row>
    <row r="189" spans="2:31" s="133" customFormat="1">
      <c r="B189" s="134"/>
      <c r="C189" s="134"/>
      <c r="F189" s="135"/>
      <c r="G189" s="135"/>
      <c r="H189" s="135"/>
      <c r="I189" s="135"/>
      <c r="K189" s="135"/>
      <c r="L189" s="135"/>
      <c r="M189" s="135"/>
      <c r="N189" s="135"/>
      <c r="O189" s="135"/>
      <c r="P189" s="135"/>
      <c r="Q189" s="135"/>
      <c r="R189" s="135"/>
      <c r="S189" s="135"/>
      <c r="T189" s="135"/>
      <c r="U189" s="135"/>
      <c r="V189" s="135"/>
      <c r="W189" s="135"/>
      <c r="X189" s="135"/>
      <c r="Y189" s="135"/>
      <c r="Z189" s="135"/>
      <c r="AA189" s="135"/>
      <c r="AB189" s="135"/>
      <c r="AC189" s="135"/>
      <c r="AD189" s="135"/>
      <c r="AE189" s="135"/>
    </row>
    <row r="190" spans="2:31" s="133" customFormat="1">
      <c r="B190" s="134"/>
      <c r="C190" s="134"/>
      <c r="F190" s="135"/>
      <c r="G190" s="135"/>
      <c r="H190" s="135"/>
      <c r="I190" s="135"/>
      <c r="K190" s="135"/>
      <c r="L190" s="135"/>
      <c r="M190" s="135"/>
      <c r="N190" s="135"/>
      <c r="O190" s="135"/>
      <c r="P190" s="135"/>
      <c r="Q190" s="135"/>
      <c r="R190" s="135"/>
      <c r="S190" s="135"/>
      <c r="T190" s="135"/>
      <c r="U190" s="135"/>
      <c r="V190" s="135"/>
      <c r="W190" s="135"/>
      <c r="X190" s="135"/>
      <c r="Y190" s="135"/>
      <c r="Z190" s="135"/>
      <c r="AA190" s="135"/>
      <c r="AB190" s="135"/>
      <c r="AC190" s="135"/>
      <c r="AD190" s="135"/>
      <c r="AE190" s="135"/>
    </row>
    <row r="191" spans="2:31" s="133" customFormat="1">
      <c r="B191" s="134"/>
      <c r="C191" s="134"/>
      <c r="F191" s="135"/>
      <c r="G191" s="135"/>
      <c r="H191" s="135"/>
      <c r="I191" s="135"/>
      <c r="K191" s="135"/>
      <c r="L191" s="135"/>
      <c r="M191" s="135"/>
      <c r="N191" s="135"/>
      <c r="O191" s="135"/>
      <c r="P191" s="135"/>
      <c r="Q191" s="135"/>
      <c r="R191" s="135"/>
      <c r="S191" s="135"/>
      <c r="T191" s="135"/>
      <c r="U191" s="135"/>
      <c r="V191" s="135"/>
      <c r="W191" s="135"/>
      <c r="X191" s="135"/>
      <c r="Y191" s="135"/>
      <c r="Z191" s="135"/>
      <c r="AA191" s="135"/>
      <c r="AB191" s="135"/>
      <c r="AC191" s="135"/>
      <c r="AD191" s="135"/>
      <c r="AE191" s="135"/>
    </row>
    <row r="192" spans="2:31" s="133" customFormat="1">
      <c r="B192" s="134"/>
      <c r="C192" s="134"/>
      <c r="F192" s="135"/>
      <c r="G192" s="135"/>
      <c r="H192" s="135"/>
      <c r="I192" s="135"/>
      <c r="K192" s="135"/>
      <c r="L192" s="135"/>
      <c r="M192" s="135"/>
      <c r="N192" s="135"/>
      <c r="O192" s="135"/>
      <c r="P192" s="135"/>
      <c r="Q192" s="135"/>
      <c r="R192" s="135"/>
      <c r="S192" s="135"/>
      <c r="T192" s="135"/>
      <c r="U192" s="135"/>
      <c r="V192" s="135"/>
      <c r="W192" s="135"/>
      <c r="X192" s="135"/>
      <c r="Y192" s="135"/>
      <c r="Z192" s="135"/>
      <c r="AA192" s="135"/>
      <c r="AB192" s="135"/>
      <c r="AC192" s="135"/>
      <c r="AD192" s="135"/>
      <c r="AE192" s="135"/>
    </row>
    <row r="193" spans="2:31" s="133" customFormat="1">
      <c r="B193" s="134"/>
      <c r="C193" s="134"/>
      <c r="F193" s="135"/>
      <c r="G193" s="135"/>
      <c r="H193" s="135"/>
      <c r="I193" s="135"/>
      <c r="K193" s="135"/>
      <c r="L193" s="135"/>
      <c r="M193" s="135"/>
      <c r="N193" s="135"/>
      <c r="O193" s="135"/>
      <c r="P193" s="135"/>
      <c r="Q193" s="135"/>
      <c r="R193" s="135"/>
      <c r="S193" s="135"/>
      <c r="T193" s="135"/>
      <c r="U193" s="135"/>
      <c r="V193" s="135"/>
      <c r="W193" s="135"/>
      <c r="X193" s="135"/>
      <c r="Y193" s="135"/>
      <c r="Z193" s="135"/>
      <c r="AA193" s="135"/>
      <c r="AB193" s="135"/>
      <c r="AC193" s="135"/>
      <c r="AD193" s="135"/>
      <c r="AE193" s="135"/>
    </row>
    <row r="194" spans="2:31" s="133" customFormat="1">
      <c r="B194" s="134"/>
      <c r="C194" s="134"/>
      <c r="F194" s="135"/>
      <c r="G194" s="135"/>
      <c r="H194" s="135"/>
      <c r="I194" s="135"/>
      <c r="K194" s="135"/>
      <c r="L194" s="135"/>
      <c r="M194" s="135"/>
      <c r="N194" s="135"/>
      <c r="O194" s="135"/>
      <c r="P194" s="135"/>
      <c r="Q194" s="135"/>
      <c r="R194" s="135"/>
      <c r="S194" s="135"/>
      <c r="T194" s="135"/>
      <c r="U194" s="135"/>
      <c r="V194" s="135"/>
      <c r="W194" s="135"/>
      <c r="X194" s="135"/>
      <c r="Y194" s="135"/>
      <c r="Z194" s="135"/>
      <c r="AA194" s="135"/>
      <c r="AB194" s="135"/>
      <c r="AC194" s="135"/>
      <c r="AD194" s="135"/>
      <c r="AE194" s="135"/>
    </row>
    <row r="195" spans="2:31" s="133" customFormat="1">
      <c r="B195" s="134"/>
      <c r="C195" s="134"/>
      <c r="F195" s="135"/>
      <c r="G195" s="135"/>
      <c r="H195" s="135"/>
      <c r="I195" s="135"/>
      <c r="K195" s="135"/>
      <c r="L195" s="135"/>
      <c r="M195" s="135"/>
      <c r="N195" s="135"/>
      <c r="O195" s="135"/>
      <c r="P195" s="135"/>
      <c r="Q195" s="135"/>
      <c r="R195" s="135"/>
      <c r="S195" s="135"/>
      <c r="T195" s="135"/>
      <c r="U195" s="135"/>
      <c r="V195" s="135"/>
      <c r="W195" s="135"/>
      <c r="X195" s="135"/>
      <c r="Y195" s="135"/>
      <c r="Z195" s="135"/>
      <c r="AA195" s="135"/>
      <c r="AB195" s="135"/>
      <c r="AC195" s="135"/>
      <c r="AD195" s="135"/>
      <c r="AE195" s="135"/>
    </row>
    <row r="196" spans="2:31" s="133" customFormat="1">
      <c r="B196" s="134"/>
      <c r="C196" s="134"/>
      <c r="F196" s="135"/>
      <c r="G196" s="135"/>
      <c r="H196" s="135"/>
      <c r="I196" s="135"/>
      <c r="K196" s="135"/>
      <c r="L196" s="135"/>
      <c r="M196" s="135"/>
      <c r="N196" s="135"/>
      <c r="O196" s="135"/>
      <c r="P196" s="135"/>
      <c r="Q196" s="135"/>
      <c r="R196" s="135"/>
      <c r="S196" s="135"/>
      <c r="T196" s="135"/>
      <c r="U196" s="135"/>
      <c r="V196" s="135"/>
      <c r="W196" s="135"/>
      <c r="X196" s="135"/>
      <c r="Y196" s="135"/>
      <c r="Z196" s="135"/>
      <c r="AA196" s="135"/>
      <c r="AB196" s="135"/>
      <c r="AC196" s="135"/>
      <c r="AD196" s="135"/>
      <c r="AE196" s="135"/>
    </row>
    <row r="197" spans="2:31" s="133" customFormat="1">
      <c r="B197" s="134"/>
      <c r="C197" s="134"/>
      <c r="F197" s="135"/>
      <c r="G197" s="135"/>
      <c r="H197" s="135"/>
      <c r="I197" s="135"/>
      <c r="K197" s="135"/>
      <c r="L197" s="135"/>
      <c r="M197" s="135"/>
      <c r="N197" s="135"/>
      <c r="O197" s="135"/>
      <c r="P197" s="135"/>
      <c r="Q197" s="135"/>
      <c r="R197" s="135"/>
      <c r="S197" s="135"/>
      <c r="T197" s="135"/>
      <c r="U197" s="135"/>
      <c r="V197" s="135"/>
      <c r="W197" s="135"/>
      <c r="X197" s="135"/>
      <c r="Y197" s="135"/>
      <c r="Z197" s="135"/>
      <c r="AA197" s="135"/>
      <c r="AB197" s="135"/>
      <c r="AC197" s="135"/>
      <c r="AD197" s="135"/>
      <c r="AE197" s="135"/>
    </row>
    <row r="198" spans="2:31" s="133" customFormat="1">
      <c r="B198" s="134"/>
      <c r="C198" s="134"/>
      <c r="F198" s="135"/>
      <c r="G198" s="135"/>
      <c r="H198" s="135"/>
      <c r="I198" s="135"/>
      <c r="K198" s="135"/>
      <c r="L198" s="135"/>
      <c r="M198" s="135"/>
      <c r="N198" s="135"/>
      <c r="O198" s="135"/>
      <c r="P198" s="135"/>
      <c r="Q198" s="135"/>
      <c r="R198" s="135"/>
      <c r="S198" s="135"/>
      <c r="T198" s="135"/>
      <c r="U198" s="135"/>
      <c r="V198" s="135"/>
      <c r="W198" s="135"/>
      <c r="X198" s="135"/>
      <c r="Y198" s="135"/>
      <c r="Z198" s="135"/>
      <c r="AA198" s="135"/>
      <c r="AB198" s="135"/>
      <c r="AC198" s="135"/>
      <c r="AD198" s="135"/>
      <c r="AE198" s="135"/>
    </row>
    <row r="199" spans="2:31" s="133" customFormat="1">
      <c r="B199" s="134"/>
      <c r="C199" s="134"/>
      <c r="F199" s="135"/>
      <c r="G199" s="135"/>
      <c r="H199" s="135"/>
      <c r="I199" s="135"/>
      <c r="K199" s="135"/>
      <c r="L199" s="135"/>
      <c r="M199" s="135"/>
      <c r="N199" s="135"/>
      <c r="O199" s="135"/>
      <c r="P199" s="135"/>
      <c r="Q199" s="135"/>
      <c r="R199" s="135"/>
      <c r="S199" s="135"/>
      <c r="T199" s="135"/>
      <c r="U199" s="135"/>
      <c r="V199" s="135"/>
      <c r="W199" s="135"/>
      <c r="X199" s="135"/>
      <c r="Y199" s="135"/>
      <c r="Z199" s="135"/>
      <c r="AA199" s="135"/>
      <c r="AB199" s="135"/>
      <c r="AC199" s="135"/>
      <c r="AD199" s="135"/>
      <c r="AE199" s="135"/>
    </row>
    <row r="200" spans="2:31" s="133" customFormat="1">
      <c r="B200" s="134"/>
      <c r="C200" s="134"/>
      <c r="F200" s="135"/>
      <c r="G200" s="135"/>
      <c r="H200" s="135"/>
      <c r="I200" s="135"/>
      <c r="K200" s="135"/>
      <c r="L200" s="135"/>
      <c r="M200" s="135"/>
      <c r="N200" s="135"/>
      <c r="O200" s="135"/>
      <c r="P200" s="135"/>
      <c r="Q200" s="135"/>
      <c r="R200" s="135"/>
      <c r="S200" s="135"/>
      <c r="T200" s="135"/>
      <c r="U200" s="135"/>
      <c r="V200" s="135"/>
      <c r="W200" s="135"/>
      <c r="X200" s="135"/>
      <c r="Y200" s="135"/>
      <c r="Z200" s="135"/>
      <c r="AA200" s="135"/>
      <c r="AB200" s="135"/>
      <c r="AC200" s="135"/>
      <c r="AD200" s="135"/>
      <c r="AE200" s="135"/>
    </row>
    <row r="201" spans="2:31" s="133" customFormat="1">
      <c r="B201" s="134"/>
      <c r="C201" s="134"/>
      <c r="F201" s="135"/>
      <c r="G201" s="135"/>
      <c r="H201" s="135"/>
      <c r="I201" s="135"/>
      <c r="K201" s="135"/>
      <c r="L201" s="135"/>
      <c r="M201" s="135"/>
      <c r="N201" s="135"/>
      <c r="O201" s="135"/>
      <c r="P201" s="135"/>
      <c r="Q201" s="135"/>
      <c r="R201" s="135"/>
      <c r="S201" s="135"/>
      <c r="T201" s="135"/>
      <c r="U201" s="135"/>
      <c r="V201" s="135"/>
      <c r="W201" s="135"/>
      <c r="X201" s="135"/>
      <c r="Y201" s="135"/>
      <c r="Z201" s="135"/>
      <c r="AA201" s="135"/>
      <c r="AB201" s="135"/>
      <c r="AC201" s="135"/>
      <c r="AD201" s="135"/>
      <c r="AE201" s="135"/>
    </row>
    <row r="202" spans="2:31" s="133" customFormat="1">
      <c r="B202" s="134"/>
      <c r="C202" s="134"/>
      <c r="F202" s="135"/>
      <c r="G202" s="135"/>
      <c r="H202" s="135"/>
      <c r="I202" s="135"/>
      <c r="K202" s="135"/>
      <c r="L202" s="135"/>
      <c r="M202" s="135"/>
      <c r="N202" s="135"/>
      <c r="O202" s="135"/>
      <c r="P202" s="135"/>
      <c r="Q202" s="135"/>
      <c r="R202" s="135"/>
      <c r="S202" s="135"/>
      <c r="T202" s="135"/>
      <c r="U202" s="135"/>
      <c r="V202" s="135"/>
      <c r="W202" s="135"/>
      <c r="X202" s="135"/>
      <c r="Y202" s="135"/>
      <c r="Z202" s="135"/>
      <c r="AA202" s="135"/>
      <c r="AB202" s="135"/>
      <c r="AC202" s="135"/>
      <c r="AD202" s="135"/>
      <c r="AE202" s="135"/>
    </row>
    <row r="203" spans="2:31" s="133" customFormat="1">
      <c r="B203" s="134"/>
      <c r="C203" s="134"/>
      <c r="F203" s="135"/>
      <c r="G203" s="135"/>
      <c r="H203" s="135"/>
      <c r="I203" s="135"/>
      <c r="K203" s="135"/>
      <c r="L203" s="135"/>
      <c r="M203" s="135"/>
      <c r="N203" s="135"/>
      <c r="O203" s="135"/>
      <c r="P203" s="135"/>
      <c r="Q203" s="135"/>
      <c r="R203" s="135"/>
      <c r="S203" s="135"/>
      <c r="T203" s="135"/>
      <c r="U203" s="135"/>
      <c r="V203" s="135"/>
      <c r="W203" s="135"/>
      <c r="X203" s="135"/>
      <c r="Y203" s="135"/>
      <c r="Z203" s="135"/>
      <c r="AA203" s="135"/>
      <c r="AB203" s="135"/>
      <c r="AC203" s="135"/>
      <c r="AD203" s="135"/>
      <c r="AE203" s="135"/>
    </row>
    <row r="204" spans="2:31" s="133" customFormat="1">
      <c r="B204" s="134"/>
      <c r="C204" s="134"/>
      <c r="F204" s="135"/>
      <c r="G204" s="135"/>
      <c r="H204" s="135"/>
      <c r="I204" s="135"/>
      <c r="K204" s="135"/>
      <c r="L204" s="135"/>
      <c r="M204" s="135"/>
      <c r="N204" s="135"/>
      <c r="O204" s="135"/>
      <c r="P204" s="135"/>
      <c r="Q204" s="135"/>
      <c r="R204" s="135"/>
      <c r="S204" s="135"/>
      <c r="T204" s="135"/>
      <c r="U204" s="135"/>
      <c r="V204" s="135"/>
      <c r="W204" s="135"/>
      <c r="X204" s="135"/>
      <c r="Y204" s="135"/>
      <c r="Z204" s="135"/>
      <c r="AA204" s="135"/>
      <c r="AB204" s="135"/>
      <c r="AC204" s="135"/>
      <c r="AD204" s="135"/>
      <c r="AE204" s="135"/>
    </row>
    <row r="205" spans="2:31" s="133" customFormat="1">
      <c r="B205" s="134"/>
      <c r="C205" s="134"/>
      <c r="F205" s="135"/>
      <c r="G205" s="135"/>
      <c r="H205" s="135"/>
      <c r="I205" s="135"/>
      <c r="K205" s="135"/>
      <c r="L205" s="135"/>
      <c r="M205" s="135"/>
      <c r="N205" s="135"/>
      <c r="O205" s="135"/>
      <c r="P205" s="135"/>
      <c r="Q205" s="135"/>
      <c r="R205" s="135"/>
      <c r="S205" s="135"/>
      <c r="T205" s="135"/>
      <c r="U205" s="135"/>
      <c r="V205" s="135"/>
      <c r="W205" s="135"/>
      <c r="X205" s="135"/>
      <c r="Y205" s="135"/>
      <c r="Z205" s="135"/>
      <c r="AA205" s="135"/>
      <c r="AB205" s="135"/>
      <c r="AC205" s="135"/>
      <c r="AD205" s="135"/>
      <c r="AE205" s="135"/>
    </row>
    <row r="206" spans="2:31" s="133" customFormat="1">
      <c r="B206" s="134"/>
      <c r="C206" s="134"/>
      <c r="F206" s="135"/>
      <c r="G206" s="135"/>
      <c r="H206" s="135"/>
      <c r="I206" s="135"/>
      <c r="K206" s="135"/>
      <c r="L206" s="135"/>
      <c r="M206" s="135"/>
      <c r="N206" s="135"/>
      <c r="O206" s="135"/>
      <c r="P206" s="135"/>
      <c r="Q206" s="135"/>
      <c r="R206" s="135"/>
      <c r="S206" s="135"/>
      <c r="T206" s="135"/>
      <c r="U206" s="135"/>
      <c r="V206" s="135"/>
      <c r="W206" s="135"/>
      <c r="X206" s="135"/>
      <c r="Y206" s="135"/>
      <c r="Z206" s="135"/>
      <c r="AA206" s="135"/>
      <c r="AB206" s="135"/>
      <c r="AC206" s="135"/>
      <c r="AD206" s="135"/>
      <c r="AE206" s="135"/>
    </row>
    <row r="207" spans="2:31" s="133" customFormat="1">
      <c r="B207" s="134"/>
      <c r="C207" s="134"/>
      <c r="F207" s="135"/>
      <c r="G207" s="135"/>
      <c r="H207" s="135"/>
      <c r="I207" s="135"/>
      <c r="K207" s="135"/>
      <c r="L207" s="135"/>
      <c r="M207" s="135"/>
      <c r="N207" s="135"/>
      <c r="O207" s="135"/>
      <c r="P207" s="135"/>
      <c r="Q207" s="135"/>
      <c r="R207" s="135"/>
      <c r="S207" s="135"/>
      <c r="T207" s="135"/>
      <c r="U207" s="135"/>
      <c r="V207" s="135"/>
      <c r="W207" s="135"/>
      <c r="X207" s="135"/>
      <c r="Y207" s="135"/>
      <c r="Z207" s="135"/>
      <c r="AA207" s="135"/>
      <c r="AB207" s="135"/>
      <c r="AC207" s="135"/>
      <c r="AD207" s="135"/>
      <c r="AE207" s="135"/>
    </row>
    <row r="208" spans="2:31" s="133" customFormat="1">
      <c r="B208" s="134"/>
      <c r="C208" s="134"/>
      <c r="F208" s="135"/>
      <c r="G208" s="135"/>
      <c r="H208" s="135"/>
      <c r="I208" s="135"/>
      <c r="K208" s="135"/>
      <c r="L208" s="135"/>
      <c r="M208" s="135"/>
      <c r="N208" s="135"/>
      <c r="O208" s="135"/>
      <c r="P208" s="135"/>
      <c r="Q208" s="135"/>
      <c r="R208" s="135"/>
      <c r="S208" s="135"/>
      <c r="T208" s="135"/>
      <c r="U208" s="135"/>
      <c r="V208" s="135"/>
      <c r="W208" s="135"/>
      <c r="X208" s="135"/>
      <c r="Y208" s="135"/>
      <c r="Z208" s="135"/>
      <c r="AA208" s="135"/>
      <c r="AB208" s="135"/>
      <c r="AC208" s="135"/>
      <c r="AD208" s="135"/>
      <c r="AE208" s="135"/>
    </row>
    <row r="209" spans="2:31" s="133" customFormat="1">
      <c r="B209" s="134"/>
      <c r="C209" s="134"/>
      <c r="F209" s="135"/>
      <c r="G209" s="135"/>
      <c r="H209" s="135"/>
      <c r="I209" s="135"/>
      <c r="K209" s="135"/>
      <c r="L209" s="135"/>
      <c r="M209" s="135"/>
      <c r="N209" s="135"/>
      <c r="O209" s="135"/>
      <c r="P209" s="135"/>
      <c r="Q209" s="135"/>
      <c r="R209" s="135"/>
      <c r="S209" s="135"/>
      <c r="T209" s="135"/>
      <c r="U209" s="135"/>
      <c r="V209" s="135"/>
      <c r="W209" s="135"/>
      <c r="X209" s="135"/>
      <c r="Y209" s="135"/>
      <c r="Z209" s="135"/>
      <c r="AA209" s="135"/>
      <c r="AB209" s="135"/>
      <c r="AC209" s="135"/>
      <c r="AD209" s="135"/>
      <c r="AE209" s="135"/>
    </row>
    <row r="210" spans="2:31" s="133" customFormat="1">
      <c r="B210" s="134"/>
      <c r="C210" s="134"/>
      <c r="F210" s="135"/>
      <c r="G210" s="135"/>
      <c r="H210" s="135"/>
      <c r="I210" s="135"/>
      <c r="K210" s="135"/>
      <c r="L210" s="135"/>
      <c r="M210" s="135"/>
      <c r="N210" s="135"/>
      <c r="O210" s="135"/>
      <c r="P210" s="135"/>
      <c r="Q210" s="135"/>
      <c r="R210" s="135"/>
      <c r="S210" s="135"/>
      <c r="T210" s="135"/>
      <c r="U210" s="135"/>
      <c r="V210" s="135"/>
      <c r="W210" s="135"/>
      <c r="X210" s="135"/>
      <c r="Y210" s="135"/>
      <c r="Z210" s="135"/>
      <c r="AA210" s="135"/>
      <c r="AB210" s="135"/>
      <c r="AC210" s="135"/>
      <c r="AD210" s="135"/>
      <c r="AE210" s="135"/>
    </row>
    <row r="211" spans="2:31" s="133" customFormat="1">
      <c r="B211" s="134"/>
      <c r="C211" s="134"/>
      <c r="F211" s="135"/>
      <c r="G211" s="135"/>
      <c r="H211" s="135"/>
      <c r="I211" s="135"/>
      <c r="K211" s="135"/>
      <c r="L211" s="135"/>
      <c r="M211" s="135"/>
      <c r="N211" s="135"/>
      <c r="O211" s="135"/>
      <c r="P211" s="135"/>
      <c r="Q211" s="135"/>
      <c r="R211" s="135"/>
      <c r="S211" s="135"/>
      <c r="T211" s="135"/>
      <c r="U211" s="135"/>
      <c r="V211" s="135"/>
      <c r="W211" s="135"/>
      <c r="X211" s="135"/>
      <c r="Y211" s="135"/>
      <c r="Z211" s="135"/>
      <c r="AA211" s="135"/>
      <c r="AB211" s="135"/>
      <c r="AC211" s="135"/>
      <c r="AD211" s="135"/>
      <c r="AE211" s="135"/>
    </row>
    <row r="212" spans="2:31" s="133" customFormat="1">
      <c r="B212" s="134"/>
      <c r="C212" s="134"/>
      <c r="F212" s="135"/>
      <c r="G212" s="135"/>
      <c r="H212" s="135"/>
      <c r="I212" s="135"/>
      <c r="K212" s="135"/>
      <c r="L212" s="135"/>
      <c r="M212" s="135"/>
      <c r="N212" s="135"/>
      <c r="O212" s="135"/>
      <c r="P212" s="135"/>
      <c r="Q212" s="135"/>
      <c r="R212" s="135"/>
      <c r="S212" s="135"/>
      <c r="T212" s="135"/>
      <c r="U212" s="135"/>
      <c r="V212" s="135"/>
      <c r="W212" s="135"/>
      <c r="X212" s="135"/>
      <c r="Y212" s="135"/>
      <c r="Z212" s="135"/>
      <c r="AA212" s="135"/>
      <c r="AB212" s="135"/>
      <c r="AC212" s="135"/>
      <c r="AD212" s="135"/>
      <c r="AE212" s="135"/>
    </row>
    <row r="213" spans="2:31" s="133" customFormat="1">
      <c r="B213" s="134"/>
      <c r="C213" s="134"/>
      <c r="F213" s="135"/>
      <c r="G213" s="135"/>
      <c r="H213" s="135"/>
      <c r="I213" s="135"/>
      <c r="K213" s="135"/>
      <c r="L213" s="135"/>
      <c r="M213" s="135"/>
      <c r="N213" s="135"/>
      <c r="O213" s="135"/>
      <c r="P213" s="135"/>
      <c r="Q213" s="135"/>
      <c r="R213" s="135"/>
      <c r="S213" s="135"/>
      <c r="T213" s="135"/>
      <c r="U213" s="135"/>
      <c r="V213" s="135"/>
      <c r="W213" s="135"/>
      <c r="X213" s="135"/>
      <c r="Y213" s="135"/>
      <c r="Z213" s="135"/>
      <c r="AA213" s="135"/>
      <c r="AB213" s="135"/>
      <c r="AC213" s="135"/>
      <c r="AD213" s="135"/>
      <c r="AE213" s="135"/>
    </row>
    <row r="214" spans="2:31" s="133" customFormat="1">
      <c r="B214" s="134"/>
      <c r="C214" s="134"/>
      <c r="F214" s="135"/>
      <c r="G214" s="135"/>
      <c r="H214" s="135"/>
      <c r="I214" s="135"/>
      <c r="K214" s="135"/>
      <c r="L214" s="135"/>
      <c r="M214" s="135"/>
      <c r="N214" s="135"/>
      <c r="O214" s="135"/>
      <c r="P214" s="135"/>
      <c r="Q214" s="135"/>
      <c r="R214" s="135"/>
      <c r="S214" s="135"/>
      <c r="T214" s="135"/>
      <c r="U214" s="135"/>
      <c r="V214" s="135"/>
      <c r="W214" s="135"/>
      <c r="X214" s="135"/>
      <c r="Y214" s="135"/>
      <c r="Z214" s="135"/>
      <c r="AA214" s="135"/>
      <c r="AB214" s="135"/>
      <c r="AC214" s="135"/>
      <c r="AD214" s="135"/>
      <c r="AE214" s="135"/>
    </row>
    <row r="215" spans="2:31" s="133" customFormat="1">
      <c r="B215" s="134"/>
      <c r="C215" s="134"/>
      <c r="F215" s="135"/>
      <c r="G215" s="135"/>
      <c r="H215" s="135"/>
      <c r="I215" s="135"/>
      <c r="K215" s="135"/>
      <c r="L215" s="135"/>
      <c r="M215" s="135"/>
      <c r="N215" s="135"/>
      <c r="O215" s="135"/>
      <c r="P215" s="135"/>
      <c r="Q215" s="135"/>
      <c r="R215" s="135"/>
      <c r="S215" s="135"/>
      <c r="T215" s="135"/>
      <c r="U215" s="135"/>
      <c r="V215" s="135"/>
      <c r="W215" s="135"/>
      <c r="X215" s="135"/>
      <c r="Y215" s="135"/>
      <c r="Z215" s="135"/>
      <c r="AA215" s="135"/>
      <c r="AB215" s="135"/>
      <c r="AC215" s="135"/>
      <c r="AD215" s="135"/>
      <c r="AE215" s="135"/>
    </row>
    <row r="216" spans="2:31" s="133" customFormat="1">
      <c r="B216" s="134"/>
      <c r="C216" s="134"/>
      <c r="F216" s="135"/>
      <c r="G216" s="135"/>
      <c r="H216" s="135"/>
      <c r="I216" s="135"/>
      <c r="K216" s="135"/>
      <c r="L216" s="135"/>
      <c r="M216" s="135"/>
      <c r="N216" s="135"/>
      <c r="O216" s="135"/>
      <c r="P216" s="135"/>
      <c r="Q216" s="135"/>
      <c r="R216" s="135"/>
      <c r="S216" s="135"/>
      <c r="T216" s="135"/>
      <c r="U216" s="135"/>
      <c r="V216" s="135"/>
      <c r="W216" s="135"/>
      <c r="X216" s="135"/>
      <c r="Y216" s="135"/>
      <c r="Z216" s="135"/>
      <c r="AA216" s="135"/>
      <c r="AB216" s="135"/>
      <c r="AC216" s="135"/>
      <c r="AD216" s="135"/>
      <c r="AE216" s="135"/>
    </row>
    <row r="217" spans="2:31" s="133" customFormat="1">
      <c r="B217" s="134"/>
      <c r="C217" s="134"/>
      <c r="F217" s="135"/>
      <c r="G217" s="135"/>
      <c r="H217" s="135"/>
      <c r="I217" s="135"/>
      <c r="K217" s="135"/>
      <c r="L217" s="135"/>
      <c r="M217" s="135"/>
      <c r="N217" s="135"/>
      <c r="O217" s="135"/>
      <c r="P217" s="135"/>
      <c r="Q217" s="135"/>
      <c r="R217" s="135"/>
      <c r="S217" s="135"/>
      <c r="T217" s="135"/>
      <c r="U217" s="135"/>
      <c r="V217" s="135"/>
      <c r="W217" s="135"/>
      <c r="X217" s="135"/>
      <c r="Y217" s="135"/>
      <c r="Z217" s="135"/>
      <c r="AA217" s="135"/>
      <c r="AB217" s="135"/>
      <c r="AC217" s="135"/>
      <c r="AD217" s="135"/>
      <c r="AE217" s="135"/>
    </row>
    <row r="218" spans="2:31" s="133" customFormat="1">
      <c r="B218" s="134"/>
      <c r="C218" s="134"/>
      <c r="F218" s="135"/>
      <c r="G218" s="135"/>
      <c r="H218" s="135"/>
      <c r="I218" s="135"/>
      <c r="K218" s="135"/>
      <c r="L218" s="135"/>
      <c r="M218" s="135"/>
      <c r="N218" s="135"/>
      <c r="O218" s="135"/>
      <c r="P218" s="135"/>
      <c r="Q218" s="135"/>
      <c r="R218" s="135"/>
      <c r="S218" s="135"/>
      <c r="T218" s="135"/>
      <c r="U218" s="135"/>
      <c r="V218" s="135"/>
      <c r="W218" s="135"/>
      <c r="X218" s="135"/>
      <c r="Y218" s="135"/>
      <c r="Z218" s="135"/>
      <c r="AA218" s="135"/>
      <c r="AB218" s="135"/>
      <c r="AC218" s="135"/>
      <c r="AD218" s="135"/>
      <c r="AE218" s="135"/>
    </row>
    <row r="219" spans="2:31" s="133" customFormat="1">
      <c r="B219" s="134"/>
      <c r="C219" s="134"/>
      <c r="F219" s="135"/>
      <c r="G219" s="135"/>
      <c r="H219" s="135"/>
      <c r="I219" s="135"/>
      <c r="K219" s="135"/>
      <c r="L219" s="135"/>
      <c r="M219" s="135"/>
      <c r="N219" s="135"/>
      <c r="O219" s="135"/>
      <c r="P219" s="135"/>
      <c r="Q219" s="135"/>
      <c r="R219" s="135"/>
      <c r="S219" s="135"/>
      <c r="T219" s="135"/>
      <c r="U219" s="135"/>
      <c r="V219" s="135"/>
      <c r="W219" s="135"/>
      <c r="X219" s="135"/>
      <c r="Y219" s="135"/>
      <c r="Z219" s="135"/>
      <c r="AA219" s="135"/>
      <c r="AB219" s="135"/>
      <c r="AC219" s="135"/>
      <c r="AD219" s="135"/>
      <c r="AE219" s="135"/>
    </row>
    <row r="220" spans="2:31" s="133" customFormat="1">
      <c r="B220" s="134"/>
      <c r="C220" s="134"/>
      <c r="F220" s="135"/>
      <c r="G220" s="135"/>
      <c r="H220" s="135"/>
      <c r="I220" s="135"/>
      <c r="K220" s="135"/>
      <c r="L220" s="135"/>
      <c r="M220" s="135"/>
      <c r="N220" s="135"/>
      <c r="O220" s="135"/>
      <c r="P220" s="135"/>
      <c r="Q220" s="135"/>
      <c r="R220" s="135"/>
      <c r="S220" s="135"/>
      <c r="T220" s="135"/>
      <c r="U220" s="135"/>
      <c r="V220" s="135"/>
      <c r="W220" s="135"/>
      <c r="X220" s="135"/>
      <c r="Y220" s="135"/>
      <c r="Z220" s="135"/>
      <c r="AA220" s="135"/>
      <c r="AB220" s="135"/>
      <c r="AC220" s="135"/>
      <c r="AD220" s="135"/>
      <c r="AE220" s="135"/>
    </row>
    <row r="221" spans="2:31" s="133" customFormat="1">
      <c r="B221" s="134"/>
      <c r="C221" s="134"/>
      <c r="F221" s="135"/>
      <c r="G221" s="135"/>
      <c r="H221" s="135"/>
      <c r="I221" s="135"/>
      <c r="K221" s="135"/>
      <c r="L221" s="135"/>
      <c r="M221" s="135"/>
      <c r="N221" s="135"/>
      <c r="O221" s="135"/>
      <c r="P221" s="135"/>
      <c r="Q221" s="135"/>
      <c r="R221" s="135"/>
      <c r="S221" s="135"/>
      <c r="T221" s="135"/>
      <c r="U221" s="135"/>
      <c r="V221" s="135"/>
      <c r="W221" s="135"/>
      <c r="X221" s="135"/>
      <c r="Y221" s="135"/>
      <c r="Z221" s="135"/>
      <c r="AA221" s="135"/>
      <c r="AB221" s="135"/>
      <c r="AC221" s="135"/>
      <c r="AD221" s="135"/>
      <c r="AE221" s="135"/>
    </row>
    <row r="222" spans="2:31" s="133" customFormat="1">
      <c r="B222" s="134"/>
      <c r="C222" s="134"/>
      <c r="F222" s="135"/>
      <c r="G222" s="135"/>
      <c r="H222" s="135"/>
      <c r="I222" s="135"/>
      <c r="K222" s="135"/>
      <c r="L222" s="135"/>
      <c r="M222" s="135"/>
      <c r="N222" s="135"/>
      <c r="O222" s="135"/>
      <c r="P222" s="135"/>
      <c r="Q222" s="135"/>
      <c r="R222" s="135"/>
      <c r="S222" s="135"/>
      <c r="T222" s="135"/>
      <c r="U222" s="135"/>
      <c r="V222" s="135"/>
      <c r="W222" s="135"/>
      <c r="X222" s="135"/>
      <c r="Y222" s="135"/>
      <c r="Z222" s="135"/>
      <c r="AA222" s="135"/>
      <c r="AB222" s="135"/>
      <c r="AC222" s="135"/>
      <c r="AD222" s="135"/>
      <c r="AE222" s="135"/>
    </row>
    <row r="223" spans="2:31" s="133" customFormat="1">
      <c r="B223" s="134"/>
      <c r="C223" s="134"/>
      <c r="F223" s="135"/>
      <c r="G223" s="135"/>
      <c r="H223" s="135"/>
      <c r="I223" s="135"/>
      <c r="K223" s="135"/>
      <c r="L223" s="135"/>
      <c r="M223" s="135"/>
      <c r="N223" s="135"/>
      <c r="O223" s="135"/>
      <c r="P223" s="135"/>
      <c r="Q223" s="135"/>
      <c r="R223" s="135"/>
      <c r="S223" s="135"/>
      <c r="T223" s="135"/>
      <c r="U223" s="135"/>
      <c r="V223" s="135"/>
      <c r="W223" s="135"/>
      <c r="X223" s="135"/>
      <c r="Y223" s="135"/>
      <c r="Z223" s="135"/>
      <c r="AA223" s="135"/>
      <c r="AB223" s="135"/>
      <c r="AC223" s="135"/>
      <c r="AD223" s="135"/>
      <c r="AE223" s="135"/>
    </row>
    <row r="224" spans="2:31" s="133" customFormat="1">
      <c r="B224" s="134"/>
      <c r="C224" s="134"/>
      <c r="F224" s="135"/>
      <c r="G224" s="135"/>
      <c r="H224" s="135"/>
      <c r="I224" s="135"/>
      <c r="K224" s="135"/>
      <c r="L224" s="135"/>
      <c r="M224" s="135"/>
      <c r="N224" s="135"/>
      <c r="O224" s="135"/>
      <c r="P224" s="135"/>
      <c r="Q224" s="135"/>
      <c r="R224" s="135"/>
      <c r="S224" s="135"/>
      <c r="T224" s="135"/>
      <c r="U224" s="135"/>
      <c r="V224" s="135"/>
      <c r="W224" s="135"/>
      <c r="X224" s="135"/>
      <c r="Y224" s="135"/>
      <c r="Z224" s="135"/>
      <c r="AA224" s="135"/>
      <c r="AB224" s="135"/>
      <c r="AC224" s="135"/>
      <c r="AD224" s="135"/>
      <c r="AE224" s="135"/>
    </row>
    <row r="225" spans="2:31" s="133" customFormat="1">
      <c r="B225" s="134"/>
      <c r="C225" s="134"/>
      <c r="F225" s="135"/>
      <c r="G225" s="135"/>
      <c r="H225" s="135"/>
      <c r="I225" s="135"/>
      <c r="K225" s="135"/>
      <c r="L225" s="135"/>
      <c r="M225" s="135"/>
      <c r="N225" s="135"/>
      <c r="O225" s="135"/>
      <c r="P225" s="135"/>
      <c r="Q225" s="135"/>
      <c r="R225" s="135"/>
      <c r="S225" s="135"/>
      <c r="T225" s="135"/>
      <c r="U225" s="135"/>
      <c r="V225" s="135"/>
      <c r="W225" s="135"/>
      <c r="X225" s="135"/>
      <c r="Y225" s="135"/>
      <c r="Z225" s="135"/>
      <c r="AA225" s="135"/>
      <c r="AB225" s="135"/>
      <c r="AC225" s="135"/>
      <c r="AD225" s="135"/>
      <c r="AE225" s="135"/>
    </row>
    <row r="226" spans="2:31" s="133" customFormat="1">
      <c r="B226" s="134"/>
      <c r="C226" s="134"/>
      <c r="F226" s="135"/>
      <c r="G226" s="135"/>
      <c r="H226" s="135"/>
      <c r="I226" s="135"/>
      <c r="K226" s="135"/>
      <c r="L226" s="135"/>
      <c r="M226" s="135"/>
      <c r="N226" s="135"/>
      <c r="O226" s="135"/>
      <c r="P226" s="135"/>
      <c r="Q226" s="135"/>
      <c r="R226" s="135"/>
      <c r="S226" s="135"/>
      <c r="T226" s="135"/>
      <c r="U226" s="135"/>
      <c r="V226" s="135"/>
      <c r="W226" s="135"/>
      <c r="X226" s="135"/>
      <c r="Y226" s="135"/>
      <c r="Z226" s="135"/>
      <c r="AA226" s="135"/>
      <c r="AB226" s="135"/>
      <c r="AC226" s="135"/>
      <c r="AD226" s="135"/>
      <c r="AE226" s="135"/>
    </row>
    <row r="227" spans="2:31" s="133" customFormat="1">
      <c r="B227" s="134"/>
      <c r="C227" s="134"/>
      <c r="F227" s="135"/>
      <c r="G227" s="135"/>
      <c r="H227" s="135"/>
      <c r="I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</row>
    <row r="228" spans="2:31" s="133" customFormat="1">
      <c r="B228" s="134"/>
      <c r="C228" s="134"/>
      <c r="F228" s="135"/>
      <c r="G228" s="135"/>
      <c r="H228" s="135"/>
      <c r="I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</row>
    <row r="229" spans="2:31" s="133" customFormat="1">
      <c r="B229" s="134"/>
      <c r="C229" s="134"/>
      <c r="F229" s="135"/>
      <c r="G229" s="135"/>
      <c r="H229" s="135"/>
      <c r="I229" s="135"/>
      <c r="K229" s="135"/>
      <c r="L229" s="135"/>
      <c r="M229" s="135"/>
      <c r="N229" s="135"/>
      <c r="O229" s="135"/>
      <c r="P229" s="135"/>
      <c r="Q229" s="135"/>
      <c r="R229" s="135"/>
      <c r="S229" s="135"/>
      <c r="T229" s="135"/>
      <c r="U229" s="135"/>
      <c r="V229" s="135"/>
      <c r="W229" s="135"/>
      <c r="X229" s="135"/>
      <c r="Y229" s="135"/>
      <c r="Z229" s="135"/>
      <c r="AA229" s="135"/>
      <c r="AB229" s="135"/>
      <c r="AC229" s="135"/>
      <c r="AD229" s="135"/>
      <c r="AE229" s="135"/>
    </row>
    <row r="230" spans="2:31" s="133" customFormat="1">
      <c r="B230" s="134"/>
      <c r="C230" s="134"/>
      <c r="F230" s="135"/>
      <c r="G230" s="135"/>
      <c r="H230" s="135"/>
      <c r="I230" s="135"/>
      <c r="K230" s="135"/>
      <c r="L230" s="135"/>
      <c r="M230" s="135"/>
      <c r="N230" s="135"/>
      <c r="O230" s="135"/>
      <c r="P230" s="135"/>
      <c r="Q230" s="135"/>
      <c r="R230" s="135"/>
      <c r="S230" s="135"/>
      <c r="T230" s="135"/>
      <c r="U230" s="135"/>
      <c r="V230" s="135"/>
      <c r="W230" s="135"/>
      <c r="X230" s="135"/>
      <c r="Y230" s="135"/>
      <c r="Z230" s="135"/>
      <c r="AA230" s="135"/>
      <c r="AB230" s="135"/>
      <c r="AC230" s="135"/>
      <c r="AD230" s="135"/>
      <c r="AE230" s="135"/>
    </row>
    <row r="231" spans="2:31" s="133" customFormat="1">
      <c r="B231" s="134"/>
      <c r="C231" s="134"/>
      <c r="F231" s="135"/>
      <c r="G231" s="135"/>
      <c r="H231" s="135"/>
      <c r="I231" s="135"/>
      <c r="K231" s="135"/>
      <c r="L231" s="135"/>
      <c r="M231" s="135"/>
      <c r="N231" s="135"/>
      <c r="O231" s="135"/>
      <c r="P231" s="135"/>
      <c r="Q231" s="135"/>
      <c r="R231" s="135"/>
      <c r="S231" s="135"/>
      <c r="T231" s="135"/>
      <c r="U231" s="135"/>
      <c r="V231" s="135"/>
      <c r="W231" s="135"/>
      <c r="X231" s="135"/>
      <c r="Y231" s="135"/>
      <c r="Z231" s="135"/>
      <c r="AA231" s="135"/>
      <c r="AB231" s="135"/>
      <c r="AC231" s="135"/>
      <c r="AD231" s="135"/>
      <c r="AE231" s="135"/>
    </row>
    <row r="232" spans="2:31" s="133" customFormat="1">
      <c r="B232" s="134"/>
      <c r="C232" s="134"/>
      <c r="F232" s="135"/>
      <c r="G232" s="135"/>
      <c r="H232" s="135"/>
      <c r="I232" s="135"/>
      <c r="K232" s="135"/>
      <c r="L232" s="135"/>
      <c r="M232" s="135"/>
      <c r="N232" s="135"/>
      <c r="O232" s="135"/>
      <c r="P232" s="135"/>
      <c r="Q232" s="135"/>
      <c r="R232" s="135"/>
      <c r="S232" s="135"/>
      <c r="T232" s="135"/>
      <c r="U232" s="135"/>
      <c r="V232" s="135"/>
      <c r="W232" s="135"/>
      <c r="X232" s="135"/>
      <c r="Y232" s="135"/>
      <c r="Z232" s="135"/>
      <c r="AA232" s="135"/>
      <c r="AB232" s="135"/>
      <c r="AC232" s="135"/>
      <c r="AD232" s="135"/>
      <c r="AE232" s="135"/>
    </row>
    <row r="233" spans="2:31" s="133" customFormat="1">
      <c r="B233" s="134"/>
      <c r="C233" s="134"/>
      <c r="F233" s="135"/>
      <c r="G233" s="135"/>
      <c r="H233" s="135"/>
      <c r="I233" s="135"/>
      <c r="K233" s="135"/>
      <c r="L233" s="135"/>
      <c r="M233" s="135"/>
      <c r="N233" s="135"/>
      <c r="O233" s="135"/>
      <c r="P233" s="135"/>
      <c r="Q233" s="135"/>
      <c r="R233" s="135"/>
      <c r="S233" s="135"/>
      <c r="T233" s="135"/>
      <c r="U233" s="135"/>
      <c r="V233" s="135"/>
      <c r="W233" s="135"/>
      <c r="X233" s="135"/>
      <c r="Y233" s="135"/>
      <c r="Z233" s="135"/>
      <c r="AA233" s="135"/>
      <c r="AB233" s="135"/>
      <c r="AC233" s="135"/>
      <c r="AD233" s="135"/>
      <c r="AE233" s="135"/>
    </row>
    <row r="234" spans="2:31" s="133" customFormat="1">
      <c r="B234" s="134"/>
      <c r="C234" s="134"/>
      <c r="F234" s="135"/>
      <c r="G234" s="135"/>
      <c r="H234" s="135"/>
      <c r="I234" s="135"/>
      <c r="K234" s="135"/>
      <c r="L234" s="135"/>
      <c r="M234" s="135"/>
      <c r="N234" s="135"/>
      <c r="O234" s="135"/>
      <c r="P234" s="135"/>
      <c r="Q234" s="135"/>
      <c r="R234" s="135"/>
      <c r="S234" s="135"/>
      <c r="T234" s="135"/>
      <c r="U234" s="135"/>
      <c r="V234" s="135"/>
      <c r="W234" s="135"/>
      <c r="X234" s="135"/>
      <c r="Y234" s="135"/>
      <c r="Z234" s="135"/>
      <c r="AA234" s="135"/>
      <c r="AB234" s="135"/>
      <c r="AC234" s="135"/>
      <c r="AD234" s="135"/>
      <c r="AE234" s="135"/>
    </row>
    <row r="235" spans="2:31" s="133" customFormat="1">
      <c r="B235" s="134"/>
      <c r="C235" s="134"/>
      <c r="F235" s="135"/>
      <c r="G235" s="135"/>
      <c r="H235" s="135"/>
      <c r="I235" s="135"/>
      <c r="K235" s="135"/>
      <c r="L235" s="135"/>
      <c r="M235" s="135"/>
      <c r="N235" s="135"/>
      <c r="O235" s="135"/>
      <c r="P235" s="135"/>
      <c r="Q235" s="135"/>
      <c r="R235" s="135"/>
      <c r="S235" s="135"/>
      <c r="T235" s="135"/>
      <c r="U235" s="135"/>
      <c r="V235" s="135"/>
      <c r="W235" s="135"/>
      <c r="X235" s="135"/>
      <c r="Y235" s="135"/>
      <c r="Z235" s="135"/>
      <c r="AA235" s="135"/>
      <c r="AB235" s="135"/>
      <c r="AC235" s="135"/>
      <c r="AD235" s="135"/>
      <c r="AE235" s="135"/>
    </row>
    <row r="236" spans="2:31" s="133" customFormat="1">
      <c r="B236" s="134"/>
      <c r="C236" s="134"/>
      <c r="F236" s="135"/>
      <c r="G236" s="135"/>
      <c r="H236" s="135"/>
      <c r="I236" s="135"/>
      <c r="K236" s="135"/>
      <c r="L236" s="135"/>
      <c r="M236" s="135"/>
      <c r="N236" s="135"/>
      <c r="O236" s="135"/>
      <c r="P236" s="135"/>
      <c r="Q236" s="135"/>
      <c r="R236" s="135"/>
      <c r="S236" s="135"/>
      <c r="T236" s="135"/>
      <c r="U236" s="135"/>
      <c r="V236" s="135"/>
      <c r="W236" s="135"/>
      <c r="X236" s="135"/>
      <c r="Y236" s="135"/>
      <c r="Z236" s="135"/>
      <c r="AA236" s="135"/>
      <c r="AB236" s="135"/>
      <c r="AC236" s="135"/>
      <c r="AD236" s="135"/>
      <c r="AE236" s="135"/>
    </row>
    <row r="237" spans="2:31" s="133" customFormat="1">
      <c r="B237" s="134"/>
      <c r="C237" s="134"/>
      <c r="F237" s="135"/>
      <c r="G237" s="135"/>
      <c r="H237" s="135"/>
      <c r="I237" s="135"/>
      <c r="K237" s="135"/>
      <c r="L237" s="135"/>
      <c r="M237" s="135"/>
      <c r="N237" s="135"/>
      <c r="O237" s="135"/>
      <c r="P237" s="135"/>
      <c r="Q237" s="135"/>
      <c r="R237" s="135"/>
      <c r="S237" s="135"/>
      <c r="T237" s="135"/>
      <c r="U237" s="135"/>
      <c r="V237" s="135"/>
      <c r="W237" s="135"/>
      <c r="X237" s="135"/>
      <c r="Y237" s="135"/>
      <c r="Z237" s="135"/>
      <c r="AA237" s="135"/>
      <c r="AB237" s="135"/>
      <c r="AC237" s="135"/>
      <c r="AD237" s="135"/>
      <c r="AE237" s="135"/>
    </row>
    <row r="238" spans="2:31" s="133" customFormat="1">
      <c r="B238" s="134"/>
      <c r="C238" s="134"/>
      <c r="F238" s="135"/>
      <c r="G238" s="135"/>
      <c r="H238" s="135"/>
      <c r="I238" s="135"/>
      <c r="K238" s="135"/>
      <c r="L238" s="135"/>
      <c r="M238" s="135"/>
      <c r="N238" s="135"/>
      <c r="O238" s="135"/>
      <c r="P238" s="135"/>
      <c r="Q238" s="135"/>
      <c r="R238" s="135"/>
      <c r="S238" s="135"/>
      <c r="T238" s="135"/>
      <c r="U238" s="135"/>
      <c r="V238" s="135"/>
      <c r="W238" s="135"/>
      <c r="X238" s="135"/>
      <c r="Y238" s="135"/>
      <c r="Z238" s="135"/>
      <c r="AA238" s="135"/>
      <c r="AB238" s="135"/>
      <c r="AC238" s="135"/>
      <c r="AD238" s="135"/>
      <c r="AE238" s="135"/>
    </row>
    <row r="239" spans="2:31" s="133" customFormat="1">
      <c r="B239" s="134"/>
      <c r="C239" s="134"/>
      <c r="F239" s="135"/>
      <c r="G239" s="135"/>
      <c r="H239" s="135"/>
      <c r="I239" s="135"/>
      <c r="K239" s="135"/>
      <c r="L239" s="135"/>
      <c r="M239" s="135"/>
      <c r="N239" s="135"/>
      <c r="O239" s="135"/>
      <c r="P239" s="135"/>
      <c r="Q239" s="135"/>
      <c r="R239" s="135"/>
      <c r="S239" s="135"/>
      <c r="T239" s="135"/>
      <c r="U239" s="135"/>
      <c r="V239" s="135"/>
      <c r="W239" s="135"/>
      <c r="X239" s="135"/>
      <c r="Y239" s="135"/>
      <c r="Z239" s="135"/>
      <c r="AA239" s="135"/>
      <c r="AB239" s="135"/>
      <c r="AC239" s="135"/>
      <c r="AD239" s="135"/>
      <c r="AE239" s="135"/>
    </row>
    <row r="240" spans="2:31" s="133" customFormat="1">
      <c r="B240" s="134"/>
      <c r="C240" s="134"/>
      <c r="F240" s="135"/>
      <c r="G240" s="135"/>
      <c r="H240" s="135"/>
      <c r="I240" s="135"/>
      <c r="K240" s="135"/>
      <c r="L240" s="135"/>
      <c r="M240" s="135"/>
      <c r="N240" s="135"/>
      <c r="O240" s="135"/>
      <c r="P240" s="135"/>
      <c r="Q240" s="135"/>
      <c r="R240" s="135"/>
      <c r="S240" s="135"/>
      <c r="T240" s="135"/>
      <c r="U240" s="135"/>
      <c r="V240" s="135"/>
      <c r="W240" s="135"/>
      <c r="X240" s="135"/>
      <c r="Y240" s="135"/>
      <c r="Z240" s="135"/>
      <c r="AA240" s="135"/>
      <c r="AB240" s="135"/>
      <c r="AC240" s="135"/>
      <c r="AD240" s="135"/>
      <c r="AE240" s="135"/>
    </row>
    <row r="241" spans="2:31" s="133" customFormat="1">
      <c r="B241" s="134"/>
      <c r="C241" s="134"/>
      <c r="F241" s="135"/>
      <c r="G241" s="135"/>
      <c r="H241" s="135"/>
      <c r="I241" s="135"/>
      <c r="K241" s="135"/>
      <c r="L241" s="135"/>
      <c r="M241" s="135"/>
      <c r="N241" s="135"/>
      <c r="O241" s="135"/>
      <c r="P241" s="135"/>
      <c r="Q241" s="135"/>
      <c r="R241" s="135"/>
      <c r="S241" s="135"/>
      <c r="T241" s="135"/>
      <c r="U241" s="135"/>
      <c r="V241" s="135"/>
      <c r="W241" s="135"/>
      <c r="X241" s="135"/>
      <c r="Y241" s="135"/>
      <c r="Z241" s="135"/>
      <c r="AA241" s="135"/>
      <c r="AB241" s="135"/>
      <c r="AC241" s="135"/>
      <c r="AD241" s="135"/>
      <c r="AE241" s="135"/>
    </row>
    <row r="242" spans="2:31" s="133" customFormat="1">
      <c r="B242" s="134"/>
      <c r="C242" s="134"/>
      <c r="F242" s="135"/>
      <c r="G242" s="135"/>
      <c r="H242" s="135"/>
      <c r="I242" s="135"/>
      <c r="K242" s="135"/>
      <c r="L242" s="135"/>
      <c r="M242" s="135"/>
      <c r="N242" s="135"/>
      <c r="O242" s="135"/>
      <c r="P242" s="135"/>
      <c r="Q242" s="135"/>
      <c r="R242" s="135"/>
      <c r="S242" s="135"/>
      <c r="T242" s="135"/>
      <c r="U242" s="135"/>
      <c r="V242" s="135"/>
      <c r="W242" s="135"/>
      <c r="X242" s="135"/>
      <c r="Y242" s="135"/>
      <c r="Z242" s="135"/>
      <c r="AA242" s="135"/>
      <c r="AB242" s="135"/>
      <c r="AC242" s="135"/>
      <c r="AD242" s="135"/>
      <c r="AE242" s="135"/>
    </row>
    <row r="243" spans="2:31" s="133" customFormat="1">
      <c r="B243" s="134"/>
      <c r="C243" s="134"/>
      <c r="F243" s="135"/>
      <c r="G243" s="135"/>
      <c r="H243" s="135"/>
      <c r="I243" s="135"/>
      <c r="K243" s="135"/>
      <c r="L243" s="135"/>
      <c r="M243" s="135"/>
      <c r="N243" s="135"/>
      <c r="O243" s="135"/>
      <c r="P243" s="135"/>
      <c r="Q243" s="135"/>
      <c r="R243" s="135"/>
      <c r="S243" s="135"/>
      <c r="T243" s="135"/>
      <c r="U243" s="135"/>
      <c r="V243" s="135"/>
      <c r="W243" s="135"/>
      <c r="X243" s="135"/>
      <c r="Y243" s="135"/>
      <c r="Z243" s="135"/>
      <c r="AA243" s="135"/>
      <c r="AB243" s="135"/>
      <c r="AC243" s="135"/>
      <c r="AD243" s="135"/>
      <c r="AE243" s="135"/>
    </row>
    <row r="244" spans="2:31" s="133" customFormat="1">
      <c r="B244" s="134"/>
      <c r="C244" s="134"/>
      <c r="F244" s="135"/>
      <c r="G244" s="135"/>
      <c r="H244" s="135"/>
      <c r="I244" s="135"/>
      <c r="K244" s="135"/>
      <c r="L244" s="135"/>
      <c r="M244" s="135"/>
      <c r="N244" s="135"/>
      <c r="O244" s="135"/>
      <c r="P244" s="135"/>
      <c r="Q244" s="135"/>
      <c r="R244" s="135"/>
      <c r="S244" s="135"/>
      <c r="T244" s="135"/>
      <c r="U244" s="135"/>
      <c r="V244" s="135"/>
      <c r="W244" s="135"/>
      <c r="X244" s="135"/>
      <c r="Y244" s="135"/>
      <c r="Z244" s="135"/>
      <c r="AA244" s="135"/>
      <c r="AB244" s="135"/>
      <c r="AC244" s="135"/>
      <c r="AD244" s="135"/>
      <c r="AE244" s="135"/>
    </row>
    <row r="245" spans="2:31" s="133" customFormat="1">
      <c r="B245" s="134"/>
      <c r="C245" s="134"/>
      <c r="F245" s="135"/>
      <c r="G245" s="135"/>
      <c r="H245" s="135"/>
      <c r="I245" s="135"/>
      <c r="K245" s="135"/>
      <c r="L245" s="135"/>
      <c r="M245" s="135"/>
      <c r="N245" s="135"/>
      <c r="O245" s="135"/>
      <c r="P245" s="135"/>
      <c r="Q245" s="135"/>
      <c r="R245" s="135"/>
      <c r="S245" s="135"/>
      <c r="T245" s="135"/>
      <c r="U245" s="135"/>
      <c r="V245" s="135"/>
      <c r="W245" s="135"/>
      <c r="X245" s="135"/>
      <c r="Y245" s="135"/>
      <c r="Z245" s="135"/>
      <c r="AA245" s="135"/>
      <c r="AB245" s="135"/>
      <c r="AC245" s="135"/>
      <c r="AD245" s="135"/>
      <c r="AE245" s="135"/>
    </row>
    <row r="246" spans="2:31" s="133" customFormat="1">
      <c r="B246" s="134"/>
      <c r="C246" s="134"/>
      <c r="F246" s="135"/>
      <c r="G246" s="135"/>
      <c r="H246" s="135"/>
      <c r="I246" s="135"/>
      <c r="K246" s="135"/>
      <c r="L246" s="135"/>
      <c r="M246" s="135"/>
      <c r="N246" s="135"/>
      <c r="O246" s="135"/>
      <c r="P246" s="135"/>
      <c r="Q246" s="135"/>
      <c r="R246" s="135"/>
      <c r="S246" s="135"/>
      <c r="T246" s="135"/>
      <c r="U246" s="135"/>
      <c r="V246" s="135"/>
      <c r="W246" s="135"/>
      <c r="X246" s="135"/>
      <c r="Y246" s="135"/>
      <c r="Z246" s="135"/>
      <c r="AA246" s="135"/>
      <c r="AB246" s="135"/>
      <c r="AC246" s="135"/>
      <c r="AD246" s="135"/>
      <c r="AE246" s="135"/>
    </row>
    <row r="247" spans="2:31" s="133" customFormat="1">
      <c r="B247" s="134"/>
      <c r="C247" s="134"/>
      <c r="F247" s="135"/>
      <c r="G247" s="135"/>
      <c r="H247" s="135"/>
      <c r="I247" s="135"/>
      <c r="K247" s="135"/>
      <c r="L247" s="135"/>
      <c r="M247" s="135"/>
      <c r="N247" s="135"/>
      <c r="O247" s="135"/>
      <c r="P247" s="135"/>
      <c r="Q247" s="135"/>
      <c r="R247" s="135"/>
      <c r="S247" s="135"/>
      <c r="T247" s="135"/>
      <c r="U247" s="135"/>
      <c r="V247" s="135"/>
      <c r="W247" s="135"/>
      <c r="X247" s="135"/>
      <c r="Y247" s="135"/>
      <c r="Z247" s="135"/>
      <c r="AA247" s="135"/>
      <c r="AB247" s="135"/>
      <c r="AC247" s="135"/>
      <c r="AD247" s="135"/>
      <c r="AE247" s="135"/>
    </row>
    <row r="248" spans="2:31" s="133" customFormat="1">
      <c r="B248" s="134"/>
      <c r="C248" s="134"/>
      <c r="F248" s="135"/>
      <c r="G248" s="135"/>
      <c r="H248" s="135"/>
      <c r="I248" s="135"/>
      <c r="K248" s="135"/>
      <c r="L248" s="135"/>
      <c r="M248" s="135"/>
      <c r="N248" s="135"/>
      <c r="O248" s="135"/>
      <c r="P248" s="135"/>
      <c r="Q248" s="135"/>
      <c r="R248" s="135"/>
      <c r="S248" s="135"/>
      <c r="T248" s="135"/>
      <c r="U248" s="135"/>
      <c r="V248" s="135"/>
      <c r="W248" s="135"/>
      <c r="X248" s="135"/>
      <c r="Y248" s="135"/>
      <c r="Z248" s="135"/>
      <c r="AA248" s="135"/>
      <c r="AB248" s="135"/>
      <c r="AC248" s="135"/>
      <c r="AD248" s="135"/>
      <c r="AE248" s="135"/>
    </row>
    <row r="249" spans="2:31" s="133" customFormat="1">
      <c r="B249" s="134"/>
      <c r="C249" s="134"/>
      <c r="F249" s="135"/>
      <c r="G249" s="135"/>
      <c r="H249" s="135"/>
      <c r="I249" s="135"/>
      <c r="K249" s="135"/>
      <c r="L249" s="135"/>
      <c r="M249" s="135"/>
      <c r="N249" s="135"/>
      <c r="O249" s="135"/>
      <c r="P249" s="135"/>
      <c r="Q249" s="135"/>
      <c r="R249" s="135"/>
      <c r="S249" s="135"/>
      <c r="T249" s="135"/>
      <c r="U249" s="135"/>
      <c r="V249" s="135"/>
      <c r="W249" s="135"/>
      <c r="X249" s="135"/>
      <c r="Y249" s="135"/>
      <c r="Z249" s="135"/>
      <c r="AA249" s="135"/>
      <c r="AB249" s="135"/>
      <c r="AC249" s="135"/>
      <c r="AD249" s="135"/>
      <c r="AE249" s="135"/>
    </row>
    <row r="250" spans="2:31" s="133" customFormat="1">
      <c r="B250" s="134"/>
      <c r="C250" s="134"/>
      <c r="F250" s="135"/>
      <c r="G250" s="135"/>
      <c r="H250" s="135"/>
      <c r="I250" s="135"/>
      <c r="K250" s="135"/>
      <c r="L250" s="135"/>
      <c r="M250" s="135"/>
      <c r="N250" s="135"/>
      <c r="O250" s="135"/>
      <c r="P250" s="135"/>
      <c r="Q250" s="135"/>
      <c r="R250" s="135"/>
      <c r="S250" s="135"/>
      <c r="T250" s="135"/>
      <c r="U250" s="135"/>
      <c r="V250" s="135"/>
      <c r="W250" s="135"/>
      <c r="X250" s="135"/>
      <c r="Y250" s="135"/>
      <c r="Z250" s="135"/>
      <c r="AA250" s="135"/>
      <c r="AB250" s="135"/>
      <c r="AC250" s="135"/>
      <c r="AD250" s="135"/>
      <c r="AE250" s="135"/>
    </row>
    <row r="251" spans="2:31" s="133" customFormat="1">
      <c r="B251" s="134"/>
      <c r="C251" s="134"/>
      <c r="F251" s="135"/>
      <c r="G251" s="135"/>
      <c r="H251" s="135"/>
      <c r="I251" s="135"/>
      <c r="K251" s="135"/>
      <c r="L251" s="135"/>
      <c r="M251" s="135"/>
      <c r="N251" s="135"/>
      <c r="O251" s="135"/>
      <c r="P251" s="135"/>
      <c r="Q251" s="135"/>
      <c r="R251" s="135"/>
      <c r="S251" s="135"/>
      <c r="T251" s="135"/>
      <c r="U251" s="135"/>
      <c r="V251" s="135"/>
      <c r="W251" s="135"/>
      <c r="X251" s="135"/>
      <c r="Y251" s="135"/>
      <c r="Z251" s="135"/>
      <c r="AA251" s="135"/>
      <c r="AB251" s="135"/>
      <c r="AC251" s="135"/>
      <c r="AD251" s="135"/>
      <c r="AE251" s="135"/>
    </row>
    <row r="252" spans="2:31" s="133" customFormat="1">
      <c r="B252" s="134"/>
      <c r="C252" s="134"/>
      <c r="F252" s="135"/>
      <c r="G252" s="135"/>
      <c r="H252" s="135"/>
      <c r="I252" s="135"/>
      <c r="K252" s="135"/>
      <c r="L252" s="135"/>
      <c r="M252" s="135"/>
      <c r="N252" s="135"/>
      <c r="O252" s="135"/>
      <c r="P252" s="135"/>
      <c r="Q252" s="135"/>
      <c r="R252" s="135"/>
      <c r="S252" s="135"/>
      <c r="T252" s="135"/>
      <c r="U252" s="135"/>
      <c r="V252" s="135"/>
      <c r="W252" s="135"/>
      <c r="X252" s="135"/>
      <c r="Y252" s="135"/>
      <c r="Z252" s="135"/>
      <c r="AA252" s="135"/>
      <c r="AB252" s="135"/>
      <c r="AC252" s="135"/>
      <c r="AD252" s="135"/>
      <c r="AE252" s="135"/>
    </row>
    <row r="253" spans="2:31" s="133" customFormat="1">
      <c r="B253" s="134"/>
      <c r="C253" s="134"/>
      <c r="F253" s="135"/>
      <c r="G253" s="135"/>
      <c r="H253" s="135"/>
      <c r="I253" s="135"/>
      <c r="K253" s="135"/>
      <c r="L253" s="135"/>
      <c r="M253" s="135"/>
      <c r="N253" s="135"/>
      <c r="O253" s="135"/>
      <c r="P253" s="135"/>
      <c r="Q253" s="135"/>
      <c r="R253" s="135"/>
      <c r="S253" s="135"/>
      <c r="T253" s="135"/>
      <c r="U253" s="135"/>
      <c r="V253" s="135"/>
      <c r="W253" s="135"/>
      <c r="X253" s="135"/>
      <c r="Y253" s="135"/>
      <c r="Z253" s="135"/>
      <c r="AA253" s="135"/>
      <c r="AB253" s="135"/>
      <c r="AC253" s="135"/>
      <c r="AD253" s="135"/>
      <c r="AE253" s="135"/>
    </row>
    <row r="254" spans="2:31" s="133" customFormat="1">
      <c r="B254" s="134"/>
      <c r="C254" s="134"/>
      <c r="F254" s="135"/>
      <c r="G254" s="135"/>
      <c r="H254" s="135"/>
      <c r="I254" s="135"/>
      <c r="K254" s="135"/>
      <c r="L254" s="135"/>
      <c r="M254" s="135"/>
      <c r="N254" s="135"/>
      <c r="O254" s="135"/>
      <c r="P254" s="135"/>
      <c r="Q254" s="135"/>
      <c r="R254" s="135"/>
      <c r="S254" s="135"/>
      <c r="T254" s="135"/>
      <c r="U254" s="135"/>
      <c r="V254" s="135"/>
      <c r="W254" s="135"/>
      <c r="X254" s="135"/>
      <c r="Y254" s="135"/>
      <c r="Z254" s="135"/>
      <c r="AA254" s="135"/>
      <c r="AB254" s="135"/>
      <c r="AC254" s="135"/>
      <c r="AD254" s="135"/>
      <c r="AE254" s="135"/>
    </row>
    <row r="255" spans="2:31" s="133" customFormat="1">
      <c r="B255" s="134"/>
      <c r="C255" s="134"/>
      <c r="F255" s="135"/>
      <c r="G255" s="135"/>
      <c r="H255" s="135"/>
      <c r="I255" s="135"/>
      <c r="K255" s="135"/>
      <c r="L255" s="135"/>
      <c r="M255" s="135"/>
      <c r="N255" s="135"/>
      <c r="O255" s="135"/>
      <c r="P255" s="135"/>
      <c r="Q255" s="135"/>
      <c r="R255" s="135"/>
      <c r="S255" s="135"/>
      <c r="T255" s="135"/>
      <c r="U255" s="135"/>
      <c r="V255" s="135"/>
      <c r="W255" s="135"/>
      <c r="X255" s="135"/>
      <c r="Y255" s="135"/>
      <c r="Z255" s="135"/>
      <c r="AA255" s="135"/>
      <c r="AB255" s="135"/>
      <c r="AC255" s="135"/>
      <c r="AD255" s="135"/>
      <c r="AE255" s="135"/>
    </row>
    <row r="256" spans="2:31" s="133" customFormat="1">
      <c r="B256" s="134"/>
      <c r="C256" s="134"/>
      <c r="F256" s="135"/>
      <c r="G256" s="135"/>
      <c r="H256" s="135"/>
      <c r="I256" s="135"/>
      <c r="K256" s="135"/>
      <c r="L256" s="135"/>
      <c r="M256" s="135"/>
      <c r="N256" s="135"/>
      <c r="O256" s="135"/>
      <c r="P256" s="135"/>
      <c r="Q256" s="135"/>
      <c r="R256" s="135"/>
      <c r="S256" s="135"/>
      <c r="T256" s="135"/>
      <c r="U256" s="135"/>
      <c r="V256" s="135"/>
      <c r="W256" s="135"/>
      <c r="X256" s="135"/>
      <c r="Y256" s="135"/>
      <c r="Z256" s="135"/>
      <c r="AA256" s="135"/>
      <c r="AB256" s="135"/>
      <c r="AC256" s="135"/>
      <c r="AD256" s="135"/>
      <c r="AE256" s="135"/>
    </row>
    <row r="257" spans="2:31" s="133" customFormat="1">
      <c r="B257" s="134"/>
      <c r="C257" s="134"/>
      <c r="F257" s="135"/>
      <c r="G257" s="135"/>
      <c r="H257" s="135"/>
      <c r="I257" s="135"/>
      <c r="K257" s="135"/>
      <c r="L257" s="135"/>
      <c r="M257" s="135"/>
      <c r="N257" s="135"/>
      <c r="O257" s="135"/>
      <c r="P257" s="135"/>
      <c r="Q257" s="135"/>
      <c r="R257" s="135"/>
      <c r="S257" s="135"/>
      <c r="T257" s="135"/>
      <c r="U257" s="135"/>
      <c r="V257" s="135"/>
      <c r="W257" s="135"/>
      <c r="X257" s="135"/>
      <c r="Y257" s="135"/>
      <c r="Z257" s="135"/>
      <c r="AA257" s="135"/>
      <c r="AB257" s="135"/>
      <c r="AC257" s="135"/>
      <c r="AD257" s="135"/>
      <c r="AE257" s="135"/>
    </row>
    <row r="258" spans="2:31" s="133" customFormat="1">
      <c r="B258" s="134"/>
      <c r="C258" s="134"/>
      <c r="F258" s="135"/>
      <c r="G258" s="135"/>
      <c r="H258" s="135"/>
      <c r="I258" s="135"/>
      <c r="K258" s="135"/>
      <c r="L258" s="135"/>
      <c r="M258" s="135"/>
      <c r="N258" s="135"/>
      <c r="O258" s="135"/>
      <c r="P258" s="135"/>
      <c r="Q258" s="135"/>
      <c r="R258" s="135"/>
      <c r="S258" s="135"/>
      <c r="T258" s="135"/>
      <c r="U258" s="135"/>
      <c r="V258" s="135"/>
      <c r="W258" s="135"/>
      <c r="X258" s="135"/>
      <c r="Y258" s="135"/>
      <c r="Z258" s="135"/>
      <c r="AA258" s="135"/>
      <c r="AB258" s="135"/>
      <c r="AC258" s="135"/>
      <c r="AD258" s="135"/>
      <c r="AE258" s="135"/>
    </row>
    <row r="259" spans="2:31" s="133" customFormat="1">
      <c r="B259" s="134"/>
      <c r="C259" s="134"/>
      <c r="F259" s="135"/>
      <c r="G259" s="135"/>
      <c r="H259" s="135"/>
      <c r="I259" s="135"/>
      <c r="K259" s="135"/>
      <c r="L259" s="135"/>
      <c r="M259" s="135"/>
      <c r="N259" s="135"/>
      <c r="O259" s="135"/>
      <c r="P259" s="135"/>
      <c r="Q259" s="135"/>
      <c r="R259" s="135"/>
      <c r="S259" s="135"/>
      <c r="T259" s="135"/>
      <c r="U259" s="135"/>
      <c r="V259" s="135"/>
      <c r="W259" s="135"/>
      <c r="X259" s="135"/>
      <c r="Y259" s="135"/>
      <c r="Z259" s="135"/>
      <c r="AA259" s="135"/>
      <c r="AB259" s="135"/>
      <c r="AC259" s="135"/>
      <c r="AD259" s="135"/>
      <c r="AE259" s="135"/>
    </row>
    <row r="260" spans="2:31" s="133" customFormat="1">
      <c r="B260" s="134"/>
      <c r="C260" s="134"/>
      <c r="F260" s="135"/>
      <c r="G260" s="135"/>
      <c r="H260" s="135"/>
      <c r="I260" s="135"/>
      <c r="K260" s="135"/>
      <c r="L260" s="135"/>
      <c r="M260" s="135"/>
      <c r="N260" s="135"/>
      <c r="O260" s="135"/>
      <c r="P260" s="135"/>
      <c r="Q260" s="135"/>
      <c r="R260" s="135"/>
      <c r="S260" s="135"/>
      <c r="T260" s="135"/>
      <c r="U260" s="135"/>
      <c r="V260" s="135"/>
      <c r="W260" s="135"/>
      <c r="X260" s="135"/>
      <c r="Y260" s="135"/>
      <c r="Z260" s="135"/>
      <c r="AA260" s="135"/>
      <c r="AB260" s="135"/>
      <c r="AC260" s="135"/>
      <c r="AD260" s="135"/>
      <c r="AE260" s="135"/>
    </row>
    <row r="261" spans="2:31" s="133" customFormat="1">
      <c r="B261" s="134"/>
      <c r="C261" s="134"/>
      <c r="F261" s="135"/>
      <c r="G261" s="135"/>
      <c r="H261" s="135"/>
      <c r="I261" s="135"/>
      <c r="K261" s="135"/>
      <c r="L261" s="135"/>
      <c r="M261" s="135"/>
      <c r="N261" s="135"/>
      <c r="O261" s="135"/>
      <c r="P261" s="135"/>
      <c r="Q261" s="135"/>
      <c r="R261" s="135"/>
      <c r="S261" s="135"/>
      <c r="T261" s="135"/>
      <c r="U261" s="135"/>
      <c r="V261" s="135"/>
      <c r="W261" s="135"/>
      <c r="X261" s="135"/>
      <c r="Y261" s="135"/>
      <c r="Z261" s="135"/>
      <c r="AA261" s="135"/>
      <c r="AB261" s="135"/>
      <c r="AC261" s="135"/>
      <c r="AD261" s="135"/>
      <c r="AE261" s="135"/>
    </row>
    <row r="262" spans="2:31" s="133" customFormat="1">
      <c r="B262" s="134"/>
      <c r="C262" s="134"/>
      <c r="F262" s="135"/>
      <c r="G262" s="135"/>
      <c r="H262" s="135"/>
      <c r="I262" s="135"/>
      <c r="K262" s="135"/>
      <c r="L262" s="135"/>
      <c r="M262" s="135"/>
      <c r="N262" s="135"/>
      <c r="O262" s="135"/>
      <c r="P262" s="135"/>
      <c r="Q262" s="135"/>
      <c r="R262" s="135"/>
      <c r="S262" s="135"/>
      <c r="T262" s="135"/>
      <c r="U262" s="135"/>
      <c r="V262" s="135"/>
      <c r="W262" s="135"/>
      <c r="X262" s="135"/>
      <c r="Y262" s="135"/>
      <c r="Z262" s="135"/>
      <c r="AA262" s="135"/>
      <c r="AB262" s="135"/>
      <c r="AC262" s="135"/>
      <c r="AD262" s="135"/>
      <c r="AE262" s="135"/>
    </row>
    <row r="263" spans="2:31">
      <c r="F263" s="3"/>
      <c r="G263" s="3"/>
      <c r="H263" s="3"/>
      <c r="I263" s="3"/>
    </row>
    <row r="264" spans="2:31">
      <c r="F264" s="3"/>
      <c r="G264" s="3"/>
      <c r="H264" s="3"/>
      <c r="I264" s="3"/>
    </row>
    <row r="265" spans="2:31">
      <c r="F265" s="3"/>
      <c r="G265" s="3"/>
      <c r="H265" s="3"/>
      <c r="I265" s="3"/>
    </row>
    <row r="266" spans="2:31">
      <c r="F266" s="3"/>
      <c r="G266" s="3"/>
      <c r="H266" s="3"/>
      <c r="I266" s="3"/>
    </row>
    <row r="267" spans="2:31">
      <c r="F267" s="3"/>
      <c r="G267" s="3"/>
      <c r="H267" s="3"/>
      <c r="I267" s="3"/>
    </row>
    <row r="268" spans="2:31">
      <c r="F268" s="3"/>
      <c r="G268" s="3"/>
      <c r="H268" s="3"/>
      <c r="I268" s="3"/>
    </row>
    <row r="269" spans="2:31">
      <c r="F269" s="3"/>
      <c r="G269" s="3"/>
      <c r="H269" s="3"/>
      <c r="I269" s="3"/>
    </row>
    <row r="270" spans="2:31">
      <c r="F270" s="3"/>
      <c r="G270" s="3"/>
      <c r="H270" s="3"/>
      <c r="I270" s="3"/>
    </row>
    <row r="271" spans="2:31">
      <c r="F271" s="3"/>
      <c r="G271" s="3"/>
      <c r="H271" s="3"/>
      <c r="I271" s="3"/>
    </row>
    <row r="272" spans="2:31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5" type="noConversion"/>
  <dataValidations count="1">
    <dataValidation allowBlank="1" showInputMessage="1" showErrorMessage="1" sqref="D1:J9 C5:C9 A1:A1048576 B1:B9 B45:J1048576 E40:E44 E13:E37 K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C14" sqref="C1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199</v>
      </c>
      <c r="C1" s="76" t="s" vm="1">
        <v>277</v>
      </c>
    </row>
    <row r="2" spans="2:60">
      <c r="B2" s="56" t="s">
        <v>198</v>
      </c>
      <c r="C2" s="76" t="s">
        <v>278</v>
      </c>
    </row>
    <row r="3" spans="2:60">
      <c r="B3" s="56" t="s">
        <v>200</v>
      </c>
      <c r="C3" s="76" t="s">
        <v>279</v>
      </c>
    </row>
    <row r="4" spans="2:60">
      <c r="B4" s="56" t="s">
        <v>201</v>
      </c>
      <c r="C4" s="76">
        <v>2102</v>
      </c>
    </row>
    <row r="6" spans="2:60" ht="26.25" customHeight="1">
      <c r="B6" s="200" t="s">
        <v>234</v>
      </c>
      <c r="C6" s="201"/>
      <c r="D6" s="201"/>
      <c r="E6" s="201"/>
      <c r="F6" s="201"/>
      <c r="G6" s="201"/>
      <c r="H6" s="201"/>
      <c r="I6" s="201"/>
      <c r="J6" s="201"/>
      <c r="K6" s="202"/>
    </row>
    <row r="7" spans="2:60" s="3" customFormat="1" ht="66">
      <c r="B7" s="59" t="s">
        <v>136</v>
      </c>
      <c r="C7" s="59" t="s">
        <v>137</v>
      </c>
      <c r="D7" s="59" t="s">
        <v>15</v>
      </c>
      <c r="E7" s="59" t="s">
        <v>16</v>
      </c>
      <c r="F7" s="59" t="s">
        <v>66</v>
      </c>
      <c r="G7" s="59" t="s">
        <v>121</v>
      </c>
      <c r="H7" s="59" t="s">
        <v>63</v>
      </c>
      <c r="I7" s="59" t="s">
        <v>130</v>
      </c>
      <c r="J7" s="59" t="s">
        <v>202</v>
      </c>
      <c r="K7" s="59" t="s">
        <v>203</v>
      </c>
    </row>
    <row r="8" spans="2:60" s="3" customFormat="1" ht="21.75" customHeight="1">
      <c r="B8" s="15"/>
      <c r="C8" s="69"/>
      <c r="D8" s="16"/>
      <c r="E8" s="16"/>
      <c r="F8" s="16" t="s">
        <v>20</v>
      </c>
      <c r="G8" s="16"/>
      <c r="H8" s="16" t="s">
        <v>20</v>
      </c>
      <c r="I8" s="16" t="s">
        <v>266</v>
      </c>
      <c r="J8" s="32" t="s">
        <v>20</v>
      </c>
      <c r="K8" s="17" t="s">
        <v>20</v>
      </c>
    </row>
    <row r="9" spans="2:60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20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0"/>
      <c r="C11" s="97"/>
      <c r="D11" s="97"/>
      <c r="E11" s="97"/>
      <c r="F11" s="97"/>
      <c r="G11" s="97"/>
      <c r="H11" s="97"/>
      <c r="I11" s="97"/>
      <c r="J11" s="97"/>
      <c r="K11" s="97"/>
    </row>
    <row r="12" spans="2:60">
      <c r="B12" s="110"/>
      <c r="C12" s="97"/>
      <c r="D12" s="97"/>
      <c r="E12" s="97"/>
      <c r="F12" s="97"/>
      <c r="G12" s="97"/>
      <c r="H12" s="97"/>
      <c r="I12" s="97"/>
      <c r="J12" s="97"/>
      <c r="K12" s="97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97"/>
      <c r="C13" s="97"/>
      <c r="D13" s="97"/>
      <c r="E13" s="97"/>
      <c r="F13" s="97"/>
      <c r="G13" s="97"/>
      <c r="H13" s="97"/>
      <c r="I13" s="97"/>
      <c r="J13" s="97"/>
      <c r="K13" s="97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97"/>
      <c r="C14" s="97"/>
      <c r="D14" s="97"/>
      <c r="E14" s="97"/>
      <c r="F14" s="97"/>
      <c r="G14" s="97"/>
      <c r="H14" s="97"/>
      <c r="I14" s="97"/>
      <c r="J14" s="97"/>
      <c r="K14" s="97"/>
    </row>
    <row r="15" spans="2:60">
      <c r="B15" s="95" t="s">
        <v>276</v>
      </c>
      <c r="C15" s="97"/>
      <c r="D15" s="97"/>
      <c r="E15" s="97"/>
      <c r="F15" s="97"/>
      <c r="G15" s="97"/>
      <c r="H15" s="97"/>
      <c r="I15" s="97"/>
      <c r="J15" s="97"/>
      <c r="K15" s="97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95" t="s">
        <v>132</v>
      </c>
      <c r="C16" s="97"/>
      <c r="D16" s="97"/>
      <c r="E16" s="97"/>
      <c r="F16" s="97"/>
      <c r="G16" s="97"/>
      <c r="H16" s="97"/>
      <c r="I16" s="97"/>
      <c r="J16" s="97"/>
      <c r="K16" s="97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95" t="s">
        <v>261</v>
      </c>
      <c r="C17" s="97"/>
      <c r="D17" s="97"/>
      <c r="E17" s="97"/>
      <c r="F17" s="97"/>
      <c r="G17" s="97"/>
      <c r="H17" s="97"/>
      <c r="I17" s="97"/>
      <c r="J17" s="97"/>
      <c r="K17" s="97"/>
    </row>
    <row r="18" spans="2:11">
      <c r="B18" s="95" t="s">
        <v>271</v>
      </c>
      <c r="C18" s="97"/>
      <c r="D18" s="97"/>
      <c r="E18" s="97"/>
      <c r="F18" s="97"/>
      <c r="G18" s="97"/>
      <c r="H18" s="97"/>
      <c r="I18" s="97"/>
      <c r="J18" s="97"/>
      <c r="K18" s="97"/>
    </row>
    <row r="19" spans="2:11">
      <c r="B19" s="97"/>
      <c r="C19" s="97"/>
      <c r="D19" s="97"/>
      <c r="E19" s="97"/>
      <c r="F19" s="97"/>
      <c r="G19" s="97"/>
      <c r="H19" s="97"/>
      <c r="I19" s="97"/>
      <c r="J19" s="97"/>
      <c r="K19" s="97"/>
    </row>
    <row r="20" spans="2:11">
      <c r="B20" s="97"/>
      <c r="C20" s="97"/>
      <c r="D20" s="97"/>
      <c r="E20" s="97"/>
      <c r="F20" s="97"/>
      <c r="G20" s="97"/>
      <c r="H20" s="97"/>
      <c r="I20" s="97"/>
      <c r="J20" s="97"/>
      <c r="K20" s="97"/>
    </row>
    <row r="21" spans="2:11">
      <c r="B21" s="97"/>
      <c r="C21" s="97"/>
      <c r="D21" s="97"/>
      <c r="E21" s="97"/>
      <c r="F21" s="97"/>
      <c r="G21" s="97"/>
      <c r="H21" s="97"/>
      <c r="I21" s="97"/>
      <c r="J21" s="97"/>
      <c r="K21" s="97"/>
    </row>
    <row r="22" spans="2:11">
      <c r="B22" s="97"/>
      <c r="C22" s="97"/>
      <c r="D22" s="97"/>
      <c r="E22" s="97"/>
      <c r="F22" s="97"/>
      <c r="G22" s="97"/>
      <c r="H22" s="97"/>
      <c r="I22" s="97"/>
      <c r="J22" s="97"/>
      <c r="K22" s="97"/>
    </row>
    <row r="23" spans="2:11">
      <c r="B23" s="97"/>
      <c r="C23" s="97"/>
      <c r="D23" s="97"/>
      <c r="E23" s="97"/>
      <c r="F23" s="97"/>
      <c r="G23" s="97"/>
      <c r="H23" s="97"/>
      <c r="I23" s="97"/>
      <c r="J23" s="97"/>
      <c r="K23" s="97"/>
    </row>
    <row r="24" spans="2:11">
      <c r="B24" s="97"/>
      <c r="C24" s="97"/>
      <c r="D24" s="97"/>
      <c r="E24" s="97"/>
      <c r="F24" s="97"/>
      <c r="G24" s="97"/>
      <c r="H24" s="97"/>
      <c r="I24" s="97"/>
      <c r="J24" s="97"/>
      <c r="K24" s="97"/>
    </row>
    <row r="25" spans="2:11">
      <c r="B25" s="97"/>
      <c r="C25" s="97"/>
      <c r="D25" s="97"/>
      <c r="E25" s="97"/>
      <c r="F25" s="97"/>
      <c r="G25" s="97"/>
      <c r="H25" s="97"/>
      <c r="I25" s="97"/>
      <c r="J25" s="97"/>
      <c r="K25" s="97"/>
    </row>
    <row r="26" spans="2:11">
      <c r="B26" s="97"/>
      <c r="C26" s="97"/>
      <c r="D26" s="97"/>
      <c r="E26" s="97"/>
      <c r="F26" s="97"/>
      <c r="G26" s="97"/>
      <c r="H26" s="97"/>
      <c r="I26" s="97"/>
      <c r="J26" s="97"/>
      <c r="K26" s="97"/>
    </row>
    <row r="27" spans="2:11">
      <c r="B27" s="97"/>
      <c r="C27" s="97"/>
      <c r="D27" s="97"/>
      <c r="E27" s="97"/>
      <c r="F27" s="97"/>
      <c r="G27" s="97"/>
      <c r="H27" s="97"/>
      <c r="I27" s="97"/>
      <c r="J27" s="97"/>
      <c r="K27" s="97"/>
    </row>
    <row r="28" spans="2:11">
      <c r="B28" s="97"/>
      <c r="C28" s="97"/>
      <c r="D28" s="97"/>
      <c r="E28" s="97"/>
      <c r="F28" s="97"/>
      <c r="G28" s="97"/>
      <c r="H28" s="97"/>
      <c r="I28" s="97"/>
      <c r="J28" s="97"/>
      <c r="K28" s="97"/>
    </row>
    <row r="29" spans="2:11">
      <c r="B29" s="97"/>
      <c r="C29" s="97"/>
      <c r="D29" s="97"/>
      <c r="E29" s="97"/>
      <c r="F29" s="97"/>
      <c r="G29" s="97"/>
      <c r="H29" s="97"/>
      <c r="I29" s="97"/>
      <c r="J29" s="97"/>
      <c r="K29" s="97"/>
    </row>
    <row r="30" spans="2:11">
      <c r="B30" s="97"/>
      <c r="C30" s="97"/>
      <c r="D30" s="97"/>
      <c r="E30" s="97"/>
      <c r="F30" s="97"/>
      <c r="G30" s="97"/>
      <c r="H30" s="97"/>
      <c r="I30" s="97"/>
      <c r="J30" s="97"/>
      <c r="K30" s="97"/>
    </row>
    <row r="31" spans="2:11">
      <c r="B31" s="97"/>
      <c r="C31" s="97"/>
      <c r="D31" s="97"/>
      <c r="E31" s="97"/>
      <c r="F31" s="97"/>
      <c r="G31" s="97"/>
      <c r="H31" s="97"/>
      <c r="I31" s="97"/>
      <c r="J31" s="97"/>
      <c r="K31" s="97"/>
    </row>
    <row r="32" spans="2:11">
      <c r="B32" s="97"/>
      <c r="C32" s="97"/>
      <c r="D32" s="97"/>
      <c r="E32" s="97"/>
      <c r="F32" s="97"/>
      <c r="G32" s="97"/>
      <c r="H32" s="97"/>
      <c r="I32" s="97"/>
      <c r="J32" s="97"/>
      <c r="K32" s="97"/>
    </row>
    <row r="33" spans="2:11">
      <c r="B33" s="97"/>
      <c r="C33" s="97"/>
      <c r="D33" s="97"/>
      <c r="E33" s="97"/>
      <c r="F33" s="97"/>
      <c r="G33" s="97"/>
      <c r="H33" s="97"/>
      <c r="I33" s="97"/>
      <c r="J33" s="97"/>
      <c r="K33" s="97"/>
    </row>
    <row r="34" spans="2:11">
      <c r="B34" s="97"/>
      <c r="C34" s="97"/>
      <c r="D34" s="97"/>
      <c r="E34" s="97"/>
      <c r="F34" s="97"/>
      <c r="G34" s="97"/>
      <c r="H34" s="97"/>
      <c r="I34" s="97"/>
      <c r="J34" s="97"/>
      <c r="K34" s="97"/>
    </row>
    <row r="35" spans="2:11">
      <c r="B35" s="97"/>
      <c r="C35" s="97"/>
      <c r="D35" s="97"/>
      <c r="E35" s="97"/>
      <c r="F35" s="97"/>
      <c r="G35" s="97"/>
      <c r="H35" s="97"/>
      <c r="I35" s="97"/>
      <c r="J35" s="97"/>
      <c r="K35" s="97"/>
    </row>
    <row r="36" spans="2:11">
      <c r="B36" s="97"/>
      <c r="C36" s="97"/>
      <c r="D36" s="97"/>
      <c r="E36" s="97"/>
      <c r="F36" s="97"/>
      <c r="G36" s="97"/>
      <c r="H36" s="97"/>
      <c r="I36" s="97"/>
      <c r="J36" s="97"/>
      <c r="K36" s="97"/>
    </row>
    <row r="37" spans="2:11">
      <c r="B37" s="97"/>
      <c r="C37" s="97"/>
      <c r="D37" s="97"/>
      <c r="E37" s="97"/>
      <c r="F37" s="97"/>
      <c r="G37" s="97"/>
      <c r="H37" s="97"/>
      <c r="I37" s="97"/>
      <c r="J37" s="97"/>
      <c r="K37" s="97"/>
    </row>
    <row r="38" spans="2:11">
      <c r="B38" s="97"/>
      <c r="C38" s="97"/>
      <c r="D38" s="97"/>
      <c r="E38" s="97"/>
      <c r="F38" s="97"/>
      <c r="G38" s="97"/>
      <c r="H38" s="97"/>
      <c r="I38" s="97"/>
      <c r="J38" s="97"/>
      <c r="K38" s="97"/>
    </row>
    <row r="39" spans="2:11">
      <c r="B39" s="97"/>
      <c r="C39" s="97"/>
      <c r="D39" s="97"/>
      <c r="E39" s="97"/>
      <c r="F39" s="97"/>
      <c r="G39" s="97"/>
      <c r="H39" s="97"/>
      <c r="I39" s="97"/>
      <c r="J39" s="97"/>
      <c r="K39" s="97"/>
    </row>
    <row r="40" spans="2:11">
      <c r="B40" s="97"/>
      <c r="C40" s="97"/>
      <c r="D40" s="97"/>
      <c r="E40" s="97"/>
      <c r="F40" s="97"/>
      <c r="G40" s="97"/>
      <c r="H40" s="97"/>
      <c r="I40" s="97"/>
      <c r="J40" s="97"/>
      <c r="K40" s="97"/>
    </row>
    <row r="41" spans="2:11">
      <c r="B41" s="97"/>
      <c r="C41" s="97"/>
      <c r="D41" s="97"/>
      <c r="E41" s="97"/>
      <c r="F41" s="97"/>
      <c r="G41" s="97"/>
      <c r="H41" s="97"/>
      <c r="I41" s="97"/>
      <c r="J41" s="97"/>
      <c r="K41" s="97"/>
    </row>
    <row r="42" spans="2:11">
      <c r="B42" s="97"/>
      <c r="C42" s="97"/>
      <c r="D42" s="97"/>
      <c r="E42" s="97"/>
      <c r="F42" s="97"/>
      <c r="G42" s="97"/>
      <c r="H42" s="97"/>
      <c r="I42" s="97"/>
      <c r="J42" s="97"/>
      <c r="K42" s="97"/>
    </row>
    <row r="43" spans="2:11">
      <c r="B43" s="97"/>
      <c r="C43" s="97"/>
      <c r="D43" s="97"/>
      <c r="E43" s="97"/>
      <c r="F43" s="97"/>
      <c r="G43" s="97"/>
      <c r="H43" s="97"/>
      <c r="I43" s="97"/>
      <c r="J43" s="97"/>
      <c r="K43" s="97"/>
    </row>
    <row r="44" spans="2:11">
      <c r="B44" s="97"/>
      <c r="C44" s="97"/>
      <c r="D44" s="97"/>
      <c r="E44" s="97"/>
      <c r="F44" s="97"/>
      <c r="G44" s="97"/>
      <c r="H44" s="97"/>
      <c r="I44" s="97"/>
      <c r="J44" s="97"/>
      <c r="K44" s="97"/>
    </row>
    <row r="45" spans="2:11">
      <c r="B45" s="97"/>
      <c r="C45" s="97"/>
      <c r="D45" s="97"/>
      <c r="E45" s="97"/>
      <c r="F45" s="97"/>
      <c r="G45" s="97"/>
      <c r="H45" s="97"/>
      <c r="I45" s="97"/>
      <c r="J45" s="97"/>
      <c r="K45" s="97"/>
    </row>
    <row r="46" spans="2:11">
      <c r="B46" s="97"/>
      <c r="C46" s="97"/>
      <c r="D46" s="97"/>
      <c r="E46" s="97"/>
      <c r="F46" s="97"/>
      <c r="G46" s="97"/>
      <c r="H46" s="97"/>
      <c r="I46" s="97"/>
      <c r="J46" s="97"/>
      <c r="K46" s="97"/>
    </row>
    <row r="47" spans="2:11">
      <c r="B47" s="97"/>
      <c r="C47" s="97"/>
      <c r="D47" s="97"/>
      <c r="E47" s="97"/>
      <c r="F47" s="97"/>
      <c r="G47" s="97"/>
      <c r="H47" s="97"/>
      <c r="I47" s="97"/>
      <c r="J47" s="97"/>
      <c r="K47" s="97"/>
    </row>
    <row r="48" spans="2:11">
      <c r="B48" s="97"/>
      <c r="C48" s="97"/>
      <c r="D48" s="97"/>
      <c r="E48" s="97"/>
      <c r="F48" s="97"/>
      <c r="G48" s="97"/>
      <c r="H48" s="97"/>
      <c r="I48" s="97"/>
      <c r="J48" s="97"/>
      <c r="K48" s="97"/>
    </row>
    <row r="49" spans="2:11">
      <c r="B49" s="97"/>
      <c r="C49" s="97"/>
      <c r="D49" s="97"/>
      <c r="E49" s="97"/>
      <c r="F49" s="97"/>
      <c r="G49" s="97"/>
      <c r="H49" s="97"/>
      <c r="I49" s="97"/>
      <c r="J49" s="97"/>
      <c r="K49" s="97"/>
    </row>
    <row r="50" spans="2:11">
      <c r="B50" s="97"/>
      <c r="C50" s="97"/>
      <c r="D50" s="97"/>
      <c r="E50" s="97"/>
      <c r="F50" s="97"/>
      <c r="G50" s="97"/>
      <c r="H50" s="97"/>
      <c r="I50" s="97"/>
      <c r="J50" s="97"/>
      <c r="K50" s="97"/>
    </row>
    <row r="51" spans="2:11">
      <c r="B51" s="97"/>
      <c r="C51" s="97"/>
      <c r="D51" s="97"/>
      <c r="E51" s="97"/>
      <c r="F51" s="97"/>
      <c r="G51" s="97"/>
      <c r="H51" s="97"/>
      <c r="I51" s="97"/>
      <c r="J51" s="97"/>
      <c r="K51" s="97"/>
    </row>
    <row r="52" spans="2:11">
      <c r="B52" s="97"/>
      <c r="C52" s="97"/>
      <c r="D52" s="97"/>
      <c r="E52" s="97"/>
      <c r="F52" s="97"/>
      <c r="G52" s="97"/>
      <c r="H52" s="97"/>
      <c r="I52" s="97"/>
      <c r="J52" s="97"/>
      <c r="K52" s="97"/>
    </row>
    <row r="53" spans="2:11">
      <c r="B53" s="97"/>
      <c r="C53" s="97"/>
      <c r="D53" s="97"/>
      <c r="E53" s="97"/>
      <c r="F53" s="97"/>
      <c r="G53" s="97"/>
      <c r="H53" s="97"/>
      <c r="I53" s="97"/>
      <c r="J53" s="97"/>
      <c r="K53" s="97"/>
    </row>
    <row r="54" spans="2:11">
      <c r="B54" s="97"/>
      <c r="C54" s="97"/>
      <c r="D54" s="97"/>
      <c r="E54" s="97"/>
      <c r="F54" s="97"/>
      <c r="G54" s="97"/>
      <c r="H54" s="97"/>
      <c r="I54" s="97"/>
      <c r="J54" s="97"/>
      <c r="K54" s="97"/>
    </row>
    <row r="55" spans="2:11">
      <c r="B55" s="97"/>
      <c r="C55" s="97"/>
      <c r="D55" s="97"/>
      <c r="E55" s="97"/>
      <c r="F55" s="97"/>
      <c r="G55" s="97"/>
      <c r="H55" s="97"/>
      <c r="I55" s="97"/>
      <c r="J55" s="97"/>
      <c r="K55" s="97"/>
    </row>
    <row r="56" spans="2:11">
      <c r="B56" s="97"/>
      <c r="C56" s="97"/>
      <c r="D56" s="97"/>
      <c r="E56" s="97"/>
      <c r="F56" s="97"/>
      <c r="G56" s="97"/>
      <c r="H56" s="97"/>
      <c r="I56" s="97"/>
      <c r="J56" s="97"/>
      <c r="K56" s="97"/>
    </row>
    <row r="57" spans="2:11">
      <c r="B57" s="97"/>
      <c r="C57" s="97"/>
      <c r="D57" s="97"/>
      <c r="E57" s="97"/>
      <c r="F57" s="97"/>
      <c r="G57" s="97"/>
      <c r="H57" s="97"/>
      <c r="I57" s="97"/>
      <c r="J57" s="97"/>
      <c r="K57" s="97"/>
    </row>
    <row r="58" spans="2:11">
      <c r="B58" s="97"/>
      <c r="C58" s="97"/>
      <c r="D58" s="97"/>
      <c r="E58" s="97"/>
      <c r="F58" s="97"/>
      <c r="G58" s="97"/>
      <c r="H58" s="97"/>
      <c r="I58" s="97"/>
      <c r="J58" s="97"/>
      <c r="K58" s="97"/>
    </row>
    <row r="59" spans="2:11">
      <c r="B59" s="97"/>
      <c r="C59" s="97"/>
      <c r="D59" s="97"/>
      <c r="E59" s="97"/>
      <c r="F59" s="97"/>
      <c r="G59" s="97"/>
      <c r="H59" s="97"/>
      <c r="I59" s="97"/>
      <c r="J59" s="97"/>
      <c r="K59" s="97"/>
    </row>
    <row r="60" spans="2:11">
      <c r="B60" s="97"/>
      <c r="C60" s="97"/>
      <c r="D60" s="97"/>
      <c r="E60" s="97"/>
      <c r="F60" s="97"/>
      <c r="G60" s="97"/>
      <c r="H60" s="97"/>
      <c r="I60" s="97"/>
      <c r="J60" s="97"/>
      <c r="K60" s="97"/>
    </row>
    <row r="61" spans="2:11">
      <c r="B61" s="97"/>
      <c r="C61" s="97"/>
      <c r="D61" s="97"/>
      <c r="E61" s="97"/>
      <c r="F61" s="97"/>
      <c r="G61" s="97"/>
      <c r="H61" s="97"/>
      <c r="I61" s="97"/>
      <c r="J61" s="97"/>
      <c r="K61" s="97"/>
    </row>
    <row r="62" spans="2:11">
      <c r="B62" s="97"/>
      <c r="C62" s="97"/>
      <c r="D62" s="97"/>
      <c r="E62" s="97"/>
      <c r="F62" s="97"/>
      <c r="G62" s="97"/>
      <c r="H62" s="97"/>
      <c r="I62" s="97"/>
      <c r="J62" s="97"/>
      <c r="K62" s="97"/>
    </row>
    <row r="63" spans="2:11">
      <c r="B63" s="97"/>
      <c r="C63" s="97"/>
      <c r="D63" s="97"/>
      <c r="E63" s="97"/>
      <c r="F63" s="97"/>
      <c r="G63" s="97"/>
      <c r="H63" s="97"/>
      <c r="I63" s="97"/>
      <c r="J63" s="97"/>
      <c r="K63" s="97"/>
    </row>
    <row r="64" spans="2:11">
      <c r="B64" s="97"/>
      <c r="C64" s="97"/>
      <c r="D64" s="97"/>
      <c r="E64" s="97"/>
      <c r="F64" s="97"/>
      <c r="G64" s="97"/>
      <c r="H64" s="97"/>
      <c r="I64" s="97"/>
      <c r="J64" s="97"/>
      <c r="K64" s="97"/>
    </row>
    <row r="65" spans="2:11">
      <c r="B65" s="97"/>
      <c r="C65" s="97"/>
      <c r="D65" s="97"/>
      <c r="E65" s="97"/>
      <c r="F65" s="97"/>
      <c r="G65" s="97"/>
      <c r="H65" s="97"/>
      <c r="I65" s="97"/>
      <c r="J65" s="97"/>
      <c r="K65" s="97"/>
    </row>
    <row r="66" spans="2:11">
      <c r="B66" s="97"/>
      <c r="C66" s="97"/>
      <c r="D66" s="97"/>
      <c r="E66" s="97"/>
      <c r="F66" s="97"/>
      <c r="G66" s="97"/>
      <c r="H66" s="97"/>
      <c r="I66" s="97"/>
      <c r="J66" s="97"/>
      <c r="K66" s="97"/>
    </row>
    <row r="67" spans="2:11">
      <c r="B67" s="97"/>
      <c r="C67" s="97"/>
      <c r="D67" s="97"/>
      <c r="E67" s="97"/>
      <c r="F67" s="97"/>
      <c r="G67" s="97"/>
      <c r="H67" s="97"/>
      <c r="I67" s="97"/>
      <c r="J67" s="97"/>
      <c r="K67" s="97"/>
    </row>
    <row r="68" spans="2:11">
      <c r="B68" s="97"/>
      <c r="C68" s="97"/>
      <c r="D68" s="97"/>
      <c r="E68" s="97"/>
      <c r="F68" s="97"/>
      <c r="G68" s="97"/>
      <c r="H68" s="97"/>
      <c r="I68" s="97"/>
      <c r="J68" s="97"/>
      <c r="K68" s="97"/>
    </row>
    <row r="69" spans="2:11">
      <c r="B69" s="97"/>
      <c r="C69" s="97"/>
      <c r="D69" s="97"/>
      <c r="E69" s="97"/>
      <c r="F69" s="97"/>
      <c r="G69" s="97"/>
      <c r="H69" s="97"/>
      <c r="I69" s="97"/>
      <c r="J69" s="97"/>
      <c r="K69" s="97"/>
    </row>
    <row r="70" spans="2:11">
      <c r="B70" s="97"/>
      <c r="C70" s="97"/>
      <c r="D70" s="97"/>
      <c r="E70" s="97"/>
      <c r="F70" s="97"/>
      <c r="G70" s="97"/>
      <c r="H70" s="97"/>
      <c r="I70" s="97"/>
      <c r="J70" s="97"/>
      <c r="K70" s="97"/>
    </row>
    <row r="71" spans="2:11">
      <c r="B71" s="97"/>
      <c r="C71" s="97"/>
      <c r="D71" s="97"/>
      <c r="E71" s="97"/>
      <c r="F71" s="97"/>
      <c r="G71" s="97"/>
      <c r="H71" s="97"/>
      <c r="I71" s="97"/>
      <c r="J71" s="97"/>
      <c r="K71" s="97"/>
    </row>
    <row r="72" spans="2:11">
      <c r="B72" s="97"/>
      <c r="C72" s="97"/>
      <c r="D72" s="97"/>
      <c r="E72" s="97"/>
      <c r="F72" s="97"/>
      <c r="G72" s="97"/>
      <c r="H72" s="97"/>
      <c r="I72" s="97"/>
      <c r="J72" s="97"/>
      <c r="K72" s="97"/>
    </row>
    <row r="73" spans="2:11">
      <c r="B73" s="97"/>
      <c r="C73" s="97"/>
      <c r="D73" s="97"/>
      <c r="E73" s="97"/>
      <c r="F73" s="97"/>
      <c r="G73" s="97"/>
      <c r="H73" s="97"/>
      <c r="I73" s="97"/>
      <c r="J73" s="97"/>
      <c r="K73" s="97"/>
    </row>
    <row r="74" spans="2:11">
      <c r="B74" s="97"/>
      <c r="C74" s="97"/>
      <c r="D74" s="97"/>
      <c r="E74" s="97"/>
      <c r="F74" s="97"/>
      <c r="G74" s="97"/>
      <c r="H74" s="97"/>
      <c r="I74" s="97"/>
      <c r="J74" s="97"/>
      <c r="K74" s="97"/>
    </row>
    <row r="75" spans="2:11">
      <c r="B75" s="97"/>
      <c r="C75" s="97"/>
      <c r="D75" s="97"/>
      <c r="E75" s="97"/>
      <c r="F75" s="97"/>
      <c r="G75" s="97"/>
      <c r="H75" s="97"/>
      <c r="I75" s="97"/>
      <c r="J75" s="97"/>
      <c r="K75" s="97"/>
    </row>
    <row r="76" spans="2:11">
      <c r="B76" s="97"/>
      <c r="C76" s="97"/>
      <c r="D76" s="97"/>
      <c r="E76" s="97"/>
      <c r="F76" s="97"/>
      <c r="G76" s="97"/>
      <c r="H76" s="97"/>
      <c r="I76" s="97"/>
      <c r="J76" s="97"/>
      <c r="K76" s="97"/>
    </row>
    <row r="77" spans="2:11">
      <c r="B77" s="97"/>
      <c r="C77" s="97"/>
      <c r="D77" s="97"/>
      <c r="E77" s="97"/>
      <c r="F77" s="97"/>
      <c r="G77" s="97"/>
      <c r="H77" s="97"/>
      <c r="I77" s="97"/>
      <c r="J77" s="97"/>
      <c r="K77" s="97"/>
    </row>
    <row r="78" spans="2:11">
      <c r="B78" s="97"/>
      <c r="C78" s="97"/>
      <c r="D78" s="97"/>
      <c r="E78" s="97"/>
      <c r="F78" s="97"/>
      <c r="G78" s="97"/>
      <c r="H78" s="97"/>
      <c r="I78" s="97"/>
      <c r="J78" s="97"/>
      <c r="K78" s="97"/>
    </row>
    <row r="79" spans="2:11">
      <c r="B79" s="97"/>
      <c r="C79" s="97"/>
      <c r="D79" s="97"/>
      <c r="E79" s="97"/>
      <c r="F79" s="97"/>
      <c r="G79" s="97"/>
      <c r="H79" s="97"/>
      <c r="I79" s="97"/>
      <c r="J79" s="97"/>
      <c r="K79" s="97"/>
    </row>
    <row r="80" spans="2:11">
      <c r="B80" s="97"/>
      <c r="C80" s="97"/>
      <c r="D80" s="97"/>
      <c r="E80" s="97"/>
      <c r="F80" s="97"/>
      <c r="G80" s="97"/>
      <c r="H80" s="97"/>
      <c r="I80" s="97"/>
      <c r="J80" s="97"/>
      <c r="K80" s="97"/>
    </row>
    <row r="81" spans="2:11">
      <c r="B81" s="97"/>
      <c r="C81" s="97"/>
      <c r="D81" s="97"/>
      <c r="E81" s="97"/>
      <c r="F81" s="97"/>
      <c r="G81" s="97"/>
      <c r="H81" s="97"/>
      <c r="I81" s="97"/>
      <c r="J81" s="97"/>
      <c r="K81" s="97"/>
    </row>
    <row r="82" spans="2:11">
      <c r="B82" s="97"/>
      <c r="C82" s="97"/>
      <c r="D82" s="97"/>
      <c r="E82" s="97"/>
      <c r="F82" s="97"/>
      <c r="G82" s="97"/>
      <c r="H82" s="97"/>
      <c r="I82" s="97"/>
      <c r="J82" s="97"/>
      <c r="K82" s="97"/>
    </row>
    <row r="83" spans="2:11">
      <c r="B83" s="97"/>
      <c r="C83" s="97"/>
      <c r="D83" s="97"/>
      <c r="E83" s="97"/>
      <c r="F83" s="97"/>
      <c r="G83" s="97"/>
      <c r="H83" s="97"/>
      <c r="I83" s="97"/>
      <c r="J83" s="97"/>
      <c r="K83" s="97"/>
    </row>
    <row r="84" spans="2:11">
      <c r="B84" s="97"/>
      <c r="C84" s="97"/>
      <c r="D84" s="97"/>
      <c r="E84" s="97"/>
      <c r="F84" s="97"/>
      <c r="G84" s="97"/>
      <c r="H84" s="97"/>
      <c r="I84" s="97"/>
      <c r="J84" s="97"/>
      <c r="K84" s="97"/>
    </row>
    <row r="85" spans="2:11">
      <c r="B85" s="97"/>
      <c r="C85" s="97"/>
      <c r="D85" s="97"/>
      <c r="E85" s="97"/>
      <c r="F85" s="97"/>
      <c r="G85" s="97"/>
      <c r="H85" s="97"/>
      <c r="I85" s="97"/>
      <c r="J85" s="97"/>
      <c r="K85" s="97"/>
    </row>
    <row r="86" spans="2:11">
      <c r="B86" s="97"/>
      <c r="C86" s="97"/>
      <c r="D86" s="97"/>
      <c r="E86" s="97"/>
      <c r="F86" s="97"/>
      <c r="G86" s="97"/>
      <c r="H86" s="97"/>
      <c r="I86" s="97"/>
      <c r="J86" s="97"/>
      <c r="K86" s="97"/>
    </row>
    <row r="87" spans="2:11">
      <c r="B87" s="97"/>
      <c r="C87" s="97"/>
      <c r="D87" s="97"/>
      <c r="E87" s="97"/>
      <c r="F87" s="97"/>
      <c r="G87" s="97"/>
      <c r="H87" s="97"/>
      <c r="I87" s="97"/>
      <c r="J87" s="97"/>
      <c r="K87" s="97"/>
    </row>
    <row r="88" spans="2:11">
      <c r="B88" s="97"/>
      <c r="C88" s="97"/>
      <c r="D88" s="97"/>
      <c r="E88" s="97"/>
      <c r="F88" s="97"/>
      <c r="G88" s="97"/>
      <c r="H88" s="97"/>
      <c r="I88" s="97"/>
      <c r="J88" s="97"/>
      <c r="K88" s="97"/>
    </row>
    <row r="89" spans="2:11">
      <c r="B89" s="97"/>
      <c r="C89" s="97"/>
      <c r="D89" s="97"/>
      <c r="E89" s="97"/>
      <c r="F89" s="97"/>
      <c r="G89" s="97"/>
      <c r="H89" s="97"/>
      <c r="I89" s="97"/>
      <c r="J89" s="97"/>
      <c r="K89" s="97"/>
    </row>
    <row r="90" spans="2:11">
      <c r="B90" s="97"/>
      <c r="C90" s="97"/>
      <c r="D90" s="97"/>
      <c r="E90" s="97"/>
      <c r="F90" s="97"/>
      <c r="G90" s="97"/>
      <c r="H90" s="97"/>
      <c r="I90" s="97"/>
      <c r="J90" s="97"/>
      <c r="K90" s="97"/>
    </row>
    <row r="91" spans="2:11">
      <c r="B91" s="97"/>
      <c r="C91" s="97"/>
      <c r="D91" s="97"/>
      <c r="E91" s="97"/>
      <c r="F91" s="97"/>
      <c r="G91" s="97"/>
      <c r="H91" s="97"/>
      <c r="I91" s="97"/>
      <c r="J91" s="97"/>
      <c r="K91" s="97"/>
    </row>
    <row r="92" spans="2:11">
      <c r="B92" s="97"/>
      <c r="C92" s="97"/>
      <c r="D92" s="97"/>
      <c r="E92" s="97"/>
      <c r="F92" s="97"/>
      <c r="G92" s="97"/>
      <c r="H92" s="97"/>
      <c r="I92" s="97"/>
      <c r="J92" s="97"/>
      <c r="K92" s="97"/>
    </row>
    <row r="93" spans="2:11">
      <c r="B93" s="97"/>
      <c r="C93" s="97"/>
      <c r="D93" s="97"/>
      <c r="E93" s="97"/>
      <c r="F93" s="97"/>
      <c r="G93" s="97"/>
      <c r="H93" s="97"/>
      <c r="I93" s="97"/>
      <c r="J93" s="97"/>
      <c r="K93" s="97"/>
    </row>
    <row r="94" spans="2:11">
      <c r="B94" s="97"/>
      <c r="C94" s="97"/>
      <c r="D94" s="97"/>
      <c r="E94" s="97"/>
      <c r="F94" s="97"/>
      <c r="G94" s="97"/>
      <c r="H94" s="97"/>
      <c r="I94" s="97"/>
      <c r="J94" s="97"/>
      <c r="K94" s="97"/>
    </row>
    <row r="95" spans="2:11">
      <c r="B95" s="97"/>
      <c r="C95" s="97"/>
      <c r="D95" s="97"/>
      <c r="E95" s="97"/>
      <c r="F95" s="97"/>
      <c r="G95" s="97"/>
      <c r="H95" s="97"/>
      <c r="I95" s="97"/>
      <c r="J95" s="97"/>
      <c r="K95" s="97"/>
    </row>
    <row r="96" spans="2:11">
      <c r="B96" s="97"/>
      <c r="C96" s="97"/>
      <c r="D96" s="97"/>
      <c r="E96" s="97"/>
      <c r="F96" s="97"/>
      <c r="G96" s="97"/>
      <c r="H96" s="97"/>
      <c r="I96" s="97"/>
      <c r="J96" s="97"/>
      <c r="K96" s="97"/>
    </row>
    <row r="97" spans="2:11">
      <c r="B97" s="97"/>
      <c r="C97" s="97"/>
      <c r="D97" s="97"/>
      <c r="E97" s="97"/>
      <c r="F97" s="97"/>
      <c r="G97" s="97"/>
      <c r="H97" s="97"/>
      <c r="I97" s="97"/>
      <c r="J97" s="97"/>
      <c r="K97" s="97"/>
    </row>
    <row r="98" spans="2:11">
      <c r="B98" s="97"/>
      <c r="C98" s="97"/>
      <c r="D98" s="97"/>
      <c r="E98" s="97"/>
      <c r="F98" s="97"/>
      <c r="G98" s="97"/>
      <c r="H98" s="97"/>
      <c r="I98" s="97"/>
      <c r="J98" s="97"/>
      <c r="K98" s="97"/>
    </row>
    <row r="99" spans="2:11">
      <c r="B99" s="97"/>
      <c r="C99" s="97"/>
      <c r="D99" s="97"/>
      <c r="E99" s="97"/>
      <c r="F99" s="97"/>
      <c r="G99" s="97"/>
      <c r="H99" s="97"/>
      <c r="I99" s="97"/>
      <c r="J99" s="97"/>
      <c r="K99" s="97"/>
    </row>
    <row r="100" spans="2:11">
      <c r="B100" s="97"/>
      <c r="C100" s="97"/>
      <c r="D100" s="97"/>
      <c r="E100" s="97"/>
      <c r="F100" s="97"/>
      <c r="G100" s="97"/>
      <c r="H100" s="97"/>
      <c r="I100" s="97"/>
      <c r="J100" s="97"/>
      <c r="K100" s="97"/>
    </row>
    <row r="101" spans="2:11">
      <c r="B101" s="97"/>
      <c r="C101" s="97"/>
      <c r="D101" s="97"/>
      <c r="E101" s="97"/>
      <c r="F101" s="97"/>
      <c r="G101" s="97"/>
      <c r="H101" s="97"/>
      <c r="I101" s="97"/>
      <c r="J101" s="97"/>
      <c r="K101" s="97"/>
    </row>
    <row r="102" spans="2:11">
      <c r="B102" s="97"/>
      <c r="C102" s="97"/>
      <c r="D102" s="97"/>
      <c r="E102" s="97"/>
      <c r="F102" s="97"/>
      <c r="G102" s="97"/>
      <c r="H102" s="97"/>
      <c r="I102" s="97"/>
      <c r="J102" s="97"/>
      <c r="K102" s="97"/>
    </row>
    <row r="103" spans="2:11">
      <c r="B103" s="97"/>
      <c r="C103" s="97"/>
      <c r="D103" s="97"/>
      <c r="E103" s="97"/>
      <c r="F103" s="97"/>
      <c r="G103" s="97"/>
      <c r="H103" s="97"/>
      <c r="I103" s="97"/>
      <c r="J103" s="97"/>
      <c r="K103" s="97"/>
    </row>
    <row r="104" spans="2:11">
      <c r="B104" s="97"/>
      <c r="C104" s="97"/>
      <c r="D104" s="97"/>
      <c r="E104" s="97"/>
      <c r="F104" s="97"/>
      <c r="G104" s="97"/>
      <c r="H104" s="97"/>
      <c r="I104" s="97"/>
      <c r="J104" s="97"/>
      <c r="K104" s="97"/>
    </row>
    <row r="105" spans="2:11">
      <c r="B105" s="97"/>
      <c r="C105" s="97"/>
      <c r="D105" s="97"/>
      <c r="E105" s="97"/>
      <c r="F105" s="97"/>
      <c r="G105" s="97"/>
      <c r="H105" s="97"/>
      <c r="I105" s="97"/>
      <c r="J105" s="97"/>
      <c r="K105" s="97"/>
    </row>
    <row r="106" spans="2:11">
      <c r="B106" s="97"/>
      <c r="C106" s="97"/>
      <c r="D106" s="97"/>
      <c r="E106" s="97"/>
      <c r="F106" s="97"/>
      <c r="G106" s="97"/>
      <c r="H106" s="97"/>
      <c r="I106" s="97"/>
      <c r="J106" s="97"/>
      <c r="K106" s="97"/>
    </row>
    <row r="107" spans="2:11">
      <c r="B107" s="97"/>
      <c r="C107" s="97"/>
      <c r="D107" s="97"/>
      <c r="E107" s="97"/>
      <c r="F107" s="97"/>
      <c r="G107" s="97"/>
      <c r="H107" s="97"/>
      <c r="I107" s="97"/>
      <c r="J107" s="97"/>
      <c r="K107" s="97"/>
    </row>
    <row r="108" spans="2:11">
      <c r="B108" s="97"/>
      <c r="C108" s="97"/>
      <c r="D108" s="97"/>
      <c r="E108" s="97"/>
      <c r="F108" s="97"/>
      <c r="G108" s="97"/>
      <c r="H108" s="97"/>
      <c r="I108" s="97"/>
      <c r="J108" s="97"/>
      <c r="K108" s="97"/>
    </row>
    <row r="109" spans="2:11">
      <c r="B109" s="97"/>
      <c r="C109" s="97"/>
      <c r="D109" s="97"/>
      <c r="E109" s="97"/>
      <c r="F109" s="97"/>
      <c r="G109" s="97"/>
      <c r="H109" s="97"/>
      <c r="I109" s="97"/>
      <c r="J109" s="97"/>
      <c r="K109" s="97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H28:XFD29 D1:XFD27 D30:XFD1048576 D28:AF29 A1:B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5" sqref="B15"/>
    </sheetView>
  </sheetViews>
  <sheetFormatPr defaultColWidth="9.140625" defaultRowHeight="18"/>
  <cols>
    <col min="1" max="1" width="6.28515625" style="1" customWidth="1"/>
    <col min="2" max="2" width="53.28515625" style="2" bestFit="1" customWidth="1"/>
    <col min="3" max="3" width="41.7109375" style="1" bestFit="1" customWidth="1"/>
    <col min="4" max="4" width="4.5703125" style="1" bestFit="1" customWidth="1"/>
    <col min="5" max="5" width="9" style="1" bestFit="1" customWidth="1"/>
    <col min="6" max="6" width="6.85546875" style="1" bestFit="1" customWidth="1"/>
    <col min="7" max="7" width="9" style="1" bestFit="1" customWidth="1"/>
    <col min="8" max="9" width="8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199</v>
      </c>
      <c r="C1" s="76" t="s" vm="1">
        <v>277</v>
      </c>
    </row>
    <row r="2" spans="2:60">
      <c r="B2" s="56" t="s">
        <v>198</v>
      </c>
      <c r="C2" s="76" t="s">
        <v>278</v>
      </c>
    </row>
    <row r="3" spans="2:60">
      <c r="B3" s="56" t="s">
        <v>200</v>
      </c>
      <c r="C3" s="76" t="s">
        <v>279</v>
      </c>
    </row>
    <row r="4" spans="2:60">
      <c r="B4" s="56" t="s">
        <v>201</v>
      </c>
      <c r="C4" s="76">
        <v>2102</v>
      </c>
    </row>
    <row r="6" spans="2:60" ht="26.25" customHeight="1">
      <c r="B6" s="200" t="s">
        <v>235</v>
      </c>
      <c r="C6" s="201"/>
      <c r="D6" s="201"/>
      <c r="E6" s="201"/>
      <c r="F6" s="201"/>
      <c r="G6" s="201"/>
      <c r="H6" s="201"/>
      <c r="I6" s="201"/>
      <c r="J6" s="201"/>
      <c r="K6" s="202"/>
    </row>
    <row r="7" spans="2:60" s="3" customFormat="1" ht="63">
      <c r="B7" s="59" t="s">
        <v>136</v>
      </c>
      <c r="C7" s="61" t="s">
        <v>53</v>
      </c>
      <c r="D7" s="61" t="s">
        <v>15</v>
      </c>
      <c r="E7" s="61" t="s">
        <v>16</v>
      </c>
      <c r="F7" s="61" t="s">
        <v>66</v>
      </c>
      <c r="G7" s="61" t="s">
        <v>121</v>
      </c>
      <c r="H7" s="61" t="s">
        <v>63</v>
      </c>
      <c r="I7" s="61" t="s">
        <v>130</v>
      </c>
      <c r="J7" s="61" t="s">
        <v>202</v>
      </c>
      <c r="K7" s="63" t="s">
        <v>203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266</v>
      </c>
      <c r="J8" s="32" t="s">
        <v>20</v>
      </c>
      <c r="K8" s="17" t="s">
        <v>20</v>
      </c>
    </row>
    <row r="9" spans="2:60" s="4" customFormat="1" ht="18" customHeight="1">
      <c r="B9" s="18"/>
      <c r="C9" s="20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20" t="s">
        <v>8</v>
      </c>
      <c r="K9" s="20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132" customFormat="1" ht="18" customHeight="1">
      <c r="B10" s="119" t="s">
        <v>2805</v>
      </c>
      <c r="C10" s="133"/>
      <c r="D10" s="133"/>
      <c r="E10" s="133"/>
      <c r="F10" s="133"/>
      <c r="G10" s="133"/>
      <c r="H10" s="128">
        <f>H11</f>
        <v>0.30930000000000002</v>
      </c>
      <c r="I10" s="123">
        <v>245.52581000000001</v>
      </c>
      <c r="J10" s="124">
        <f>I10/$I$10</f>
        <v>1</v>
      </c>
      <c r="K10" s="124">
        <f>I10/'סכום נכסי הקרן'!$C$42</f>
        <v>4.9838094468077977E-6</v>
      </c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  <c r="BH10" s="133"/>
    </row>
    <row r="11" spans="2:60" s="133" customFormat="1" ht="21" customHeight="1">
      <c r="B11" s="119" t="s">
        <v>256</v>
      </c>
      <c r="C11" s="97"/>
      <c r="D11" s="97"/>
      <c r="E11" s="97"/>
      <c r="F11" s="97"/>
      <c r="G11" s="97"/>
      <c r="H11" s="128">
        <f>H12</f>
        <v>0.30930000000000002</v>
      </c>
      <c r="I11" s="123">
        <v>245.52581000000001</v>
      </c>
      <c r="J11" s="124">
        <f>I11/$I$10</f>
        <v>1</v>
      </c>
      <c r="K11" s="124">
        <f>I11/'סכום נכסי הקרן'!$C$42</f>
        <v>4.9838094468077977E-6</v>
      </c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</row>
    <row r="12" spans="2:60" s="133" customFormat="1">
      <c r="B12" s="149" t="s">
        <v>2064</v>
      </c>
      <c r="C12" s="82" t="s">
        <v>2065</v>
      </c>
      <c r="D12" s="82" t="s">
        <v>885</v>
      </c>
      <c r="E12" s="82"/>
      <c r="F12" s="94">
        <v>5.5999999999999994E-2</v>
      </c>
      <c r="G12" s="93" t="s">
        <v>184</v>
      </c>
      <c r="H12" s="91">
        <v>0.30930000000000002</v>
      </c>
      <c r="I12" s="90">
        <v>245.52581000000001</v>
      </c>
      <c r="J12" s="91">
        <f>I12/$I$10</f>
        <v>1</v>
      </c>
      <c r="K12" s="91">
        <f>I12/'סכום נכסי הקרן'!$C$42</f>
        <v>4.9838094468077977E-6</v>
      </c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5"/>
      <c r="AA12" s="135"/>
      <c r="AB12" s="135"/>
      <c r="AC12" s="135"/>
      <c r="AD12" s="135"/>
      <c r="AE12" s="135"/>
      <c r="AF12" s="135"/>
      <c r="AG12" s="135"/>
      <c r="AH12" s="135"/>
      <c r="AI12" s="135"/>
      <c r="AJ12" s="135"/>
      <c r="AK12" s="135"/>
      <c r="AL12" s="135"/>
      <c r="AM12" s="135"/>
      <c r="AN12" s="135"/>
      <c r="AO12" s="135"/>
      <c r="AP12" s="135"/>
      <c r="AQ12" s="135"/>
      <c r="AR12" s="135"/>
      <c r="AS12" s="135"/>
      <c r="AT12" s="135"/>
      <c r="AU12" s="135"/>
      <c r="AV12" s="135"/>
      <c r="AW12" s="135"/>
      <c r="AX12" s="135"/>
      <c r="AY12" s="135"/>
      <c r="AZ12" s="135"/>
      <c r="BA12" s="135"/>
      <c r="BB12" s="135"/>
      <c r="BC12" s="135"/>
      <c r="BD12" s="135"/>
    </row>
    <row r="13" spans="2:60">
      <c r="B13" s="97"/>
      <c r="C13" s="97"/>
      <c r="D13" s="97"/>
      <c r="E13" s="97"/>
      <c r="F13" s="97"/>
      <c r="G13" s="97"/>
      <c r="H13" s="97"/>
      <c r="I13" s="97"/>
      <c r="J13" s="97"/>
      <c r="K13" s="97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97"/>
      <c r="C14" s="97"/>
      <c r="D14" s="97"/>
      <c r="E14" s="97"/>
      <c r="F14" s="97"/>
      <c r="G14" s="97"/>
      <c r="H14" s="97"/>
      <c r="I14" s="97"/>
      <c r="J14" s="97"/>
      <c r="K14" s="97"/>
    </row>
    <row r="15" spans="2:60">
      <c r="B15" s="95" t="s">
        <v>276</v>
      </c>
      <c r="C15" s="97"/>
      <c r="D15" s="97"/>
      <c r="E15" s="97"/>
      <c r="F15" s="97"/>
      <c r="G15" s="97"/>
      <c r="H15" s="97"/>
      <c r="I15" s="97"/>
      <c r="J15" s="97"/>
      <c r="K15" s="97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95" t="s">
        <v>132</v>
      </c>
      <c r="C16" s="97"/>
      <c r="D16" s="97"/>
      <c r="E16" s="97"/>
      <c r="F16" s="97"/>
      <c r="G16" s="97"/>
      <c r="H16" s="97"/>
      <c r="I16" s="97"/>
      <c r="J16" s="97"/>
      <c r="K16" s="97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95" t="s">
        <v>261</v>
      </c>
      <c r="C17" s="97"/>
      <c r="D17" s="97"/>
      <c r="E17" s="97"/>
      <c r="F17" s="97"/>
      <c r="G17" s="97"/>
      <c r="H17" s="97"/>
      <c r="I17" s="97"/>
      <c r="J17" s="97"/>
      <c r="K17" s="97"/>
    </row>
    <row r="18" spans="2:11">
      <c r="B18" s="95" t="s">
        <v>271</v>
      </c>
      <c r="C18" s="97"/>
      <c r="D18" s="97"/>
      <c r="E18" s="97"/>
      <c r="F18" s="97"/>
      <c r="G18" s="97"/>
      <c r="H18" s="97"/>
      <c r="I18" s="97"/>
      <c r="J18" s="97"/>
      <c r="K18" s="97"/>
    </row>
    <row r="19" spans="2:11">
      <c r="B19" s="97"/>
      <c r="C19" s="97"/>
      <c r="D19" s="97"/>
      <c r="E19" s="97"/>
      <c r="F19" s="97"/>
      <c r="G19" s="97"/>
      <c r="H19" s="97"/>
      <c r="I19" s="97"/>
      <c r="J19" s="97"/>
      <c r="K19" s="97"/>
    </row>
    <row r="20" spans="2:11">
      <c r="B20" s="97"/>
      <c r="C20" s="97"/>
      <c r="D20" s="97"/>
      <c r="E20" s="97"/>
      <c r="F20" s="97"/>
      <c r="G20" s="97"/>
      <c r="H20" s="97"/>
      <c r="I20" s="97"/>
      <c r="J20" s="97"/>
      <c r="K20" s="97"/>
    </row>
    <row r="21" spans="2:11">
      <c r="B21" s="97"/>
      <c r="C21" s="97"/>
      <c r="D21" s="97"/>
      <c r="E21" s="97"/>
      <c r="F21" s="97"/>
      <c r="G21" s="97"/>
      <c r="H21" s="97"/>
      <c r="I21" s="97"/>
      <c r="J21" s="97"/>
      <c r="K21" s="97"/>
    </row>
    <row r="22" spans="2:11">
      <c r="B22" s="97"/>
      <c r="C22" s="97"/>
      <c r="D22" s="97"/>
      <c r="E22" s="97"/>
      <c r="F22" s="97"/>
      <c r="G22" s="97"/>
      <c r="H22" s="97"/>
      <c r="I22" s="97"/>
      <c r="J22" s="97"/>
      <c r="K22" s="97"/>
    </row>
    <row r="23" spans="2:11">
      <c r="B23" s="97"/>
      <c r="C23" s="97"/>
      <c r="D23" s="97"/>
      <c r="E23" s="97"/>
      <c r="F23" s="97"/>
      <c r="G23" s="97"/>
      <c r="H23" s="97"/>
      <c r="I23" s="97"/>
      <c r="J23" s="97"/>
      <c r="K23" s="97"/>
    </row>
    <row r="24" spans="2:11">
      <c r="B24" s="97"/>
      <c r="C24" s="97"/>
      <c r="D24" s="97"/>
      <c r="E24" s="97"/>
      <c r="F24" s="97"/>
      <c r="G24" s="97"/>
      <c r="H24" s="97"/>
      <c r="I24" s="97"/>
      <c r="J24" s="97"/>
      <c r="K24" s="97"/>
    </row>
    <row r="25" spans="2:11">
      <c r="B25" s="97"/>
      <c r="C25" s="97"/>
      <c r="D25" s="97"/>
      <c r="E25" s="97"/>
      <c r="F25" s="97"/>
      <c r="G25" s="97"/>
      <c r="H25" s="97"/>
      <c r="I25" s="97"/>
      <c r="J25" s="97"/>
      <c r="K25" s="97"/>
    </row>
    <row r="26" spans="2:11">
      <c r="B26" s="97"/>
      <c r="C26" s="97"/>
      <c r="D26" s="97"/>
      <c r="E26" s="97"/>
      <c r="F26" s="97"/>
      <c r="G26" s="97"/>
      <c r="H26" s="97"/>
      <c r="I26" s="97"/>
      <c r="J26" s="97"/>
      <c r="K26" s="97"/>
    </row>
    <row r="27" spans="2:11">
      <c r="B27" s="97"/>
      <c r="C27" s="97"/>
      <c r="D27" s="97"/>
      <c r="E27" s="97"/>
      <c r="F27" s="97"/>
      <c r="G27" s="97"/>
      <c r="H27" s="97"/>
      <c r="I27" s="97"/>
      <c r="J27" s="97"/>
      <c r="K27" s="97"/>
    </row>
    <row r="28" spans="2:11">
      <c r="B28" s="97"/>
      <c r="C28" s="97"/>
      <c r="D28" s="97"/>
      <c r="E28" s="97"/>
      <c r="F28" s="97"/>
      <c r="G28" s="97"/>
      <c r="H28" s="97"/>
      <c r="I28" s="97"/>
      <c r="J28" s="97"/>
      <c r="K28" s="97"/>
    </row>
    <row r="29" spans="2:11">
      <c r="B29" s="97"/>
      <c r="C29" s="97"/>
      <c r="D29" s="97"/>
      <c r="E29" s="97"/>
      <c r="F29" s="97"/>
      <c r="G29" s="97"/>
      <c r="H29" s="97"/>
      <c r="I29" s="97"/>
      <c r="J29" s="97"/>
      <c r="K29" s="97"/>
    </row>
    <row r="30" spans="2:11">
      <c r="B30" s="97"/>
      <c r="C30" s="97"/>
      <c r="D30" s="97"/>
      <c r="E30" s="97"/>
      <c r="F30" s="97"/>
      <c r="G30" s="97"/>
      <c r="H30" s="97"/>
      <c r="I30" s="97"/>
      <c r="J30" s="97"/>
      <c r="K30" s="97"/>
    </row>
    <row r="31" spans="2:11">
      <c r="B31" s="97"/>
      <c r="C31" s="97"/>
      <c r="D31" s="97"/>
      <c r="E31" s="97"/>
      <c r="F31" s="97"/>
      <c r="G31" s="97"/>
      <c r="H31" s="97"/>
      <c r="I31" s="97"/>
      <c r="J31" s="97"/>
      <c r="K31" s="97"/>
    </row>
    <row r="32" spans="2:11">
      <c r="B32" s="97"/>
      <c r="C32" s="97"/>
      <c r="D32" s="97"/>
      <c r="E32" s="97"/>
      <c r="F32" s="97"/>
      <c r="G32" s="97"/>
      <c r="H32" s="97"/>
      <c r="I32" s="97"/>
      <c r="J32" s="97"/>
      <c r="K32" s="97"/>
    </row>
    <row r="33" spans="2:11">
      <c r="B33" s="97"/>
      <c r="C33" s="97"/>
      <c r="D33" s="97"/>
      <c r="E33" s="97"/>
      <c r="F33" s="97"/>
      <c r="G33" s="97"/>
      <c r="H33" s="97"/>
      <c r="I33" s="97"/>
      <c r="J33" s="97"/>
      <c r="K33" s="97"/>
    </row>
    <row r="34" spans="2:11">
      <c r="B34" s="97"/>
      <c r="C34" s="97"/>
      <c r="D34" s="97"/>
      <c r="E34" s="97"/>
      <c r="F34" s="97"/>
      <c r="G34" s="97"/>
      <c r="H34" s="97"/>
      <c r="I34" s="97"/>
      <c r="J34" s="97"/>
      <c r="K34" s="97"/>
    </row>
    <row r="35" spans="2:11">
      <c r="B35" s="97"/>
      <c r="C35" s="97"/>
      <c r="D35" s="97"/>
      <c r="E35" s="97"/>
      <c r="F35" s="97"/>
      <c r="G35" s="97"/>
      <c r="H35" s="97"/>
      <c r="I35" s="97"/>
      <c r="J35" s="97"/>
      <c r="K35" s="97"/>
    </row>
    <row r="36" spans="2:11">
      <c r="B36" s="97"/>
      <c r="C36" s="97"/>
      <c r="D36" s="97"/>
      <c r="E36" s="97"/>
      <c r="F36" s="97"/>
      <c r="G36" s="97"/>
      <c r="H36" s="97"/>
      <c r="I36" s="97"/>
      <c r="J36" s="97"/>
      <c r="K36" s="97"/>
    </row>
    <row r="37" spans="2:11">
      <c r="B37" s="97"/>
      <c r="C37" s="97"/>
      <c r="D37" s="97"/>
      <c r="E37" s="97"/>
      <c r="F37" s="97"/>
      <c r="G37" s="97"/>
      <c r="H37" s="97"/>
      <c r="I37" s="97"/>
      <c r="J37" s="97"/>
      <c r="K37" s="97"/>
    </row>
    <row r="38" spans="2:11">
      <c r="B38" s="97"/>
      <c r="C38" s="97"/>
      <c r="D38" s="97"/>
      <c r="E38" s="97"/>
      <c r="F38" s="97"/>
      <c r="G38" s="97"/>
      <c r="H38" s="97"/>
      <c r="I38" s="97"/>
      <c r="J38" s="97"/>
      <c r="K38" s="97"/>
    </row>
    <row r="39" spans="2:11">
      <c r="B39" s="97"/>
      <c r="C39" s="97"/>
      <c r="D39" s="97"/>
      <c r="E39" s="97"/>
      <c r="F39" s="97"/>
      <c r="G39" s="97"/>
      <c r="H39" s="97"/>
      <c r="I39" s="97"/>
      <c r="J39" s="97"/>
      <c r="K39" s="97"/>
    </row>
    <row r="40" spans="2:11">
      <c r="B40" s="97"/>
      <c r="C40" s="97"/>
      <c r="D40" s="97"/>
      <c r="E40" s="97"/>
      <c r="F40" s="97"/>
      <c r="G40" s="97"/>
      <c r="H40" s="97"/>
      <c r="I40" s="97"/>
      <c r="J40" s="97"/>
      <c r="K40" s="97"/>
    </row>
    <row r="41" spans="2:11">
      <c r="B41" s="97"/>
      <c r="C41" s="97"/>
      <c r="D41" s="97"/>
      <c r="E41" s="97"/>
      <c r="F41" s="97"/>
      <c r="G41" s="97"/>
      <c r="H41" s="97"/>
      <c r="I41" s="97"/>
      <c r="J41" s="97"/>
      <c r="K41" s="97"/>
    </row>
    <row r="42" spans="2:11">
      <c r="B42" s="97"/>
      <c r="C42" s="97"/>
      <c r="D42" s="97"/>
      <c r="E42" s="97"/>
      <c r="F42" s="97"/>
      <c r="G42" s="97"/>
      <c r="H42" s="97"/>
      <c r="I42" s="97"/>
      <c r="J42" s="97"/>
      <c r="K42" s="97"/>
    </row>
    <row r="43" spans="2:11">
      <c r="B43" s="97"/>
      <c r="C43" s="97"/>
      <c r="D43" s="97"/>
      <c r="E43" s="97"/>
      <c r="F43" s="97"/>
      <c r="G43" s="97"/>
      <c r="H43" s="97"/>
      <c r="I43" s="97"/>
      <c r="J43" s="97"/>
      <c r="K43" s="97"/>
    </row>
    <row r="44" spans="2:11">
      <c r="B44" s="97"/>
      <c r="C44" s="97"/>
      <c r="D44" s="97"/>
      <c r="E44" s="97"/>
      <c r="F44" s="97"/>
      <c r="G44" s="97"/>
      <c r="H44" s="97"/>
      <c r="I44" s="97"/>
      <c r="J44" s="97"/>
      <c r="K44" s="97"/>
    </row>
    <row r="45" spans="2:11">
      <c r="B45" s="97"/>
      <c r="C45" s="97"/>
      <c r="D45" s="97"/>
      <c r="E45" s="97"/>
      <c r="F45" s="97"/>
      <c r="G45" s="97"/>
      <c r="H45" s="97"/>
      <c r="I45" s="97"/>
      <c r="J45" s="97"/>
      <c r="K45" s="97"/>
    </row>
    <row r="46" spans="2:11">
      <c r="B46" s="97"/>
      <c r="C46" s="97"/>
      <c r="D46" s="97"/>
      <c r="E46" s="97"/>
      <c r="F46" s="97"/>
      <c r="G46" s="97"/>
      <c r="H46" s="97"/>
      <c r="I46" s="97"/>
      <c r="J46" s="97"/>
      <c r="K46" s="97"/>
    </row>
    <row r="47" spans="2:11">
      <c r="B47" s="97"/>
      <c r="C47" s="97"/>
      <c r="D47" s="97"/>
      <c r="E47" s="97"/>
      <c r="F47" s="97"/>
      <c r="G47" s="97"/>
      <c r="H47" s="97"/>
      <c r="I47" s="97"/>
      <c r="J47" s="97"/>
      <c r="K47" s="97"/>
    </row>
    <row r="48" spans="2:11">
      <c r="B48" s="97"/>
      <c r="C48" s="97"/>
      <c r="D48" s="97"/>
      <c r="E48" s="97"/>
      <c r="F48" s="97"/>
      <c r="G48" s="97"/>
      <c r="H48" s="97"/>
      <c r="I48" s="97"/>
      <c r="J48" s="97"/>
      <c r="K48" s="97"/>
    </row>
    <row r="49" spans="2:11">
      <c r="B49" s="97"/>
      <c r="C49" s="97"/>
      <c r="D49" s="97"/>
      <c r="E49" s="97"/>
      <c r="F49" s="97"/>
      <c r="G49" s="97"/>
      <c r="H49" s="97"/>
      <c r="I49" s="97"/>
      <c r="J49" s="97"/>
      <c r="K49" s="97"/>
    </row>
    <row r="50" spans="2:11">
      <c r="B50" s="97"/>
      <c r="C50" s="97"/>
      <c r="D50" s="97"/>
      <c r="E50" s="97"/>
      <c r="F50" s="97"/>
      <c r="G50" s="97"/>
      <c r="H50" s="97"/>
      <c r="I50" s="97"/>
      <c r="J50" s="97"/>
      <c r="K50" s="97"/>
    </row>
    <row r="51" spans="2:11">
      <c r="B51" s="97"/>
      <c r="C51" s="97"/>
      <c r="D51" s="97"/>
      <c r="E51" s="97"/>
      <c r="F51" s="97"/>
      <c r="G51" s="97"/>
      <c r="H51" s="97"/>
      <c r="I51" s="97"/>
      <c r="J51" s="97"/>
      <c r="K51" s="97"/>
    </row>
    <row r="52" spans="2:11">
      <c r="B52" s="97"/>
      <c r="C52" s="97"/>
      <c r="D52" s="97"/>
      <c r="E52" s="97"/>
      <c r="F52" s="97"/>
      <c r="G52" s="97"/>
      <c r="H52" s="97"/>
      <c r="I52" s="97"/>
      <c r="J52" s="97"/>
      <c r="K52" s="97"/>
    </row>
    <row r="53" spans="2:11">
      <c r="B53" s="97"/>
      <c r="C53" s="97"/>
      <c r="D53" s="97"/>
      <c r="E53" s="97"/>
      <c r="F53" s="97"/>
      <c r="G53" s="97"/>
      <c r="H53" s="97"/>
      <c r="I53" s="97"/>
      <c r="J53" s="97"/>
      <c r="K53" s="97"/>
    </row>
    <row r="54" spans="2:11">
      <c r="B54" s="97"/>
      <c r="C54" s="97"/>
      <c r="D54" s="97"/>
      <c r="E54" s="97"/>
      <c r="F54" s="97"/>
      <c r="G54" s="97"/>
      <c r="H54" s="97"/>
      <c r="I54" s="97"/>
      <c r="J54" s="97"/>
      <c r="K54" s="97"/>
    </row>
    <row r="55" spans="2:11">
      <c r="B55" s="97"/>
      <c r="C55" s="97"/>
      <c r="D55" s="97"/>
      <c r="E55" s="97"/>
      <c r="F55" s="97"/>
      <c r="G55" s="97"/>
      <c r="H55" s="97"/>
      <c r="I55" s="97"/>
      <c r="J55" s="97"/>
      <c r="K55" s="97"/>
    </row>
    <row r="56" spans="2:11">
      <c r="B56" s="97"/>
      <c r="C56" s="97"/>
      <c r="D56" s="97"/>
      <c r="E56" s="97"/>
      <c r="F56" s="97"/>
      <c r="G56" s="97"/>
      <c r="H56" s="97"/>
      <c r="I56" s="97"/>
      <c r="J56" s="97"/>
      <c r="K56" s="97"/>
    </row>
    <row r="57" spans="2:11">
      <c r="B57" s="97"/>
      <c r="C57" s="97"/>
      <c r="D57" s="97"/>
      <c r="E57" s="97"/>
      <c r="F57" s="97"/>
      <c r="G57" s="97"/>
      <c r="H57" s="97"/>
      <c r="I57" s="97"/>
      <c r="J57" s="97"/>
      <c r="K57" s="97"/>
    </row>
    <row r="58" spans="2:11">
      <c r="B58" s="97"/>
      <c r="C58" s="97"/>
      <c r="D58" s="97"/>
      <c r="E58" s="97"/>
      <c r="F58" s="97"/>
      <c r="G58" s="97"/>
      <c r="H58" s="97"/>
      <c r="I58" s="97"/>
      <c r="J58" s="97"/>
      <c r="K58" s="97"/>
    </row>
    <row r="59" spans="2:11">
      <c r="B59" s="97"/>
      <c r="C59" s="97"/>
      <c r="D59" s="97"/>
      <c r="E59" s="97"/>
      <c r="F59" s="97"/>
      <c r="G59" s="97"/>
      <c r="H59" s="97"/>
      <c r="I59" s="97"/>
      <c r="J59" s="97"/>
      <c r="K59" s="97"/>
    </row>
    <row r="60" spans="2:11">
      <c r="B60" s="97"/>
      <c r="C60" s="97"/>
      <c r="D60" s="97"/>
      <c r="E60" s="97"/>
      <c r="F60" s="97"/>
      <c r="G60" s="97"/>
      <c r="H60" s="97"/>
      <c r="I60" s="97"/>
      <c r="J60" s="97"/>
      <c r="K60" s="97"/>
    </row>
    <row r="61" spans="2:11">
      <c r="B61" s="97"/>
      <c r="C61" s="97"/>
      <c r="D61" s="97"/>
      <c r="E61" s="97"/>
      <c r="F61" s="97"/>
      <c r="G61" s="97"/>
      <c r="H61" s="97"/>
      <c r="I61" s="97"/>
      <c r="J61" s="97"/>
      <c r="K61" s="97"/>
    </row>
    <row r="62" spans="2:11">
      <c r="B62" s="97"/>
      <c r="C62" s="97"/>
      <c r="D62" s="97"/>
      <c r="E62" s="97"/>
      <c r="F62" s="97"/>
      <c r="G62" s="97"/>
      <c r="H62" s="97"/>
      <c r="I62" s="97"/>
      <c r="J62" s="97"/>
      <c r="K62" s="97"/>
    </row>
    <row r="63" spans="2:11">
      <c r="B63" s="97"/>
      <c r="C63" s="97"/>
      <c r="D63" s="97"/>
      <c r="E63" s="97"/>
      <c r="F63" s="97"/>
      <c r="G63" s="97"/>
      <c r="H63" s="97"/>
      <c r="I63" s="97"/>
      <c r="J63" s="97"/>
      <c r="K63" s="97"/>
    </row>
    <row r="64" spans="2:11">
      <c r="B64" s="97"/>
      <c r="C64" s="97"/>
      <c r="D64" s="97"/>
      <c r="E64" s="97"/>
      <c r="F64" s="97"/>
      <c r="G64" s="97"/>
      <c r="H64" s="97"/>
      <c r="I64" s="97"/>
      <c r="J64" s="97"/>
      <c r="K64" s="97"/>
    </row>
    <row r="65" spans="2:11">
      <c r="B65" s="97"/>
      <c r="C65" s="97"/>
      <c r="D65" s="97"/>
      <c r="E65" s="97"/>
      <c r="F65" s="97"/>
      <c r="G65" s="97"/>
      <c r="H65" s="97"/>
      <c r="I65" s="97"/>
      <c r="J65" s="97"/>
      <c r="K65" s="97"/>
    </row>
    <row r="66" spans="2:11">
      <c r="B66" s="97"/>
      <c r="C66" s="97"/>
      <c r="D66" s="97"/>
      <c r="E66" s="97"/>
      <c r="F66" s="97"/>
      <c r="G66" s="97"/>
      <c r="H66" s="97"/>
      <c r="I66" s="97"/>
      <c r="J66" s="97"/>
      <c r="K66" s="97"/>
    </row>
    <row r="67" spans="2:11">
      <c r="B67" s="97"/>
      <c r="C67" s="97"/>
      <c r="D67" s="97"/>
      <c r="E67" s="97"/>
      <c r="F67" s="97"/>
      <c r="G67" s="97"/>
      <c r="H67" s="97"/>
      <c r="I67" s="97"/>
      <c r="J67" s="97"/>
      <c r="K67" s="97"/>
    </row>
    <row r="68" spans="2:11">
      <c r="B68" s="97"/>
      <c r="C68" s="97"/>
      <c r="D68" s="97"/>
      <c r="E68" s="97"/>
      <c r="F68" s="97"/>
      <c r="G68" s="97"/>
      <c r="H68" s="97"/>
      <c r="I68" s="97"/>
      <c r="J68" s="97"/>
      <c r="K68" s="97"/>
    </row>
    <row r="69" spans="2:11">
      <c r="B69" s="97"/>
      <c r="C69" s="97"/>
      <c r="D69" s="97"/>
      <c r="E69" s="97"/>
      <c r="F69" s="97"/>
      <c r="G69" s="97"/>
      <c r="H69" s="97"/>
      <c r="I69" s="97"/>
      <c r="J69" s="97"/>
      <c r="K69" s="97"/>
    </row>
    <row r="70" spans="2:11">
      <c r="B70" s="97"/>
      <c r="C70" s="97"/>
      <c r="D70" s="97"/>
      <c r="E70" s="97"/>
      <c r="F70" s="97"/>
      <c r="G70" s="97"/>
      <c r="H70" s="97"/>
      <c r="I70" s="97"/>
      <c r="J70" s="97"/>
      <c r="K70" s="97"/>
    </row>
    <row r="71" spans="2:11">
      <c r="B71" s="97"/>
      <c r="C71" s="97"/>
      <c r="D71" s="97"/>
      <c r="E71" s="97"/>
      <c r="F71" s="97"/>
      <c r="G71" s="97"/>
      <c r="H71" s="97"/>
      <c r="I71" s="97"/>
      <c r="J71" s="97"/>
      <c r="K71" s="97"/>
    </row>
    <row r="72" spans="2:11">
      <c r="B72" s="97"/>
      <c r="C72" s="97"/>
      <c r="D72" s="97"/>
      <c r="E72" s="97"/>
      <c r="F72" s="97"/>
      <c r="G72" s="97"/>
      <c r="H72" s="97"/>
      <c r="I72" s="97"/>
      <c r="J72" s="97"/>
      <c r="K72" s="97"/>
    </row>
    <row r="73" spans="2:11">
      <c r="B73" s="97"/>
      <c r="C73" s="97"/>
      <c r="D73" s="97"/>
      <c r="E73" s="97"/>
      <c r="F73" s="97"/>
      <c r="G73" s="97"/>
      <c r="H73" s="97"/>
      <c r="I73" s="97"/>
      <c r="J73" s="97"/>
      <c r="K73" s="97"/>
    </row>
    <row r="74" spans="2:11">
      <c r="B74" s="97"/>
      <c r="C74" s="97"/>
      <c r="D74" s="97"/>
      <c r="E74" s="97"/>
      <c r="F74" s="97"/>
      <c r="G74" s="97"/>
      <c r="H74" s="97"/>
      <c r="I74" s="97"/>
      <c r="J74" s="97"/>
      <c r="K74" s="97"/>
    </row>
    <row r="75" spans="2:11">
      <c r="B75" s="97"/>
      <c r="C75" s="97"/>
      <c r="D75" s="97"/>
      <c r="E75" s="97"/>
      <c r="F75" s="97"/>
      <c r="G75" s="97"/>
      <c r="H75" s="97"/>
      <c r="I75" s="97"/>
      <c r="J75" s="97"/>
      <c r="K75" s="97"/>
    </row>
    <row r="76" spans="2:11">
      <c r="B76" s="97"/>
      <c r="C76" s="97"/>
      <c r="D76" s="97"/>
      <c r="E76" s="97"/>
      <c r="F76" s="97"/>
      <c r="G76" s="97"/>
      <c r="H76" s="97"/>
      <c r="I76" s="97"/>
      <c r="J76" s="97"/>
      <c r="K76" s="97"/>
    </row>
    <row r="77" spans="2:11">
      <c r="B77" s="97"/>
      <c r="C77" s="97"/>
      <c r="D77" s="97"/>
      <c r="E77" s="97"/>
      <c r="F77" s="97"/>
      <c r="G77" s="97"/>
      <c r="H77" s="97"/>
      <c r="I77" s="97"/>
      <c r="J77" s="97"/>
      <c r="K77" s="97"/>
    </row>
    <row r="78" spans="2:11">
      <c r="B78" s="97"/>
      <c r="C78" s="97"/>
      <c r="D78" s="97"/>
      <c r="E78" s="97"/>
      <c r="F78" s="97"/>
      <c r="G78" s="97"/>
      <c r="H78" s="97"/>
      <c r="I78" s="97"/>
      <c r="J78" s="97"/>
      <c r="K78" s="97"/>
    </row>
    <row r="79" spans="2:11">
      <c r="B79" s="97"/>
      <c r="C79" s="97"/>
      <c r="D79" s="97"/>
      <c r="E79" s="97"/>
      <c r="F79" s="97"/>
      <c r="G79" s="97"/>
      <c r="H79" s="97"/>
      <c r="I79" s="97"/>
      <c r="J79" s="97"/>
      <c r="K79" s="97"/>
    </row>
    <row r="80" spans="2:11">
      <c r="B80" s="97"/>
      <c r="C80" s="97"/>
      <c r="D80" s="97"/>
      <c r="E80" s="97"/>
      <c r="F80" s="97"/>
      <c r="G80" s="97"/>
      <c r="H80" s="97"/>
      <c r="I80" s="97"/>
      <c r="J80" s="97"/>
      <c r="K80" s="97"/>
    </row>
    <row r="81" spans="2:11">
      <c r="B81" s="97"/>
      <c r="C81" s="97"/>
      <c r="D81" s="97"/>
      <c r="E81" s="97"/>
      <c r="F81" s="97"/>
      <c r="G81" s="97"/>
      <c r="H81" s="97"/>
      <c r="I81" s="97"/>
      <c r="J81" s="97"/>
      <c r="K81" s="97"/>
    </row>
    <row r="82" spans="2:11">
      <c r="B82" s="97"/>
      <c r="C82" s="97"/>
      <c r="D82" s="97"/>
      <c r="E82" s="97"/>
      <c r="F82" s="97"/>
      <c r="G82" s="97"/>
      <c r="H82" s="97"/>
      <c r="I82" s="97"/>
      <c r="J82" s="97"/>
      <c r="K82" s="97"/>
    </row>
    <row r="83" spans="2:11">
      <c r="B83" s="97"/>
      <c r="C83" s="97"/>
      <c r="D83" s="97"/>
      <c r="E83" s="97"/>
      <c r="F83" s="97"/>
      <c r="G83" s="97"/>
      <c r="H83" s="97"/>
      <c r="I83" s="97"/>
      <c r="J83" s="97"/>
      <c r="K83" s="97"/>
    </row>
    <row r="84" spans="2:11">
      <c r="B84" s="97"/>
      <c r="C84" s="97"/>
      <c r="D84" s="97"/>
      <c r="E84" s="97"/>
      <c r="F84" s="97"/>
      <c r="G84" s="97"/>
      <c r="H84" s="97"/>
      <c r="I84" s="97"/>
      <c r="J84" s="97"/>
      <c r="K84" s="97"/>
    </row>
    <row r="85" spans="2:11">
      <c r="B85" s="97"/>
      <c r="C85" s="97"/>
      <c r="D85" s="97"/>
      <c r="E85" s="97"/>
      <c r="F85" s="97"/>
      <c r="G85" s="97"/>
      <c r="H85" s="97"/>
      <c r="I85" s="97"/>
      <c r="J85" s="97"/>
      <c r="K85" s="97"/>
    </row>
    <row r="86" spans="2:11">
      <c r="B86" s="97"/>
      <c r="C86" s="97"/>
      <c r="D86" s="97"/>
      <c r="E86" s="97"/>
      <c r="F86" s="97"/>
      <c r="G86" s="97"/>
      <c r="H86" s="97"/>
      <c r="I86" s="97"/>
      <c r="J86" s="97"/>
      <c r="K86" s="97"/>
    </row>
    <row r="87" spans="2:11">
      <c r="B87" s="97"/>
      <c r="C87" s="97"/>
      <c r="D87" s="97"/>
      <c r="E87" s="97"/>
      <c r="F87" s="97"/>
      <c r="G87" s="97"/>
      <c r="H87" s="97"/>
      <c r="I87" s="97"/>
      <c r="J87" s="97"/>
      <c r="K87" s="97"/>
    </row>
    <row r="88" spans="2:11">
      <c r="B88" s="97"/>
      <c r="C88" s="97"/>
      <c r="D88" s="97"/>
      <c r="E88" s="97"/>
      <c r="F88" s="97"/>
      <c r="G88" s="97"/>
      <c r="H88" s="97"/>
      <c r="I88" s="97"/>
      <c r="J88" s="97"/>
      <c r="K88" s="97"/>
    </row>
    <row r="89" spans="2:11">
      <c r="B89" s="97"/>
      <c r="C89" s="97"/>
      <c r="D89" s="97"/>
      <c r="E89" s="97"/>
      <c r="F89" s="97"/>
      <c r="G89" s="97"/>
      <c r="H89" s="97"/>
      <c r="I89" s="97"/>
      <c r="J89" s="97"/>
      <c r="K89" s="97"/>
    </row>
    <row r="90" spans="2:11">
      <c r="B90" s="97"/>
      <c r="C90" s="97"/>
      <c r="D90" s="97"/>
      <c r="E90" s="97"/>
      <c r="F90" s="97"/>
      <c r="G90" s="97"/>
      <c r="H90" s="97"/>
      <c r="I90" s="97"/>
      <c r="J90" s="97"/>
      <c r="K90" s="97"/>
    </row>
    <row r="91" spans="2:11">
      <c r="B91" s="97"/>
      <c r="C91" s="97"/>
      <c r="D91" s="97"/>
      <c r="E91" s="97"/>
      <c r="F91" s="97"/>
      <c r="G91" s="97"/>
      <c r="H91" s="97"/>
      <c r="I91" s="97"/>
      <c r="J91" s="97"/>
      <c r="K91" s="97"/>
    </row>
    <row r="92" spans="2:11">
      <c r="B92" s="97"/>
      <c r="C92" s="97"/>
      <c r="D92" s="97"/>
      <c r="E92" s="97"/>
      <c r="F92" s="97"/>
      <c r="G92" s="97"/>
      <c r="H92" s="97"/>
      <c r="I92" s="97"/>
      <c r="J92" s="97"/>
      <c r="K92" s="97"/>
    </row>
    <row r="93" spans="2:11">
      <c r="B93" s="97"/>
      <c r="C93" s="97"/>
      <c r="D93" s="97"/>
      <c r="E93" s="97"/>
      <c r="F93" s="97"/>
      <c r="G93" s="97"/>
      <c r="H93" s="97"/>
      <c r="I93" s="97"/>
      <c r="J93" s="97"/>
      <c r="K93" s="97"/>
    </row>
    <row r="94" spans="2:11">
      <c r="B94" s="97"/>
      <c r="C94" s="97"/>
      <c r="D94" s="97"/>
      <c r="E94" s="97"/>
      <c r="F94" s="97"/>
      <c r="G94" s="97"/>
      <c r="H94" s="97"/>
      <c r="I94" s="97"/>
      <c r="J94" s="97"/>
      <c r="K94" s="97"/>
    </row>
    <row r="95" spans="2:11">
      <c r="B95" s="97"/>
      <c r="C95" s="97"/>
      <c r="D95" s="97"/>
      <c r="E95" s="97"/>
      <c r="F95" s="97"/>
      <c r="G95" s="97"/>
      <c r="H95" s="97"/>
      <c r="I95" s="97"/>
      <c r="J95" s="97"/>
      <c r="K95" s="97"/>
    </row>
    <row r="96" spans="2:11">
      <c r="B96" s="97"/>
      <c r="C96" s="97"/>
      <c r="D96" s="97"/>
      <c r="E96" s="97"/>
      <c r="F96" s="97"/>
      <c r="G96" s="97"/>
      <c r="H96" s="97"/>
      <c r="I96" s="97"/>
      <c r="J96" s="97"/>
      <c r="K96" s="97"/>
    </row>
    <row r="97" spans="2:11">
      <c r="B97" s="97"/>
      <c r="C97" s="97"/>
      <c r="D97" s="97"/>
      <c r="E97" s="97"/>
      <c r="F97" s="97"/>
      <c r="G97" s="97"/>
      <c r="H97" s="97"/>
      <c r="I97" s="97"/>
      <c r="J97" s="97"/>
      <c r="K97" s="97"/>
    </row>
    <row r="98" spans="2:11">
      <c r="B98" s="97"/>
      <c r="C98" s="97"/>
      <c r="D98" s="97"/>
      <c r="E98" s="97"/>
      <c r="F98" s="97"/>
      <c r="G98" s="97"/>
      <c r="H98" s="97"/>
      <c r="I98" s="97"/>
      <c r="J98" s="97"/>
      <c r="K98" s="97"/>
    </row>
    <row r="99" spans="2:11">
      <c r="B99" s="97"/>
      <c r="C99" s="97"/>
      <c r="D99" s="97"/>
      <c r="E99" s="97"/>
      <c r="F99" s="97"/>
      <c r="G99" s="97"/>
      <c r="H99" s="97"/>
      <c r="I99" s="97"/>
      <c r="J99" s="97"/>
      <c r="K99" s="97"/>
    </row>
    <row r="100" spans="2:11">
      <c r="B100" s="97"/>
      <c r="C100" s="97"/>
      <c r="D100" s="97"/>
      <c r="E100" s="97"/>
      <c r="F100" s="97"/>
      <c r="G100" s="97"/>
      <c r="H100" s="97"/>
      <c r="I100" s="97"/>
      <c r="J100" s="97"/>
      <c r="K100" s="97"/>
    </row>
    <row r="101" spans="2:11">
      <c r="B101" s="97"/>
      <c r="C101" s="97"/>
      <c r="D101" s="97"/>
      <c r="E101" s="97"/>
      <c r="F101" s="97"/>
      <c r="G101" s="97"/>
      <c r="H101" s="97"/>
      <c r="I101" s="97"/>
      <c r="J101" s="97"/>
      <c r="K101" s="97"/>
    </row>
    <row r="102" spans="2:11">
      <c r="B102" s="97"/>
      <c r="C102" s="97"/>
      <c r="D102" s="97"/>
      <c r="E102" s="97"/>
      <c r="F102" s="97"/>
      <c r="G102" s="97"/>
      <c r="H102" s="97"/>
      <c r="I102" s="97"/>
      <c r="J102" s="97"/>
      <c r="K102" s="97"/>
    </row>
    <row r="103" spans="2:11">
      <c r="B103" s="97"/>
      <c r="C103" s="97"/>
      <c r="D103" s="97"/>
      <c r="E103" s="97"/>
      <c r="F103" s="97"/>
      <c r="G103" s="97"/>
      <c r="H103" s="97"/>
      <c r="I103" s="97"/>
      <c r="J103" s="97"/>
      <c r="K103" s="97"/>
    </row>
    <row r="104" spans="2:11">
      <c r="B104" s="97"/>
      <c r="C104" s="97"/>
      <c r="D104" s="97"/>
      <c r="E104" s="97"/>
      <c r="F104" s="97"/>
      <c r="G104" s="97"/>
      <c r="H104" s="97"/>
      <c r="I104" s="97"/>
      <c r="J104" s="97"/>
      <c r="K104" s="97"/>
    </row>
    <row r="105" spans="2:11">
      <c r="B105" s="97"/>
      <c r="C105" s="97"/>
      <c r="D105" s="97"/>
      <c r="E105" s="97"/>
      <c r="F105" s="97"/>
      <c r="G105" s="97"/>
      <c r="H105" s="97"/>
      <c r="I105" s="97"/>
      <c r="J105" s="97"/>
      <c r="K105" s="97"/>
    </row>
    <row r="106" spans="2:11">
      <c r="B106" s="97"/>
      <c r="C106" s="97"/>
      <c r="D106" s="97"/>
      <c r="E106" s="97"/>
      <c r="F106" s="97"/>
      <c r="G106" s="97"/>
      <c r="H106" s="97"/>
      <c r="I106" s="97"/>
      <c r="J106" s="97"/>
      <c r="K106" s="97"/>
    </row>
    <row r="107" spans="2:11">
      <c r="B107" s="97"/>
      <c r="C107" s="97"/>
      <c r="D107" s="97"/>
      <c r="E107" s="97"/>
      <c r="F107" s="97"/>
      <c r="G107" s="97"/>
      <c r="H107" s="97"/>
      <c r="I107" s="97"/>
      <c r="J107" s="97"/>
      <c r="K107" s="97"/>
    </row>
    <row r="108" spans="2:11">
      <c r="B108" s="97"/>
      <c r="C108" s="97"/>
      <c r="D108" s="97"/>
      <c r="E108" s="97"/>
      <c r="F108" s="97"/>
      <c r="G108" s="97"/>
      <c r="H108" s="97"/>
      <c r="I108" s="97"/>
      <c r="J108" s="97"/>
      <c r="K108" s="97"/>
    </row>
    <row r="109" spans="2:11">
      <c r="B109" s="97"/>
      <c r="C109" s="97"/>
      <c r="D109" s="97"/>
      <c r="E109" s="97"/>
      <c r="F109" s="97"/>
      <c r="G109" s="97"/>
      <c r="H109" s="97"/>
      <c r="I109" s="97"/>
      <c r="J109" s="97"/>
      <c r="K109" s="97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sheet="1" objects="1" scenarios="1"/>
  <mergeCells count="1">
    <mergeCell ref="B6:K6"/>
  </mergeCells>
  <phoneticPr fontId="5" type="noConversion"/>
  <conditionalFormatting sqref="B12">
    <cfRule type="cellIs" dxfId="13" priority="2" operator="equal">
      <formula>"NR3"</formula>
    </cfRule>
  </conditionalFormatting>
  <conditionalFormatting sqref="B11">
    <cfRule type="cellIs" dxfId="12" priority="1" operator="equal">
      <formula>"NR3"</formula>
    </cfRule>
  </conditionalFormatting>
  <dataValidations count="1">
    <dataValidation allowBlank="1" showInputMessage="1" showErrorMessage="1" sqref="C11:C1048576 AH28:XFD29 D11:H27 D30:XFD1048576 D28:AF29 A1:B1048576 D1:H9 C5:C9 K10:K12 L1:XFD27 J1:K9 J13:K27 J11:J12 I1:I27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R110"/>
  <sheetViews>
    <sheetView rightToLeft="1" workbookViewId="0">
      <selection activeCell="C18" sqref="C18"/>
    </sheetView>
  </sheetViews>
  <sheetFormatPr defaultColWidth="9.140625" defaultRowHeight="18"/>
  <cols>
    <col min="1" max="1" width="6.28515625" style="1" customWidth="1"/>
    <col min="2" max="2" width="50.7109375" style="2" customWidth="1"/>
    <col min="3" max="3" width="41.7109375" style="1" bestFit="1" customWidth="1"/>
    <col min="4" max="4" width="11.85546875" style="1" customWidth="1"/>
    <col min="5" max="16384" width="9.140625" style="1"/>
  </cols>
  <sheetData>
    <row r="1" spans="2:18">
      <c r="B1" s="56" t="s">
        <v>199</v>
      </c>
      <c r="C1" s="76" t="s" vm="1">
        <v>277</v>
      </c>
    </row>
    <row r="2" spans="2:18">
      <c r="B2" s="56" t="s">
        <v>198</v>
      </c>
      <c r="C2" s="76" t="s">
        <v>278</v>
      </c>
    </row>
    <row r="3" spans="2:18">
      <c r="B3" s="56" t="s">
        <v>200</v>
      </c>
      <c r="C3" s="76" t="s">
        <v>279</v>
      </c>
    </row>
    <row r="4" spans="2:18">
      <c r="B4" s="56" t="s">
        <v>201</v>
      </c>
      <c r="C4" s="76">
        <v>2102</v>
      </c>
    </row>
    <row r="6" spans="2:18" ht="26.25" customHeight="1">
      <c r="B6" s="200" t="s">
        <v>236</v>
      </c>
      <c r="C6" s="201"/>
      <c r="D6" s="202"/>
    </row>
    <row r="7" spans="2:18" s="3" customFormat="1" ht="31.5">
      <c r="B7" s="59" t="s">
        <v>136</v>
      </c>
      <c r="C7" s="64" t="s">
        <v>127</v>
      </c>
      <c r="D7" s="65" t="s">
        <v>126</v>
      </c>
    </row>
    <row r="8" spans="2:18" s="3" customFormat="1">
      <c r="B8" s="15"/>
      <c r="C8" s="32" t="s">
        <v>266</v>
      </c>
      <c r="D8" s="17" t="s">
        <v>22</v>
      </c>
    </row>
    <row r="9" spans="2:18" s="4" customFormat="1" ht="18" customHeight="1">
      <c r="B9" s="18"/>
      <c r="C9" s="19" t="s">
        <v>1</v>
      </c>
      <c r="D9" s="20" t="s">
        <v>2</v>
      </c>
    </row>
    <row r="10" spans="2:18" s="132" customFormat="1" ht="18" customHeight="1">
      <c r="B10" s="107" t="s">
        <v>2806</v>
      </c>
      <c r="C10" s="123">
        <f>C11+C50</f>
        <v>2049024.7670950918</v>
      </c>
      <c r="D10" s="97"/>
    </row>
    <row r="11" spans="2:18" s="133" customFormat="1">
      <c r="B11" s="107" t="s">
        <v>28</v>
      </c>
      <c r="C11" s="123">
        <f>SUM(C12:C48)</f>
        <v>740031.5028572653</v>
      </c>
      <c r="D11" s="97"/>
    </row>
    <row r="12" spans="2:18" s="133" customFormat="1">
      <c r="B12" s="97" t="s">
        <v>2158</v>
      </c>
      <c r="C12" s="90">
        <v>34154.451933000004</v>
      </c>
      <c r="D12" s="108">
        <v>45640</v>
      </c>
      <c r="E12" s="135"/>
      <c r="F12" s="135"/>
      <c r="G12" s="135"/>
      <c r="H12" s="135"/>
      <c r="I12" s="135"/>
      <c r="J12" s="135"/>
      <c r="K12" s="135"/>
      <c r="L12" s="135"/>
      <c r="M12" s="135"/>
      <c r="N12" s="135"/>
      <c r="O12" s="135"/>
      <c r="P12" s="135"/>
      <c r="Q12" s="135"/>
      <c r="R12" s="135"/>
    </row>
    <row r="13" spans="2:18" s="133" customFormat="1">
      <c r="B13" s="97" t="s">
        <v>2147</v>
      </c>
      <c r="C13" s="90">
        <v>83.641641824124861</v>
      </c>
      <c r="D13" s="108">
        <v>43344</v>
      </c>
      <c r="E13" s="135"/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Q13" s="135"/>
      <c r="R13" s="135"/>
    </row>
    <row r="14" spans="2:18" s="133" customFormat="1">
      <c r="B14" s="97" t="s">
        <v>2148</v>
      </c>
      <c r="C14" s="90">
        <v>4248.585</v>
      </c>
      <c r="D14" s="108">
        <v>44516</v>
      </c>
    </row>
    <row r="15" spans="2:18" s="133" customFormat="1">
      <c r="B15" s="97" t="s">
        <v>2149</v>
      </c>
      <c r="C15" s="90">
        <v>1108.0409999999993</v>
      </c>
      <c r="D15" s="108">
        <v>43109</v>
      </c>
      <c r="E15" s="135"/>
      <c r="F15" s="135"/>
      <c r="G15" s="135"/>
      <c r="H15" s="135"/>
      <c r="I15" s="135"/>
      <c r="J15" s="135"/>
      <c r="K15" s="135"/>
      <c r="L15" s="135"/>
      <c r="M15" s="135"/>
      <c r="N15" s="135"/>
      <c r="O15" s="135"/>
      <c r="P15" s="135"/>
      <c r="Q15" s="135"/>
      <c r="R15" s="135"/>
    </row>
    <row r="16" spans="2:18" s="133" customFormat="1">
      <c r="B16" s="97" t="s">
        <v>2150</v>
      </c>
      <c r="C16" s="90">
        <v>59.646749999999997</v>
      </c>
      <c r="D16" s="108">
        <v>43343</v>
      </c>
      <c r="E16" s="135"/>
      <c r="F16" s="135"/>
      <c r="G16" s="135"/>
      <c r="H16" s="135"/>
      <c r="I16" s="135"/>
      <c r="J16" s="135"/>
      <c r="K16" s="135"/>
      <c r="L16" s="135"/>
      <c r="M16" s="135"/>
      <c r="N16" s="135"/>
      <c r="O16" s="135"/>
      <c r="P16" s="135"/>
      <c r="Q16" s="135"/>
      <c r="R16" s="135"/>
    </row>
    <row r="17" spans="2:4" s="133" customFormat="1">
      <c r="B17" s="97" t="s">
        <v>2791</v>
      </c>
      <c r="C17" s="90">
        <v>40683.778037520002</v>
      </c>
      <c r="D17" s="108">
        <v>46054</v>
      </c>
    </row>
    <row r="18" spans="2:4" s="133" customFormat="1">
      <c r="B18" s="97" t="s">
        <v>2160</v>
      </c>
      <c r="C18" s="90">
        <v>1613.5674419999993</v>
      </c>
      <c r="D18" s="108">
        <v>43100</v>
      </c>
    </row>
    <row r="19" spans="2:4" s="133" customFormat="1">
      <c r="B19" s="97" t="s">
        <v>2161</v>
      </c>
      <c r="C19" s="90">
        <v>1854.2269440000007</v>
      </c>
      <c r="D19" s="108">
        <v>43009</v>
      </c>
    </row>
    <row r="20" spans="2:4" s="133" customFormat="1">
      <c r="B20" s="97" t="s">
        <v>2789</v>
      </c>
      <c r="C20" s="90">
        <v>2581.7249999999999</v>
      </c>
      <c r="D20" s="108">
        <v>43191</v>
      </c>
    </row>
    <row r="21" spans="2:4" s="133" customFormat="1">
      <c r="B21" s="97" t="s">
        <v>2151</v>
      </c>
      <c r="C21" s="90">
        <v>1281.96</v>
      </c>
      <c r="D21" s="108">
        <v>43100</v>
      </c>
    </row>
    <row r="22" spans="2:4" s="133" customFormat="1">
      <c r="B22" s="97" t="s">
        <v>2793</v>
      </c>
      <c r="C22" s="90">
        <v>1033.8842299999997</v>
      </c>
      <c r="D22" s="108">
        <v>45534</v>
      </c>
    </row>
    <row r="23" spans="2:4" s="133" customFormat="1">
      <c r="B23" s="97" t="s">
        <v>2163</v>
      </c>
      <c r="C23" s="90">
        <v>29866.740999999998</v>
      </c>
      <c r="D23" s="108">
        <v>45534</v>
      </c>
    </row>
    <row r="24" spans="2:4" s="133" customFormat="1">
      <c r="B24" s="97" t="s">
        <v>2792</v>
      </c>
      <c r="C24" s="90">
        <v>29754.291267581528</v>
      </c>
      <c r="D24" s="108">
        <v>46132</v>
      </c>
    </row>
    <row r="25" spans="2:4" s="133" customFormat="1">
      <c r="B25" s="97" t="s">
        <v>2154</v>
      </c>
      <c r="C25" s="90">
        <v>1738.6582500000004</v>
      </c>
      <c r="D25" s="108">
        <v>44290</v>
      </c>
    </row>
    <row r="26" spans="2:4" s="133" customFormat="1">
      <c r="B26" s="97" t="s">
        <v>2165</v>
      </c>
      <c r="C26" s="90">
        <v>2250.5520000000001</v>
      </c>
      <c r="D26" s="108">
        <v>43098</v>
      </c>
    </row>
    <row r="27" spans="2:4" s="133" customFormat="1">
      <c r="B27" s="97" t="s">
        <v>2166</v>
      </c>
      <c r="C27" s="90">
        <v>18.944520000000228</v>
      </c>
      <c r="D27" s="108">
        <v>43131</v>
      </c>
    </row>
    <row r="28" spans="2:4" s="133" customFormat="1">
      <c r="B28" s="97" t="s">
        <v>2167</v>
      </c>
      <c r="C28" s="90">
        <v>3475.9704419999975</v>
      </c>
      <c r="D28" s="108">
        <v>43281</v>
      </c>
    </row>
    <row r="29" spans="2:4" s="133" customFormat="1">
      <c r="B29" s="97" t="s">
        <v>2157</v>
      </c>
      <c r="C29" s="90">
        <v>23336.124000000003</v>
      </c>
      <c r="D29" s="108">
        <v>44727</v>
      </c>
    </row>
    <row r="30" spans="2:4" s="133" customFormat="1">
      <c r="B30" s="97" t="s">
        <v>2168</v>
      </c>
      <c r="C30" s="90">
        <v>155.97536099999814</v>
      </c>
      <c r="D30" s="108">
        <v>43252</v>
      </c>
    </row>
    <row r="31" spans="2:4" s="133" customFormat="1">
      <c r="B31" s="97" t="s">
        <v>2800</v>
      </c>
      <c r="C31" s="90">
        <v>35837.639239649994</v>
      </c>
      <c r="D31" s="108">
        <v>46752</v>
      </c>
    </row>
    <row r="32" spans="2:4" s="133" customFormat="1">
      <c r="B32" s="97" t="s">
        <v>2169</v>
      </c>
      <c r="C32" s="90">
        <v>645.09295499999996</v>
      </c>
      <c r="D32" s="108">
        <v>42948</v>
      </c>
    </row>
    <row r="33" spans="2:4" s="133" customFormat="1">
      <c r="B33" s="97" t="s">
        <v>2170</v>
      </c>
      <c r="C33" s="90">
        <v>4879.5252508253516</v>
      </c>
      <c r="D33" s="108">
        <v>44012</v>
      </c>
    </row>
    <row r="34" spans="2:4" s="133" customFormat="1">
      <c r="B34" s="97" t="s">
        <v>2790</v>
      </c>
      <c r="C34" s="90">
        <v>49.237947000000801</v>
      </c>
      <c r="D34" s="108">
        <v>44927</v>
      </c>
    </row>
    <row r="35" spans="2:4" s="133" customFormat="1">
      <c r="B35" s="97" t="s">
        <v>2173</v>
      </c>
      <c r="C35" s="90">
        <v>4906.5879480000012</v>
      </c>
      <c r="D35" s="108">
        <v>45255</v>
      </c>
    </row>
    <row r="36" spans="2:4" s="133" customFormat="1">
      <c r="B36" s="97" t="s">
        <v>2156</v>
      </c>
      <c r="C36" s="90">
        <v>51000.642</v>
      </c>
      <c r="D36" s="108">
        <v>47177</v>
      </c>
    </row>
    <row r="37" spans="2:4" s="133" customFormat="1">
      <c r="B37" s="150" t="s">
        <v>2865</v>
      </c>
      <c r="C37" s="90">
        <v>31588.976161484454</v>
      </c>
      <c r="D37" s="108">
        <v>43100</v>
      </c>
    </row>
    <row r="38" spans="2:4" s="133" customFormat="1">
      <c r="B38" s="97" t="s">
        <v>2807</v>
      </c>
      <c r="C38" s="90">
        <v>27414.953443468592</v>
      </c>
      <c r="D38" s="108">
        <v>43830</v>
      </c>
    </row>
    <row r="39" spans="2:4" s="133" customFormat="1">
      <c r="B39" s="151" t="s">
        <v>2866</v>
      </c>
      <c r="C39" s="90">
        <v>85815.06398003528</v>
      </c>
      <c r="D39" s="108">
        <v>44246</v>
      </c>
    </row>
    <row r="40" spans="2:4" s="133" customFormat="1">
      <c r="B40" s="97" t="s">
        <v>2808</v>
      </c>
      <c r="C40" s="90">
        <v>10700.628957387398</v>
      </c>
      <c r="D40" s="108">
        <v>43100</v>
      </c>
    </row>
    <row r="41" spans="2:4" s="133" customFormat="1">
      <c r="B41" s="151" t="s">
        <v>2867</v>
      </c>
      <c r="C41" s="90">
        <v>137472.13766356185</v>
      </c>
      <c r="D41" s="108">
        <v>46142</v>
      </c>
    </row>
    <row r="42" spans="2:4" s="133" customFormat="1">
      <c r="B42" s="151" t="s">
        <v>2868</v>
      </c>
      <c r="C42" s="90">
        <v>1590.1808999999998</v>
      </c>
      <c r="D42" s="108">
        <v>43948</v>
      </c>
    </row>
    <row r="43" spans="2:4" s="133" customFormat="1">
      <c r="B43" s="151" t="s">
        <v>2869</v>
      </c>
      <c r="C43" s="90">
        <v>14391.768487926758</v>
      </c>
      <c r="D43" s="108">
        <v>43297</v>
      </c>
    </row>
    <row r="44" spans="2:4" s="133" customFormat="1">
      <c r="B44" s="151" t="s">
        <v>2870</v>
      </c>
      <c r="C44" s="90">
        <v>26404.358063999996</v>
      </c>
      <c r="D44" s="108">
        <v>43908</v>
      </c>
    </row>
    <row r="45" spans="2:4" s="133" customFormat="1">
      <c r="B45" s="151" t="s">
        <v>2871</v>
      </c>
      <c r="C45" s="90">
        <v>17360.168249999999</v>
      </c>
      <c r="D45" s="108">
        <v>42962</v>
      </c>
    </row>
    <row r="46" spans="2:4" s="133" customFormat="1">
      <c r="B46" s="151" t="s">
        <v>2872</v>
      </c>
      <c r="C46" s="90">
        <v>13432.723290000002</v>
      </c>
      <c r="D46" s="108">
        <v>43378</v>
      </c>
    </row>
    <row r="47" spans="2:4" s="133" customFormat="1">
      <c r="B47" s="151" t="s">
        <v>2873</v>
      </c>
      <c r="C47" s="90">
        <v>13852.9535</v>
      </c>
      <c r="D47" s="108">
        <v>43179</v>
      </c>
    </row>
    <row r="48" spans="2:4" s="133" customFormat="1">
      <c r="B48" s="151" t="s">
        <v>2874</v>
      </c>
      <c r="C48" s="90">
        <v>83388.100000000006</v>
      </c>
      <c r="D48" s="108">
        <v>44739</v>
      </c>
    </row>
    <row r="49" spans="2:4" s="133" customFormat="1">
      <c r="B49" s="97"/>
      <c r="C49" s="90"/>
      <c r="D49" s="108"/>
    </row>
    <row r="50" spans="2:4" s="133" customFormat="1">
      <c r="B50" s="107" t="s">
        <v>47</v>
      </c>
      <c r="C50" s="123">
        <f>SUM(C51:C103)</f>
        <v>1308993.2642378265</v>
      </c>
      <c r="D50" s="108"/>
    </row>
    <row r="51" spans="2:4" s="133" customFormat="1">
      <c r="B51" s="97" t="s">
        <v>2788</v>
      </c>
      <c r="C51" s="90">
        <v>27358.149600000001</v>
      </c>
      <c r="D51" s="108">
        <v>46054</v>
      </c>
    </row>
    <row r="52" spans="2:4" s="133" customFormat="1">
      <c r="B52" s="151" t="s">
        <v>2875</v>
      </c>
      <c r="C52" s="90">
        <v>36317.485121775244</v>
      </c>
      <c r="D52" s="108">
        <v>43525</v>
      </c>
    </row>
    <row r="53" spans="2:4" s="133" customFormat="1">
      <c r="B53" s="97" t="s">
        <v>2794</v>
      </c>
      <c r="C53" s="90">
        <v>63355.984730664459</v>
      </c>
      <c r="D53" s="108">
        <v>44429</v>
      </c>
    </row>
    <row r="54" spans="2:4" s="133" customFormat="1">
      <c r="B54" s="97" t="s">
        <v>2802</v>
      </c>
      <c r="C54" s="90">
        <v>79337.478750110662</v>
      </c>
      <c r="D54" s="108">
        <v>45382</v>
      </c>
    </row>
    <row r="55" spans="2:4" s="133" customFormat="1">
      <c r="B55" s="97" t="s">
        <v>2786</v>
      </c>
      <c r="C55" s="90">
        <v>18806.287357110003</v>
      </c>
      <c r="D55" s="108">
        <v>44621</v>
      </c>
    </row>
    <row r="56" spans="2:4" s="133" customFormat="1">
      <c r="B56" s="97" t="s">
        <v>2203</v>
      </c>
      <c r="C56" s="90">
        <v>4.8358922400000006</v>
      </c>
      <c r="D56" s="108">
        <v>43100</v>
      </c>
    </row>
    <row r="57" spans="2:4" s="133" customFormat="1">
      <c r="B57" s="97" t="s">
        <v>2204</v>
      </c>
      <c r="C57" s="90">
        <v>11.539064400000006</v>
      </c>
      <c r="D57" s="108">
        <v>43100</v>
      </c>
    </row>
    <row r="58" spans="2:4" s="133" customFormat="1">
      <c r="B58" s="97" t="s">
        <v>2194</v>
      </c>
      <c r="C58" s="90">
        <v>31321.103112000001</v>
      </c>
      <c r="D58" s="108">
        <v>45748</v>
      </c>
    </row>
    <row r="59" spans="2:4" s="133" customFormat="1">
      <c r="B59" s="97" t="s">
        <v>2795</v>
      </c>
      <c r="C59" s="90">
        <v>74221.785388175995</v>
      </c>
      <c r="D59" s="108">
        <v>44722</v>
      </c>
    </row>
    <row r="60" spans="2:4" s="133" customFormat="1">
      <c r="B60" s="97" t="s">
        <v>2195</v>
      </c>
      <c r="C60" s="90">
        <v>25236.080556000001</v>
      </c>
      <c r="D60" s="108">
        <v>46082</v>
      </c>
    </row>
    <row r="61" spans="2:4" s="133" customFormat="1">
      <c r="B61" s="97" t="s">
        <v>2205</v>
      </c>
      <c r="C61" s="90">
        <v>32415.287558069995</v>
      </c>
      <c r="D61" s="108">
        <v>44727</v>
      </c>
    </row>
    <row r="62" spans="2:4" s="133" customFormat="1">
      <c r="B62" s="97" t="s">
        <v>2803</v>
      </c>
      <c r="C62" s="90">
        <v>60768.226356201019</v>
      </c>
      <c r="D62" s="108">
        <v>44926</v>
      </c>
    </row>
    <row r="63" spans="2:4" s="133" customFormat="1">
      <c r="B63" s="97" t="s">
        <v>2206</v>
      </c>
      <c r="C63" s="90">
        <v>366.64871468999991</v>
      </c>
      <c r="D63" s="108">
        <v>44196</v>
      </c>
    </row>
    <row r="64" spans="2:4" s="133" customFormat="1">
      <c r="B64" s="151" t="s">
        <v>2876</v>
      </c>
      <c r="C64" s="90">
        <v>1690.6360556849829</v>
      </c>
      <c r="D64" s="108">
        <v>43374</v>
      </c>
    </row>
    <row r="65" spans="2:4" s="133" customFormat="1">
      <c r="B65" s="151" t="s">
        <v>2877</v>
      </c>
      <c r="C65" s="90">
        <v>23524.749663318191</v>
      </c>
      <c r="D65" s="108">
        <v>44075</v>
      </c>
    </row>
    <row r="66" spans="2:4" s="133" customFormat="1">
      <c r="B66" s="97" t="s">
        <v>2801</v>
      </c>
      <c r="C66" s="90">
        <v>70229.094662008793</v>
      </c>
      <c r="D66" s="108">
        <v>46012</v>
      </c>
    </row>
    <row r="67" spans="2:4" s="133" customFormat="1">
      <c r="B67" s="97" t="s">
        <v>2210</v>
      </c>
      <c r="C67" s="90">
        <v>11.652139124434287</v>
      </c>
      <c r="D67" s="108">
        <v>43100</v>
      </c>
    </row>
    <row r="68" spans="2:4" s="133" customFormat="1">
      <c r="B68" s="97" t="s">
        <v>2176</v>
      </c>
      <c r="C68" s="90">
        <v>712.2</v>
      </c>
      <c r="D68" s="108">
        <v>43628</v>
      </c>
    </row>
    <row r="69" spans="2:4" s="133" customFormat="1">
      <c r="B69" s="97" t="s">
        <v>2781</v>
      </c>
      <c r="C69" s="90">
        <v>1068.2996629506199</v>
      </c>
      <c r="D69" s="108">
        <v>43013</v>
      </c>
    </row>
    <row r="70" spans="2:4" s="133" customFormat="1">
      <c r="B70" s="151" t="s">
        <v>2878</v>
      </c>
      <c r="C70" s="90">
        <v>30739.961773916759</v>
      </c>
      <c r="D70" s="108">
        <v>43190</v>
      </c>
    </row>
    <row r="71" spans="2:4" s="133" customFormat="1">
      <c r="B71" s="97" t="s">
        <v>2212</v>
      </c>
      <c r="C71" s="90">
        <v>961.47</v>
      </c>
      <c r="D71" s="108">
        <v>44738</v>
      </c>
    </row>
    <row r="72" spans="2:4" s="133" customFormat="1">
      <c r="B72" s="97" t="s">
        <v>2213</v>
      </c>
      <c r="C72" s="90">
        <v>712.2</v>
      </c>
      <c r="D72" s="108">
        <v>43282</v>
      </c>
    </row>
    <row r="73" spans="2:4" s="133" customFormat="1">
      <c r="B73" s="97" t="s">
        <v>2214</v>
      </c>
      <c r="C73" s="90">
        <v>1468.8590849999989</v>
      </c>
      <c r="D73" s="108">
        <v>44378</v>
      </c>
    </row>
    <row r="74" spans="2:4" s="133" customFormat="1">
      <c r="B74" s="97" t="s">
        <v>2215</v>
      </c>
      <c r="C74" s="90">
        <v>197.55181649999915</v>
      </c>
      <c r="D74" s="108">
        <v>44727</v>
      </c>
    </row>
    <row r="75" spans="2:4" s="133" customFormat="1">
      <c r="B75" s="97" t="s">
        <v>2798</v>
      </c>
      <c r="C75" s="90">
        <v>54324.25650513998</v>
      </c>
      <c r="D75" s="108">
        <v>47026</v>
      </c>
    </row>
    <row r="76" spans="2:4" s="133" customFormat="1">
      <c r="B76" s="97" t="s">
        <v>2219</v>
      </c>
      <c r="C76" s="90">
        <v>476.57706119999938</v>
      </c>
      <c r="D76" s="108">
        <v>43281</v>
      </c>
    </row>
    <row r="77" spans="2:4" s="133" customFormat="1">
      <c r="B77" s="97" t="s">
        <v>2220</v>
      </c>
      <c r="C77" s="90">
        <v>28694.241311542555</v>
      </c>
      <c r="D77" s="108">
        <v>46201</v>
      </c>
    </row>
    <row r="78" spans="2:4" s="133" customFormat="1">
      <c r="B78" s="97" t="s">
        <v>2221</v>
      </c>
      <c r="C78" s="90">
        <v>112.7059416628576</v>
      </c>
      <c r="D78" s="108">
        <v>43285</v>
      </c>
    </row>
    <row r="79" spans="2:4" s="133" customFormat="1">
      <c r="B79" s="97" t="s">
        <v>2796</v>
      </c>
      <c r="C79" s="90">
        <v>63904.260269610015</v>
      </c>
      <c r="D79" s="108">
        <v>44196</v>
      </c>
    </row>
    <row r="80" spans="2:4" s="133" customFormat="1">
      <c r="B80" s="97" t="s">
        <v>2222</v>
      </c>
      <c r="C80" s="90">
        <v>1728.5255121600001</v>
      </c>
      <c r="D80" s="108">
        <v>43100</v>
      </c>
    </row>
    <row r="81" spans="2:4" s="133" customFormat="1">
      <c r="B81" s="97" t="s">
        <v>2804</v>
      </c>
      <c r="C81" s="90">
        <v>49718.659465696248</v>
      </c>
      <c r="D81" s="108">
        <v>47262</v>
      </c>
    </row>
    <row r="82" spans="2:4" s="133" customFormat="1">
      <c r="B82" s="97" t="s">
        <v>2178</v>
      </c>
      <c r="C82" s="90">
        <v>968.59199999999998</v>
      </c>
      <c r="D82" s="108">
        <v>44305</v>
      </c>
    </row>
    <row r="83" spans="2:4" s="133" customFormat="1">
      <c r="B83" s="97" t="s">
        <v>2782</v>
      </c>
      <c r="C83" s="90">
        <v>1752.0590017800005</v>
      </c>
      <c r="D83" s="108">
        <v>43171</v>
      </c>
    </row>
    <row r="84" spans="2:4" s="133" customFormat="1">
      <c r="B84" s="97" t="s">
        <v>2225</v>
      </c>
      <c r="C84" s="90">
        <v>29147.237000000001</v>
      </c>
      <c r="D84" s="108">
        <v>44836</v>
      </c>
    </row>
    <row r="85" spans="2:4" s="133" customFormat="1">
      <c r="B85" s="97" t="s">
        <v>2785</v>
      </c>
      <c r="C85" s="90">
        <v>5468.6668710000004</v>
      </c>
      <c r="D85" s="108">
        <v>44992</v>
      </c>
    </row>
    <row r="86" spans="2:4" s="133" customFormat="1">
      <c r="B86" s="97" t="s">
        <v>2780</v>
      </c>
      <c r="C86" s="90">
        <v>83653.375354739997</v>
      </c>
      <c r="D86" s="108">
        <v>51592</v>
      </c>
    </row>
    <row r="87" spans="2:4" s="133" customFormat="1">
      <c r="B87" s="97" t="s">
        <v>2809</v>
      </c>
      <c r="C87" s="90">
        <v>107125.16839092264</v>
      </c>
      <c r="D87" s="108">
        <v>46201</v>
      </c>
    </row>
    <row r="88" spans="2:4" s="133" customFormat="1">
      <c r="B88" s="97" t="s">
        <v>2228</v>
      </c>
      <c r="C88" s="90">
        <v>283.19126696999996</v>
      </c>
      <c r="D88" s="108">
        <v>43100</v>
      </c>
    </row>
    <row r="89" spans="2:4" s="133" customFormat="1">
      <c r="B89" s="97" t="s">
        <v>2180</v>
      </c>
      <c r="C89" s="90">
        <v>31.94403264</v>
      </c>
      <c r="D89" s="108">
        <v>43100</v>
      </c>
    </row>
    <row r="90" spans="2:4" s="133" customFormat="1">
      <c r="B90" s="151" t="s">
        <v>2879</v>
      </c>
      <c r="C90" s="90">
        <v>17787.591396983786</v>
      </c>
      <c r="D90" s="108">
        <v>44678</v>
      </c>
    </row>
    <row r="91" spans="2:4" s="133" customFormat="1">
      <c r="B91" s="97" t="s">
        <v>2799</v>
      </c>
      <c r="C91" s="90">
        <v>70333.666039346543</v>
      </c>
      <c r="D91" s="108">
        <v>46722</v>
      </c>
    </row>
    <row r="92" spans="2:4" s="133" customFormat="1">
      <c r="B92" s="97" t="s">
        <v>2787</v>
      </c>
      <c r="C92" s="90">
        <v>31141.800737999998</v>
      </c>
      <c r="D92" s="108">
        <v>45838</v>
      </c>
    </row>
    <row r="93" spans="2:4" s="133" customFormat="1">
      <c r="B93" s="97" t="s">
        <v>2196</v>
      </c>
      <c r="C93" s="90">
        <v>3571.56</v>
      </c>
      <c r="D93" s="108">
        <v>43083</v>
      </c>
    </row>
    <row r="94" spans="2:4" s="133" customFormat="1">
      <c r="B94" s="97" t="s">
        <v>2784</v>
      </c>
      <c r="C94" s="90">
        <v>513.15078300000243</v>
      </c>
      <c r="D94" s="108">
        <v>43076</v>
      </c>
    </row>
    <row r="95" spans="2:4" s="133" customFormat="1">
      <c r="B95" s="97" t="s">
        <v>2233</v>
      </c>
      <c r="C95" s="90">
        <v>24676.117968360002</v>
      </c>
      <c r="D95" s="108">
        <v>45806</v>
      </c>
    </row>
    <row r="96" spans="2:4" s="133" customFormat="1">
      <c r="B96" s="151" t="s">
        <v>2880</v>
      </c>
      <c r="C96" s="90">
        <v>2198.4916630263933</v>
      </c>
      <c r="D96" s="108">
        <v>44335</v>
      </c>
    </row>
    <row r="97" spans="2:4" s="133" customFormat="1">
      <c r="B97" s="97" t="s">
        <v>2181</v>
      </c>
      <c r="C97" s="90">
        <v>41414.775473256224</v>
      </c>
      <c r="D97" s="108">
        <v>47031</v>
      </c>
    </row>
    <row r="98" spans="2:4" s="133" customFormat="1">
      <c r="B98" s="97" t="s">
        <v>2235</v>
      </c>
      <c r="C98" s="90">
        <v>405.95269385371222</v>
      </c>
      <c r="D98" s="108">
        <v>42978</v>
      </c>
    </row>
    <row r="99" spans="2:4" s="133" customFormat="1">
      <c r="B99" s="97" t="s">
        <v>2236</v>
      </c>
      <c r="C99" s="90">
        <v>33478.083619788689</v>
      </c>
      <c r="D99" s="108">
        <v>46054</v>
      </c>
    </row>
    <row r="100" spans="2:4" s="133" customFormat="1">
      <c r="B100" s="97" t="s">
        <v>2237</v>
      </c>
      <c r="C100" s="90">
        <v>21394.987266875996</v>
      </c>
      <c r="D100" s="108">
        <v>45383</v>
      </c>
    </row>
    <row r="101" spans="2:4" s="133" customFormat="1">
      <c r="B101" s="97" t="s">
        <v>2783</v>
      </c>
      <c r="C101" s="90">
        <v>2480.6272485300001</v>
      </c>
      <c r="D101" s="108">
        <v>43098</v>
      </c>
    </row>
    <row r="102" spans="2:4" s="133" customFormat="1">
      <c r="B102" s="97" t="s">
        <v>2239</v>
      </c>
      <c r="C102" s="90">
        <v>10590.535074000001</v>
      </c>
      <c r="D102" s="108">
        <v>45536</v>
      </c>
    </row>
    <row r="103" spans="2:4" s="133" customFormat="1">
      <c r="B103" s="97" t="s">
        <v>2797</v>
      </c>
      <c r="C103" s="90">
        <v>40778.897227799665</v>
      </c>
      <c r="D103" s="108">
        <v>47102</v>
      </c>
    </row>
    <row r="104" spans="2:4" s="133" customFormat="1">
      <c r="B104" s="134"/>
    </row>
    <row r="105" spans="2:4" s="133" customFormat="1">
      <c r="B105" s="134"/>
    </row>
    <row r="106" spans="2:4" s="133" customFormat="1">
      <c r="B106" s="134"/>
    </row>
    <row r="107" spans="2:4" s="133" customFormat="1">
      <c r="B107" s="137" t="s">
        <v>276</v>
      </c>
    </row>
    <row r="108" spans="2:4" s="133" customFormat="1">
      <c r="B108" s="137" t="s">
        <v>132</v>
      </c>
    </row>
    <row r="109" spans="2:4" s="133" customFormat="1">
      <c r="B109" s="137" t="s">
        <v>261</v>
      </c>
    </row>
    <row r="110" spans="2:4">
      <c r="B110" s="95" t="s">
        <v>271</v>
      </c>
    </row>
  </sheetData>
  <sheetProtection sheet="1" objects="1" scenarios="1"/>
  <sortState ref="B51:E103">
    <sortCondition ref="B51:B103"/>
  </sortState>
  <mergeCells count="1">
    <mergeCell ref="B6:D6"/>
  </mergeCells>
  <phoneticPr fontId="5" type="noConversion"/>
  <conditionalFormatting sqref="B12:B23 B49">
    <cfRule type="cellIs" dxfId="11" priority="25" operator="equal">
      <formula>"NR3"</formula>
    </cfRule>
  </conditionalFormatting>
  <conditionalFormatting sqref="B24:B36 B38 B40">
    <cfRule type="cellIs" dxfId="10" priority="20" operator="equal">
      <formula>"NR3"</formula>
    </cfRule>
  </conditionalFormatting>
  <conditionalFormatting sqref="B61:B63 B66:B69 B71:B89 B91:B95 B97:B103">
    <cfRule type="cellIs" dxfId="9" priority="18" operator="equal">
      <formula>"NR3"</formula>
    </cfRule>
  </conditionalFormatting>
  <conditionalFormatting sqref="B51 B53:B60">
    <cfRule type="cellIs" dxfId="8" priority="16" operator="equal">
      <formula>"NR3"</formula>
    </cfRule>
  </conditionalFormatting>
  <conditionalFormatting sqref="B39">
    <cfRule type="cellIs" dxfId="7" priority="8" operator="equal">
      <formula>"NR3"</formula>
    </cfRule>
  </conditionalFormatting>
  <conditionalFormatting sqref="B42">
    <cfRule type="cellIs" dxfId="6" priority="7" operator="equal">
      <formula>"NR3"</formula>
    </cfRule>
  </conditionalFormatting>
  <conditionalFormatting sqref="B41 B43:B48">
    <cfRule type="cellIs" dxfId="5" priority="6" operator="equal">
      <formula>"NR3"</formula>
    </cfRule>
  </conditionalFormatting>
  <conditionalFormatting sqref="B52">
    <cfRule type="cellIs" dxfId="4" priority="5" operator="equal">
      <formula>"NR3"</formula>
    </cfRule>
  </conditionalFormatting>
  <conditionalFormatting sqref="B64:B65">
    <cfRule type="cellIs" dxfId="3" priority="4" operator="equal">
      <formula>"NR3"</formula>
    </cfRule>
  </conditionalFormatting>
  <conditionalFormatting sqref="B70">
    <cfRule type="cellIs" dxfId="2" priority="3" operator="equal">
      <formula>"NR3"</formula>
    </cfRule>
  </conditionalFormatting>
  <conditionalFormatting sqref="B90">
    <cfRule type="cellIs" dxfId="1" priority="2" operator="equal">
      <formula>"NR3"</formula>
    </cfRule>
  </conditionalFormatting>
  <conditionalFormatting sqref="B96">
    <cfRule type="cellIs" dxfId="0" priority="1" operator="equal">
      <formula>"NR3"</formula>
    </cfRule>
  </conditionalFormatting>
  <dataValidations count="1">
    <dataValidation allowBlank="1" showInputMessage="1" showErrorMessage="1" sqref="A13:A16 A1:B12 C5:C1048576 A17:B1048576 D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>
      <selection activeCell="C16" sqref="C16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199</v>
      </c>
      <c r="C1" s="76" t="s" vm="1">
        <v>277</v>
      </c>
    </row>
    <row r="2" spans="2:18">
      <c r="B2" s="56" t="s">
        <v>198</v>
      </c>
      <c r="C2" s="76" t="s">
        <v>278</v>
      </c>
    </row>
    <row r="3" spans="2:18">
      <c r="B3" s="56" t="s">
        <v>200</v>
      </c>
      <c r="C3" s="76" t="s">
        <v>279</v>
      </c>
    </row>
    <row r="4" spans="2:18">
      <c r="B4" s="56" t="s">
        <v>201</v>
      </c>
      <c r="C4" s="76">
        <v>2102</v>
      </c>
    </row>
    <row r="6" spans="2:18" ht="26.25" customHeight="1">
      <c r="B6" s="200" t="s">
        <v>239</v>
      </c>
      <c r="C6" s="201"/>
      <c r="D6" s="201"/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1"/>
      <c r="P6" s="202"/>
    </row>
    <row r="7" spans="2:18" s="3" customFormat="1" ht="78.75">
      <c r="B7" s="22" t="s">
        <v>136</v>
      </c>
      <c r="C7" s="30" t="s">
        <v>53</v>
      </c>
      <c r="D7" s="30" t="s">
        <v>76</v>
      </c>
      <c r="E7" s="30" t="s">
        <v>15</v>
      </c>
      <c r="F7" s="30" t="s">
        <v>77</v>
      </c>
      <c r="G7" s="30" t="s">
        <v>122</v>
      </c>
      <c r="H7" s="30" t="s">
        <v>18</v>
      </c>
      <c r="I7" s="30" t="s">
        <v>121</v>
      </c>
      <c r="J7" s="30" t="s">
        <v>17</v>
      </c>
      <c r="K7" s="30" t="s">
        <v>237</v>
      </c>
      <c r="L7" s="30" t="s">
        <v>268</v>
      </c>
      <c r="M7" s="30" t="s">
        <v>238</v>
      </c>
      <c r="N7" s="30" t="s">
        <v>68</v>
      </c>
      <c r="O7" s="30" t="s">
        <v>202</v>
      </c>
      <c r="P7" s="31" t="s">
        <v>204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272</v>
      </c>
      <c r="M8" s="32" t="s">
        <v>266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20" t="s">
        <v>13</v>
      </c>
      <c r="P9" s="20" t="s">
        <v>14</v>
      </c>
      <c r="Q9" s="5"/>
    </row>
    <row r="10" spans="2:18" s="4" customFormat="1" ht="18" customHeight="1"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5"/>
    </row>
    <row r="11" spans="2:18" ht="20.25" customHeight="1">
      <c r="B11" s="95" t="s">
        <v>276</v>
      </c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</row>
    <row r="12" spans="2:18">
      <c r="B12" s="95" t="s">
        <v>132</v>
      </c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</row>
    <row r="13" spans="2:18">
      <c r="B13" s="95" t="s">
        <v>261</v>
      </c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</row>
    <row r="14" spans="2:18">
      <c r="B14" s="95" t="s">
        <v>271</v>
      </c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</row>
    <row r="15" spans="2:18"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</row>
    <row r="16" spans="2:18"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</row>
    <row r="17" spans="2:16"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</row>
    <row r="18" spans="2:16"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</row>
    <row r="19" spans="2:16"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</row>
    <row r="20" spans="2:16"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</row>
    <row r="21" spans="2:16"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</row>
    <row r="22" spans="2:16">
      <c r="B22" s="97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</row>
    <row r="23" spans="2:16"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</row>
    <row r="24" spans="2:16"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</row>
    <row r="25" spans="2:16"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</row>
    <row r="26" spans="2:16"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</row>
    <row r="27" spans="2:16"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</row>
    <row r="28" spans="2:16"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</row>
    <row r="29" spans="2:16"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</row>
    <row r="30" spans="2:16"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</row>
    <row r="31" spans="2:16"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</row>
    <row r="32" spans="2:16"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</row>
    <row r="33" spans="2:16"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</row>
    <row r="34" spans="2:16"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</row>
    <row r="35" spans="2:16"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</row>
    <row r="36" spans="2:16"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</row>
    <row r="37" spans="2:16"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</row>
    <row r="38" spans="2:16"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</row>
    <row r="39" spans="2:16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</row>
    <row r="40" spans="2:16"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</row>
    <row r="41" spans="2:16"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</row>
    <row r="42" spans="2:16"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</row>
    <row r="43" spans="2:16"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</row>
    <row r="44" spans="2:16"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</row>
    <row r="45" spans="2:16"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</row>
    <row r="46" spans="2:16"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</row>
    <row r="47" spans="2:16"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</row>
    <row r="48" spans="2:16"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</row>
    <row r="49" spans="2:16"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</row>
    <row r="50" spans="2:16"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</row>
    <row r="51" spans="2:16"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</row>
    <row r="52" spans="2:16"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</row>
    <row r="53" spans="2:16"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</row>
    <row r="54" spans="2:16"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</row>
    <row r="55" spans="2:16"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</row>
    <row r="56" spans="2:16"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</row>
    <row r="57" spans="2:16"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</row>
    <row r="58" spans="2:16"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</row>
    <row r="59" spans="2:16"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</row>
    <row r="60" spans="2:16"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</row>
    <row r="61" spans="2:16"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</row>
    <row r="62" spans="2:16"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</row>
    <row r="63" spans="2:16"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</row>
    <row r="64" spans="2:16"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</row>
    <row r="65" spans="2:16"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</row>
    <row r="66" spans="2:16"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</row>
    <row r="67" spans="2:16"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</row>
    <row r="68" spans="2:16"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</row>
    <row r="69" spans="2:16"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</row>
    <row r="70" spans="2:16"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</row>
    <row r="71" spans="2:16"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</row>
    <row r="72" spans="2:16"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</row>
    <row r="73" spans="2:16"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</row>
    <row r="74" spans="2:16"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</row>
    <row r="75" spans="2:16"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</row>
    <row r="76" spans="2:16"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</row>
    <row r="77" spans="2:16"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</row>
    <row r="78" spans="2:16"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</row>
    <row r="79" spans="2:16"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</row>
    <row r="80" spans="2:16"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</row>
    <row r="81" spans="2:16"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</row>
    <row r="82" spans="2:16"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</row>
    <row r="83" spans="2:16"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</row>
    <row r="84" spans="2:16"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</row>
    <row r="85" spans="2:16"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</row>
    <row r="86" spans="2:16"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</row>
    <row r="87" spans="2:16"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</row>
    <row r="88" spans="2:16"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</row>
    <row r="89" spans="2:16"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</row>
    <row r="90" spans="2:16"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</row>
    <row r="91" spans="2:16"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</row>
    <row r="92" spans="2:16"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</row>
    <row r="93" spans="2:16"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</row>
    <row r="94" spans="2:16"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</row>
    <row r="95" spans="2:16"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</row>
    <row r="96" spans="2:16"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</row>
    <row r="97" spans="2:16"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</row>
    <row r="98" spans="2:16"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</row>
    <row r="99" spans="2:16"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</row>
    <row r="100" spans="2:16"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</row>
    <row r="101" spans="2:16"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</row>
    <row r="102" spans="2:16"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</row>
    <row r="103" spans="2:16"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</row>
    <row r="104" spans="2:16"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</row>
    <row r="105" spans="2:16"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</row>
    <row r="106" spans="2:16"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</row>
    <row r="107" spans="2:16"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</row>
    <row r="108" spans="2:16"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</row>
    <row r="109" spans="2:16"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AH31:XFD33 Q1:XFD30 Q34:XFD1048576 Q31:AF33 B1:B2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3"/>
  <sheetViews>
    <sheetView rightToLeft="1" workbookViewId="0">
      <selection activeCell="B23" sqref="B23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4.85546875" style="1" bestFit="1" customWidth="1"/>
    <col min="6" max="6" width="10.710937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13.140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40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1:14">
      <c r="B1" s="164" t="s">
        <v>199</v>
      </c>
      <c r="C1" s="165" t="s" vm="1">
        <v>277</v>
      </c>
      <c r="D1" s="153"/>
      <c r="E1" s="153"/>
      <c r="F1" s="153"/>
      <c r="G1" s="153"/>
      <c r="H1" s="153"/>
      <c r="I1" s="153"/>
      <c r="J1" s="153"/>
      <c r="K1" s="153"/>
      <c r="L1" s="153"/>
      <c r="M1" s="153"/>
    </row>
    <row r="2" spans="1:14">
      <c r="B2" s="164" t="s">
        <v>198</v>
      </c>
      <c r="C2" s="165" t="s">
        <v>278</v>
      </c>
      <c r="D2" s="153"/>
      <c r="E2" s="153"/>
      <c r="F2" s="153"/>
      <c r="G2" s="153"/>
      <c r="H2" s="153"/>
      <c r="I2" s="153"/>
      <c r="J2" s="153"/>
      <c r="K2" s="153"/>
      <c r="L2" s="153"/>
      <c r="M2" s="153"/>
    </row>
    <row r="3" spans="1:14">
      <c r="B3" s="164" t="s">
        <v>200</v>
      </c>
      <c r="C3" s="165" t="s">
        <v>279</v>
      </c>
      <c r="D3" s="153"/>
      <c r="E3" s="153"/>
      <c r="F3" s="153"/>
      <c r="G3" s="153"/>
      <c r="H3" s="153"/>
      <c r="I3" s="153"/>
      <c r="J3" s="153"/>
      <c r="K3" s="153"/>
      <c r="L3" s="153"/>
      <c r="M3" s="153"/>
    </row>
    <row r="4" spans="1:14">
      <c r="B4" s="164" t="s">
        <v>201</v>
      </c>
      <c r="C4" s="165">
        <v>2102</v>
      </c>
      <c r="D4" s="153"/>
      <c r="E4" s="153"/>
      <c r="F4" s="153"/>
      <c r="G4" s="153"/>
      <c r="H4" s="153"/>
      <c r="I4" s="153"/>
      <c r="J4" s="153"/>
      <c r="K4" s="153"/>
      <c r="L4" s="153"/>
      <c r="M4" s="153"/>
    </row>
    <row r="6" spans="1:14" ht="26.25" customHeight="1">
      <c r="B6" s="189" t="s">
        <v>228</v>
      </c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53"/>
    </row>
    <row r="7" spans="1:14" s="3" customFormat="1" ht="63">
      <c r="B7" s="158" t="s">
        <v>135</v>
      </c>
      <c r="C7" s="159" t="s">
        <v>53</v>
      </c>
      <c r="D7" s="159" t="s">
        <v>137</v>
      </c>
      <c r="E7" s="159" t="s">
        <v>15</v>
      </c>
      <c r="F7" s="159" t="s">
        <v>77</v>
      </c>
      <c r="G7" s="159" t="s">
        <v>121</v>
      </c>
      <c r="H7" s="159" t="s">
        <v>17</v>
      </c>
      <c r="I7" s="159" t="s">
        <v>19</v>
      </c>
      <c r="J7" s="159" t="s">
        <v>73</v>
      </c>
      <c r="K7" s="159" t="s">
        <v>202</v>
      </c>
      <c r="L7" s="159" t="s">
        <v>203</v>
      </c>
      <c r="M7" s="154"/>
    </row>
    <row r="8" spans="1:14" s="3" customFormat="1" ht="28.5" customHeight="1">
      <c r="B8" s="160"/>
      <c r="C8" s="161"/>
      <c r="D8" s="161"/>
      <c r="E8" s="161"/>
      <c r="F8" s="161"/>
      <c r="G8" s="161"/>
      <c r="H8" s="161" t="s">
        <v>20</v>
      </c>
      <c r="I8" s="161" t="s">
        <v>20</v>
      </c>
      <c r="J8" s="161" t="s">
        <v>266</v>
      </c>
      <c r="K8" s="161" t="s">
        <v>20</v>
      </c>
      <c r="L8" s="161" t="s">
        <v>20</v>
      </c>
      <c r="M8" s="156"/>
    </row>
    <row r="9" spans="1:14" s="4" customFormat="1" ht="18" customHeight="1">
      <c r="B9" s="162"/>
      <c r="C9" s="163" t="s">
        <v>1</v>
      </c>
      <c r="D9" s="163" t="s">
        <v>2</v>
      </c>
      <c r="E9" s="163" t="s">
        <v>3</v>
      </c>
      <c r="F9" s="163" t="s">
        <v>4</v>
      </c>
      <c r="G9" s="163" t="s">
        <v>5</v>
      </c>
      <c r="H9" s="163" t="s">
        <v>6</v>
      </c>
      <c r="I9" s="163" t="s">
        <v>7</v>
      </c>
      <c r="J9" s="163" t="s">
        <v>8</v>
      </c>
      <c r="K9" s="163" t="s">
        <v>9</v>
      </c>
      <c r="L9" s="163" t="s">
        <v>10</v>
      </c>
      <c r="M9" s="157"/>
    </row>
    <row r="10" spans="1:14" s="4" customFormat="1" ht="18" customHeight="1">
      <c r="A10" s="132"/>
      <c r="B10" s="166" t="s">
        <v>52</v>
      </c>
      <c r="C10" s="167"/>
      <c r="D10" s="167"/>
      <c r="E10" s="167"/>
      <c r="F10" s="167"/>
      <c r="G10" s="167"/>
      <c r="H10" s="167"/>
      <c r="I10" s="167"/>
      <c r="J10" s="170">
        <f>J11+J43</f>
        <v>2324586.9740599999</v>
      </c>
      <c r="K10" s="171">
        <v>1</v>
      </c>
      <c r="L10" s="171">
        <v>4.7185682353280821E-2</v>
      </c>
      <c r="M10" s="157"/>
      <c r="N10" s="183"/>
    </row>
    <row r="11" spans="1:14">
      <c r="A11" s="133"/>
      <c r="B11" s="179" t="s">
        <v>256</v>
      </c>
      <c r="C11" s="168"/>
      <c r="D11" s="168"/>
      <c r="E11" s="168"/>
      <c r="F11" s="168"/>
      <c r="G11" s="168"/>
      <c r="H11" s="168"/>
      <c r="I11" s="168"/>
      <c r="J11" s="172">
        <f>J12+J19+J40</f>
        <v>1094437.5974099999</v>
      </c>
      <c r="K11" s="173">
        <v>0.47080948556573621</v>
      </c>
      <c r="L11" s="173">
        <v>2.2215466834816382E-2</v>
      </c>
      <c r="M11" s="153"/>
      <c r="N11" s="184"/>
    </row>
    <row r="12" spans="1:14">
      <c r="A12" s="133"/>
      <c r="B12" s="179" t="s">
        <v>49</v>
      </c>
      <c r="C12" s="168"/>
      <c r="D12" s="168"/>
      <c r="E12" s="168"/>
      <c r="F12" s="168"/>
      <c r="G12" s="168"/>
      <c r="H12" s="168"/>
      <c r="I12" s="168"/>
      <c r="J12" s="172">
        <f>SUM(J13:J17)</f>
        <v>998140.83147000009</v>
      </c>
      <c r="K12" s="173">
        <v>0.42938416269566393</v>
      </c>
      <c r="L12" s="173">
        <v>2.0260784708487051E-2</v>
      </c>
      <c r="M12" s="153"/>
    </row>
    <row r="13" spans="1:14">
      <c r="A13" s="133"/>
      <c r="B13" s="178" t="s">
        <v>2404</v>
      </c>
      <c r="C13" s="169" t="s">
        <v>2405</v>
      </c>
      <c r="D13" s="169">
        <v>12</v>
      </c>
      <c r="E13" s="169" t="s">
        <v>346</v>
      </c>
      <c r="F13" s="169" t="s">
        <v>182</v>
      </c>
      <c r="G13" s="176" t="s">
        <v>184</v>
      </c>
      <c r="H13" s="177">
        <v>0</v>
      </c>
      <c r="I13" s="177">
        <v>0</v>
      </c>
      <c r="J13" s="174">
        <v>470543.45600000001</v>
      </c>
      <c r="K13" s="175">
        <v>0.20242024120877433</v>
      </c>
      <c r="L13" s="175">
        <v>9.5513372035517102E-3</v>
      </c>
      <c r="M13" s="153"/>
    </row>
    <row r="14" spans="1:14">
      <c r="A14" s="133"/>
      <c r="B14" s="178" t="s">
        <v>2406</v>
      </c>
      <c r="C14" s="169" t="s">
        <v>2407</v>
      </c>
      <c r="D14" s="169">
        <v>10</v>
      </c>
      <c r="E14" s="169" t="s">
        <v>346</v>
      </c>
      <c r="F14" s="169" t="s">
        <v>182</v>
      </c>
      <c r="G14" s="176" t="s">
        <v>184</v>
      </c>
      <c r="H14" s="177">
        <v>0</v>
      </c>
      <c r="I14" s="177">
        <v>0</v>
      </c>
      <c r="J14" s="174">
        <v>499259.29</v>
      </c>
      <c r="K14" s="175">
        <v>0.21477333202466511</v>
      </c>
      <c r="L14" s="175">
        <v>1.0134226222871565E-2</v>
      </c>
      <c r="M14" s="153"/>
    </row>
    <row r="15" spans="1:14">
      <c r="A15" s="133"/>
      <c r="B15" s="178" t="s">
        <v>2408</v>
      </c>
      <c r="C15" s="169" t="s">
        <v>2409</v>
      </c>
      <c r="D15" s="169">
        <v>20</v>
      </c>
      <c r="E15" s="169" t="s">
        <v>346</v>
      </c>
      <c r="F15" s="169" t="s">
        <v>182</v>
      </c>
      <c r="G15" s="176" t="s">
        <v>184</v>
      </c>
      <c r="H15" s="177">
        <v>0</v>
      </c>
      <c r="I15" s="177">
        <v>0</v>
      </c>
      <c r="J15" s="174">
        <v>21415.93</v>
      </c>
      <c r="K15" s="175">
        <v>9.2127892993377983E-3</v>
      </c>
      <c r="L15" s="175">
        <v>4.3471174946625799E-4</v>
      </c>
      <c r="M15" s="153"/>
    </row>
    <row r="16" spans="1:14">
      <c r="A16" s="133"/>
      <c r="B16" s="178" t="s">
        <v>2410</v>
      </c>
      <c r="C16" s="169" t="s">
        <v>2411</v>
      </c>
      <c r="D16" s="169">
        <v>11</v>
      </c>
      <c r="E16" s="169" t="s">
        <v>372</v>
      </c>
      <c r="F16" s="169" t="s">
        <v>182</v>
      </c>
      <c r="G16" s="176" t="s">
        <v>184</v>
      </c>
      <c r="H16" s="177">
        <v>0</v>
      </c>
      <c r="I16" s="177">
        <v>0</v>
      </c>
      <c r="J16" s="174">
        <v>5244.7420899999997</v>
      </c>
      <c r="K16" s="175">
        <v>2.2562038540721117E-3</v>
      </c>
      <c r="L16" s="175">
        <v>1.0646051838249462E-4</v>
      </c>
      <c r="M16" s="153"/>
    </row>
    <row r="17" spans="1:12">
      <c r="A17" s="133"/>
      <c r="B17" s="178" t="s">
        <v>2412</v>
      </c>
      <c r="C17" s="169" t="s">
        <v>2413</v>
      </c>
      <c r="D17" s="169">
        <v>26</v>
      </c>
      <c r="E17" s="169" t="s">
        <v>372</v>
      </c>
      <c r="F17" s="169" t="s">
        <v>182</v>
      </c>
      <c r="G17" s="176" t="s">
        <v>184</v>
      </c>
      <c r="H17" s="177">
        <v>0</v>
      </c>
      <c r="I17" s="177">
        <v>0</v>
      </c>
      <c r="J17" s="174">
        <v>1677.41338</v>
      </c>
      <c r="K17" s="175">
        <v>7.2159630881451554E-4</v>
      </c>
      <c r="L17" s="175">
        <v>3.4049014215021669E-5</v>
      </c>
    </row>
    <row r="18" spans="1:12">
      <c r="A18" s="133"/>
      <c r="B18" s="178"/>
      <c r="C18" s="169"/>
      <c r="D18" s="169"/>
      <c r="E18" s="169"/>
      <c r="F18" s="169"/>
      <c r="G18" s="169"/>
      <c r="H18" s="169"/>
      <c r="I18" s="169"/>
      <c r="J18" s="169"/>
      <c r="K18" s="175"/>
      <c r="L18" s="169"/>
    </row>
    <row r="19" spans="1:12">
      <c r="A19" s="133"/>
      <c r="B19" s="179" t="s">
        <v>50</v>
      </c>
      <c r="C19" s="168"/>
      <c r="D19" s="168"/>
      <c r="E19" s="168"/>
      <c r="F19" s="168"/>
      <c r="G19" s="168"/>
      <c r="H19" s="168"/>
      <c r="I19" s="168"/>
      <c r="J19" s="172">
        <v>96263.575939999995</v>
      </c>
      <c r="K19" s="173">
        <v>4.1411045064866363E-2</v>
      </c>
      <c r="L19" s="173">
        <v>1.9540084183481818E-3</v>
      </c>
    </row>
    <row r="20" spans="1:12">
      <c r="A20" s="133"/>
      <c r="B20" s="178" t="s">
        <v>2404</v>
      </c>
      <c r="C20" s="169" t="s">
        <v>2418</v>
      </c>
      <c r="D20" s="169">
        <v>12</v>
      </c>
      <c r="E20" s="169" t="s">
        <v>346</v>
      </c>
      <c r="F20" s="169" t="s">
        <v>182</v>
      </c>
      <c r="G20" s="176" t="s">
        <v>183</v>
      </c>
      <c r="H20" s="177">
        <v>0</v>
      </c>
      <c r="I20" s="177">
        <v>0</v>
      </c>
      <c r="J20" s="174">
        <v>49875.514000000003</v>
      </c>
      <c r="K20" s="175">
        <v>2.1455645478770831E-2</v>
      </c>
      <c r="L20" s="175">
        <v>1.0123992722458862E-3</v>
      </c>
    </row>
    <row r="21" spans="1:12">
      <c r="A21" s="133"/>
      <c r="B21" s="178" t="s">
        <v>2404</v>
      </c>
      <c r="C21" s="169" t="s">
        <v>2419</v>
      </c>
      <c r="D21" s="169">
        <v>12</v>
      </c>
      <c r="E21" s="169" t="s">
        <v>346</v>
      </c>
      <c r="F21" s="169" t="s">
        <v>182</v>
      </c>
      <c r="G21" s="176" t="s">
        <v>186</v>
      </c>
      <c r="H21" s="177">
        <v>0</v>
      </c>
      <c r="I21" s="177">
        <v>0</v>
      </c>
      <c r="J21" s="174">
        <v>282.56</v>
      </c>
      <c r="K21" s="175">
        <v>1.2155277610735973E-4</v>
      </c>
      <c r="L21" s="175">
        <v>5.7355506825613391E-6</v>
      </c>
    </row>
    <row r="22" spans="1:12">
      <c r="A22" s="133"/>
      <c r="B22" s="178" t="s">
        <v>2404</v>
      </c>
      <c r="C22" s="169" t="s">
        <v>2420</v>
      </c>
      <c r="D22" s="169">
        <v>12</v>
      </c>
      <c r="E22" s="169" t="s">
        <v>346</v>
      </c>
      <c r="F22" s="169" t="s">
        <v>182</v>
      </c>
      <c r="G22" s="176" t="s">
        <v>193</v>
      </c>
      <c r="H22" s="177">
        <v>0</v>
      </c>
      <c r="I22" s="177">
        <v>0</v>
      </c>
      <c r="J22" s="174">
        <v>1.2443199999999999</v>
      </c>
      <c r="K22" s="175">
        <v>5.3528648912057556E-7</v>
      </c>
      <c r="L22" s="175">
        <v>2.5257858243646392E-8</v>
      </c>
    </row>
    <row r="23" spans="1:12">
      <c r="A23" s="133"/>
      <c r="B23" s="178" t="s">
        <v>2404</v>
      </c>
      <c r="C23" s="169" t="s">
        <v>2421</v>
      </c>
      <c r="D23" s="169">
        <v>12</v>
      </c>
      <c r="E23" s="169" t="s">
        <v>346</v>
      </c>
      <c r="F23" s="169" t="s">
        <v>182</v>
      </c>
      <c r="G23" s="176" t="s">
        <v>185</v>
      </c>
      <c r="H23" s="177">
        <v>0</v>
      </c>
      <c r="I23" s="177">
        <v>0</v>
      </c>
      <c r="J23" s="174">
        <v>357.56</v>
      </c>
      <c r="K23" s="175">
        <v>1.5381657214378377E-4</v>
      </c>
      <c r="L23" s="175">
        <v>7.2579399138470853E-6</v>
      </c>
    </row>
    <row r="24" spans="1:12">
      <c r="A24" s="133"/>
      <c r="B24" s="178" t="s">
        <v>2406</v>
      </c>
      <c r="C24" s="169" t="s">
        <v>2422</v>
      </c>
      <c r="D24" s="169">
        <v>10</v>
      </c>
      <c r="E24" s="169" t="s">
        <v>346</v>
      </c>
      <c r="F24" s="169" t="s">
        <v>182</v>
      </c>
      <c r="G24" s="176" t="s">
        <v>192</v>
      </c>
      <c r="H24" s="177">
        <v>0</v>
      </c>
      <c r="I24" s="177">
        <v>0</v>
      </c>
      <c r="J24" s="174">
        <v>1319.2967900000001</v>
      </c>
      <c r="K24" s="175">
        <v>5.6754030058758635E-4</v>
      </c>
      <c r="L24" s="175">
        <v>2.6779776346211366E-5</v>
      </c>
    </row>
    <row r="25" spans="1:12">
      <c r="A25" s="133"/>
      <c r="B25" s="178" t="s">
        <v>2406</v>
      </c>
      <c r="C25" s="169" t="s">
        <v>2423</v>
      </c>
      <c r="D25" s="169">
        <v>10</v>
      </c>
      <c r="E25" s="169" t="s">
        <v>346</v>
      </c>
      <c r="F25" s="169" t="s">
        <v>182</v>
      </c>
      <c r="G25" s="176" t="s">
        <v>186</v>
      </c>
      <c r="H25" s="177">
        <v>0</v>
      </c>
      <c r="I25" s="177">
        <v>0</v>
      </c>
      <c r="J25" s="174">
        <v>17.840049999999998</v>
      </c>
      <c r="K25" s="175">
        <v>7.6745031263947568E-6</v>
      </c>
      <c r="L25" s="175">
        <v>3.6212666674132361E-7</v>
      </c>
    </row>
    <row r="26" spans="1:12">
      <c r="A26" s="133"/>
      <c r="B26" s="178" t="s">
        <v>2406</v>
      </c>
      <c r="C26" s="169" t="s">
        <v>2424</v>
      </c>
      <c r="D26" s="169">
        <v>10</v>
      </c>
      <c r="E26" s="169" t="s">
        <v>346</v>
      </c>
      <c r="F26" s="169" t="s">
        <v>182</v>
      </c>
      <c r="G26" s="176" t="s">
        <v>188</v>
      </c>
      <c r="H26" s="177">
        <v>0</v>
      </c>
      <c r="I26" s="177">
        <v>0</v>
      </c>
      <c r="J26" s="174">
        <v>0.47343000000000002</v>
      </c>
      <c r="K26" s="175">
        <v>2.0366198610032318E-7</v>
      </c>
      <c r="L26" s="175">
        <v>9.6099297835681436E-9</v>
      </c>
    </row>
    <row r="27" spans="1:12">
      <c r="A27" s="133"/>
      <c r="B27" s="178" t="s">
        <v>2406</v>
      </c>
      <c r="C27" s="169" t="s">
        <v>2425</v>
      </c>
      <c r="D27" s="169">
        <v>10</v>
      </c>
      <c r="E27" s="169" t="s">
        <v>346</v>
      </c>
      <c r="F27" s="169" t="s">
        <v>182</v>
      </c>
      <c r="G27" s="176" t="s">
        <v>185</v>
      </c>
      <c r="H27" s="177">
        <v>0</v>
      </c>
      <c r="I27" s="177">
        <v>0</v>
      </c>
      <c r="J27" s="174">
        <v>-0.86</v>
      </c>
      <c r="K27" s="175">
        <v>-3.6995819455099575E-7</v>
      </c>
      <c r="L27" s="175">
        <v>-1.7456729852076554E-8</v>
      </c>
    </row>
    <row r="28" spans="1:12">
      <c r="A28" s="133"/>
      <c r="B28" s="178" t="s">
        <v>2406</v>
      </c>
      <c r="C28" s="169" t="s">
        <v>2426</v>
      </c>
      <c r="D28" s="169">
        <v>10</v>
      </c>
      <c r="E28" s="169" t="s">
        <v>346</v>
      </c>
      <c r="F28" s="169" t="s">
        <v>182</v>
      </c>
      <c r="G28" s="176" t="s">
        <v>183</v>
      </c>
      <c r="H28" s="177">
        <v>0</v>
      </c>
      <c r="I28" s="177">
        <v>0</v>
      </c>
      <c r="J28" s="174">
        <v>41177.99</v>
      </c>
      <c r="K28" s="175">
        <v>1.7714110273998787E-2</v>
      </c>
      <c r="L28" s="175">
        <v>8.3585238055989511E-4</v>
      </c>
    </row>
    <row r="29" spans="1:12">
      <c r="A29" s="133"/>
      <c r="B29" s="178" t="s">
        <v>2408</v>
      </c>
      <c r="C29" s="169" t="s">
        <v>2427</v>
      </c>
      <c r="D29" s="169">
        <v>20</v>
      </c>
      <c r="E29" s="169" t="s">
        <v>346</v>
      </c>
      <c r="F29" s="169" t="s">
        <v>182</v>
      </c>
      <c r="G29" s="176" t="s">
        <v>183</v>
      </c>
      <c r="H29" s="177">
        <v>0</v>
      </c>
      <c r="I29" s="177">
        <v>0</v>
      </c>
      <c r="J29" s="174">
        <v>41.451509999999999</v>
      </c>
      <c r="K29" s="175">
        <v>1.783177418722389E-5</v>
      </c>
      <c r="L29" s="175">
        <v>8.4140443259377887E-7</v>
      </c>
    </row>
    <row r="30" spans="1:12">
      <c r="A30" s="133"/>
      <c r="B30" s="178" t="s">
        <v>2408</v>
      </c>
      <c r="C30" s="169" t="s">
        <v>2428</v>
      </c>
      <c r="D30" s="169">
        <v>20</v>
      </c>
      <c r="E30" s="169" t="s">
        <v>346</v>
      </c>
      <c r="F30" s="169" t="s">
        <v>182</v>
      </c>
      <c r="G30" s="176" t="s">
        <v>185</v>
      </c>
      <c r="H30" s="177">
        <v>0</v>
      </c>
      <c r="I30" s="177">
        <v>0</v>
      </c>
      <c r="J30" s="174">
        <v>3.71231</v>
      </c>
      <c r="K30" s="175">
        <v>1.5969761688530315E-6</v>
      </c>
      <c r="L30" s="175">
        <v>7.5354410229258513E-8</v>
      </c>
    </row>
    <row r="31" spans="1:12">
      <c r="A31" s="133"/>
      <c r="B31" s="178" t="s">
        <v>2410</v>
      </c>
      <c r="C31" s="169" t="s">
        <v>2429</v>
      </c>
      <c r="D31" s="169">
        <v>11</v>
      </c>
      <c r="E31" s="169" t="s">
        <v>372</v>
      </c>
      <c r="F31" s="169" t="s">
        <v>182</v>
      </c>
      <c r="G31" s="176" t="s">
        <v>183</v>
      </c>
      <c r="H31" s="177">
        <v>0</v>
      </c>
      <c r="I31" s="177">
        <v>0</v>
      </c>
      <c r="J31" s="174">
        <v>0.45476</v>
      </c>
      <c r="K31" s="175">
        <v>1.9563045180698934E-7</v>
      </c>
      <c r="L31" s="175">
        <v>9.2309563575934124E-9</v>
      </c>
    </row>
    <row r="32" spans="1:12">
      <c r="A32" s="133"/>
      <c r="B32" s="178" t="s">
        <v>2410</v>
      </c>
      <c r="C32" s="169" t="s">
        <v>2430</v>
      </c>
      <c r="D32" s="169">
        <v>11</v>
      </c>
      <c r="E32" s="169" t="s">
        <v>372</v>
      </c>
      <c r="F32" s="169" t="s">
        <v>182</v>
      </c>
      <c r="G32" s="176" t="s">
        <v>185</v>
      </c>
      <c r="H32" s="177">
        <v>0</v>
      </c>
      <c r="I32" s="177">
        <v>0</v>
      </c>
      <c r="J32" s="174">
        <v>16.961880000000001</v>
      </c>
      <c r="K32" s="175">
        <v>7.2967284895240053E-6</v>
      </c>
      <c r="L32" s="175">
        <v>3.4430111272481429E-7</v>
      </c>
    </row>
    <row r="33" spans="1:12">
      <c r="A33" s="133"/>
      <c r="B33" s="178" t="s">
        <v>2412</v>
      </c>
      <c r="C33" s="169" t="s">
        <v>2431</v>
      </c>
      <c r="D33" s="169">
        <v>26</v>
      </c>
      <c r="E33" s="169" t="s">
        <v>372</v>
      </c>
      <c r="F33" s="169" t="s">
        <v>182</v>
      </c>
      <c r="G33" s="176" t="s">
        <v>186</v>
      </c>
      <c r="H33" s="177">
        <v>0</v>
      </c>
      <c r="I33" s="177">
        <v>0</v>
      </c>
      <c r="J33" s="174">
        <v>84.726880000000008</v>
      </c>
      <c r="K33" s="175">
        <v>3.6448143668301018E-5</v>
      </c>
      <c r="L33" s="175">
        <v>1.7198305294991956E-6</v>
      </c>
    </row>
    <row r="34" spans="1:12">
      <c r="A34" s="133"/>
      <c r="B34" s="178" t="s">
        <v>2412</v>
      </c>
      <c r="C34" s="169" t="s">
        <v>2432</v>
      </c>
      <c r="D34" s="169">
        <v>26</v>
      </c>
      <c r="E34" s="169" t="s">
        <v>372</v>
      </c>
      <c r="F34" s="169" t="s">
        <v>182</v>
      </c>
      <c r="G34" s="176" t="s">
        <v>193</v>
      </c>
      <c r="H34" s="177">
        <v>0</v>
      </c>
      <c r="I34" s="177">
        <v>0</v>
      </c>
      <c r="J34" s="174">
        <v>5.1500000000000001E-3</v>
      </c>
      <c r="K34" s="175">
        <v>2.2154473278344512E-9</v>
      </c>
      <c r="L34" s="175">
        <v>1.0453739388162123E-10</v>
      </c>
    </row>
    <row r="35" spans="1:12">
      <c r="A35" s="133"/>
      <c r="B35" s="178" t="s">
        <v>2412</v>
      </c>
      <c r="C35" s="169" t="s">
        <v>2433</v>
      </c>
      <c r="D35" s="169">
        <v>26</v>
      </c>
      <c r="E35" s="169" t="s">
        <v>372</v>
      </c>
      <c r="F35" s="169" t="s">
        <v>182</v>
      </c>
      <c r="G35" s="176" t="s">
        <v>183</v>
      </c>
      <c r="H35" s="177">
        <v>0</v>
      </c>
      <c r="I35" s="177">
        <v>0</v>
      </c>
      <c r="J35" s="174">
        <v>3009.8851199999999</v>
      </c>
      <c r="K35" s="175">
        <v>1.2948042613966362E-3</v>
      </c>
      <c r="L35" s="175">
        <v>6.1096222587936078E-5</v>
      </c>
    </row>
    <row r="36" spans="1:12">
      <c r="A36" s="133"/>
      <c r="B36" s="178" t="s">
        <v>2412</v>
      </c>
      <c r="C36" s="169" t="s">
        <v>2434</v>
      </c>
      <c r="D36" s="169">
        <v>26</v>
      </c>
      <c r="E36" s="169" t="s">
        <v>372</v>
      </c>
      <c r="F36" s="169" t="s">
        <v>182</v>
      </c>
      <c r="G36" s="176" t="s">
        <v>185</v>
      </c>
      <c r="H36" s="177">
        <v>0</v>
      </c>
      <c r="I36" s="177">
        <v>0</v>
      </c>
      <c r="J36" s="174">
        <v>74.749020000000002</v>
      </c>
      <c r="K36" s="175">
        <v>3.2155828469367761E-5</v>
      </c>
      <c r="L36" s="175">
        <v>1.5172947079621714E-6</v>
      </c>
    </row>
    <row r="37" spans="1:12">
      <c r="A37" s="133"/>
      <c r="B37" s="178" t="s">
        <v>2415</v>
      </c>
      <c r="C37" s="169" t="s">
        <v>2416</v>
      </c>
      <c r="D37" s="169">
        <v>95</v>
      </c>
      <c r="E37" s="169" t="s">
        <v>885</v>
      </c>
      <c r="F37" s="169"/>
      <c r="G37" s="176" t="s">
        <v>183</v>
      </c>
      <c r="H37" s="177">
        <v>0</v>
      </c>
      <c r="I37" s="177">
        <v>0</v>
      </c>
      <c r="J37" s="174">
        <v>0.01</v>
      </c>
      <c r="K37" s="175">
        <v>4.3018394715232068E-9</v>
      </c>
      <c r="L37" s="175">
        <v>2.0298523083809949E-10</v>
      </c>
    </row>
    <row r="38" spans="1:12">
      <c r="A38" s="133"/>
      <c r="B38" s="178" t="s">
        <v>2415</v>
      </c>
      <c r="C38" s="169" t="s">
        <v>2417</v>
      </c>
      <c r="D38" s="169">
        <v>95</v>
      </c>
      <c r="E38" s="169" t="s">
        <v>885</v>
      </c>
      <c r="F38" s="169"/>
      <c r="G38" s="176" t="s">
        <v>185</v>
      </c>
      <c r="H38" s="177">
        <v>0</v>
      </c>
      <c r="I38" s="177">
        <v>0</v>
      </c>
      <c r="J38" s="174">
        <v>7.1999999999999994E-4</v>
      </c>
      <c r="K38" s="175">
        <v>3.0973244194967084E-10</v>
      </c>
      <c r="L38" s="175">
        <v>1.4614936620343161E-11</v>
      </c>
    </row>
    <row r="39" spans="1:12">
      <c r="A39" s="133"/>
      <c r="B39" s="178"/>
      <c r="C39" s="169"/>
      <c r="D39" s="169"/>
      <c r="E39" s="169"/>
      <c r="F39" s="169"/>
      <c r="G39" s="169"/>
      <c r="H39" s="169"/>
      <c r="I39" s="169"/>
      <c r="J39" s="169"/>
      <c r="K39" s="175"/>
      <c r="L39" s="169"/>
    </row>
    <row r="40" spans="1:12">
      <c r="A40" s="133"/>
      <c r="B40" s="179" t="s">
        <v>51</v>
      </c>
      <c r="C40" s="168"/>
      <c r="D40" s="168"/>
      <c r="E40" s="168"/>
      <c r="F40" s="168"/>
      <c r="G40" s="168"/>
      <c r="H40" s="168"/>
      <c r="I40" s="168"/>
      <c r="J40" s="172">
        <v>33.19</v>
      </c>
      <c r="K40" s="173">
        <v>1.4277805205985522E-5</v>
      </c>
      <c r="L40" s="173">
        <v>6.7370798115165209E-7</v>
      </c>
    </row>
    <row r="41" spans="1:12">
      <c r="A41" s="133"/>
      <c r="B41" s="178" t="s">
        <v>2415</v>
      </c>
      <c r="C41" s="169" t="s">
        <v>2435</v>
      </c>
      <c r="D41" s="169">
        <v>95</v>
      </c>
      <c r="E41" s="169" t="s">
        <v>885</v>
      </c>
      <c r="F41" s="169"/>
      <c r="G41" s="176" t="s">
        <v>184</v>
      </c>
      <c r="H41" s="177">
        <v>0</v>
      </c>
      <c r="I41" s="177">
        <v>0</v>
      </c>
      <c r="J41" s="174">
        <v>33.19</v>
      </c>
      <c r="K41" s="175">
        <v>1.4277805205985522E-5</v>
      </c>
      <c r="L41" s="175">
        <v>6.7370798115165209E-7</v>
      </c>
    </row>
    <row r="42" spans="1:12">
      <c r="A42" s="133"/>
      <c r="B42" s="178"/>
      <c r="C42" s="169"/>
      <c r="D42" s="169"/>
      <c r="E42" s="169"/>
      <c r="F42" s="169"/>
      <c r="G42" s="169"/>
      <c r="H42" s="169"/>
      <c r="I42" s="169"/>
      <c r="J42" s="169"/>
      <c r="K42" s="175"/>
      <c r="L42" s="169"/>
    </row>
    <row r="43" spans="1:12">
      <c r="A43" s="133"/>
      <c r="B43" s="179" t="s">
        <v>255</v>
      </c>
      <c r="C43" s="168"/>
      <c r="D43" s="168"/>
      <c r="E43" s="168"/>
      <c r="F43" s="168"/>
      <c r="G43" s="168"/>
      <c r="H43" s="168"/>
      <c r="I43" s="168"/>
      <c r="J43" s="172">
        <v>1230149.37665</v>
      </c>
      <c r="K43" s="173">
        <v>0.52919051443426379</v>
      </c>
      <c r="L43" s="173">
        <v>2.4970215518464442E-2</v>
      </c>
    </row>
    <row r="44" spans="1:12">
      <c r="A44" s="133"/>
      <c r="B44" s="179" t="s">
        <v>50</v>
      </c>
      <c r="C44" s="168"/>
      <c r="D44" s="168"/>
      <c r="E44" s="168"/>
      <c r="F44" s="168"/>
      <c r="G44" s="168"/>
      <c r="H44" s="168"/>
      <c r="I44" s="168"/>
      <c r="J44" s="172">
        <v>1230149.37665</v>
      </c>
      <c r="K44" s="173">
        <v>0.52919051443426379</v>
      </c>
      <c r="L44" s="173">
        <v>2.4970215518464442E-2</v>
      </c>
    </row>
    <row r="45" spans="1:12">
      <c r="A45" s="133"/>
      <c r="B45" s="178" t="s">
        <v>2436</v>
      </c>
      <c r="C45" s="169" t="s">
        <v>2437</v>
      </c>
      <c r="D45" s="169">
        <v>91</v>
      </c>
      <c r="E45" s="169" t="s">
        <v>2438</v>
      </c>
      <c r="F45" s="169" t="s">
        <v>2439</v>
      </c>
      <c r="G45" s="176" t="s">
        <v>1416</v>
      </c>
      <c r="H45" s="177">
        <v>0</v>
      </c>
      <c r="I45" s="177">
        <v>0</v>
      </c>
      <c r="J45" s="174">
        <v>541.90546999999992</v>
      </c>
      <c r="K45" s="175">
        <v>2.3311903406803344E-4</v>
      </c>
      <c r="L45" s="175">
        <v>1.0999880692037878E-5</v>
      </c>
    </row>
    <row r="46" spans="1:12">
      <c r="A46" s="133"/>
      <c r="B46" s="178" t="s">
        <v>2436</v>
      </c>
      <c r="C46" s="169" t="s">
        <v>2440</v>
      </c>
      <c r="D46" s="169">
        <v>91</v>
      </c>
      <c r="E46" s="169" t="s">
        <v>2438</v>
      </c>
      <c r="F46" s="169" t="s">
        <v>2439</v>
      </c>
      <c r="G46" s="176" t="s">
        <v>2441</v>
      </c>
      <c r="H46" s="177">
        <v>0</v>
      </c>
      <c r="I46" s="177">
        <v>0</v>
      </c>
      <c r="J46" s="174">
        <v>18.345929999999999</v>
      </c>
      <c r="K46" s="175">
        <v>7.892124581580173E-6</v>
      </c>
      <c r="L46" s="175">
        <v>3.7239528359896142E-7</v>
      </c>
    </row>
    <row r="47" spans="1:12">
      <c r="A47" s="133"/>
      <c r="B47" s="178" t="s">
        <v>2436</v>
      </c>
      <c r="C47" s="169" t="s">
        <v>2442</v>
      </c>
      <c r="D47" s="169">
        <v>91</v>
      </c>
      <c r="E47" s="169" t="s">
        <v>2438</v>
      </c>
      <c r="F47" s="169" t="s">
        <v>2439</v>
      </c>
      <c r="G47" s="176" t="s">
        <v>190</v>
      </c>
      <c r="H47" s="177">
        <v>0</v>
      </c>
      <c r="I47" s="177">
        <v>0</v>
      </c>
      <c r="J47" s="174">
        <v>11094.539449999998</v>
      </c>
      <c r="K47" s="175">
        <v>4.7726927724381363E-3</v>
      </c>
      <c r="L47" s="175">
        <v>2.2520276513006508E-4</v>
      </c>
    </row>
    <row r="48" spans="1:12">
      <c r="A48" s="133"/>
      <c r="B48" s="178" t="s">
        <v>2436</v>
      </c>
      <c r="C48" s="169" t="s">
        <v>2443</v>
      </c>
      <c r="D48" s="169">
        <v>91</v>
      </c>
      <c r="E48" s="169" t="s">
        <v>2438</v>
      </c>
      <c r="F48" s="169" t="s">
        <v>2439</v>
      </c>
      <c r="G48" s="176" t="s">
        <v>2882</v>
      </c>
      <c r="H48" s="177">
        <v>0</v>
      </c>
      <c r="I48" s="177">
        <v>0</v>
      </c>
      <c r="J48" s="174">
        <v>6.03</v>
      </c>
      <c r="K48" s="175">
        <v>2.5940092013284937E-6</v>
      </c>
      <c r="L48" s="175">
        <v>1.2240009419537398E-7</v>
      </c>
    </row>
    <row r="49" spans="1:12">
      <c r="A49" s="133"/>
      <c r="B49" s="178" t="s">
        <v>2436</v>
      </c>
      <c r="C49" s="169" t="s">
        <v>2444</v>
      </c>
      <c r="D49" s="169">
        <v>91</v>
      </c>
      <c r="E49" s="169" t="s">
        <v>2438</v>
      </c>
      <c r="F49" s="169" t="s">
        <v>2439</v>
      </c>
      <c r="G49" s="176" t="s">
        <v>186</v>
      </c>
      <c r="H49" s="177">
        <v>0</v>
      </c>
      <c r="I49" s="177">
        <v>0</v>
      </c>
      <c r="J49" s="174">
        <v>84031.206439999994</v>
      </c>
      <c r="K49" s="175">
        <v>3.6148876070330703E-2</v>
      </c>
      <c r="L49" s="175">
        <v>1.7057093836827389E-3</v>
      </c>
    </row>
    <row r="50" spans="1:12">
      <c r="A50" s="133"/>
      <c r="B50" s="178" t="s">
        <v>2436</v>
      </c>
      <c r="C50" s="169" t="s">
        <v>2445</v>
      </c>
      <c r="D50" s="169">
        <v>91</v>
      </c>
      <c r="E50" s="169" t="s">
        <v>2438</v>
      </c>
      <c r="F50" s="169" t="s">
        <v>2439</v>
      </c>
      <c r="G50" s="176" t="s">
        <v>191</v>
      </c>
      <c r="H50" s="177">
        <v>0</v>
      </c>
      <c r="I50" s="177">
        <v>0</v>
      </c>
      <c r="J50" s="174">
        <v>156.62861999999998</v>
      </c>
      <c r="K50" s="175">
        <v>6.7379117988620901E-5</v>
      </c>
      <c r="L50" s="175">
        <v>3.179329658655296E-6</v>
      </c>
    </row>
    <row r="51" spans="1:12">
      <c r="A51" s="133"/>
      <c r="B51" s="178" t="s">
        <v>2436</v>
      </c>
      <c r="C51" s="169" t="s">
        <v>2446</v>
      </c>
      <c r="D51" s="169">
        <v>91</v>
      </c>
      <c r="E51" s="169" t="s">
        <v>2438</v>
      </c>
      <c r="F51" s="169" t="s">
        <v>2439</v>
      </c>
      <c r="G51" s="176" t="s">
        <v>193</v>
      </c>
      <c r="H51" s="177">
        <v>0</v>
      </c>
      <c r="I51" s="177">
        <v>0</v>
      </c>
      <c r="J51" s="174">
        <v>68791.09</v>
      </c>
      <c r="K51" s="175">
        <v>2.9592822625110534E-2</v>
      </c>
      <c r="L51" s="175">
        <v>1.3963575283254476E-3</v>
      </c>
    </row>
    <row r="52" spans="1:12">
      <c r="A52" s="133"/>
      <c r="B52" s="178" t="s">
        <v>2436</v>
      </c>
      <c r="C52" s="169" t="s">
        <v>2447</v>
      </c>
      <c r="D52" s="169">
        <v>91</v>
      </c>
      <c r="E52" s="169" t="s">
        <v>2438</v>
      </c>
      <c r="F52" s="169" t="s">
        <v>2439</v>
      </c>
      <c r="G52" s="176" t="s">
        <v>192</v>
      </c>
      <c r="H52" s="177">
        <v>0</v>
      </c>
      <c r="I52" s="177">
        <v>0</v>
      </c>
      <c r="J52" s="174">
        <v>12.452540000000001</v>
      </c>
      <c r="K52" s="175">
        <v>5.3568828092721594E-6</v>
      </c>
      <c r="L52" s="175">
        <v>2.5276817064206674E-7</v>
      </c>
    </row>
    <row r="53" spans="1:12">
      <c r="A53" s="133"/>
      <c r="B53" s="178" t="s">
        <v>2436</v>
      </c>
      <c r="C53" s="169" t="s">
        <v>2448</v>
      </c>
      <c r="D53" s="169">
        <v>91</v>
      </c>
      <c r="E53" s="169" t="s">
        <v>2438</v>
      </c>
      <c r="F53" s="169" t="s">
        <v>2439</v>
      </c>
      <c r="G53" s="176" t="s">
        <v>185</v>
      </c>
      <c r="H53" s="177">
        <v>0</v>
      </c>
      <c r="I53" s="177">
        <v>0</v>
      </c>
      <c r="J53" s="174">
        <v>164268.98000000001</v>
      </c>
      <c r="K53" s="175">
        <v>7.0665878211085623E-2</v>
      </c>
      <c r="L53" s="175">
        <v>3.334417682483915E-3</v>
      </c>
    </row>
    <row r="54" spans="1:12">
      <c r="A54" s="133"/>
      <c r="B54" s="178" t="s">
        <v>2436</v>
      </c>
      <c r="C54" s="169" t="s">
        <v>2449</v>
      </c>
      <c r="D54" s="169">
        <v>91</v>
      </c>
      <c r="E54" s="169" t="s">
        <v>2438</v>
      </c>
      <c r="F54" s="169" t="s">
        <v>2439</v>
      </c>
      <c r="G54" s="176" t="s">
        <v>183</v>
      </c>
      <c r="H54" s="177">
        <v>0</v>
      </c>
      <c r="I54" s="177">
        <v>0</v>
      </c>
      <c r="J54" s="174">
        <v>901196.7</v>
      </c>
      <c r="K54" s="175">
        <v>0.38768035356664576</v>
      </c>
      <c r="L54" s="175">
        <v>1.8292962018003348E-2</v>
      </c>
    </row>
    <row r="55" spans="1:12">
      <c r="A55" s="133"/>
      <c r="B55" s="178" t="s">
        <v>2436</v>
      </c>
      <c r="C55" s="169" t="s">
        <v>2450</v>
      </c>
      <c r="D55" s="169">
        <v>91</v>
      </c>
      <c r="E55" s="169" t="s">
        <v>2438</v>
      </c>
      <c r="F55" s="169" t="s">
        <v>2439</v>
      </c>
      <c r="G55" s="176" t="s">
        <v>188</v>
      </c>
      <c r="H55" s="177">
        <v>0</v>
      </c>
      <c r="I55" s="177">
        <v>0</v>
      </c>
      <c r="J55" s="174">
        <v>31.498200000000001</v>
      </c>
      <c r="K55" s="175">
        <v>1.3550020004193227E-5</v>
      </c>
      <c r="L55" s="175">
        <v>6.3936693979846249E-7</v>
      </c>
    </row>
    <row r="56" spans="1:12">
      <c r="A56" s="133"/>
      <c r="B56" s="180"/>
      <c r="C56" s="180"/>
      <c r="D56" s="181"/>
      <c r="E56" s="181"/>
      <c r="F56" s="181"/>
      <c r="G56" s="181"/>
      <c r="H56" s="181"/>
      <c r="I56" s="181"/>
      <c r="J56" s="181"/>
      <c r="K56" s="181"/>
      <c r="L56" s="181"/>
    </row>
    <row r="57" spans="1:12">
      <c r="A57" s="133"/>
      <c r="B57" s="180"/>
      <c r="C57" s="180"/>
      <c r="D57" s="181"/>
      <c r="E57" s="181"/>
      <c r="F57" s="181"/>
      <c r="G57" s="181"/>
      <c r="H57" s="181"/>
      <c r="I57" s="181"/>
      <c r="J57" s="181"/>
      <c r="K57" s="181"/>
      <c r="L57" s="181"/>
    </row>
    <row r="58" spans="1:12">
      <c r="A58" s="133"/>
      <c r="B58" s="180"/>
      <c r="C58" s="180"/>
      <c r="D58" s="181"/>
      <c r="E58" s="181"/>
      <c r="F58" s="181"/>
      <c r="G58" s="181"/>
      <c r="H58" s="181"/>
      <c r="I58" s="181"/>
      <c r="J58" s="181"/>
      <c r="K58" s="181"/>
      <c r="L58" s="181"/>
    </row>
    <row r="59" spans="1:12">
      <c r="A59" s="133"/>
      <c r="B59" s="182" t="s">
        <v>276</v>
      </c>
      <c r="C59" s="180"/>
      <c r="D59" s="181"/>
      <c r="E59" s="181"/>
      <c r="F59" s="181"/>
      <c r="G59" s="181"/>
      <c r="H59" s="181"/>
      <c r="I59" s="181"/>
      <c r="J59" s="181"/>
      <c r="K59" s="181"/>
      <c r="L59" s="181"/>
    </row>
    <row r="60" spans="1:12">
      <c r="B60" s="182" t="s">
        <v>132</v>
      </c>
      <c r="C60" s="180"/>
      <c r="D60" s="181"/>
      <c r="E60" s="181"/>
      <c r="F60" s="181"/>
      <c r="G60" s="181"/>
      <c r="H60" s="181"/>
      <c r="I60" s="181"/>
      <c r="J60" s="181"/>
      <c r="K60" s="181"/>
      <c r="L60" s="181"/>
    </row>
    <row r="61" spans="1:12">
      <c r="B61" s="182" t="s">
        <v>261</v>
      </c>
      <c r="C61" s="180"/>
      <c r="D61" s="181"/>
      <c r="E61" s="181"/>
      <c r="F61" s="181"/>
      <c r="G61" s="181"/>
      <c r="H61" s="181"/>
      <c r="I61" s="181"/>
      <c r="J61" s="181"/>
      <c r="K61" s="181"/>
      <c r="L61" s="181"/>
    </row>
    <row r="62" spans="1:12">
      <c r="B62" s="182" t="s">
        <v>271</v>
      </c>
      <c r="C62" s="180"/>
      <c r="D62" s="181"/>
      <c r="E62" s="181"/>
      <c r="F62" s="181"/>
      <c r="G62" s="181"/>
      <c r="H62" s="181"/>
      <c r="I62" s="181"/>
      <c r="J62" s="181"/>
      <c r="K62" s="181"/>
      <c r="L62" s="181"/>
    </row>
    <row r="63" spans="1:12">
      <c r="B63" s="180"/>
      <c r="C63" s="180"/>
      <c r="D63" s="181"/>
      <c r="E63" s="181"/>
      <c r="F63" s="181"/>
      <c r="G63" s="181"/>
      <c r="H63" s="181"/>
      <c r="I63" s="181"/>
      <c r="J63" s="181"/>
      <c r="K63" s="181"/>
      <c r="L63" s="181"/>
    </row>
    <row r="64" spans="1:12">
      <c r="B64" s="180"/>
      <c r="C64" s="180"/>
      <c r="D64" s="181"/>
      <c r="E64" s="181"/>
      <c r="F64" s="181"/>
      <c r="G64" s="181"/>
      <c r="H64" s="181"/>
      <c r="I64" s="181"/>
      <c r="J64" s="181"/>
      <c r="K64" s="181"/>
      <c r="L64" s="181"/>
    </row>
    <row r="65" spans="2:12">
      <c r="B65" s="180"/>
      <c r="C65" s="180"/>
      <c r="D65" s="181"/>
      <c r="E65" s="181"/>
      <c r="F65" s="181"/>
      <c r="G65" s="181"/>
      <c r="H65" s="181"/>
      <c r="I65" s="181"/>
      <c r="J65" s="181"/>
      <c r="K65" s="181"/>
      <c r="L65" s="181"/>
    </row>
    <row r="66" spans="2:12">
      <c r="B66" s="180"/>
      <c r="C66" s="180"/>
      <c r="D66" s="181"/>
      <c r="E66" s="181"/>
      <c r="F66" s="181"/>
      <c r="G66" s="181"/>
      <c r="H66" s="181"/>
      <c r="I66" s="181"/>
      <c r="J66" s="181"/>
      <c r="K66" s="181"/>
      <c r="L66" s="181"/>
    </row>
    <row r="67" spans="2:12">
      <c r="B67" s="180"/>
      <c r="C67" s="180"/>
      <c r="D67" s="181"/>
      <c r="E67" s="181"/>
      <c r="F67" s="181"/>
      <c r="G67" s="181"/>
      <c r="H67" s="181"/>
      <c r="I67" s="181"/>
      <c r="J67" s="181"/>
      <c r="K67" s="181"/>
      <c r="L67" s="181"/>
    </row>
    <row r="68" spans="2:12">
      <c r="B68" s="180"/>
      <c r="C68" s="180"/>
      <c r="D68" s="181"/>
      <c r="E68" s="181"/>
      <c r="F68" s="181"/>
      <c r="G68" s="181"/>
      <c r="H68" s="181"/>
      <c r="I68" s="181"/>
      <c r="J68" s="181"/>
      <c r="K68" s="181"/>
      <c r="L68" s="181"/>
    </row>
    <row r="69" spans="2:12">
      <c r="B69" s="180"/>
      <c r="C69" s="180"/>
      <c r="D69" s="181"/>
      <c r="E69" s="181"/>
      <c r="F69" s="181"/>
      <c r="G69" s="181"/>
      <c r="H69" s="181"/>
      <c r="I69" s="181"/>
      <c r="J69" s="181"/>
      <c r="K69" s="181"/>
      <c r="L69" s="181"/>
    </row>
    <row r="70" spans="2:12">
      <c r="B70" s="180"/>
      <c r="C70" s="180"/>
      <c r="D70" s="181"/>
      <c r="E70" s="181"/>
      <c r="F70" s="181"/>
      <c r="G70" s="181"/>
      <c r="H70" s="181"/>
      <c r="I70" s="181"/>
      <c r="J70" s="181"/>
      <c r="K70" s="181"/>
      <c r="L70" s="181"/>
    </row>
    <row r="71" spans="2:12">
      <c r="B71" s="180"/>
      <c r="C71" s="180"/>
      <c r="D71" s="181"/>
      <c r="E71" s="181"/>
      <c r="F71" s="181"/>
      <c r="G71" s="181"/>
      <c r="H71" s="181"/>
      <c r="I71" s="181"/>
      <c r="J71" s="181"/>
      <c r="K71" s="181"/>
      <c r="L71" s="181"/>
    </row>
    <row r="72" spans="2:12">
      <c r="B72" s="180"/>
      <c r="C72" s="180"/>
      <c r="D72" s="181"/>
      <c r="E72" s="181"/>
      <c r="F72" s="181"/>
      <c r="G72" s="181"/>
      <c r="H72" s="181"/>
      <c r="I72" s="181"/>
      <c r="J72" s="181"/>
      <c r="K72" s="181"/>
      <c r="L72" s="181"/>
    </row>
    <row r="73" spans="2:12">
      <c r="B73" s="180"/>
      <c r="C73" s="180"/>
      <c r="D73" s="181"/>
      <c r="E73" s="181"/>
      <c r="F73" s="181"/>
      <c r="G73" s="181"/>
      <c r="H73" s="181"/>
      <c r="I73" s="181"/>
      <c r="J73" s="181"/>
      <c r="K73" s="181"/>
      <c r="L73" s="181"/>
    </row>
    <row r="74" spans="2:12">
      <c r="B74" s="180"/>
      <c r="C74" s="180"/>
      <c r="D74" s="181"/>
      <c r="E74" s="181"/>
      <c r="F74" s="181"/>
      <c r="G74" s="181"/>
      <c r="H74" s="181"/>
      <c r="I74" s="181"/>
      <c r="J74" s="181"/>
      <c r="K74" s="181"/>
      <c r="L74" s="181"/>
    </row>
    <row r="75" spans="2:12">
      <c r="B75" s="180"/>
      <c r="C75" s="180"/>
      <c r="D75" s="181"/>
      <c r="E75" s="181"/>
      <c r="F75" s="181"/>
      <c r="G75" s="181"/>
      <c r="H75" s="181"/>
      <c r="I75" s="181"/>
      <c r="J75" s="181"/>
      <c r="K75" s="181"/>
      <c r="L75" s="181"/>
    </row>
    <row r="76" spans="2:12">
      <c r="B76" s="180"/>
      <c r="C76" s="180"/>
      <c r="D76" s="181"/>
      <c r="E76" s="181"/>
      <c r="F76" s="181"/>
      <c r="G76" s="181"/>
      <c r="H76" s="181"/>
      <c r="I76" s="181"/>
      <c r="J76" s="181"/>
      <c r="K76" s="181"/>
      <c r="L76" s="181"/>
    </row>
    <row r="77" spans="2:12">
      <c r="B77" s="180"/>
      <c r="C77" s="180"/>
      <c r="D77" s="181"/>
      <c r="E77" s="181"/>
      <c r="F77" s="181"/>
      <c r="G77" s="181"/>
      <c r="H77" s="181"/>
      <c r="I77" s="181"/>
      <c r="J77" s="181"/>
      <c r="K77" s="181"/>
      <c r="L77" s="181"/>
    </row>
    <row r="78" spans="2:12">
      <c r="B78" s="180"/>
      <c r="C78" s="180"/>
      <c r="D78" s="181"/>
      <c r="E78" s="181"/>
      <c r="F78" s="181"/>
      <c r="G78" s="181"/>
      <c r="H78" s="181"/>
      <c r="I78" s="181"/>
      <c r="J78" s="181"/>
      <c r="K78" s="181"/>
      <c r="L78" s="181"/>
    </row>
    <row r="79" spans="2:12">
      <c r="B79" s="180"/>
      <c r="C79" s="180"/>
      <c r="D79" s="181"/>
      <c r="E79" s="181"/>
      <c r="F79" s="181"/>
      <c r="G79" s="181"/>
      <c r="H79" s="181"/>
      <c r="I79" s="181"/>
      <c r="J79" s="181"/>
      <c r="K79" s="181"/>
      <c r="L79" s="181"/>
    </row>
    <row r="80" spans="2:12">
      <c r="B80" s="180"/>
      <c r="C80" s="180"/>
      <c r="D80" s="181"/>
      <c r="E80" s="181"/>
      <c r="F80" s="181"/>
      <c r="G80" s="181"/>
      <c r="H80" s="181"/>
      <c r="I80" s="181"/>
      <c r="J80" s="181"/>
      <c r="K80" s="181"/>
      <c r="L80" s="181"/>
    </row>
    <row r="81" spans="2:12">
      <c r="B81" s="180"/>
      <c r="C81" s="180"/>
      <c r="D81" s="181"/>
      <c r="E81" s="181"/>
      <c r="F81" s="181"/>
      <c r="G81" s="181"/>
      <c r="H81" s="181"/>
      <c r="I81" s="181"/>
      <c r="J81" s="181"/>
      <c r="K81" s="181"/>
      <c r="L81" s="181"/>
    </row>
    <row r="82" spans="2:12">
      <c r="B82" s="180"/>
      <c r="C82" s="180"/>
      <c r="D82" s="181"/>
      <c r="E82" s="181"/>
      <c r="F82" s="181"/>
      <c r="G82" s="181"/>
      <c r="H82" s="181"/>
      <c r="I82" s="181"/>
      <c r="J82" s="181"/>
      <c r="K82" s="181"/>
      <c r="L82" s="181"/>
    </row>
    <row r="83" spans="2:12">
      <c r="B83" s="180"/>
      <c r="C83" s="180"/>
      <c r="D83" s="181"/>
      <c r="E83" s="181"/>
      <c r="F83" s="181"/>
      <c r="G83" s="181"/>
      <c r="H83" s="181"/>
      <c r="I83" s="181"/>
      <c r="J83" s="181"/>
      <c r="K83" s="181"/>
      <c r="L83" s="181"/>
    </row>
    <row r="84" spans="2:12">
      <c r="B84" s="180"/>
      <c r="C84" s="180"/>
      <c r="D84" s="181"/>
      <c r="E84" s="181"/>
      <c r="F84" s="181"/>
      <c r="G84" s="181"/>
      <c r="H84" s="181"/>
      <c r="I84" s="181"/>
      <c r="J84" s="181"/>
      <c r="K84" s="181"/>
      <c r="L84" s="181"/>
    </row>
    <row r="85" spans="2:12">
      <c r="B85" s="180"/>
      <c r="C85" s="180"/>
      <c r="D85" s="181"/>
      <c r="E85" s="181"/>
      <c r="F85" s="181"/>
      <c r="G85" s="181"/>
      <c r="H85" s="181"/>
      <c r="I85" s="181"/>
      <c r="J85" s="181"/>
      <c r="K85" s="181"/>
      <c r="L85" s="181"/>
    </row>
    <row r="86" spans="2:12">
      <c r="B86" s="180"/>
      <c r="C86" s="180"/>
      <c r="D86" s="181"/>
      <c r="E86" s="181"/>
      <c r="F86" s="181"/>
      <c r="G86" s="181"/>
      <c r="H86" s="181"/>
      <c r="I86" s="181"/>
      <c r="J86" s="181"/>
      <c r="K86" s="181"/>
      <c r="L86" s="181"/>
    </row>
    <row r="87" spans="2:12">
      <c r="B87" s="180"/>
      <c r="C87" s="180"/>
      <c r="D87" s="181"/>
      <c r="E87" s="181"/>
      <c r="F87" s="181"/>
      <c r="G87" s="181"/>
      <c r="H87" s="181"/>
      <c r="I87" s="181"/>
      <c r="J87" s="181"/>
      <c r="K87" s="181"/>
      <c r="L87" s="181"/>
    </row>
    <row r="88" spans="2:12">
      <c r="B88" s="180"/>
      <c r="C88" s="180"/>
      <c r="D88" s="181"/>
      <c r="E88" s="181"/>
      <c r="F88" s="181"/>
      <c r="G88" s="181"/>
      <c r="H88" s="181"/>
      <c r="I88" s="181"/>
      <c r="J88" s="181"/>
      <c r="K88" s="181"/>
      <c r="L88" s="181"/>
    </row>
    <row r="89" spans="2:12">
      <c r="B89" s="180"/>
      <c r="C89" s="180"/>
      <c r="D89" s="181"/>
      <c r="E89" s="181"/>
      <c r="F89" s="181"/>
      <c r="G89" s="181"/>
      <c r="H89" s="181"/>
      <c r="I89" s="181"/>
      <c r="J89" s="181"/>
      <c r="K89" s="181"/>
      <c r="L89" s="181"/>
    </row>
    <row r="90" spans="2:12">
      <c r="B90" s="180"/>
      <c r="C90" s="180"/>
      <c r="D90" s="181"/>
      <c r="E90" s="181"/>
      <c r="F90" s="181"/>
      <c r="G90" s="181"/>
      <c r="H90" s="181"/>
      <c r="I90" s="181"/>
      <c r="J90" s="181"/>
      <c r="K90" s="181"/>
      <c r="L90" s="181"/>
    </row>
    <row r="91" spans="2:12">
      <c r="B91" s="180"/>
      <c r="C91" s="180"/>
      <c r="D91" s="181"/>
      <c r="E91" s="181"/>
      <c r="F91" s="181"/>
      <c r="G91" s="181"/>
      <c r="H91" s="181"/>
      <c r="I91" s="181"/>
      <c r="J91" s="181"/>
      <c r="K91" s="181"/>
      <c r="L91" s="181"/>
    </row>
    <row r="92" spans="2:12">
      <c r="B92" s="180"/>
      <c r="C92" s="180"/>
      <c r="D92" s="181"/>
      <c r="E92" s="181"/>
      <c r="F92" s="181"/>
      <c r="G92" s="181"/>
      <c r="H92" s="181"/>
      <c r="I92" s="181"/>
      <c r="J92" s="181"/>
      <c r="K92" s="181"/>
      <c r="L92" s="181"/>
    </row>
    <row r="93" spans="2:12">
      <c r="B93" s="180"/>
      <c r="C93" s="180"/>
      <c r="D93" s="181"/>
      <c r="E93" s="181"/>
      <c r="F93" s="181"/>
      <c r="G93" s="181"/>
      <c r="H93" s="181"/>
      <c r="I93" s="181"/>
      <c r="J93" s="181"/>
      <c r="K93" s="181"/>
      <c r="L93" s="181"/>
    </row>
    <row r="94" spans="2:12">
      <c r="B94" s="180"/>
      <c r="C94" s="180"/>
      <c r="D94" s="181"/>
      <c r="E94" s="181"/>
      <c r="F94" s="181"/>
      <c r="G94" s="181"/>
      <c r="H94" s="181"/>
      <c r="I94" s="181"/>
      <c r="J94" s="181"/>
      <c r="K94" s="181"/>
      <c r="L94" s="181"/>
    </row>
    <row r="95" spans="2:12">
      <c r="B95" s="180"/>
      <c r="C95" s="180"/>
      <c r="D95" s="181"/>
      <c r="E95" s="181"/>
      <c r="F95" s="181"/>
      <c r="G95" s="181"/>
      <c r="H95" s="181"/>
      <c r="I95" s="181"/>
      <c r="J95" s="181"/>
      <c r="K95" s="181"/>
      <c r="L95" s="181"/>
    </row>
    <row r="96" spans="2:12">
      <c r="B96" s="180"/>
      <c r="C96" s="180"/>
      <c r="D96" s="181"/>
      <c r="E96" s="181"/>
      <c r="F96" s="181"/>
      <c r="G96" s="181"/>
      <c r="H96" s="181"/>
      <c r="I96" s="181"/>
      <c r="J96" s="181"/>
      <c r="K96" s="181"/>
      <c r="L96" s="181"/>
    </row>
    <row r="97" spans="2:12">
      <c r="B97" s="180"/>
      <c r="C97" s="180"/>
      <c r="D97" s="181"/>
      <c r="E97" s="181"/>
      <c r="F97" s="181"/>
      <c r="G97" s="181"/>
      <c r="H97" s="181"/>
      <c r="I97" s="181"/>
      <c r="J97" s="181"/>
      <c r="K97" s="181"/>
      <c r="L97" s="181"/>
    </row>
    <row r="98" spans="2:12">
      <c r="B98" s="180"/>
      <c r="C98" s="180"/>
      <c r="D98" s="181"/>
      <c r="E98" s="181"/>
      <c r="F98" s="181"/>
      <c r="G98" s="181"/>
      <c r="H98" s="181"/>
      <c r="I98" s="181"/>
      <c r="J98" s="181"/>
      <c r="K98" s="181"/>
      <c r="L98" s="181"/>
    </row>
    <row r="99" spans="2:12">
      <c r="B99" s="180"/>
      <c r="C99" s="180"/>
      <c r="D99" s="181"/>
      <c r="E99" s="181"/>
      <c r="F99" s="181"/>
      <c r="G99" s="181"/>
      <c r="H99" s="181"/>
      <c r="I99" s="181"/>
      <c r="J99" s="181"/>
      <c r="K99" s="181"/>
      <c r="L99" s="181"/>
    </row>
    <row r="100" spans="2:12">
      <c r="B100" s="180"/>
      <c r="C100" s="180"/>
      <c r="D100" s="181"/>
      <c r="E100" s="181"/>
      <c r="F100" s="181"/>
      <c r="G100" s="181"/>
      <c r="H100" s="181"/>
      <c r="I100" s="181"/>
      <c r="J100" s="181"/>
      <c r="K100" s="181"/>
      <c r="L100" s="181"/>
    </row>
    <row r="101" spans="2:12">
      <c r="B101" s="180"/>
      <c r="C101" s="180"/>
      <c r="D101" s="181"/>
      <c r="E101" s="181"/>
      <c r="F101" s="181"/>
      <c r="G101" s="181"/>
      <c r="H101" s="181"/>
      <c r="I101" s="181"/>
      <c r="J101" s="181"/>
      <c r="K101" s="181"/>
      <c r="L101" s="181"/>
    </row>
    <row r="102" spans="2:12">
      <c r="B102" s="180"/>
      <c r="C102" s="180"/>
      <c r="D102" s="181"/>
      <c r="E102" s="181"/>
      <c r="F102" s="181"/>
      <c r="G102" s="181"/>
      <c r="H102" s="181"/>
      <c r="I102" s="181"/>
      <c r="J102" s="181"/>
      <c r="K102" s="181"/>
      <c r="L102" s="181"/>
    </row>
    <row r="103" spans="2:12">
      <c r="B103" s="180"/>
      <c r="C103" s="180"/>
      <c r="D103" s="181"/>
      <c r="E103" s="181"/>
      <c r="F103" s="181"/>
      <c r="G103" s="181"/>
      <c r="H103" s="181"/>
      <c r="I103" s="181"/>
      <c r="J103" s="181"/>
      <c r="K103" s="181"/>
      <c r="L103" s="181"/>
    </row>
    <row r="104" spans="2:12">
      <c r="B104" s="180"/>
      <c r="C104" s="180"/>
      <c r="D104" s="181"/>
      <c r="E104" s="181"/>
      <c r="F104" s="181"/>
      <c r="G104" s="181"/>
      <c r="H104" s="181"/>
      <c r="I104" s="181"/>
      <c r="J104" s="181"/>
      <c r="K104" s="181"/>
      <c r="L104" s="181"/>
    </row>
    <row r="105" spans="2:12">
      <c r="B105" s="180"/>
      <c r="C105" s="180"/>
      <c r="D105" s="181"/>
      <c r="E105" s="181"/>
      <c r="F105" s="181"/>
      <c r="G105" s="181"/>
      <c r="H105" s="181"/>
      <c r="I105" s="181"/>
      <c r="J105" s="181"/>
      <c r="K105" s="181"/>
      <c r="L105" s="181"/>
    </row>
    <row r="106" spans="2:12">
      <c r="B106" s="180"/>
      <c r="C106" s="180"/>
      <c r="D106" s="181"/>
      <c r="E106" s="181"/>
      <c r="F106" s="181"/>
      <c r="G106" s="181"/>
      <c r="H106" s="181"/>
      <c r="I106" s="181"/>
      <c r="J106" s="181"/>
      <c r="K106" s="181"/>
      <c r="L106" s="181"/>
    </row>
    <row r="107" spans="2:12">
      <c r="B107" s="180"/>
      <c r="C107" s="180"/>
      <c r="D107" s="181"/>
      <c r="E107" s="181"/>
      <c r="F107" s="181"/>
      <c r="G107" s="181"/>
      <c r="H107" s="181"/>
      <c r="I107" s="181"/>
      <c r="J107" s="181"/>
      <c r="K107" s="181"/>
      <c r="L107" s="181"/>
    </row>
    <row r="108" spans="2:12">
      <c r="B108" s="180"/>
      <c r="C108" s="180"/>
      <c r="D108" s="181"/>
      <c r="E108" s="181"/>
      <c r="F108" s="181"/>
      <c r="G108" s="181"/>
      <c r="H108" s="181"/>
      <c r="I108" s="181"/>
      <c r="J108" s="181"/>
      <c r="K108" s="181"/>
      <c r="L108" s="181"/>
    </row>
    <row r="109" spans="2:12">
      <c r="B109" s="180"/>
      <c r="C109" s="180"/>
      <c r="D109" s="181"/>
      <c r="E109" s="181"/>
      <c r="F109" s="181"/>
      <c r="G109" s="181"/>
      <c r="H109" s="181"/>
      <c r="I109" s="181"/>
      <c r="J109" s="181"/>
      <c r="K109" s="181"/>
      <c r="L109" s="181"/>
    </row>
    <row r="110" spans="2:12">
      <c r="B110" s="180"/>
      <c r="C110" s="180"/>
      <c r="D110" s="181"/>
      <c r="E110" s="181"/>
      <c r="F110" s="181"/>
      <c r="G110" s="181"/>
      <c r="H110" s="181"/>
      <c r="I110" s="181"/>
      <c r="J110" s="181"/>
      <c r="K110" s="181"/>
      <c r="L110" s="181"/>
    </row>
    <row r="111" spans="2:12">
      <c r="B111" s="180"/>
      <c r="C111" s="180"/>
      <c r="D111" s="181"/>
      <c r="E111" s="181"/>
      <c r="F111" s="181"/>
      <c r="G111" s="181"/>
      <c r="H111" s="181"/>
      <c r="I111" s="181"/>
      <c r="J111" s="181"/>
      <c r="K111" s="181"/>
      <c r="L111" s="181"/>
    </row>
    <row r="112" spans="2:12">
      <c r="B112" s="180"/>
      <c r="C112" s="180"/>
      <c r="D112" s="181"/>
      <c r="E112" s="181"/>
      <c r="F112" s="181"/>
      <c r="G112" s="181"/>
      <c r="H112" s="181"/>
      <c r="I112" s="181"/>
      <c r="J112" s="181"/>
      <c r="K112" s="181"/>
      <c r="L112" s="181"/>
    </row>
    <row r="113" spans="2:12">
      <c r="B113" s="180"/>
      <c r="C113" s="180"/>
      <c r="D113" s="181"/>
      <c r="E113" s="181"/>
      <c r="F113" s="181"/>
      <c r="G113" s="181"/>
      <c r="H113" s="181"/>
      <c r="I113" s="181"/>
      <c r="J113" s="181"/>
      <c r="K113" s="181"/>
      <c r="L113" s="181"/>
    </row>
    <row r="114" spans="2:12">
      <c r="B114" s="180"/>
      <c r="C114" s="180"/>
      <c r="D114" s="181"/>
      <c r="E114" s="181"/>
      <c r="F114" s="181"/>
      <c r="G114" s="181"/>
      <c r="H114" s="181"/>
      <c r="I114" s="181"/>
      <c r="J114" s="181"/>
      <c r="K114" s="181"/>
      <c r="L114" s="181"/>
    </row>
    <row r="115" spans="2:12">
      <c r="B115" s="180"/>
      <c r="C115" s="180"/>
      <c r="D115" s="181"/>
      <c r="E115" s="181"/>
      <c r="F115" s="181"/>
      <c r="G115" s="181"/>
      <c r="H115" s="181"/>
      <c r="I115" s="181"/>
      <c r="J115" s="181"/>
      <c r="K115" s="181"/>
      <c r="L115" s="181"/>
    </row>
    <row r="116" spans="2:12">
      <c r="B116" s="180"/>
      <c r="C116" s="180"/>
      <c r="D116" s="181"/>
      <c r="E116" s="181"/>
      <c r="F116" s="181"/>
      <c r="G116" s="181"/>
      <c r="H116" s="181"/>
      <c r="I116" s="181"/>
      <c r="J116" s="181"/>
      <c r="K116" s="181"/>
      <c r="L116" s="181"/>
    </row>
    <row r="117" spans="2:12">
      <c r="B117" s="180"/>
      <c r="C117" s="180"/>
      <c r="D117" s="181"/>
      <c r="E117" s="181"/>
      <c r="F117" s="181"/>
      <c r="G117" s="181"/>
      <c r="H117" s="181"/>
      <c r="I117" s="181"/>
      <c r="J117" s="181"/>
      <c r="K117" s="181"/>
      <c r="L117" s="181"/>
    </row>
    <row r="118" spans="2:12">
      <c r="B118" s="180"/>
      <c r="C118" s="180"/>
      <c r="D118" s="181"/>
      <c r="E118" s="181"/>
      <c r="F118" s="181"/>
      <c r="G118" s="181"/>
      <c r="H118" s="181"/>
      <c r="I118" s="181"/>
      <c r="J118" s="181"/>
      <c r="K118" s="181"/>
      <c r="L118" s="181"/>
    </row>
    <row r="119" spans="2:12">
      <c r="B119" s="180"/>
      <c r="C119" s="180"/>
      <c r="D119" s="181"/>
      <c r="E119" s="181"/>
      <c r="F119" s="181"/>
      <c r="G119" s="181"/>
      <c r="H119" s="181"/>
      <c r="I119" s="181"/>
      <c r="J119" s="181"/>
      <c r="K119" s="181"/>
      <c r="L119" s="181"/>
    </row>
    <row r="120" spans="2:12">
      <c r="B120" s="180"/>
      <c r="C120" s="180"/>
      <c r="D120" s="181"/>
      <c r="E120" s="181"/>
      <c r="F120" s="181"/>
      <c r="G120" s="181"/>
      <c r="H120" s="181"/>
      <c r="I120" s="181"/>
      <c r="J120" s="181"/>
      <c r="K120" s="181"/>
      <c r="L120" s="181"/>
    </row>
    <row r="121" spans="2:12">
      <c r="B121" s="180"/>
      <c r="C121" s="180"/>
      <c r="D121" s="181"/>
      <c r="E121" s="181"/>
      <c r="F121" s="181"/>
      <c r="G121" s="181"/>
      <c r="H121" s="181"/>
      <c r="I121" s="181"/>
      <c r="J121" s="181"/>
      <c r="K121" s="181"/>
      <c r="L121" s="181"/>
    </row>
    <row r="122" spans="2:12">
      <c r="B122" s="180"/>
      <c r="C122" s="180"/>
      <c r="D122" s="181"/>
      <c r="E122" s="181"/>
      <c r="F122" s="181"/>
      <c r="G122" s="181"/>
      <c r="H122" s="181"/>
      <c r="I122" s="181"/>
      <c r="J122" s="181"/>
      <c r="K122" s="181"/>
      <c r="L122" s="181"/>
    </row>
    <row r="123" spans="2:12">
      <c r="B123" s="180"/>
      <c r="C123" s="180"/>
      <c r="D123" s="181"/>
      <c r="E123" s="181"/>
      <c r="F123" s="181"/>
      <c r="G123" s="181"/>
      <c r="H123" s="181"/>
      <c r="I123" s="181"/>
      <c r="J123" s="181"/>
      <c r="K123" s="181"/>
      <c r="L123" s="181"/>
    </row>
    <row r="124" spans="2:12">
      <c r="B124" s="180"/>
      <c r="C124" s="180"/>
      <c r="D124" s="181"/>
      <c r="E124" s="181"/>
      <c r="F124" s="181"/>
      <c r="G124" s="181"/>
      <c r="H124" s="181"/>
      <c r="I124" s="181"/>
      <c r="J124" s="181"/>
      <c r="K124" s="181"/>
      <c r="L124" s="181"/>
    </row>
    <row r="125" spans="2:12">
      <c r="B125" s="180"/>
      <c r="C125" s="180"/>
      <c r="D125" s="181"/>
      <c r="E125" s="181"/>
      <c r="F125" s="181"/>
      <c r="G125" s="181"/>
      <c r="H125" s="181"/>
      <c r="I125" s="181"/>
      <c r="J125" s="181"/>
      <c r="K125" s="181"/>
      <c r="L125" s="181"/>
    </row>
    <row r="126" spans="2:12">
      <c r="B126" s="180"/>
      <c r="C126" s="180"/>
      <c r="D126" s="181"/>
      <c r="E126" s="181"/>
      <c r="F126" s="181"/>
      <c r="G126" s="181"/>
      <c r="H126" s="181"/>
      <c r="I126" s="181"/>
      <c r="J126" s="181"/>
      <c r="K126" s="181"/>
      <c r="L126" s="181"/>
    </row>
    <row r="127" spans="2:12">
      <c r="B127" s="180"/>
      <c r="C127" s="180"/>
      <c r="D127" s="181"/>
      <c r="E127" s="181"/>
      <c r="F127" s="181"/>
      <c r="G127" s="181"/>
      <c r="H127" s="181"/>
      <c r="I127" s="181"/>
      <c r="J127" s="181"/>
      <c r="K127" s="181"/>
      <c r="L127" s="181"/>
    </row>
    <row r="128" spans="2:12">
      <c r="B128" s="180"/>
      <c r="C128" s="180"/>
      <c r="D128" s="181"/>
      <c r="E128" s="181"/>
      <c r="F128" s="181"/>
      <c r="G128" s="181"/>
      <c r="H128" s="181"/>
      <c r="I128" s="181"/>
      <c r="J128" s="181"/>
      <c r="K128" s="181"/>
      <c r="L128" s="181"/>
    </row>
    <row r="129" spans="2:12">
      <c r="B129" s="180"/>
      <c r="C129" s="180"/>
      <c r="D129" s="181"/>
      <c r="E129" s="181"/>
      <c r="F129" s="181"/>
      <c r="G129" s="181"/>
      <c r="H129" s="181"/>
      <c r="I129" s="181"/>
      <c r="J129" s="181"/>
      <c r="K129" s="181"/>
      <c r="L129" s="181"/>
    </row>
    <row r="130" spans="2:12">
      <c r="B130" s="180"/>
      <c r="C130" s="180"/>
      <c r="D130" s="181"/>
      <c r="E130" s="181"/>
      <c r="F130" s="181"/>
      <c r="G130" s="181"/>
      <c r="H130" s="181"/>
      <c r="I130" s="181"/>
      <c r="J130" s="181"/>
      <c r="K130" s="181"/>
      <c r="L130" s="181"/>
    </row>
    <row r="131" spans="2:12">
      <c r="B131" s="180"/>
      <c r="C131" s="180"/>
      <c r="D131" s="181"/>
      <c r="E131" s="181"/>
      <c r="F131" s="181"/>
      <c r="G131" s="181"/>
      <c r="H131" s="181"/>
      <c r="I131" s="181"/>
      <c r="J131" s="181"/>
      <c r="K131" s="181"/>
      <c r="L131" s="181"/>
    </row>
    <row r="132" spans="2:12">
      <c r="B132" s="180"/>
      <c r="C132" s="180"/>
      <c r="D132" s="181"/>
      <c r="E132" s="181"/>
      <c r="F132" s="181"/>
      <c r="G132" s="181"/>
      <c r="H132" s="181"/>
      <c r="I132" s="181"/>
      <c r="J132" s="181"/>
      <c r="K132" s="181"/>
      <c r="L132" s="181"/>
    </row>
    <row r="133" spans="2:12">
      <c r="B133" s="180"/>
      <c r="C133" s="180"/>
      <c r="D133" s="181"/>
      <c r="E133" s="181"/>
      <c r="F133" s="181"/>
      <c r="G133" s="181"/>
      <c r="H133" s="181"/>
      <c r="I133" s="181"/>
      <c r="J133" s="181"/>
      <c r="K133" s="181"/>
      <c r="L133" s="181"/>
    </row>
    <row r="134" spans="2:12">
      <c r="B134" s="180"/>
      <c r="C134" s="180"/>
      <c r="D134" s="181"/>
      <c r="E134" s="181"/>
      <c r="F134" s="181"/>
      <c r="G134" s="181"/>
      <c r="H134" s="181"/>
      <c r="I134" s="181"/>
      <c r="J134" s="181"/>
      <c r="K134" s="181"/>
      <c r="L134" s="181"/>
    </row>
    <row r="135" spans="2:12">
      <c r="B135" s="180"/>
      <c r="C135" s="180"/>
      <c r="D135" s="181"/>
      <c r="E135" s="181"/>
      <c r="F135" s="181"/>
      <c r="G135" s="181"/>
      <c r="H135" s="181"/>
      <c r="I135" s="181"/>
      <c r="J135" s="181"/>
      <c r="K135" s="181"/>
      <c r="L135" s="181"/>
    </row>
    <row r="136" spans="2:12">
      <c r="B136" s="180"/>
      <c r="C136" s="180"/>
      <c r="D136" s="181"/>
      <c r="E136" s="181"/>
      <c r="F136" s="181"/>
      <c r="G136" s="181"/>
      <c r="H136" s="181"/>
      <c r="I136" s="181"/>
      <c r="J136" s="181"/>
      <c r="K136" s="181"/>
      <c r="L136" s="181"/>
    </row>
    <row r="137" spans="2:12">
      <c r="B137" s="180"/>
      <c r="C137" s="180"/>
      <c r="D137" s="181"/>
      <c r="E137" s="181"/>
      <c r="F137" s="181"/>
      <c r="G137" s="181"/>
      <c r="H137" s="181"/>
      <c r="I137" s="181"/>
      <c r="J137" s="181"/>
      <c r="K137" s="181"/>
      <c r="L137" s="181"/>
    </row>
    <row r="138" spans="2:12">
      <c r="B138" s="180"/>
      <c r="C138" s="180"/>
      <c r="D138" s="181"/>
      <c r="E138" s="181"/>
      <c r="F138" s="181"/>
      <c r="G138" s="181"/>
      <c r="H138" s="181"/>
      <c r="I138" s="181"/>
      <c r="J138" s="181"/>
      <c r="K138" s="181"/>
      <c r="L138" s="181"/>
    </row>
    <row r="139" spans="2:12">
      <c r="B139" s="180"/>
      <c r="C139" s="180"/>
      <c r="D139" s="181"/>
      <c r="E139" s="181"/>
      <c r="F139" s="181"/>
      <c r="G139" s="181"/>
      <c r="H139" s="181"/>
      <c r="I139" s="181"/>
      <c r="J139" s="181"/>
      <c r="K139" s="181"/>
      <c r="L139" s="181"/>
    </row>
    <row r="140" spans="2:12">
      <c r="B140" s="180"/>
      <c r="C140" s="180"/>
      <c r="D140" s="181"/>
      <c r="E140" s="181"/>
      <c r="F140" s="181"/>
      <c r="G140" s="181"/>
      <c r="H140" s="181"/>
      <c r="I140" s="181"/>
      <c r="J140" s="181"/>
      <c r="K140" s="181"/>
      <c r="L140" s="181"/>
    </row>
    <row r="141" spans="2:12">
      <c r="B141" s="180"/>
      <c r="C141" s="180"/>
      <c r="D141" s="181"/>
      <c r="E141" s="181"/>
      <c r="F141" s="181"/>
      <c r="G141" s="181"/>
      <c r="H141" s="181"/>
      <c r="I141" s="181"/>
      <c r="J141" s="181"/>
      <c r="K141" s="181"/>
      <c r="L141" s="181"/>
    </row>
    <row r="142" spans="2:12">
      <c r="B142" s="180"/>
      <c r="C142" s="180"/>
      <c r="D142" s="181"/>
      <c r="E142" s="181"/>
      <c r="F142" s="181"/>
      <c r="G142" s="181"/>
      <c r="H142" s="181"/>
      <c r="I142" s="181"/>
      <c r="J142" s="181"/>
      <c r="K142" s="181"/>
      <c r="L142" s="181"/>
    </row>
    <row r="143" spans="2:12">
      <c r="B143" s="180"/>
      <c r="C143" s="180"/>
      <c r="D143" s="181"/>
      <c r="E143" s="181"/>
      <c r="F143" s="181"/>
      <c r="G143" s="181"/>
      <c r="H143" s="181"/>
      <c r="I143" s="181"/>
      <c r="J143" s="181"/>
      <c r="K143" s="181"/>
      <c r="L143" s="181"/>
    </row>
    <row r="144" spans="2:12">
      <c r="B144" s="180"/>
      <c r="C144" s="180"/>
      <c r="D144" s="181"/>
      <c r="E144" s="181"/>
      <c r="F144" s="181"/>
      <c r="G144" s="181"/>
      <c r="H144" s="181"/>
      <c r="I144" s="181"/>
      <c r="J144" s="181"/>
      <c r="K144" s="181"/>
      <c r="L144" s="181"/>
    </row>
    <row r="145" spans="2:12">
      <c r="B145" s="180"/>
      <c r="C145" s="180"/>
      <c r="D145" s="181"/>
      <c r="E145" s="181"/>
      <c r="F145" s="181"/>
      <c r="G145" s="181"/>
      <c r="H145" s="181"/>
      <c r="I145" s="181"/>
      <c r="J145" s="181"/>
      <c r="K145" s="181"/>
      <c r="L145" s="181"/>
    </row>
    <row r="146" spans="2:12">
      <c r="B146" s="180"/>
      <c r="C146" s="180"/>
      <c r="D146" s="181"/>
      <c r="E146" s="181"/>
      <c r="F146" s="181"/>
      <c r="G146" s="181"/>
      <c r="H146" s="181"/>
      <c r="I146" s="181"/>
      <c r="J146" s="181"/>
      <c r="K146" s="181"/>
      <c r="L146" s="181"/>
    </row>
    <row r="147" spans="2:12">
      <c r="B147" s="180"/>
      <c r="C147" s="180"/>
      <c r="D147" s="181"/>
      <c r="E147" s="181"/>
      <c r="F147" s="181"/>
      <c r="G147" s="181"/>
      <c r="H147" s="181"/>
      <c r="I147" s="181"/>
      <c r="J147" s="181"/>
      <c r="K147" s="181"/>
      <c r="L147" s="181"/>
    </row>
    <row r="148" spans="2:12">
      <c r="B148" s="180"/>
      <c r="C148" s="180"/>
      <c r="D148" s="181"/>
      <c r="E148" s="181"/>
      <c r="F148" s="181"/>
      <c r="G148" s="181"/>
      <c r="H148" s="181"/>
      <c r="I148" s="181"/>
      <c r="J148" s="181"/>
      <c r="K148" s="181"/>
      <c r="L148" s="181"/>
    </row>
    <row r="149" spans="2:12">
      <c r="B149" s="180"/>
      <c r="C149" s="180"/>
      <c r="D149" s="181"/>
      <c r="E149" s="181"/>
      <c r="F149" s="181"/>
      <c r="G149" s="181"/>
      <c r="H149" s="181"/>
      <c r="I149" s="181"/>
      <c r="J149" s="181"/>
      <c r="K149" s="181"/>
      <c r="L149" s="181"/>
    </row>
    <row r="150" spans="2:12">
      <c r="B150" s="180"/>
      <c r="C150" s="180"/>
      <c r="D150" s="181"/>
      <c r="E150" s="181"/>
      <c r="F150" s="181"/>
      <c r="G150" s="181"/>
      <c r="H150" s="181"/>
      <c r="I150" s="181"/>
      <c r="J150" s="181"/>
      <c r="K150" s="181"/>
      <c r="L150" s="181"/>
    </row>
    <row r="151" spans="2:12">
      <c r="B151" s="180"/>
      <c r="C151" s="180"/>
      <c r="D151" s="181"/>
      <c r="E151" s="181"/>
      <c r="F151" s="181"/>
      <c r="G151" s="181"/>
      <c r="H151" s="181"/>
      <c r="I151" s="181"/>
      <c r="J151" s="181"/>
      <c r="K151" s="181"/>
      <c r="L151" s="181"/>
    </row>
    <row r="152" spans="2:12">
      <c r="B152" s="180"/>
      <c r="C152" s="180"/>
      <c r="D152" s="181"/>
      <c r="E152" s="181"/>
      <c r="F152" s="181"/>
      <c r="G152" s="181"/>
      <c r="H152" s="181"/>
      <c r="I152" s="181"/>
      <c r="J152" s="181"/>
      <c r="K152" s="181"/>
      <c r="L152" s="181"/>
    </row>
    <row r="153" spans="2:12">
      <c r="B153" s="180"/>
      <c r="C153" s="180"/>
      <c r="D153" s="181"/>
      <c r="E153" s="181"/>
      <c r="F153" s="181"/>
      <c r="G153" s="181"/>
      <c r="H153" s="181"/>
      <c r="I153" s="181"/>
      <c r="J153" s="181"/>
      <c r="K153" s="181"/>
      <c r="L153" s="181"/>
    </row>
    <row r="154" spans="2:12">
      <c r="B154" s="180"/>
      <c r="C154" s="180"/>
      <c r="D154" s="181"/>
      <c r="E154" s="181"/>
      <c r="F154" s="181"/>
      <c r="G154" s="181"/>
      <c r="H154" s="181"/>
      <c r="I154" s="181"/>
      <c r="J154" s="181"/>
      <c r="K154" s="181"/>
      <c r="L154" s="181"/>
    </row>
    <row r="155" spans="2:12">
      <c r="B155" s="180"/>
      <c r="C155" s="180"/>
      <c r="D155" s="181"/>
      <c r="E155" s="181"/>
      <c r="F155" s="181"/>
      <c r="G155" s="181"/>
      <c r="H155" s="181"/>
      <c r="I155" s="181"/>
      <c r="J155" s="181"/>
      <c r="K155" s="181"/>
      <c r="L155" s="181"/>
    </row>
    <row r="156" spans="2:12">
      <c r="B156" s="180"/>
      <c r="C156" s="180"/>
      <c r="D156" s="181"/>
      <c r="E156" s="181"/>
      <c r="F156" s="181"/>
      <c r="G156" s="181"/>
      <c r="H156" s="181"/>
      <c r="I156" s="181"/>
      <c r="J156" s="181"/>
      <c r="K156" s="181"/>
      <c r="L156" s="181"/>
    </row>
    <row r="157" spans="2:12">
      <c r="B157" s="180"/>
      <c r="C157" s="180"/>
      <c r="D157" s="181"/>
      <c r="E157" s="181"/>
      <c r="F157" s="181"/>
      <c r="G157" s="181"/>
      <c r="H157" s="181"/>
      <c r="I157" s="181"/>
      <c r="J157" s="181"/>
      <c r="K157" s="181"/>
      <c r="L157" s="181"/>
    </row>
    <row r="158" spans="2:12">
      <c r="B158" s="180"/>
      <c r="C158" s="180"/>
      <c r="D158" s="181"/>
      <c r="E158" s="181"/>
      <c r="F158" s="181"/>
      <c r="G158" s="181"/>
      <c r="H158" s="181"/>
      <c r="I158" s="181"/>
      <c r="J158" s="181"/>
      <c r="K158" s="181"/>
      <c r="L158" s="181"/>
    </row>
    <row r="159" spans="2:12">
      <c r="B159" s="180"/>
      <c r="C159" s="180"/>
      <c r="D159" s="181"/>
      <c r="E159" s="181"/>
      <c r="F159" s="181"/>
      <c r="G159" s="181"/>
      <c r="H159" s="181"/>
      <c r="I159" s="181"/>
      <c r="J159" s="181"/>
      <c r="K159" s="181"/>
      <c r="L159" s="181"/>
    </row>
    <row r="160" spans="2:12">
      <c r="B160" s="180"/>
      <c r="C160" s="180"/>
      <c r="D160" s="181"/>
      <c r="E160" s="181"/>
      <c r="F160" s="181"/>
      <c r="G160" s="181"/>
      <c r="H160" s="181"/>
      <c r="I160" s="181"/>
      <c r="J160" s="181"/>
      <c r="K160" s="181"/>
      <c r="L160" s="181"/>
    </row>
    <row r="161" spans="2:12">
      <c r="B161" s="180"/>
      <c r="C161" s="180"/>
      <c r="D161" s="181"/>
      <c r="E161" s="181"/>
      <c r="F161" s="181"/>
      <c r="G161" s="181"/>
      <c r="H161" s="181"/>
      <c r="I161" s="181"/>
      <c r="J161" s="181"/>
      <c r="K161" s="181"/>
      <c r="L161" s="181"/>
    </row>
    <row r="162" spans="2:12">
      <c r="B162" s="180"/>
      <c r="C162" s="180"/>
      <c r="D162" s="181"/>
      <c r="E162" s="181"/>
      <c r="F162" s="181"/>
      <c r="G162" s="181"/>
      <c r="H162" s="181"/>
      <c r="I162" s="181"/>
      <c r="J162" s="181"/>
      <c r="K162" s="181"/>
      <c r="L162" s="181"/>
    </row>
    <row r="163" spans="2:12">
      <c r="B163" s="180"/>
      <c r="C163" s="180"/>
      <c r="D163" s="181"/>
      <c r="E163" s="181"/>
      <c r="F163" s="181"/>
      <c r="G163" s="181"/>
      <c r="H163" s="181"/>
      <c r="I163" s="181"/>
      <c r="J163" s="181"/>
      <c r="K163" s="181"/>
      <c r="L163" s="181"/>
    </row>
    <row r="164" spans="2:12">
      <c r="B164" s="180"/>
      <c r="C164" s="180"/>
      <c r="D164" s="181"/>
      <c r="E164" s="181"/>
      <c r="F164" s="181"/>
      <c r="G164" s="181"/>
      <c r="H164" s="181"/>
      <c r="I164" s="181"/>
      <c r="J164" s="181"/>
      <c r="K164" s="181"/>
      <c r="L164" s="181"/>
    </row>
    <row r="165" spans="2:12">
      <c r="B165" s="180"/>
      <c r="C165" s="180"/>
      <c r="D165" s="181"/>
      <c r="E165" s="181"/>
      <c r="F165" s="181"/>
      <c r="G165" s="181"/>
      <c r="H165" s="181"/>
      <c r="I165" s="181"/>
      <c r="J165" s="181"/>
      <c r="K165" s="181"/>
      <c r="L165" s="181"/>
    </row>
    <row r="166" spans="2:12">
      <c r="B166" s="180"/>
      <c r="C166" s="180"/>
      <c r="D166" s="181"/>
      <c r="E166" s="181"/>
      <c r="F166" s="181"/>
      <c r="G166" s="181"/>
      <c r="H166" s="181"/>
      <c r="I166" s="181"/>
      <c r="J166" s="181"/>
      <c r="K166" s="181"/>
      <c r="L166" s="181"/>
    </row>
    <row r="167" spans="2:12">
      <c r="B167" s="180"/>
      <c r="C167" s="180"/>
      <c r="D167" s="181"/>
      <c r="E167" s="181"/>
      <c r="F167" s="181"/>
      <c r="G167" s="181"/>
      <c r="H167" s="181"/>
      <c r="I167" s="181"/>
      <c r="J167" s="181"/>
      <c r="K167" s="181"/>
      <c r="L167" s="181"/>
    </row>
    <row r="168" spans="2:12">
      <c r="B168" s="180"/>
      <c r="C168" s="180"/>
      <c r="D168" s="181"/>
      <c r="E168" s="181"/>
      <c r="F168" s="181"/>
      <c r="G168" s="181"/>
      <c r="H168" s="181"/>
      <c r="I168" s="181"/>
      <c r="J168" s="181"/>
      <c r="K168" s="181"/>
      <c r="L168" s="181"/>
    </row>
    <row r="169" spans="2:12">
      <c r="B169" s="180"/>
      <c r="C169" s="180"/>
      <c r="D169" s="181"/>
      <c r="E169" s="181"/>
      <c r="F169" s="181"/>
      <c r="G169" s="181"/>
      <c r="H169" s="181"/>
      <c r="I169" s="181"/>
      <c r="J169" s="181"/>
      <c r="K169" s="181"/>
      <c r="L169" s="181"/>
    </row>
    <row r="170" spans="2:12">
      <c r="B170" s="180"/>
      <c r="C170" s="180"/>
      <c r="D170" s="181"/>
      <c r="E170" s="181"/>
      <c r="F170" s="181"/>
      <c r="G170" s="181"/>
      <c r="H170" s="181"/>
      <c r="I170" s="181"/>
      <c r="J170" s="181"/>
      <c r="K170" s="181"/>
      <c r="L170" s="181"/>
    </row>
    <row r="171" spans="2:12">
      <c r="B171" s="180"/>
      <c r="C171" s="180"/>
      <c r="D171" s="181"/>
      <c r="E171" s="181"/>
      <c r="F171" s="181"/>
      <c r="G171" s="181"/>
      <c r="H171" s="181"/>
      <c r="I171" s="181"/>
      <c r="J171" s="181"/>
      <c r="K171" s="181"/>
      <c r="L171" s="181"/>
    </row>
    <row r="172" spans="2:12">
      <c r="B172" s="180"/>
      <c r="C172" s="180"/>
      <c r="D172" s="181"/>
      <c r="E172" s="181"/>
      <c r="F172" s="181"/>
      <c r="G172" s="181"/>
      <c r="H172" s="181"/>
      <c r="I172" s="181"/>
      <c r="J172" s="181"/>
      <c r="K172" s="181"/>
      <c r="L172" s="181"/>
    </row>
    <row r="173" spans="2:12">
      <c r="B173" s="180"/>
      <c r="C173" s="180"/>
      <c r="D173" s="181"/>
      <c r="E173" s="181"/>
      <c r="F173" s="181"/>
      <c r="G173" s="181"/>
      <c r="H173" s="181"/>
      <c r="I173" s="181"/>
      <c r="J173" s="181"/>
      <c r="K173" s="181"/>
      <c r="L173" s="181"/>
    </row>
    <row r="174" spans="2:12">
      <c r="B174" s="180"/>
      <c r="C174" s="180"/>
      <c r="D174" s="181"/>
      <c r="E174" s="181"/>
      <c r="F174" s="181"/>
      <c r="G174" s="181"/>
      <c r="H174" s="181"/>
      <c r="I174" s="181"/>
      <c r="J174" s="181"/>
      <c r="K174" s="181"/>
      <c r="L174" s="181"/>
    </row>
    <row r="175" spans="2:12">
      <c r="B175" s="180"/>
      <c r="C175" s="180"/>
      <c r="D175" s="181"/>
      <c r="E175" s="181"/>
      <c r="F175" s="181"/>
      <c r="G175" s="181"/>
      <c r="H175" s="181"/>
      <c r="I175" s="181"/>
      <c r="J175" s="181"/>
      <c r="K175" s="181"/>
      <c r="L175" s="181"/>
    </row>
    <row r="176" spans="2:12">
      <c r="B176" s="180"/>
      <c r="C176" s="180"/>
      <c r="D176" s="181"/>
      <c r="E176" s="181"/>
      <c r="F176" s="181"/>
      <c r="G176" s="181"/>
      <c r="H176" s="181"/>
      <c r="I176" s="181"/>
      <c r="J176" s="181"/>
      <c r="K176" s="181"/>
      <c r="L176" s="181"/>
    </row>
    <row r="177" spans="2:12">
      <c r="B177" s="180"/>
      <c r="C177" s="180"/>
      <c r="D177" s="181"/>
      <c r="E177" s="181"/>
      <c r="F177" s="181"/>
      <c r="G177" s="181"/>
      <c r="H177" s="181"/>
      <c r="I177" s="181"/>
      <c r="J177" s="181"/>
      <c r="K177" s="181"/>
      <c r="L177" s="181"/>
    </row>
    <row r="178" spans="2:12">
      <c r="B178" s="180"/>
      <c r="C178" s="180"/>
      <c r="D178" s="181"/>
      <c r="E178" s="181"/>
      <c r="F178" s="181"/>
      <c r="G178" s="181"/>
      <c r="H178" s="181"/>
      <c r="I178" s="181"/>
      <c r="J178" s="181"/>
      <c r="K178" s="181"/>
      <c r="L178" s="181"/>
    </row>
    <row r="179" spans="2:12">
      <c r="B179" s="180"/>
      <c r="C179" s="180"/>
      <c r="D179" s="181"/>
      <c r="E179" s="181"/>
      <c r="F179" s="181"/>
      <c r="G179" s="181"/>
      <c r="H179" s="181"/>
      <c r="I179" s="181"/>
      <c r="J179" s="181"/>
      <c r="K179" s="181"/>
      <c r="L179" s="181"/>
    </row>
    <row r="180" spans="2:12">
      <c r="B180" s="180"/>
      <c r="C180" s="180"/>
      <c r="D180" s="181"/>
      <c r="E180" s="181"/>
      <c r="F180" s="181"/>
      <c r="G180" s="181"/>
      <c r="H180" s="181"/>
      <c r="I180" s="181"/>
      <c r="J180" s="181"/>
      <c r="K180" s="181"/>
      <c r="L180" s="181"/>
    </row>
    <row r="181" spans="2:12">
      <c r="B181" s="180"/>
      <c r="C181" s="180"/>
      <c r="D181" s="181"/>
      <c r="E181" s="181"/>
      <c r="F181" s="181"/>
      <c r="G181" s="181"/>
      <c r="H181" s="181"/>
      <c r="I181" s="181"/>
      <c r="J181" s="181"/>
      <c r="K181" s="181"/>
      <c r="L181" s="181"/>
    </row>
    <row r="182" spans="2:12">
      <c r="B182" s="180"/>
      <c r="C182" s="180"/>
      <c r="D182" s="181"/>
      <c r="E182" s="181"/>
      <c r="F182" s="181"/>
      <c r="G182" s="181"/>
      <c r="H182" s="181"/>
      <c r="I182" s="181"/>
      <c r="J182" s="181"/>
      <c r="K182" s="181"/>
      <c r="L182" s="181"/>
    </row>
    <row r="183" spans="2:12">
      <c r="B183" s="180"/>
      <c r="C183" s="180"/>
      <c r="D183" s="181"/>
      <c r="E183" s="181"/>
      <c r="F183" s="181"/>
      <c r="G183" s="181"/>
      <c r="H183" s="181"/>
      <c r="I183" s="181"/>
      <c r="J183" s="181"/>
      <c r="K183" s="181"/>
      <c r="L183" s="181"/>
    </row>
    <row r="184" spans="2:12">
      <c r="B184" s="180"/>
      <c r="C184" s="180"/>
      <c r="D184" s="181"/>
      <c r="E184" s="181"/>
      <c r="F184" s="181"/>
      <c r="G184" s="181"/>
      <c r="H184" s="181"/>
      <c r="I184" s="181"/>
      <c r="J184" s="181"/>
      <c r="K184" s="181"/>
      <c r="L184" s="181"/>
    </row>
    <row r="185" spans="2:12">
      <c r="B185" s="180"/>
      <c r="C185" s="180"/>
      <c r="D185" s="181"/>
      <c r="E185" s="181"/>
      <c r="F185" s="181"/>
      <c r="G185" s="181"/>
      <c r="H185" s="181"/>
      <c r="I185" s="181"/>
      <c r="J185" s="181"/>
      <c r="K185" s="181"/>
      <c r="L185" s="181"/>
    </row>
    <row r="186" spans="2:12">
      <c r="B186" s="180"/>
      <c r="C186" s="180"/>
      <c r="D186" s="181"/>
      <c r="E186" s="181"/>
      <c r="F186" s="181"/>
      <c r="G186" s="181"/>
      <c r="H186" s="181"/>
      <c r="I186" s="181"/>
      <c r="J186" s="181"/>
      <c r="K186" s="181"/>
      <c r="L186" s="181"/>
    </row>
    <row r="187" spans="2:12">
      <c r="B187" s="180"/>
      <c r="C187" s="180"/>
      <c r="D187" s="181"/>
      <c r="E187" s="181"/>
      <c r="F187" s="181"/>
      <c r="G187" s="181"/>
      <c r="H187" s="181"/>
      <c r="I187" s="181"/>
      <c r="J187" s="181"/>
      <c r="K187" s="181"/>
      <c r="L187" s="181"/>
    </row>
    <row r="188" spans="2:12">
      <c r="B188" s="180"/>
      <c r="C188" s="180"/>
      <c r="D188" s="181"/>
      <c r="E188" s="181"/>
      <c r="F188" s="181"/>
      <c r="G188" s="181"/>
      <c r="H188" s="181"/>
      <c r="I188" s="181"/>
      <c r="J188" s="181"/>
      <c r="K188" s="181"/>
      <c r="L188" s="181"/>
    </row>
    <row r="189" spans="2:12">
      <c r="B189" s="180"/>
      <c r="C189" s="180"/>
      <c r="D189" s="181"/>
      <c r="E189" s="181"/>
      <c r="F189" s="181"/>
      <c r="G189" s="181"/>
      <c r="H189" s="181"/>
      <c r="I189" s="181"/>
      <c r="J189" s="181"/>
      <c r="K189" s="181"/>
      <c r="L189" s="181"/>
    </row>
    <row r="190" spans="2:12">
      <c r="B190" s="180"/>
      <c r="C190" s="180"/>
      <c r="D190" s="181"/>
      <c r="E190" s="181"/>
      <c r="F190" s="181"/>
      <c r="G190" s="181"/>
      <c r="H190" s="181"/>
      <c r="I190" s="181"/>
      <c r="J190" s="181"/>
      <c r="K190" s="181"/>
      <c r="L190" s="181"/>
    </row>
    <row r="191" spans="2:12">
      <c r="B191" s="180"/>
      <c r="C191" s="180"/>
      <c r="D191" s="181"/>
      <c r="E191" s="181"/>
      <c r="F191" s="181"/>
      <c r="G191" s="181"/>
      <c r="H191" s="181"/>
      <c r="I191" s="181"/>
      <c r="J191" s="181"/>
      <c r="K191" s="181"/>
      <c r="L191" s="181"/>
    </row>
    <row r="192" spans="2:12">
      <c r="B192" s="153"/>
      <c r="C192" s="153"/>
      <c r="D192" s="154"/>
      <c r="E192" s="153"/>
      <c r="F192" s="153"/>
      <c r="G192" s="153"/>
      <c r="H192" s="153"/>
      <c r="I192" s="153"/>
      <c r="J192" s="153"/>
      <c r="K192" s="153"/>
      <c r="L192" s="153"/>
    </row>
    <row r="193" spans="4:4">
      <c r="D193" s="154"/>
    </row>
    <row r="194" spans="4:4">
      <c r="D194" s="154"/>
    </row>
    <row r="195" spans="4:4">
      <c r="D195" s="154"/>
    </row>
    <row r="196" spans="4:4">
      <c r="D196" s="154"/>
    </row>
    <row r="197" spans="4:4">
      <c r="D197" s="154"/>
    </row>
    <row r="198" spans="4:4">
      <c r="D198" s="154"/>
    </row>
    <row r="199" spans="4:4">
      <c r="D199" s="154"/>
    </row>
    <row r="200" spans="4:4">
      <c r="D200" s="154"/>
    </row>
    <row r="201" spans="4:4">
      <c r="D201" s="154"/>
    </row>
    <row r="202" spans="4:4">
      <c r="D202" s="154"/>
    </row>
    <row r="203" spans="4:4">
      <c r="D203" s="154"/>
    </row>
    <row r="204" spans="4:4">
      <c r="D204" s="154"/>
    </row>
    <row r="205" spans="4:4">
      <c r="D205" s="154"/>
    </row>
    <row r="206" spans="4:4">
      <c r="D206" s="154"/>
    </row>
    <row r="207" spans="4:4">
      <c r="D207" s="154"/>
    </row>
    <row r="208" spans="4:4">
      <c r="D208" s="154"/>
    </row>
    <row r="209" spans="4:4">
      <c r="D209" s="154"/>
    </row>
    <row r="210" spans="4:4">
      <c r="D210" s="154"/>
    </row>
    <row r="211" spans="4:4">
      <c r="D211" s="154"/>
    </row>
    <row r="212" spans="4:4">
      <c r="D212" s="154"/>
    </row>
    <row r="213" spans="4:4">
      <c r="D213" s="154"/>
    </row>
    <row r="214" spans="4:4">
      <c r="D214" s="154"/>
    </row>
    <row r="215" spans="4:4">
      <c r="D215" s="154"/>
    </row>
    <row r="216" spans="4:4">
      <c r="D216" s="154"/>
    </row>
    <row r="217" spans="4:4">
      <c r="D217" s="154"/>
    </row>
    <row r="218" spans="4:4">
      <c r="D218" s="154"/>
    </row>
    <row r="219" spans="4:4">
      <c r="D219" s="154"/>
    </row>
    <row r="220" spans="4:4">
      <c r="D220" s="154"/>
    </row>
    <row r="221" spans="4:4">
      <c r="D221" s="154"/>
    </row>
    <row r="222" spans="4:4">
      <c r="D222" s="154"/>
    </row>
    <row r="223" spans="4:4">
      <c r="D223" s="154"/>
    </row>
    <row r="224" spans="4:4">
      <c r="D224" s="154"/>
    </row>
    <row r="225" spans="4:4">
      <c r="D225" s="154"/>
    </row>
    <row r="226" spans="4:4">
      <c r="D226" s="154"/>
    </row>
    <row r="227" spans="4:4">
      <c r="D227" s="154"/>
    </row>
    <row r="228" spans="4:4">
      <c r="D228" s="154"/>
    </row>
    <row r="229" spans="4:4">
      <c r="D229" s="154"/>
    </row>
    <row r="230" spans="4:4">
      <c r="D230" s="154"/>
    </row>
    <row r="231" spans="4:4">
      <c r="D231" s="154"/>
    </row>
    <row r="232" spans="4:4">
      <c r="D232" s="154"/>
    </row>
    <row r="233" spans="4:4">
      <c r="D233" s="154"/>
    </row>
    <row r="234" spans="4:4">
      <c r="D234" s="154"/>
    </row>
    <row r="235" spans="4:4">
      <c r="D235" s="154"/>
    </row>
    <row r="236" spans="4:4">
      <c r="D236" s="154"/>
    </row>
    <row r="237" spans="4:4">
      <c r="D237" s="154"/>
    </row>
    <row r="238" spans="4:4">
      <c r="D238" s="154"/>
    </row>
    <row r="239" spans="4:4">
      <c r="D239" s="154"/>
    </row>
    <row r="240" spans="4:4">
      <c r="D240" s="154"/>
    </row>
    <row r="241" spans="4:4">
      <c r="D241" s="154"/>
    </row>
    <row r="242" spans="4:4">
      <c r="D242" s="154"/>
    </row>
    <row r="243" spans="4:4">
      <c r="D243" s="154"/>
    </row>
    <row r="244" spans="4:4">
      <c r="D244" s="154"/>
    </row>
    <row r="245" spans="4:4">
      <c r="D245" s="154"/>
    </row>
    <row r="246" spans="4:4">
      <c r="D246" s="154"/>
    </row>
    <row r="247" spans="4:4">
      <c r="D247" s="154"/>
    </row>
    <row r="248" spans="4:4">
      <c r="D248" s="154"/>
    </row>
    <row r="249" spans="4:4">
      <c r="D249" s="154"/>
    </row>
    <row r="250" spans="4:4">
      <c r="D250" s="154"/>
    </row>
    <row r="251" spans="4:4">
      <c r="D251" s="154"/>
    </row>
    <row r="252" spans="4:4">
      <c r="D252" s="154"/>
    </row>
    <row r="253" spans="4:4">
      <c r="D253" s="154"/>
    </row>
    <row r="254" spans="4:4">
      <c r="D254" s="154"/>
    </row>
    <row r="255" spans="4:4">
      <c r="D255" s="154"/>
    </row>
    <row r="256" spans="4:4">
      <c r="D256" s="154"/>
    </row>
    <row r="257" spans="4:4">
      <c r="D257" s="154"/>
    </row>
    <row r="258" spans="4:4">
      <c r="D258" s="154"/>
    </row>
    <row r="259" spans="4:4">
      <c r="D259" s="154"/>
    </row>
    <row r="260" spans="4:4">
      <c r="D260" s="154"/>
    </row>
    <row r="261" spans="4:4">
      <c r="D261" s="154"/>
    </row>
    <row r="262" spans="4:4">
      <c r="D262" s="154"/>
    </row>
    <row r="263" spans="4:4">
      <c r="D263" s="154"/>
    </row>
    <row r="264" spans="4:4">
      <c r="D264" s="154"/>
    </row>
    <row r="265" spans="4:4">
      <c r="D265" s="154"/>
    </row>
    <row r="266" spans="4:4">
      <c r="D266" s="154"/>
    </row>
    <row r="267" spans="4:4">
      <c r="D267" s="154"/>
    </row>
    <row r="268" spans="4:4">
      <c r="D268" s="154"/>
    </row>
    <row r="269" spans="4:4">
      <c r="D269" s="154"/>
    </row>
    <row r="270" spans="4:4">
      <c r="D270" s="154"/>
    </row>
    <row r="271" spans="4:4">
      <c r="D271" s="154"/>
    </row>
    <row r="272" spans="4:4">
      <c r="D272" s="154"/>
    </row>
    <row r="273" spans="4:4">
      <c r="D273" s="154"/>
    </row>
    <row r="274" spans="4:4">
      <c r="D274" s="154"/>
    </row>
    <row r="275" spans="4:4">
      <c r="D275" s="154"/>
    </row>
    <row r="276" spans="4:4">
      <c r="D276" s="154"/>
    </row>
    <row r="277" spans="4:4">
      <c r="D277" s="154"/>
    </row>
    <row r="278" spans="4:4">
      <c r="D278" s="154"/>
    </row>
    <row r="279" spans="4:4">
      <c r="D279" s="154"/>
    </row>
    <row r="280" spans="4:4">
      <c r="D280" s="154"/>
    </row>
    <row r="281" spans="4:4">
      <c r="D281" s="154"/>
    </row>
    <row r="282" spans="4:4">
      <c r="D282" s="154"/>
    </row>
    <row r="283" spans="4:4">
      <c r="D283" s="154"/>
    </row>
    <row r="284" spans="4:4">
      <c r="D284" s="154"/>
    </row>
    <row r="285" spans="4:4">
      <c r="D285" s="154"/>
    </row>
    <row r="286" spans="4:4">
      <c r="D286" s="154"/>
    </row>
    <row r="287" spans="4:4">
      <c r="D287" s="154"/>
    </row>
    <row r="288" spans="4:4">
      <c r="D288" s="154"/>
    </row>
    <row r="289" spans="4:4">
      <c r="D289" s="154"/>
    </row>
    <row r="290" spans="4:4">
      <c r="D290" s="154"/>
    </row>
    <row r="291" spans="4:4">
      <c r="D291" s="154"/>
    </row>
    <row r="292" spans="4:4">
      <c r="D292" s="154"/>
    </row>
    <row r="293" spans="4:4">
      <c r="D293" s="154"/>
    </row>
    <row r="294" spans="4:4">
      <c r="D294" s="154"/>
    </row>
    <row r="295" spans="4:4">
      <c r="D295" s="154"/>
    </row>
    <row r="296" spans="4:4">
      <c r="D296" s="154"/>
    </row>
    <row r="297" spans="4:4">
      <c r="D297" s="154"/>
    </row>
    <row r="298" spans="4:4">
      <c r="D298" s="154"/>
    </row>
    <row r="299" spans="4:4">
      <c r="D299" s="154"/>
    </row>
    <row r="300" spans="4:4">
      <c r="D300" s="154"/>
    </row>
    <row r="301" spans="4:4">
      <c r="D301" s="154"/>
    </row>
    <row r="302" spans="4:4">
      <c r="D302" s="154"/>
    </row>
    <row r="303" spans="4:4">
      <c r="D303" s="154"/>
    </row>
    <row r="304" spans="4:4">
      <c r="D304" s="154"/>
    </row>
    <row r="305" spans="4:4">
      <c r="D305" s="154"/>
    </row>
    <row r="306" spans="4:4">
      <c r="D306" s="154"/>
    </row>
    <row r="307" spans="4:4">
      <c r="D307" s="154"/>
    </row>
    <row r="308" spans="4:4">
      <c r="D308" s="154"/>
    </row>
    <row r="309" spans="4:4">
      <c r="D309" s="154"/>
    </row>
    <row r="310" spans="4:4">
      <c r="D310" s="154"/>
    </row>
    <row r="311" spans="4:4">
      <c r="D311" s="154"/>
    </row>
    <row r="312" spans="4:4">
      <c r="D312" s="154"/>
    </row>
    <row r="313" spans="4:4">
      <c r="D313" s="154"/>
    </row>
    <row r="314" spans="4:4">
      <c r="D314" s="154"/>
    </row>
    <row r="315" spans="4:4">
      <c r="D315" s="154"/>
    </row>
    <row r="316" spans="4:4">
      <c r="D316" s="154"/>
    </row>
    <row r="317" spans="4:4">
      <c r="D317" s="154"/>
    </row>
    <row r="318" spans="4:4">
      <c r="D318" s="154"/>
    </row>
    <row r="319" spans="4:4">
      <c r="D319" s="154"/>
    </row>
    <row r="320" spans="4:4">
      <c r="D320" s="154"/>
    </row>
    <row r="321" spans="4:4">
      <c r="D321" s="154"/>
    </row>
    <row r="322" spans="4:4">
      <c r="D322" s="154"/>
    </row>
    <row r="323" spans="4:4">
      <c r="D323" s="154"/>
    </row>
    <row r="324" spans="4:4">
      <c r="D324" s="154"/>
    </row>
    <row r="325" spans="4:4">
      <c r="D325" s="154"/>
    </row>
    <row r="326" spans="4:4">
      <c r="D326" s="154"/>
    </row>
    <row r="327" spans="4:4">
      <c r="D327" s="154"/>
    </row>
    <row r="328" spans="4:4">
      <c r="D328" s="154"/>
    </row>
    <row r="329" spans="4:4">
      <c r="D329" s="154"/>
    </row>
    <row r="330" spans="4:4">
      <c r="D330" s="154"/>
    </row>
    <row r="331" spans="4:4">
      <c r="D331" s="154"/>
    </row>
    <row r="332" spans="4:4">
      <c r="D332" s="154"/>
    </row>
    <row r="333" spans="4:4">
      <c r="D333" s="154"/>
    </row>
    <row r="334" spans="4:4">
      <c r="D334" s="154"/>
    </row>
    <row r="335" spans="4:4">
      <c r="D335" s="154"/>
    </row>
    <row r="336" spans="4:4">
      <c r="D336" s="154"/>
    </row>
    <row r="337" spans="4:4">
      <c r="D337" s="154"/>
    </row>
    <row r="338" spans="4:4">
      <c r="D338" s="154"/>
    </row>
    <row r="339" spans="4:4">
      <c r="D339" s="154"/>
    </row>
    <row r="340" spans="4:4">
      <c r="D340" s="154"/>
    </row>
    <row r="341" spans="4:4">
      <c r="D341" s="154"/>
    </row>
    <row r="342" spans="4:4">
      <c r="D342" s="154"/>
    </row>
    <row r="343" spans="4:4">
      <c r="D343" s="154"/>
    </row>
    <row r="344" spans="4:4">
      <c r="D344" s="154"/>
    </row>
    <row r="345" spans="4:4">
      <c r="D345" s="154"/>
    </row>
    <row r="346" spans="4:4">
      <c r="D346" s="154"/>
    </row>
    <row r="347" spans="4:4">
      <c r="D347" s="154"/>
    </row>
    <row r="348" spans="4:4">
      <c r="D348" s="154"/>
    </row>
    <row r="349" spans="4:4">
      <c r="D349" s="154"/>
    </row>
    <row r="350" spans="4:4">
      <c r="D350" s="154"/>
    </row>
    <row r="351" spans="4:4">
      <c r="D351" s="154"/>
    </row>
    <row r="352" spans="4:4">
      <c r="D352" s="154"/>
    </row>
    <row r="353" spans="4:4">
      <c r="D353" s="154"/>
    </row>
    <row r="354" spans="4:4">
      <c r="D354" s="154"/>
    </row>
    <row r="355" spans="4:4">
      <c r="D355" s="154"/>
    </row>
    <row r="356" spans="4:4">
      <c r="D356" s="154"/>
    </row>
    <row r="357" spans="4:4">
      <c r="D357" s="154"/>
    </row>
    <row r="358" spans="4:4">
      <c r="D358" s="154"/>
    </row>
    <row r="359" spans="4:4">
      <c r="D359" s="154"/>
    </row>
    <row r="360" spans="4:4">
      <c r="D360" s="154"/>
    </row>
    <row r="361" spans="4:4">
      <c r="D361" s="154"/>
    </row>
    <row r="362" spans="4:4">
      <c r="D362" s="154"/>
    </row>
    <row r="363" spans="4:4">
      <c r="D363" s="154"/>
    </row>
    <row r="364" spans="4:4">
      <c r="D364" s="154"/>
    </row>
    <row r="365" spans="4:4">
      <c r="D365" s="154"/>
    </row>
    <row r="366" spans="4:4">
      <c r="D366" s="154"/>
    </row>
    <row r="367" spans="4:4">
      <c r="D367" s="154"/>
    </row>
    <row r="368" spans="4:4">
      <c r="D368" s="154"/>
    </row>
    <row r="369" spans="4:4">
      <c r="D369" s="154"/>
    </row>
    <row r="370" spans="4:4">
      <c r="D370" s="154"/>
    </row>
    <row r="371" spans="4:4">
      <c r="D371" s="154"/>
    </row>
    <row r="372" spans="4:4">
      <c r="D372" s="154"/>
    </row>
    <row r="373" spans="4:4">
      <c r="D373" s="154"/>
    </row>
    <row r="374" spans="4:4">
      <c r="D374" s="154"/>
    </row>
    <row r="375" spans="4:4">
      <c r="D375" s="154"/>
    </row>
    <row r="376" spans="4:4">
      <c r="D376" s="154"/>
    </row>
    <row r="377" spans="4:4">
      <c r="D377" s="154"/>
    </row>
    <row r="378" spans="4:4">
      <c r="D378" s="154"/>
    </row>
    <row r="379" spans="4:4">
      <c r="D379" s="154"/>
    </row>
    <row r="380" spans="4:4">
      <c r="D380" s="154"/>
    </row>
    <row r="381" spans="4:4">
      <c r="D381" s="154"/>
    </row>
    <row r="382" spans="4:4">
      <c r="D382" s="154"/>
    </row>
    <row r="383" spans="4:4">
      <c r="D383" s="154"/>
    </row>
    <row r="384" spans="4:4">
      <c r="D384" s="154"/>
    </row>
    <row r="385" spans="4:4">
      <c r="D385" s="154"/>
    </row>
    <row r="386" spans="4:4">
      <c r="D386" s="154"/>
    </row>
    <row r="387" spans="4:4">
      <c r="D387" s="154"/>
    </row>
    <row r="388" spans="4:4">
      <c r="D388" s="154"/>
    </row>
    <row r="389" spans="4:4">
      <c r="D389" s="154"/>
    </row>
    <row r="390" spans="4:4">
      <c r="D390" s="154"/>
    </row>
    <row r="391" spans="4:4">
      <c r="D391" s="154"/>
    </row>
    <row r="392" spans="4:4">
      <c r="D392" s="154"/>
    </row>
    <row r="393" spans="4:4">
      <c r="D393" s="154"/>
    </row>
    <row r="394" spans="4:4">
      <c r="D394" s="154"/>
    </row>
    <row r="395" spans="4:4">
      <c r="D395" s="154"/>
    </row>
    <row r="396" spans="4:4">
      <c r="D396" s="154"/>
    </row>
    <row r="397" spans="4:4">
      <c r="D397" s="154"/>
    </row>
    <row r="398" spans="4:4">
      <c r="D398" s="154"/>
    </row>
    <row r="399" spans="4:4">
      <c r="D399" s="154"/>
    </row>
    <row r="400" spans="4:4">
      <c r="D400" s="154"/>
    </row>
    <row r="401" spans="4:4">
      <c r="D401" s="154"/>
    </row>
    <row r="402" spans="4:4">
      <c r="D402" s="154"/>
    </row>
    <row r="403" spans="4:4">
      <c r="D403" s="154"/>
    </row>
    <row r="404" spans="4:4">
      <c r="D404" s="154"/>
    </row>
    <row r="405" spans="4:4">
      <c r="D405" s="154"/>
    </row>
    <row r="406" spans="4:4">
      <c r="D406" s="154"/>
    </row>
    <row r="407" spans="4:4">
      <c r="D407" s="154"/>
    </row>
    <row r="408" spans="4:4">
      <c r="D408" s="154"/>
    </row>
    <row r="409" spans="4:4">
      <c r="D409" s="154"/>
    </row>
    <row r="410" spans="4:4">
      <c r="D410" s="154"/>
    </row>
    <row r="411" spans="4:4">
      <c r="D411" s="154"/>
    </row>
    <row r="412" spans="4:4">
      <c r="D412" s="154"/>
    </row>
    <row r="413" spans="4:4">
      <c r="D413" s="154"/>
    </row>
    <row r="414" spans="4:4">
      <c r="D414" s="154"/>
    </row>
    <row r="415" spans="4:4">
      <c r="D415" s="154"/>
    </row>
    <row r="416" spans="4:4">
      <c r="D416" s="154"/>
    </row>
    <row r="417" spans="4:4">
      <c r="D417" s="154"/>
    </row>
    <row r="418" spans="4:4">
      <c r="D418" s="154"/>
    </row>
    <row r="419" spans="4:4">
      <c r="D419" s="154"/>
    </row>
    <row r="420" spans="4:4">
      <c r="D420" s="154"/>
    </row>
    <row r="421" spans="4:4">
      <c r="D421" s="154"/>
    </row>
    <row r="422" spans="4:4">
      <c r="D422" s="154"/>
    </row>
    <row r="423" spans="4:4">
      <c r="D423" s="154"/>
    </row>
    <row r="424" spans="4:4">
      <c r="D424" s="154"/>
    </row>
    <row r="425" spans="4:4">
      <c r="D425" s="154"/>
    </row>
    <row r="426" spans="4:4">
      <c r="D426" s="154"/>
    </row>
    <row r="427" spans="4:4">
      <c r="D427" s="154"/>
    </row>
    <row r="428" spans="4:4">
      <c r="D428" s="154"/>
    </row>
    <row r="429" spans="4:4">
      <c r="D429" s="154"/>
    </row>
    <row r="430" spans="4:4">
      <c r="D430" s="154"/>
    </row>
    <row r="431" spans="4:4">
      <c r="D431" s="154"/>
    </row>
    <row r="432" spans="4:4">
      <c r="D432" s="154"/>
    </row>
    <row r="433" spans="4:4">
      <c r="D433" s="154"/>
    </row>
    <row r="434" spans="4:4">
      <c r="D434" s="154"/>
    </row>
    <row r="435" spans="4:4">
      <c r="D435" s="154"/>
    </row>
    <row r="436" spans="4:4">
      <c r="D436" s="154"/>
    </row>
    <row r="437" spans="4:4">
      <c r="D437" s="154"/>
    </row>
    <row r="438" spans="4:4">
      <c r="D438" s="154"/>
    </row>
    <row r="439" spans="4:4">
      <c r="D439" s="154"/>
    </row>
    <row r="440" spans="4:4">
      <c r="D440" s="154"/>
    </row>
    <row r="441" spans="4:4">
      <c r="D441" s="154"/>
    </row>
    <row r="442" spans="4:4">
      <c r="D442" s="154"/>
    </row>
    <row r="443" spans="4:4">
      <c r="D443" s="154"/>
    </row>
    <row r="444" spans="4:4">
      <c r="D444" s="154"/>
    </row>
    <row r="445" spans="4:4">
      <c r="D445" s="154"/>
    </row>
    <row r="446" spans="4:4">
      <c r="D446" s="154"/>
    </row>
    <row r="447" spans="4:4">
      <c r="D447" s="154"/>
    </row>
    <row r="448" spans="4:4">
      <c r="D448" s="154"/>
    </row>
    <row r="449" spans="4:4">
      <c r="D449" s="154"/>
    </row>
    <row r="450" spans="4:4">
      <c r="D450" s="154"/>
    </row>
    <row r="451" spans="4:4">
      <c r="D451" s="154"/>
    </row>
    <row r="452" spans="4:4">
      <c r="D452" s="154"/>
    </row>
    <row r="453" spans="4:4">
      <c r="D453" s="154"/>
    </row>
    <row r="454" spans="4:4">
      <c r="D454" s="154"/>
    </row>
    <row r="455" spans="4:4">
      <c r="D455" s="154"/>
    </row>
    <row r="456" spans="4:4">
      <c r="D456" s="154"/>
    </row>
    <row r="457" spans="4:4">
      <c r="D457" s="154"/>
    </row>
    <row r="458" spans="4:4">
      <c r="D458" s="154"/>
    </row>
    <row r="459" spans="4:4">
      <c r="D459" s="154"/>
    </row>
    <row r="460" spans="4:4">
      <c r="D460" s="154"/>
    </row>
    <row r="461" spans="4:4">
      <c r="D461" s="154"/>
    </row>
    <row r="462" spans="4:4">
      <c r="D462" s="154"/>
    </row>
    <row r="463" spans="4:4">
      <c r="D463" s="154"/>
    </row>
    <row r="464" spans="4:4">
      <c r="D464" s="154"/>
    </row>
    <row r="465" spans="4:4">
      <c r="D465" s="154"/>
    </row>
    <row r="466" spans="4:4">
      <c r="D466" s="154"/>
    </row>
    <row r="467" spans="4:4">
      <c r="D467" s="154"/>
    </row>
    <row r="468" spans="4:4">
      <c r="D468" s="154"/>
    </row>
    <row r="469" spans="4:4">
      <c r="D469" s="154"/>
    </row>
    <row r="470" spans="4:4">
      <c r="D470" s="154"/>
    </row>
    <row r="471" spans="4:4">
      <c r="D471" s="154"/>
    </row>
    <row r="472" spans="4:4">
      <c r="D472" s="154"/>
    </row>
    <row r="473" spans="4:4">
      <c r="D473" s="154"/>
    </row>
    <row r="474" spans="4:4">
      <c r="D474" s="154"/>
    </row>
    <row r="475" spans="4:4">
      <c r="D475" s="154"/>
    </row>
    <row r="476" spans="4:4">
      <c r="D476" s="154"/>
    </row>
    <row r="477" spans="4:4">
      <c r="D477" s="154"/>
    </row>
    <row r="478" spans="4:4">
      <c r="D478" s="154"/>
    </row>
    <row r="479" spans="4:4">
      <c r="D479" s="154"/>
    </row>
    <row r="480" spans="4:4">
      <c r="D480" s="154"/>
    </row>
    <row r="481" spans="4:4">
      <c r="D481" s="154"/>
    </row>
    <row r="482" spans="4:4">
      <c r="D482" s="154"/>
    </row>
    <row r="483" spans="4:4">
      <c r="D483" s="154"/>
    </row>
    <row r="484" spans="4:4">
      <c r="D484" s="154"/>
    </row>
    <row r="485" spans="4:4">
      <c r="D485" s="154"/>
    </row>
    <row r="486" spans="4:4">
      <c r="D486" s="154"/>
    </row>
    <row r="487" spans="4:4">
      <c r="D487" s="154"/>
    </row>
    <row r="488" spans="4:4">
      <c r="D488" s="154"/>
    </row>
    <row r="489" spans="4:4">
      <c r="D489" s="154"/>
    </row>
    <row r="490" spans="4:4">
      <c r="D490" s="154"/>
    </row>
    <row r="491" spans="4:4">
      <c r="D491" s="154"/>
    </row>
    <row r="492" spans="4:4">
      <c r="D492" s="154"/>
    </row>
    <row r="493" spans="4:4">
      <c r="D493" s="154"/>
    </row>
    <row r="494" spans="4:4">
      <c r="D494" s="154"/>
    </row>
    <row r="495" spans="4:4">
      <c r="D495" s="154"/>
    </row>
    <row r="496" spans="4:4">
      <c r="D496" s="154"/>
    </row>
    <row r="497" spans="4:5">
      <c r="D497" s="154"/>
      <c r="E497" s="153"/>
    </row>
    <row r="498" spans="4:5">
      <c r="D498" s="154"/>
      <c r="E498" s="153"/>
    </row>
    <row r="499" spans="4:5">
      <c r="D499" s="154"/>
      <c r="E499" s="153"/>
    </row>
    <row r="500" spans="4:5">
      <c r="D500" s="154"/>
      <c r="E500" s="153"/>
    </row>
    <row r="501" spans="4:5">
      <c r="D501" s="154"/>
      <c r="E501" s="153"/>
    </row>
    <row r="502" spans="4:5">
      <c r="D502" s="154"/>
      <c r="E502" s="153"/>
    </row>
    <row r="503" spans="4:5">
      <c r="D503" s="154"/>
      <c r="E503" s="153"/>
    </row>
    <row r="504" spans="4:5">
      <c r="D504" s="154"/>
      <c r="E504" s="153"/>
    </row>
    <row r="505" spans="4:5">
      <c r="D505" s="154"/>
      <c r="E505" s="153"/>
    </row>
    <row r="506" spans="4:5">
      <c r="D506" s="154"/>
      <c r="E506" s="153"/>
    </row>
    <row r="507" spans="4:5">
      <c r="D507" s="154"/>
      <c r="E507" s="153"/>
    </row>
    <row r="508" spans="4:5">
      <c r="D508" s="154"/>
      <c r="E508" s="153"/>
    </row>
    <row r="509" spans="4:5">
      <c r="D509" s="154"/>
      <c r="E509" s="153"/>
    </row>
    <row r="510" spans="4:5">
      <c r="D510" s="153"/>
      <c r="E510" s="155"/>
    </row>
    <row r="511" spans="4:5">
      <c r="D511" s="1"/>
    </row>
    <row r="512" spans="4:5">
      <c r="D512" s="1"/>
    </row>
    <row r="513" spans="5:5">
      <c r="E513" s="2"/>
    </row>
  </sheetData>
  <sheetProtection sheet="1" objects="1" scenarios="1"/>
  <mergeCells count="1">
    <mergeCell ref="B6:L6"/>
  </mergeCells>
  <phoneticPr fontId="5" type="noConversion"/>
  <dataValidations count="1">
    <dataValidation allowBlank="1" showInputMessage="1" showErrorMessage="1" sqref="E10 B6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S409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33.42578125" style="2" bestFit="1" customWidth="1"/>
    <col min="3" max="3" width="41.7109375" style="2" bestFit="1" customWidth="1"/>
    <col min="4" max="4" width="7.140625" style="2" bestFit="1" customWidth="1"/>
    <col min="5" max="5" width="4.5703125" style="1" bestFit="1" customWidth="1"/>
    <col min="6" max="6" width="6.28515625" style="1" bestFit="1" customWidth="1"/>
    <col min="7" max="7" width="11.28515625" style="1" bestFit="1" customWidth="1"/>
    <col min="8" max="8" width="5.140625" style="1" bestFit="1" customWidth="1"/>
    <col min="9" max="9" width="9" style="1" bestFit="1" customWidth="1"/>
    <col min="10" max="10" width="6.85546875" style="1" bestFit="1" customWidth="1"/>
    <col min="11" max="11" width="8.140625" style="1" bestFit="1" customWidth="1"/>
    <col min="12" max="12" width="14.28515625" style="1" bestFit="1" customWidth="1"/>
    <col min="13" max="13" width="11.28515625" style="1" bestFit="1" customWidth="1"/>
    <col min="14" max="14" width="6.8554687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9">
      <c r="B1" s="56" t="s">
        <v>199</v>
      </c>
      <c r="C1" s="76" t="s" vm="1">
        <v>277</v>
      </c>
    </row>
    <row r="2" spans="2:19">
      <c r="B2" s="56" t="s">
        <v>198</v>
      </c>
      <c r="C2" s="76" t="s">
        <v>278</v>
      </c>
    </row>
    <row r="3" spans="2:19">
      <c r="B3" s="56" t="s">
        <v>200</v>
      </c>
      <c r="C3" s="76" t="s">
        <v>279</v>
      </c>
    </row>
    <row r="4" spans="2:19">
      <c r="B4" s="56" t="s">
        <v>201</v>
      </c>
      <c r="C4" s="76">
        <v>2102</v>
      </c>
    </row>
    <row r="6" spans="2:19" ht="26.25" customHeight="1">
      <c r="B6" s="200" t="s">
        <v>240</v>
      </c>
      <c r="C6" s="201"/>
      <c r="D6" s="201"/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1"/>
      <c r="P6" s="202"/>
    </row>
    <row r="7" spans="2:19" s="3" customFormat="1" ht="78.75">
      <c r="B7" s="22" t="s">
        <v>136</v>
      </c>
      <c r="C7" s="30" t="s">
        <v>53</v>
      </c>
      <c r="D7" s="30" t="s">
        <v>76</v>
      </c>
      <c r="E7" s="30" t="s">
        <v>15</v>
      </c>
      <c r="F7" s="30" t="s">
        <v>77</v>
      </c>
      <c r="G7" s="30" t="s">
        <v>122</v>
      </c>
      <c r="H7" s="30" t="s">
        <v>18</v>
      </c>
      <c r="I7" s="30" t="s">
        <v>121</v>
      </c>
      <c r="J7" s="30" t="s">
        <v>17</v>
      </c>
      <c r="K7" s="30" t="s">
        <v>237</v>
      </c>
      <c r="L7" s="30" t="s">
        <v>263</v>
      </c>
      <c r="M7" s="30" t="s">
        <v>238</v>
      </c>
      <c r="N7" s="30" t="s">
        <v>68</v>
      </c>
      <c r="O7" s="30" t="s">
        <v>202</v>
      </c>
      <c r="P7" s="31" t="s">
        <v>204</v>
      </c>
      <c r="R7" s="1"/>
    </row>
    <row r="8" spans="2:19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272</v>
      </c>
      <c r="M8" s="32" t="s">
        <v>266</v>
      </c>
      <c r="N8" s="32" t="s">
        <v>20</v>
      </c>
      <c r="O8" s="32" t="s">
        <v>20</v>
      </c>
      <c r="P8" s="33" t="s">
        <v>20</v>
      </c>
    </row>
    <row r="9" spans="2:19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9" s="4" customFormat="1" ht="18" customHeight="1">
      <c r="B10" s="127" t="s">
        <v>242</v>
      </c>
      <c r="C10" s="122"/>
      <c r="D10" s="122"/>
      <c r="E10" s="122"/>
      <c r="F10" s="122"/>
      <c r="G10" s="122"/>
      <c r="H10" s="123">
        <v>2.5281898328693124</v>
      </c>
      <c r="I10" s="122"/>
      <c r="J10" s="122"/>
      <c r="K10" s="128">
        <v>7.1793677359124494E-2</v>
      </c>
      <c r="L10" s="123"/>
      <c r="M10" s="123">
        <v>260735.91217</v>
      </c>
      <c r="N10" s="122"/>
      <c r="O10" s="124">
        <v>1</v>
      </c>
      <c r="P10" s="124">
        <f>M10/'סכום נכסי הקרן'!$C$42</f>
        <v>5.2925519406489038E-3</v>
      </c>
      <c r="Q10" s="5"/>
    </row>
    <row r="11" spans="2:19" ht="20.25" customHeight="1">
      <c r="B11" s="127" t="s">
        <v>256</v>
      </c>
      <c r="C11" s="122"/>
      <c r="D11" s="122"/>
      <c r="E11" s="122"/>
      <c r="F11" s="122"/>
      <c r="G11" s="122"/>
      <c r="H11" s="123">
        <v>2.5281898328693124</v>
      </c>
      <c r="I11" s="122"/>
      <c r="J11" s="122"/>
      <c r="K11" s="128">
        <v>7.1793677359124494E-2</v>
      </c>
      <c r="L11" s="123"/>
      <c r="M11" s="123">
        <v>260735.91217</v>
      </c>
      <c r="N11" s="122"/>
      <c r="O11" s="124">
        <v>1</v>
      </c>
      <c r="P11" s="124">
        <f>M11/'סכום נכסי הקרן'!$C$42</f>
        <v>5.2925519406489038E-3</v>
      </c>
    </row>
    <row r="12" spans="2:19">
      <c r="B12" s="127" t="s">
        <v>36</v>
      </c>
      <c r="C12" s="122"/>
      <c r="D12" s="122"/>
      <c r="E12" s="122"/>
      <c r="F12" s="122"/>
      <c r="G12" s="122"/>
      <c r="H12" s="123">
        <v>2.5281898328693124</v>
      </c>
      <c r="I12" s="122"/>
      <c r="J12" s="122"/>
      <c r="K12" s="128">
        <v>7.1793677359124494E-2</v>
      </c>
      <c r="L12" s="123"/>
      <c r="M12" s="123">
        <v>260735.91217</v>
      </c>
      <c r="N12" s="122"/>
      <c r="O12" s="124">
        <v>1</v>
      </c>
      <c r="P12" s="124">
        <f>M12/'סכום נכסי הקרן'!$C$42</f>
        <v>5.2925519406489038E-3</v>
      </c>
    </row>
    <row r="13" spans="2:19">
      <c r="B13" s="120" t="s">
        <v>2772</v>
      </c>
      <c r="C13" s="82">
        <v>3987</v>
      </c>
      <c r="D13" s="93" t="s">
        <v>345</v>
      </c>
      <c r="E13" s="82" t="s">
        <v>402</v>
      </c>
      <c r="F13" s="82" t="s">
        <v>181</v>
      </c>
      <c r="G13" s="108">
        <v>39930</v>
      </c>
      <c r="H13" s="90">
        <v>1.7699999999999998</v>
      </c>
      <c r="I13" s="93" t="s">
        <v>184</v>
      </c>
      <c r="J13" s="94">
        <v>6.2E-2</v>
      </c>
      <c r="K13" s="94">
        <v>6.1899999999999997E-2</v>
      </c>
      <c r="L13" s="90">
        <v>93000000</v>
      </c>
      <c r="M13" s="90">
        <v>105393.90751</v>
      </c>
      <c r="N13" s="82"/>
      <c r="O13" s="91">
        <v>0.40421707402271118</v>
      </c>
      <c r="P13" s="91">
        <f>M13/'סכום נכסי הקרן'!$C$42</f>
        <v>2.1393398595623216E-3</v>
      </c>
      <c r="Q13" s="133"/>
      <c r="R13" s="133"/>
      <c r="S13" s="133"/>
    </row>
    <row r="14" spans="2:19">
      <c r="B14" s="120" t="s">
        <v>2773</v>
      </c>
      <c r="C14" s="82" t="s">
        <v>2774</v>
      </c>
      <c r="D14" s="93" t="s">
        <v>345</v>
      </c>
      <c r="E14" s="82" t="s">
        <v>460</v>
      </c>
      <c r="F14" s="82" t="s">
        <v>181</v>
      </c>
      <c r="G14" s="108">
        <v>40065</v>
      </c>
      <c r="H14" s="90">
        <v>2.02</v>
      </c>
      <c r="I14" s="93" t="s">
        <v>184</v>
      </c>
      <c r="J14" s="94">
        <v>6.25E-2</v>
      </c>
      <c r="K14" s="94">
        <v>6.239999999999999E-2</v>
      </c>
      <c r="L14" s="90">
        <v>55800000</v>
      </c>
      <c r="M14" s="90">
        <v>63584.128600000004</v>
      </c>
      <c r="N14" s="82"/>
      <c r="O14" s="91">
        <v>0.24386410015718551</v>
      </c>
      <c r="P14" s="91">
        <f>M14/'סכום נכסי הקרן'!$C$42</f>
        <v>1.290663416541511E-3</v>
      </c>
      <c r="Q14" s="133"/>
      <c r="R14" s="133"/>
      <c r="S14" s="133"/>
    </row>
    <row r="15" spans="2:19">
      <c r="B15" s="120" t="s">
        <v>2775</v>
      </c>
      <c r="C15" s="82">
        <v>8745</v>
      </c>
      <c r="D15" s="93" t="s">
        <v>345</v>
      </c>
      <c r="E15" s="82" t="s">
        <v>561</v>
      </c>
      <c r="F15" s="82" t="s">
        <v>181</v>
      </c>
      <c r="G15" s="108">
        <v>39902</v>
      </c>
      <c r="H15" s="90">
        <v>3.78</v>
      </c>
      <c r="I15" s="93" t="s">
        <v>184</v>
      </c>
      <c r="J15" s="94">
        <v>8.6999999999999994E-2</v>
      </c>
      <c r="K15" s="94">
        <v>8.9699999999999988E-2</v>
      </c>
      <c r="L15" s="90">
        <v>80000000</v>
      </c>
      <c r="M15" s="90">
        <v>90166.282470000006</v>
      </c>
      <c r="N15" s="82"/>
      <c r="O15" s="91">
        <v>0.34581458963432521</v>
      </c>
      <c r="P15" s="91">
        <f>M15/'סכום נכסי הקרן'!$C$42</f>
        <v>1.8302416774738522E-3</v>
      </c>
      <c r="Q15" s="133"/>
      <c r="R15" s="133"/>
      <c r="S15" s="133"/>
    </row>
    <row r="16" spans="2:19">
      <c r="B16" s="120" t="s">
        <v>2776</v>
      </c>
      <c r="C16" s="82" t="s">
        <v>2777</v>
      </c>
      <c r="D16" s="93" t="s">
        <v>438</v>
      </c>
      <c r="E16" s="82" t="s">
        <v>616</v>
      </c>
      <c r="F16" s="82" t="s">
        <v>180</v>
      </c>
      <c r="G16" s="152">
        <v>40174</v>
      </c>
      <c r="H16" s="90">
        <v>2.12</v>
      </c>
      <c r="I16" s="93" t="s">
        <v>184</v>
      </c>
      <c r="J16" s="94">
        <v>7.0900000000000005E-2</v>
      </c>
      <c r="K16" s="94">
        <v>8.7799999999999989E-2</v>
      </c>
      <c r="L16" s="90">
        <v>1330563.76</v>
      </c>
      <c r="M16" s="90">
        <v>1591.5935900000002</v>
      </c>
      <c r="N16" s="91"/>
      <c r="O16" s="91">
        <v>6.1042361857781982E-3</v>
      </c>
      <c r="P16" s="91">
        <f>M16/'סכום נכסי הקרן'!$C$42</f>
        <v>3.2306987071219667E-5</v>
      </c>
      <c r="Q16" s="133"/>
      <c r="R16" s="133"/>
      <c r="S16" s="133"/>
    </row>
    <row r="17" spans="2:19">
      <c r="B17" s="81"/>
      <c r="C17" s="82"/>
      <c r="D17" s="82"/>
      <c r="E17" s="82"/>
      <c r="F17" s="82"/>
      <c r="G17" s="82"/>
      <c r="H17" s="82"/>
      <c r="I17" s="82"/>
      <c r="J17" s="82"/>
      <c r="K17" s="82"/>
      <c r="L17" s="90"/>
      <c r="M17" s="82"/>
      <c r="N17" s="82"/>
      <c r="O17" s="91"/>
      <c r="P17" s="82"/>
      <c r="Q17" s="133"/>
      <c r="R17" s="133"/>
      <c r="S17" s="133"/>
    </row>
    <row r="18" spans="2:19"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</row>
    <row r="19" spans="2:19"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</row>
    <row r="20" spans="2:19">
      <c r="B20" s="95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</row>
    <row r="21" spans="2:19">
      <c r="B21" s="95" t="s">
        <v>276</v>
      </c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</row>
    <row r="22" spans="2:19">
      <c r="B22" s="95" t="s">
        <v>132</v>
      </c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</row>
    <row r="23" spans="2:19">
      <c r="B23" s="95" t="s">
        <v>261</v>
      </c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</row>
    <row r="24" spans="2:19">
      <c r="B24" s="95" t="s">
        <v>271</v>
      </c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</row>
    <row r="25" spans="2:19"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</row>
    <row r="26" spans="2:19"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</row>
    <row r="27" spans="2:19"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</row>
    <row r="28" spans="2:19"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</row>
    <row r="29" spans="2:19"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</row>
    <row r="30" spans="2:19"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</row>
    <row r="31" spans="2:19"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</row>
    <row r="32" spans="2:19"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</row>
    <row r="33" spans="2:16"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</row>
    <row r="34" spans="2:16"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</row>
    <row r="35" spans="2:16"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</row>
    <row r="36" spans="2:16"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</row>
    <row r="37" spans="2:16"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</row>
    <row r="38" spans="2:16"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</row>
    <row r="39" spans="2:16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</row>
    <row r="40" spans="2:16"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</row>
    <row r="41" spans="2:16"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</row>
    <row r="42" spans="2:16"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</row>
    <row r="43" spans="2:16"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</row>
    <row r="44" spans="2:16"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</row>
    <row r="45" spans="2:16"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</row>
    <row r="46" spans="2:16"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</row>
    <row r="47" spans="2:16"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</row>
    <row r="48" spans="2:16"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</row>
    <row r="49" spans="2:16"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</row>
    <row r="50" spans="2:16"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</row>
    <row r="51" spans="2:16"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</row>
    <row r="52" spans="2:16"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</row>
    <row r="53" spans="2:16"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</row>
    <row r="54" spans="2:16"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</row>
    <row r="55" spans="2:16"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</row>
    <row r="56" spans="2:16"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</row>
    <row r="57" spans="2:16"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</row>
    <row r="58" spans="2:16"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</row>
    <row r="59" spans="2:16"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</row>
    <row r="60" spans="2:16"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</row>
    <row r="61" spans="2:16"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</row>
    <row r="62" spans="2:16"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</row>
    <row r="63" spans="2:16"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</row>
    <row r="64" spans="2:16"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</row>
    <row r="65" spans="2:16"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</row>
    <row r="66" spans="2:16"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</row>
    <row r="67" spans="2:16"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</row>
    <row r="68" spans="2:16"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</row>
    <row r="69" spans="2:16"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</row>
    <row r="70" spans="2:16"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</row>
    <row r="71" spans="2:16"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</row>
    <row r="72" spans="2:16"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</row>
    <row r="73" spans="2:16"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</row>
    <row r="74" spans="2:16"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</row>
    <row r="75" spans="2:16"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</row>
    <row r="76" spans="2:16"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</row>
    <row r="77" spans="2:16"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</row>
    <row r="78" spans="2:16"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</row>
    <row r="79" spans="2:16"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</row>
    <row r="80" spans="2:16"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</row>
    <row r="81" spans="2:16"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</row>
    <row r="82" spans="2:16"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</row>
    <row r="83" spans="2:16"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</row>
    <row r="84" spans="2:16"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</row>
    <row r="85" spans="2:16"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</row>
    <row r="86" spans="2:16"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</row>
    <row r="87" spans="2:16"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</row>
    <row r="88" spans="2:16"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</row>
    <row r="89" spans="2:16"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</row>
    <row r="90" spans="2:16"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</row>
    <row r="91" spans="2:16"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</row>
    <row r="92" spans="2:16"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</row>
    <row r="93" spans="2:16"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</row>
    <row r="94" spans="2:16"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</row>
    <row r="95" spans="2:16"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</row>
    <row r="96" spans="2:16"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</row>
    <row r="97" spans="2:16"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</row>
    <row r="98" spans="2:16"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</row>
    <row r="99" spans="2:16"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</row>
    <row r="100" spans="2:16"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</row>
    <row r="101" spans="2:16"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</row>
    <row r="102" spans="2:16"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</row>
    <row r="103" spans="2:16"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</row>
    <row r="104" spans="2:16"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</row>
    <row r="105" spans="2:16"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</row>
    <row r="106" spans="2:16"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</row>
    <row r="107" spans="2:16"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</row>
    <row r="108" spans="2:16"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</row>
    <row r="109" spans="2:16"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</row>
    <row r="110" spans="2:16"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97"/>
      <c r="O110" s="97"/>
      <c r="P110" s="97"/>
    </row>
    <row r="111" spans="2:16">
      <c r="B111" s="97"/>
      <c r="C111" s="97"/>
      <c r="D111" s="97"/>
      <c r="E111" s="97"/>
      <c r="F111" s="97"/>
      <c r="G111" s="97"/>
      <c r="H111" s="97"/>
      <c r="I111" s="97"/>
      <c r="J111" s="97"/>
      <c r="K111" s="97"/>
      <c r="L111" s="97"/>
      <c r="M111" s="97"/>
      <c r="N111" s="97"/>
      <c r="O111" s="97"/>
      <c r="P111" s="97"/>
    </row>
    <row r="112" spans="2:16">
      <c r="B112" s="97"/>
      <c r="C112" s="97"/>
      <c r="D112" s="97"/>
      <c r="E112" s="97"/>
      <c r="F112" s="97"/>
      <c r="G112" s="97"/>
      <c r="H112" s="97"/>
      <c r="I112" s="97"/>
      <c r="J112" s="97"/>
      <c r="K112" s="97"/>
      <c r="L112" s="97"/>
      <c r="M112" s="97"/>
      <c r="N112" s="97"/>
      <c r="O112" s="97"/>
      <c r="P112" s="97"/>
    </row>
    <row r="113" spans="2:16">
      <c r="B113" s="97"/>
      <c r="C113" s="97"/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7"/>
      <c r="P113" s="97"/>
    </row>
    <row r="114" spans="2:16">
      <c r="B114" s="97"/>
      <c r="C114" s="97"/>
      <c r="D114" s="97"/>
      <c r="E114" s="97"/>
      <c r="F114" s="97"/>
      <c r="G114" s="97"/>
      <c r="H114" s="97"/>
      <c r="I114" s="97"/>
      <c r="J114" s="97"/>
      <c r="K114" s="97"/>
      <c r="L114" s="97"/>
      <c r="M114" s="97"/>
      <c r="N114" s="97"/>
      <c r="O114" s="97"/>
      <c r="P114" s="97"/>
    </row>
    <row r="115" spans="2:16">
      <c r="B115" s="97"/>
      <c r="C115" s="97"/>
      <c r="D115" s="97"/>
      <c r="E115" s="97"/>
      <c r="F115" s="97"/>
      <c r="G115" s="97"/>
      <c r="H115" s="97"/>
      <c r="I115" s="97"/>
      <c r="J115" s="97"/>
      <c r="K115" s="97"/>
      <c r="L115" s="97"/>
      <c r="M115" s="97"/>
      <c r="N115" s="97"/>
      <c r="O115" s="97"/>
      <c r="P115" s="97"/>
    </row>
    <row r="116" spans="2:16">
      <c r="B116" s="97"/>
      <c r="C116" s="97"/>
      <c r="D116" s="97"/>
      <c r="E116" s="97"/>
      <c r="F116" s="97"/>
      <c r="G116" s="97"/>
      <c r="H116" s="97"/>
      <c r="I116" s="97"/>
      <c r="J116" s="97"/>
      <c r="K116" s="97"/>
      <c r="L116" s="97"/>
      <c r="M116" s="97"/>
      <c r="N116" s="97"/>
      <c r="O116" s="97"/>
      <c r="P116" s="97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B1:B24 AH31:XFD33 Q1:XFD30 Q34:XFD1048576 Q31:AF33 D1:F23 H1:P23 G1:G15 G17:G2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>
      <selection activeCell="C14" sqref="C14"/>
    </sheetView>
  </sheetViews>
  <sheetFormatPr defaultColWidth="9.140625" defaultRowHeight="18"/>
  <cols>
    <col min="1" max="1" width="6.28515625" style="1" customWidth="1"/>
    <col min="2" max="2" width="30.42578125" style="2" bestFit="1" customWidth="1"/>
    <col min="3" max="3" width="41.7109375" style="2" bestFit="1" customWidth="1"/>
    <col min="4" max="4" width="7.140625" style="2" bestFit="1" customWidth="1"/>
    <col min="5" max="5" width="4.5703125" style="1" bestFit="1" customWidth="1"/>
    <col min="6" max="6" width="6.28515625" style="1" bestFit="1" customWidth="1"/>
    <col min="7" max="7" width="11.28515625" style="1" bestFit="1" customWidth="1"/>
    <col min="8" max="8" width="5.140625" style="1" bestFit="1" customWidth="1"/>
    <col min="9" max="9" width="9" style="1" bestFit="1" customWidth="1"/>
    <col min="10" max="10" width="6.85546875" style="1" bestFit="1" customWidth="1"/>
    <col min="11" max="11" width="8.140625" style="1" bestFit="1" customWidth="1"/>
    <col min="12" max="12" width="14.28515625" style="1" bestFit="1" customWidth="1"/>
    <col min="13" max="13" width="10.140625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199</v>
      </c>
      <c r="C1" s="76" t="s" vm="1">
        <v>277</v>
      </c>
    </row>
    <row r="2" spans="2:18">
      <c r="B2" s="56" t="s">
        <v>198</v>
      </c>
      <c r="C2" s="76" t="s">
        <v>278</v>
      </c>
    </row>
    <row r="3" spans="2:18">
      <c r="B3" s="56" t="s">
        <v>200</v>
      </c>
      <c r="C3" s="76" t="s">
        <v>279</v>
      </c>
    </row>
    <row r="4" spans="2:18">
      <c r="B4" s="56" t="s">
        <v>201</v>
      </c>
      <c r="C4" s="76">
        <v>2102</v>
      </c>
    </row>
    <row r="6" spans="2:18" ht="26.25" customHeight="1">
      <c r="B6" s="200" t="s">
        <v>244</v>
      </c>
      <c r="C6" s="201"/>
      <c r="D6" s="201"/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1"/>
      <c r="P6" s="202"/>
    </row>
    <row r="7" spans="2:18" s="3" customFormat="1" ht="78.75">
      <c r="B7" s="22" t="s">
        <v>136</v>
      </c>
      <c r="C7" s="30" t="s">
        <v>53</v>
      </c>
      <c r="D7" s="30" t="s">
        <v>76</v>
      </c>
      <c r="E7" s="30" t="s">
        <v>15</v>
      </c>
      <c r="F7" s="30" t="s">
        <v>77</v>
      </c>
      <c r="G7" s="30" t="s">
        <v>122</v>
      </c>
      <c r="H7" s="30" t="s">
        <v>18</v>
      </c>
      <c r="I7" s="30" t="s">
        <v>121</v>
      </c>
      <c r="J7" s="30" t="s">
        <v>17</v>
      </c>
      <c r="K7" s="30" t="s">
        <v>237</v>
      </c>
      <c r="L7" s="30" t="s">
        <v>263</v>
      </c>
      <c r="M7" s="30" t="s">
        <v>238</v>
      </c>
      <c r="N7" s="30" t="s">
        <v>68</v>
      </c>
      <c r="O7" s="30" t="s">
        <v>202</v>
      </c>
      <c r="P7" s="31" t="s">
        <v>204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272</v>
      </c>
      <c r="M8" s="32" t="s">
        <v>266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127" t="s">
        <v>243</v>
      </c>
      <c r="C10" s="122"/>
      <c r="D10" s="122"/>
      <c r="E10" s="122"/>
      <c r="F10" s="122"/>
      <c r="G10" s="122"/>
      <c r="H10" s="123">
        <v>4.6000000000000005</v>
      </c>
      <c r="I10" s="122"/>
      <c r="J10" s="122"/>
      <c r="K10" s="128">
        <v>8.8300000000000017E-2</v>
      </c>
      <c r="L10" s="123"/>
      <c r="M10" s="123">
        <v>15896.409449999999</v>
      </c>
      <c r="N10" s="122"/>
      <c r="O10" s="124">
        <v>1</v>
      </c>
      <c r="P10" s="124">
        <f>M10/'סכום נכסי הקרן'!$C$42</f>
        <v>3.2267351276525565E-4</v>
      </c>
      <c r="Q10" s="5"/>
    </row>
    <row r="11" spans="2:18" ht="20.25" customHeight="1">
      <c r="B11" s="127" t="s">
        <v>33</v>
      </c>
      <c r="C11" s="122"/>
      <c r="D11" s="122"/>
      <c r="E11" s="122"/>
      <c r="F11" s="122"/>
      <c r="G11" s="122"/>
      <c r="H11" s="123">
        <v>4.6000000000000005</v>
      </c>
      <c r="I11" s="122"/>
      <c r="J11" s="122"/>
      <c r="K11" s="128">
        <v>8.8300000000000017E-2</v>
      </c>
      <c r="L11" s="123"/>
      <c r="M11" s="123">
        <v>15896.409449999999</v>
      </c>
      <c r="N11" s="122"/>
      <c r="O11" s="124">
        <v>1</v>
      </c>
      <c r="P11" s="124">
        <f>M11/'סכום נכסי הקרן'!$C$42</f>
        <v>3.2267351276525565E-4</v>
      </c>
    </row>
    <row r="12" spans="2:18">
      <c r="B12" s="119" t="s">
        <v>36</v>
      </c>
      <c r="C12" s="80"/>
      <c r="D12" s="80"/>
      <c r="E12" s="80"/>
      <c r="F12" s="80"/>
      <c r="G12" s="80"/>
      <c r="H12" s="87">
        <v>4.6000000000000005</v>
      </c>
      <c r="I12" s="80"/>
      <c r="J12" s="80"/>
      <c r="K12" s="100">
        <v>8.8300000000000017E-2</v>
      </c>
      <c r="L12" s="87"/>
      <c r="M12" s="87">
        <v>15896.409449999999</v>
      </c>
      <c r="N12" s="80"/>
      <c r="O12" s="88">
        <v>1</v>
      </c>
      <c r="P12" s="88">
        <f>M12/'סכום נכסי הקרן'!$C$42</f>
        <v>3.2267351276525565E-4</v>
      </c>
    </row>
    <row r="13" spans="2:18">
      <c r="B13" s="83" t="s">
        <v>2881</v>
      </c>
      <c r="C13" s="82" t="s">
        <v>2778</v>
      </c>
      <c r="D13" s="93" t="s">
        <v>438</v>
      </c>
      <c r="E13" s="82" t="s">
        <v>616</v>
      </c>
      <c r="F13" s="82" t="s">
        <v>180</v>
      </c>
      <c r="G13" s="152">
        <v>40618</v>
      </c>
      <c r="H13" s="90">
        <v>4.6000000000000005</v>
      </c>
      <c r="I13" s="93" t="s">
        <v>184</v>
      </c>
      <c r="J13" s="94">
        <v>7.1500000000000008E-2</v>
      </c>
      <c r="K13" s="94">
        <v>8.8300000000000017E-2</v>
      </c>
      <c r="L13" s="90">
        <v>15805281.35</v>
      </c>
      <c r="M13" s="90">
        <v>15896.409449999999</v>
      </c>
      <c r="N13" s="82"/>
      <c r="O13" s="91">
        <v>1</v>
      </c>
      <c r="P13" s="91">
        <f>M13/'סכום נכסי הקרן'!$C$42</f>
        <v>3.2267351276525565E-4</v>
      </c>
    </row>
    <row r="14" spans="2:18">
      <c r="B14" s="81"/>
      <c r="C14" s="82"/>
      <c r="D14" s="82"/>
      <c r="E14" s="82"/>
      <c r="F14" s="82"/>
      <c r="G14" s="82"/>
      <c r="H14" s="82"/>
      <c r="I14" s="82"/>
      <c r="J14" s="82"/>
      <c r="K14" s="82"/>
      <c r="L14" s="90"/>
      <c r="M14" s="90"/>
      <c r="N14" s="82"/>
      <c r="O14" s="91"/>
      <c r="P14" s="82"/>
    </row>
    <row r="15" spans="2:18"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</row>
    <row r="16" spans="2:18"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</row>
    <row r="17" spans="2:23">
      <c r="B17" s="95" t="s">
        <v>276</v>
      </c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</row>
    <row r="18" spans="2:23">
      <c r="B18" s="95" t="s">
        <v>132</v>
      </c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</row>
    <row r="19" spans="2:23">
      <c r="B19" s="95" t="s">
        <v>261</v>
      </c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</row>
    <row r="20" spans="2:23">
      <c r="B20" s="95" t="s">
        <v>271</v>
      </c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</row>
    <row r="21" spans="2:23"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</row>
    <row r="22" spans="2:23">
      <c r="B22" s="97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</row>
    <row r="23" spans="2:23"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</row>
    <row r="24" spans="2:23"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</row>
    <row r="25" spans="2:23"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</row>
    <row r="26" spans="2:23"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</row>
    <row r="27" spans="2:23"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</row>
    <row r="28" spans="2:23"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</row>
    <row r="29" spans="2:23"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</row>
    <row r="30" spans="2:23"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R30" s="2"/>
    </row>
    <row r="31" spans="2:23"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2"/>
      <c r="R31" s="2"/>
      <c r="S31" s="2"/>
      <c r="T31" s="2"/>
      <c r="U31" s="2"/>
      <c r="V31" s="2"/>
      <c r="W31" s="2"/>
    </row>
    <row r="32" spans="2:23"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2"/>
      <c r="R32" s="2"/>
      <c r="S32" s="2"/>
      <c r="T32" s="2"/>
      <c r="U32" s="2"/>
      <c r="V32" s="2"/>
      <c r="W32" s="2"/>
    </row>
    <row r="33" spans="2:23"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2"/>
      <c r="R33" s="2"/>
      <c r="S33" s="2"/>
      <c r="T33" s="2"/>
      <c r="U33" s="2"/>
      <c r="V33" s="2"/>
      <c r="W33" s="2"/>
    </row>
    <row r="34" spans="2:23"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2"/>
      <c r="R34" s="2"/>
      <c r="S34" s="2"/>
      <c r="T34" s="2"/>
      <c r="U34" s="2"/>
      <c r="V34" s="2"/>
      <c r="W34" s="2"/>
    </row>
    <row r="35" spans="2:23"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2"/>
      <c r="R35" s="2"/>
      <c r="S35" s="2"/>
      <c r="T35" s="2"/>
      <c r="U35" s="2"/>
      <c r="V35" s="2"/>
      <c r="W35" s="2"/>
    </row>
    <row r="36" spans="2:23"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2"/>
      <c r="R36" s="2"/>
      <c r="S36" s="2"/>
      <c r="T36" s="2"/>
      <c r="U36" s="2"/>
      <c r="V36" s="2"/>
      <c r="W36" s="2"/>
    </row>
    <row r="37" spans="2:23"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2"/>
      <c r="R37" s="2"/>
      <c r="S37" s="2"/>
      <c r="T37" s="2"/>
      <c r="U37" s="2"/>
      <c r="V37" s="2"/>
      <c r="W37" s="2"/>
    </row>
    <row r="38" spans="2:23"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2"/>
      <c r="R38" s="2"/>
      <c r="S38" s="2"/>
      <c r="T38" s="2"/>
      <c r="U38" s="2"/>
      <c r="V38" s="2"/>
      <c r="W38" s="2"/>
    </row>
    <row r="39" spans="2:23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2"/>
      <c r="R39" s="2"/>
      <c r="S39" s="2"/>
      <c r="T39" s="2"/>
      <c r="U39" s="2"/>
      <c r="V39" s="2"/>
      <c r="W39" s="2"/>
    </row>
    <row r="40" spans="2:23"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2"/>
      <c r="R40" s="2"/>
      <c r="S40" s="2"/>
      <c r="T40" s="2"/>
      <c r="U40" s="2"/>
      <c r="V40" s="2"/>
      <c r="W40" s="2"/>
    </row>
    <row r="41" spans="2:23"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2"/>
      <c r="R41" s="2"/>
      <c r="S41" s="2"/>
      <c r="T41" s="2"/>
      <c r="U41" s="2"/>
      <c r="V41" s="2"/>
      <c r="W41" s="2"/>
    </row>
    <row r="42" spans="2:23"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2"/>
      <c r="S42" s="2"/>
      <c r="T42" s="2"/>
      <c r="U42" s="2"/>
      <c r="V42" s="2"/>
      <c r="W42" s="2"/>
    </row>
    <row r="43" spans="2:23"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</row>
    <row r="44" spans="2:23"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</row>
    <row r="45" spans="2:23"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</row>
    <row r="46" spans="2:23"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</row>
    <row r="47" spans="2:23"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</row>
    <row r="48" spans="2:23"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</row>
    <row r="49" spans="2:16"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</row>
    <row r="50" spans="2:16"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</row>
    <row r="51" spans="2:16"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</row>
    <row r="52" spans="2:16"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</row>
    <row r="53" spans="2:16"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</row>
    <row r="54" spans="2:16"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</row>
    <row r="55" spans="2:16"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</row>
    <row r="56" spans="2:16"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</row>
    <row r="57" spans="2:16"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</row>
    <row r="58" spans="2:16"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</row>
    <row r="59" spans="2:16"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</row>
    <row r="60" spans="2:16"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</row>
    <row r="61" spans="2:16"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</row>
    <row r="62" spans="2:16"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</row>
    <row r="63" spans="2:16"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</row>
    <row r="64" spans="2:16"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</row>
    <row r="65" spans="2:16"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</row>
    <row r="66" spans="2:16"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</row>
    <row r="67" spans="2:16"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</row>
    <row r="68" spans="2:16"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</row>
    <row r="69" spans="2:16"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</row>
    <row r="70" spans="2:16"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</row>
    <row r="71" spans="2:16"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</row>
    <row r="72" spans="2:16"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</row>
    <row r="73" spans="2:16"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</row>
    <row r="74" spans="2:16"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</row>
    <row r="75" spans="2:16"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</row>
    <row r="76" spans="2:16"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</row>
    <row r="77" spans="2:16"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</row>
    <row r="78" spans="2:16"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</row>
    <row r="79" spans="2:16"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</row>
    <row r="80" spans="2:16"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</row>
    <row r="81" spans="2:16"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</row>
    <row r="82" spans="2:16"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</row>
    <row r="83" spans="2:16"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</row>
    <row r="84" spans="2:16"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</row>
    <row r="85" spans="2:16"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</row>
    <row r="86" spans="2:16"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</row>
    <row r="87" spans="2:16"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</row>
    <row r="88" spans="2:16"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</row>
    <row r="89" spans="2:16"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</row>
    <row r="90" spans="2:16"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</row>
    <row r="91" spans="2:16"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</row>
    <row r="92" spans="2:16"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</row>
    <row r="93" spans="2:16"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</row>
    <row r="94" spans="2:16"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</row>
    <row r="95" spans="2:16"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</row>
    <row r="96" spans="2:16"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</row>
    <row r="97" spans="2:16"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</row>
    <row r="98" spans="2:16"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</row>
    <row r="99" spans="2:16"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</row>
    <row r="100" spans="2:16"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</row>
    <row r="101" spans="2:16"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</row>
    <row r="102" spans="2:16"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</row>
    <row r="103" spans="2:16"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</row>
    <row r="104" spans="2:16"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</row>
    <row r="105" spans="2:16"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</row>
    <row r="106" spans="2:16"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</row>
    <row r="107" spans="2:16"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</row>
    <row r="108" spans="2:16"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</row>
    <row r="109" spans="2:16"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</row>
    <row r="110" spans="2:16"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97"/>
      <c r="O110" s="97"/>
      <c r="P110" s="97"/>
    </row>
    <row r="111" spans="2:16">
      <c r="B111" s="97"/>
      <c r="C111" s="97"/>
      <c r="D111" s="97"/>
      <c r="E111" s="97"/>
      <c r="F111" s="97"/>
      <c r="G111" s="97"/>
      <c r="H111" s="97"/>
      <c r="I111" s="97"/>
      <c r="J111" s="97"/>
      <c r="K111" s="97"/>
      <c r="L111" s="97"/>
      <c r="M111" s="97"/>
      <c r="N111" s="97"/>
      <c r="O111" s="97"/>
      <c r="P111" s="97"/>
    </row>
    <row r="112" spans="2:16">
      <c r="B112" s="97"/>
      <c r="C112" s="97"/>
      <c r="D112" s="97"/>
      <c r="E112" s="97"/>
      <c r="F112" s="97"/>
      <c r="G112" s="97"/>
      <c r="H112" s="97"/>
      <c r="I112" s="97"/>
      <c r="J112" s="97"/>
      <c r="K112" s="97"/>
      <c r="L112" s="97"/>
      <c r="M112" s="97"/>
      <c r="N112" s="97"/>
      <c r="O112" s="97"/>
      <c r="P112" s="97"/>
    </row>
    <row r="113" spans="2:16">
      <c r="B113" s="97"/>
      <c r="C113" s="97"/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7"/>
      <c r="P113" s="97"/>
    </row>
    <row r="114" spans="2:16">
      <c r="D114" s="1"/>
    </row>
    <row r="115" spans="2:16">
      <c r="D115" s="1"/>
    </row>
    <row r="116" spans="2:16">
      <c r="D116" s="1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AH31:XFD33 B1:B23 Q1:XFD12 S13:XFD30 S31:AF33 Q13:R1048576 S34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AZ878"/>
  <sheetViews>
    <sheetView rightToLeft="1" workbookViewId="0">
      <selection activeCell="Q45" sqref="Q45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5.42578125" style="1" bestFit="1" customWidth="1"/>
    <col min="13" max="13" width="7.28515625" style="1" bestFit="1" customWidth="1"/>
    <col min="14" max="14" width="13.140625" style="1" bestFit="1" customWidth="1"/>
    <col min="15" max="15" width="11.28515625" style="1" bestFit="1" customWidth="1"/>
    <col min="16" max="16" width="11.85546875" style="1" bestFit="1" customWidth="1"/>
    <col min="17" max="17" width="9" style="1" bestFit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56" t="s">
        <v>199</v>
      </c>
      <c r="C1" s="76" t="s" vm="1">
        <v>277</v>
      </c>
    </row>
    <row r="2" spans="2:52">
      <c r="B2" s="56" t="s">
        <v>198</v>
      </c>
      <c r="C2" s="76" t="s">
        <v>278</v>
      </c>
    </row>
    <row r="3" spans="2:52">
      <c r="B3" s="56" t="s">
        <v>200</v>
      </c>
      <c r="C3" s="76" t="s">
        <v>279</v>
      </c>
    </row>
    <row r="4" spans="2:52">
      <c r="B4" s="56" t="s">
        <v>201</v>
      </c>
      <c r="C4" s="76">
        <v>2102</v>
      </c>
    </row>
    <row r="6" spans="2:52" ht="21.75" customHeight="1">
      <c r="B6" s="191" t="s">
        <v>229</v>
      </c>
      <c r="C6" s="192"/>
      <c r="D6" s="192"/>
      <c r="E6" s="192"/>
      <c r="F6" s="192"/>
      <c r="G6" s="192"/>
      <c r="H6" s="192"/>
      <c r="I6" s="192"/>
      <c r="J6" s="192"/>
      <c r="K6" s="192"/>
      <c r="L6" s="192"/>
      <c r="M6" s="192"/>
      <c r="N6" s="192"/>
      <c r="O6" s="192"/>
      <c r="P6" s="192"/>
      <c r="Q6" s="193"/>
    </row>
    <row r="7" spans="2:52" ht="27.75" customHeight="1">
      <c r="B7" s="194" t="s">
        <v>106</v>
      </c>
      <c r="C7" s="195"/>
      <c r="D7" s="195"/>
      <c r="E7" s="195"/>
      <c r="F7" s="195"/>
      <c r="G7" s="195"/>
      <c r="H7" s="195"/>
      <c r="I7" s="195"/>
      <c r="J7" s="195"/>
      <c r="K7" s="195"/>
      <c r="L7" s="195"/>
      <c r="M7" s="195"/>
      <c r="N7" s="195"/>
      <c r="O7" s="195"/>
      <c r="P7" s="195"/>
      <c r="Q7" s="196"/>
      <c r="AT7" s="3"/>
      <c r="AU7" s="3"/>
    </row>
    <row r="8" spans="2:52" s="3" customFormat="1" ht="55.5" customHeight="1">
      <c r="B8" s="22" t="s">
        <v>135</v>
      </c>
      <c r="C8" s="30" t="s">
        <v>53</v>
      </c>
      <c r="D8" s="30" t="s">
        <v>139</v>
      </c>
      <c r="E8" s="30" t="s">
        <v>15</v>
      </c>
      <c r="F8" s="30" t="s">
        <v>77</v>
      </c>
      <c r="G8" s="30" t="s">
        <v>122</v>
      </c>
      <c r="H8" s="30" t="s">
        <v>18</v>
      </c>
      <c r="I8" s="30" t="s">
        <v>121</v>
      </c>
      <c r="J8" s="30" t="s">
        <v>17</v>
      </c>
      <c r="K8" s="30" t="s">
        <v>19</v>
      </c>
      <c r="L8" s="30" t="s">
        <v>263</v>
      </c>
      <c r="M8" s="30" t="s">
        <v>262</v>
      </c>
      <c r="N8" s="30" t="s">
        <v>73</v>
      </c>
      <c r="O8" s="30" t="s">
        <v>265</v>
      </c>
      <c r="P8" s="30" t="s">
        <v>202</v>
      </c>
      <c r="Q8" s="71" t="s">
        <v>204</v>
      </c>
      <c r="AL8" s="1"/>
      <c r="AT8" s="1"/>
      <c r="AU8" s="1"/>
      <c r="AV8" s="1"/>
    </row>
    <row r="9" spans="2:52" s="3" customFormat="1" ht="21.75" customHeight="1">
      <c r="B9" s="15"/>
      <c r="C9" s="32"/>
      <c r="D9" s="32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272</v>
      </c>
      <c r="M9" s="32"/>
      <c r="N9" s="32" t="s">
        <v>273</v>
      </c>
      <c r="O9" s="32" t="s">
        <v>20</v>
      </c>
      <c r="P9" s="32" t="s">
        <v>20</v>
      </c>
      <c r="Q9" s="33" t="s">
        <v>20</v>
      </c>
      <c r="AT9" s="1"/>
      <c r="AU9" s="1"/>
    </row>
    <row r="10" spans="2:52" s="4" customFormat="1" ht="18" customHeight="1">
      <c r="B10" s="18"/>
      <c r="C10" s="34" t="s">
        <v>1</v>
      </c>
      <c r="D10" s="34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133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77" t="s">
        <v>29</v>
      </c>
      <c r="C11" s="78"/>
      <c r="D11" s="78"/>
      <c r="E11" s="78"/>
      <c r="F11" s="78"/>
      <c r="G11" s="78"/>
      <c r="H11" s="84">
        <v>6.0950346419724495</v>
      </c>
      <c r="I11" s="78"/>
      <c r="J11" s="78"/>
      <c r="K11" s="85">
        <v>7.5403183129990059E-3</v>
      </c>
      <c r="L11" s="84"/>
      <c r="M11" s="86"/>
      <c r="N11" s="84">
        <f>N12</f>
        <v>3442491.1738599995</v>
      </c>
      <c r="O11" s="78"/>
      <c r="P11" s="85">
        <f>N11/$N$11</f>
        <v>1</v>
      </c>
      <c r="Q11" s="85">
        <f>N11/'סכום נכסי הקרן'!$C$42</f>
        <v>6.9877460267154523E-2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ht="22.5" customHeight="1">
      <c r="B12" s="107" t="s">
        <v>256</v>
      </c>
      <c r="C12" s="80"/>
      <c r="D12" s="80"/>
      <c r="E12" s="80"/>
      <c r="F12" s="80"/>
      <c r="G12" s="80"/>
      <c r="H12" s="87">
        <v>6.0950346419724495</v>
      </c>
      <c r="I12" s="80"/>
      <c r="J12" s="80"/>
      <c r="K12" s="88">
        <v>7.5403183129990059E-3</v>
      </c>
      <c r="L12" s="87"/>
      <c r="M12" s="89"/>
      <c r="N12" s="87">
        <f>N13+N27</f>
        <v>3442491.1738599995</v>
      </c>
      <c r="O12" s="80"/>
      <c r="P12" s="88">
        <f t="shared" ref="P12:P51" si="0">N12/$N$11</f>
        <v>1</v>
      </c>
      <c r="Q12" s="88">
        <f>N12/'סכום נכסי הקרן'!$C$42</f>
        <v>6.9877460267154523E-2</v>
      </c>
      <c r="AV12" s="4"/>
    </row>
    <row r="13" spans="2:52">
      <c r="B13" s="121" t="s">
        <v>27</v>
      </c>
      <c r="C13" s="122"/>
      <c r="D13" s="122"/>
      <c r="E13" s="122"/>
      <c r="F13" s="122"/>
      <c r="G13" s="122"/>
      <c r="H13" s="123">
        <v>6.2137034918215557</v>
      </c>
      <c r="I13" s="122"/>
      <c r="J13" s="122"/>
      <c r="K13" s="124">
        <v>5.203314742793023E-3</v>
      </c>
      <c r="L13" s="123"/>
      <c r="M13" s="125"/>
      <c r="N13" s="123">
        <f>N14</f>
        <v>2214649.8815699997</v>
      </c>
      <c r="O13" s="122"/>
      <c r="P13" s="124">
        <f t="shared" si="0"/>
        <v>0.64332768617871439</v>
      </c>
      <c r="Q13" s="124">
        <f>N13/'סכום נכסי הקרן'!$C$42</f>
        <v>4.4954104829713563E-2</v>
      </c>
    </row>
    <row r="14" spans="2:52">
      <c r="B14" s="107" t="s">
        <v>26</v>
      </c>
      <c r="C14" s="80"/>
      <c r="D14" s="80"/>
      <c r="E14" s="80"/>
      <c r="F14" s="80"/>
      <c r="G14" s="80"/>
      <c r="H14" s="87">
        <v>6.2137034918215557</v>
      </c>
      <c r="I14" s="80"/>
      <c r="J14" s="80"/>
      <c r="K14" s="88">
        <v>5.203314742793023E-3</v>
      </c>
      <c r="L14" s="87"/>
      <c r="M14" s="89"/>
      <c r="N14" s="87">
        <f>SUM(N15:N25)</f>
        <v>2214649.8815699997</v>
      </c>
      <c r="O14" s="80"/>
      <c r="P14" s="88">
        <f t="shared" si="0"/>
        <v>0.64332768617871439</v>
      </c>
      <c r="Q14" s="88">
        <f>N14/'סכום נכסי הקרן'!$C$42</f>
        <v>4.4954104829713563E-2</v>
      </c>
    </row>
    <row r="15" spans="2:52">
      <c r="B15" s="97" t="s">
        <v>280</v>
      </c>
      <c r="C15" s="82" t="s">
        <v>281</v>
      </c>
      <c r="D15" s="93" t="s">
        <v>140</v>
      </c>
      <c r="E15" s="82" t="s">
        <v>282</v>
      </c>
      <c r="F15" s="82"/>
      <c r="G15" s="82"/>
      <c r="H15" s="90">
        <v>3.7500000000000004</v>
      </c>
      <c r="I15" s="93" t="s">
        <v>184</v>
      </c>
      <c r="J15" s="94">
        <v>0.04</v>
      </c>
      <c r="K15" s="91">
        <v>1E-4</v>
      </c>
      <c r="L15" s="90">
        <v>284506973</v>
      </c>
      <c r="M15" s="92">
        <v>155.85</v>
      </c>
      <c r="N15" s="90">
        <v>443404.13176999998</v>
      </c>
      <c r="O15" s="91">
        <v>1.8298849027390166E-2</v>
      </c>
      <c r="P15" s="91">
        <f t="shared" si="0"/>
        <v>0.12880327337856887</v>
      </c>
      <c r="Q15" s="91">
        <f>N15/'סכום נכסי הקרן'!$C$42</f>
        <v>9.0004456177903876E-3</v>
      </c>
    </row>
    <row r="16" spans="2:52" ht="20.25">
      <c r="B16" s="97" t="s">
        <v>283</v>
      </c>
      <c r="C16" s="82" t="s">
        <v>284</v>
      </c>
      <c r="D16" s="93" t="s">
        <v>140</v>
      </c>
      <c r="E16" s="82" t="s">
        <v>282</v>
      </c>
      <c r="F16" s="82"/>
      <c r="G16" s="82"/>
      <c r="H16" s="90">
        <v>6.2299999999999995</v>
      </c>
      <c r="I16" s="93" t="s">
        <v>184</v>
      </c>
      <c r="J16" s="94">
        <v>0.04</v>
      </c>
      <c r="K16" s="91">
        <v>3.8999999999999994E-3</v>
      </c>
      <c r="L16" s="90">
        <v>13260142</v>
      </c>
      <c r="M16" s="92">
        <v>158.44999999999999</v>
      </c>
      <c r="N16" s="90">
        <v>21010.69542</v>
      </c>
      <c r="O16" s="91">
        <v>1.254235078971508E-3</v>
      </c>
      <c r="P16" s="91">
        <f t="shared" si="0"/>
        <v>6.1033403889431351E-3</v>
      </c>
      <c r="Q16" s="91">
        <f>N16/'סכום נכסי הקרן'!$C$42</f>
        <v>4.2648592552529333E-4</v>
      </c>
      <c r="AT16" s="4"/>
    </row>
    <row r="17" spans="2:47" ht="20.25">
      <c r="B17" s="97" t="s">
        <v>285</v>
      </c>
      <c r="C17" s="82" t="s">
        <v>286</v>
      </c>
      <c r="D17" s="93" t="s">
        <v>140</v>
      </c>
      <c r="E17" s="82" t="s">
        <v>282</v>
      </c>
      <c r="F17" s="82"/>
      <c r="G17" s="82"/>
      <c r="H17" s="90">
        <v>14.599999999999998</v>
      </c>
      <c r="I17" s="93" t="s">
        <v>184</v>
      </c>
      <c r="J17" s="94">
        <v>0.04</v>
      </c>
      <c r="K17" s="91">
        <v>1.2699999999999999E-2</v>
      </c>
      <c r="L17" s="90">
        <v>238356688</v>
      </c>
      <c r="M17" s="92">
        <v>172.72</v>
      </c>
      <c r="N17" s="90">
        <v>411689.65486000001</v>
      </c>
      <c r="O17" s="91">
        <v>1.469378137290131E-2</v>
      </c>
      <c r="P17" s="91">
        <f t="shared" si="0"/>
        <v>0.11959062030023458</v>
      </c>
      <c r="Q17" s="91">
        <f>N17/'סכום נכסי הקרן'!$C$42</f>
        <v>8.3566888183540036E-3</v>
      </c>
      <c r="AU17" s="4"/>
    </row>
    <row r="18" spans="2:47">
      <c r="B18" s="97" t="s">
        <v>287</v>
      </c>
      <c r="C18" s="82" t="s">
        <v>288</v>
      </c>
      <c r="D18" s="93" t="s">
        <v>140</v>
      </c>
      <c r="E18" s="82" t="s">
        <v>282</v>
      </c>
      <c r="F18" s="82"/>
      <c r="G18" s="82"/>
      <c r="H18" s="90">
        <v>18.369999999999997</v>
      </c>
      <c r="I18" s="93" t="s">
        <v>184</v>
      </c>
      <c r="J18" s="94">
        <v>2.75E-2</v>
      </c>
      <c r="K18" s="91">
        <v>1.5399999999999999E-2</v>
      </c>
      <c r="L18" s="90">
        <v>121139425</v>
      </c>
      <c r="M18" s="92">
        <v>134.88999999999999</v>
      </c>
      <c r="N18" s="90">
        <v>163404.97208000001</v>
      </c>
      <c r="O18" s="91">
        <v>6.8536897201012022E-3</v>
      </c>
      <c r="P18" s="91">
        <f t="shared" si="0"/>
        <v>4.7467070742487086E-2</v>
      </c>
      <c r="Q18" s="91">
        <f>N18/'סכום נכסי הקרן'!$C$42</f>
        <v>3.3168783498063541E-3</v>
      </c>
      <c r="AT18" s="3"/>
    </row>
    <row r="19" spans="2:47">
      <c r="B19" s="97" t="s">
        <v>289</v>
      </c>
      <c r="C19" s="82" t="s">
        <v>290</v>
      </c>
      <c r="D19" s="93" t="s">
        <v>140</v>
      </c>
      <c r="E19" s="82" t="s">
        <v>282</v>
      </c>
      <c r="F19" s="82"/>
      <c r="G19" s="82"/>
      <c r="H19" s="90">
        <v>5.92</v>
      </c>
      <c r="I19" s="93" t="s">
        <v>184</v>
      </c>
      <c r="J19" s="94">
        <v>1.7500000000000002E-2</v>
      </c>
      <c r="K19" s="91">
        <v>2.5999999999999999E-3</v>
      </c>
      <c r="L19" s="90">
        <v>11765744</v>
      </c>
      <c r="M19" s="92">
        <v>111.96</v>
      </c>
      <c r="N19" s="90">
        <v>13172.926730000001</v>
      </c>
      <c r="O19" s="91">
        <v>8.4871067612680583E-4</v>
      </c>
      <c r="P19" s="91">
        <f t="shared" si="0"/>
        <v>3.8265680475890519E-3</v>
      </c>
      <c r="Q19" s="91">
        <f>N19/'סכום נכסי הקרן'!$C$42</f>
        <v>2.67390856704967E-4</v>
      </c>
      <c r="AU19" s="3"/>
    </row>
    <row r="20" spans="2:47">
      <c r="B20" s="97" t="s">
        <v>291</v>
      </c>
      <c r="C20" s="82" t="s">
        <v>292</v>
      </c>
      <c r="D20" s="93" t="s">
        <v>140</v>
      </c>
      <c r="E20" s="82" t="s">
        <v>282</v>
      </c>
      <c r="F20" s="82"/>
      <c r="G20" s="82"/>
      <c r="H20" s="90">
        <v>2.25</v>
      </c>
      <c r="I20" s="93" t="s">
        <v>184</v>
      </c>
      <c r="J20" s="94">
        <v>0.03</v>
      </c>
      <c r="K20" s="91">
        <v>-1E-3</v>
      </c>
      <c r="L20" s="90">
        <v>115452655</v>
      </c>
      <c r="M20" s="92">
        <v>119.79</v>
      </c>
      <c r="N20" s="90">
        <v>138300.73908</v>
      </c>
      <c r="O20" s="91">
        <v>7.5310309499663376E-3</v>
      </c>
      <c r="P20" s="91">
        <f t="shared" si="0"/>
        <v>4.0174609634489211E-2</v>
      </c>
      <c r="Q20" s="91">
        <f>N20/'סכום נכסי הקרן'!$C$42</f>
        <v>2.8072996884824625E-3</v>
      </c>
    </row>
    <row r="21" spans="2:47">
      <c r="B21" s="97" t="s">
        <v>293</v>
      </c>
      <c r="C21" s="82" t="s">
        <v>294</v>
      </c>
      <c r="D21" s="93" t="s">
        <v>140</v>
      </c>
      <c r="E21" s="82" t="s">
        <v>282</v>
      </c>
      <c r="F21" s="82"/>
      <c r="G21" s="82"/>
      <c r="H21" s="90">
        <v>3.33</v>
      </c>
      <c r="I21" s="93" t="s">
        <v>184</v>
      </c>
      <c r="J21" s="94">
        <v>1E-3</v>
      </c>
      <c r="K21" s="91">
        <v>-1.9999999999999993E-4</v>
      </c>
      <c r="L21" s="90">
        <v>311642687</v>
      </c>
      <c r="M21" s="92">
        <v>100.85</v>
      </c>
      <c r="N21" s="90">
        <v>314291.67835</v>
      </c>
      <c r="O21" s="91">
        <v>2.5091783574524185E-2</v>
      </c>
      <c r="P21" s="91">
        <f t="shared" si="0"/>
        <v>9.1297744126847172E-2</v>
      </c>
      <c r="Q21" s="91">
        <f>N21/'סכום נכסי הקרן'!$C$42</f>
        <v>6.3796544877046026E-3</v>
      </c>
    </row>
    <row r="22" spans="2:47">
      <c r="B22" s="97" t="s">
        <v>295</v>
      </c>
      <c r="C22" s="82" t="s">
        <v>296</v>
      </c>
      <c r="D22" s="93" t="s">
        <v>140</v>
      </c>
      <c r="E22" s="82" t="s">
        <v>282</v>
      </c>
      <c r="F22" s="82"/>
      <c r="G22" s="82"/>
      <c r="H22" s="90">
        <v>8.08</v>
      </c>
      <c r="I22" s="93" t="s">
        <v>184</v>
      </c>
      <c r="J22" s="94">
        <v>7.4999999999999997E-3</v>
      </c>
      <c r="K22" s="91">
        <v>5.7999999999999996E-3</v>
      </c>
      <c r="L22" s="90">
        <v>7228</v>
      </c>
      <c r="M22" s="92">
        <v>101.88</v>
      </c>
      <c r="N22" s="90">
        <v>7.3638900000000005</v>
      </c>
      <c r="O22" s="91">
        <v>5.4449293756199751E-7</v>
      </c>
      <c r="P22" s="91">
        <f t="shared" si="0"/>
        <v>2.1391165955388673E-6</v>
      </c>
      <c r="Q22" s="91">
        <f>N22/'סכום נכסי הקרן'!$C$42</f>
        <v>1.4947603491157802E-7</v>
      </c>
    </row>
    <row r="23" spans="2:47">
      <c r="B23" s="97" t="s">
        <v>297</v>
      </c>
      <c r="C23" s="82" t="s">
        <v>298</v>
      </c>
      <c r="D23" s="93" t="s">
        <v>140</v>
      </c>
      <c r="E23" s="82" t="s">
        <v>282</v>
      </c>
      <c r="F23" s="82"/>
      <c r="G23" s="82"/>
      <c r="H23" s="90">
        <v>0.83000000000000018</v>
      </c>
      <c r="I23" s="93" t="s">
        <v>184</v>
      </c>
      <c r="J23" s="94">
        <v>3.5000000000000003E-2</v>
      </c>
      <c r="K23" s="91">
        <v>7.3000000000000009E-3</v>
      </c>
      <c r="L23" s="90">
        <v>406452890</v>
      </c>
      <c r="M23" s="92">
        <v>120.31</v>
      </c>
      <c r="N23" s="90">
        <v>489003.48926999996</v>
      </c>
      <c r="O23" s="91">
        <v>2.065826801844832E-2</v>
      </c>
      <c r="P23" s="91">
        <f t="shared" si="0"/>
        <v>0.14204930806596366</v>
      </c>
      <c r="Q23" s="91">
        <f>N23/'סכום נכסי הקרן'!$C$42</f>
        <v>9.9260448803561684E-3</v>
      </c>
    </row>
    <row r="24" spans="2:47">
      <c r="B24" s="97" t="s">
        <v>299</v>
      </c>
      <c r="C24" s="82" t="s">
        <v>300</v>
      </c>
      <c r="D24" s="93" t="s">
        <v>140</v>
      </c>
      <c r="E24" s="82" t="s">
        <v>282</v>
      </c>
      <c r="F24" s="82"/>
      <c r="G24" s="82"/>
      <c r="H24" s="90">
        <v>24.07</v>
      </c>
      <c r="I24" s="93" t="s">
        <v>184</v>
      </c>
      <c r="J24" s="94">
        <v>0.01</v>
      </c>
      <c r="K24" s="91">
        <v>1.7599999999999998E-2</v>
      </c>
      <c r="L24" s="90">
        <v>2094596</v>
      </c>
      <c r="M24" s="92">
        <v>83.75</v>
      </c>
      <c r="N24" s="90">
        <v>1754.2240800000002</v>
      </c>
      <c r="O24" s="91">
        <v>2.7165395893667492E-4</v>
      </c>
      <c r="P24" s="91">
        <f t="shared" si="0"/>
        <v>5.0957983373215809E-4</v>
      </c>
      <c r="Q24" s="91">
        <f>N24/'סכום נכסי הקרן'!$C$42</f>
        <v>3.5608144584562078E-5</v>
      </c>
    </row>
    <row r="25" spans="2:47">
      <c r="B25" s="97" t="s">
        <v>301</v>
      </c>
      <c r="C25" s="82" t="s">
        <v>302</v>
      </c>
      <c r="D25" s="93" t="s">
        <v>140</v>
      </c>
      <c r="E25" s="82" t="s">
        <v>282</v>
      </c>
      <c r="F25" s="82"/>
      <c r="G25" s="82"/>
      <c r="H25" s="90">
        <v>4.9000000000000004</v>
      </c>
      <c r="I25" s="93" t="s">
        <v>184</v>
      </c>
      <c r="J25" s="94">
        <v>2.75E-2</v>
      </c>
      <c r="K25" s="91">
        <v>9.999999999999998E-4</v>
      </c>
      <c r="L25" s="90">
        <v>182753722</v>
      </c>
      <c r="M25" s="92">
        <v>119.62</v>
      </c>
      <c r="N25" s="90">
        <v>218610.00603999998</v>
      </c>
      <c r="O25" s="91">
        <v>1.126930709016446E-2</v>
      </c>
      <c r="P25" s="91">
        <f t="shared" si="0"/>
        <v>6.3503432543263946E-2</v>
      </c>
      <c r="Q25" s="91">
        <f>N25/'סכום נכסי הקרן'!$C$42</f>
        <v>4.4374585843698529E-3</v>
      </c>
    </row>
    <row r="26" spans="2:47">
      <c r="B26" s="97"/>
      <c r="C26" s="82"/>
      <c r="D26" s="82"/>
      <c r="E26" s="82"/>
      <c r="F26" s="82"/>
      <c r="G26" s="82"/>
      <c r="H26" s="82"/>
      <c r="I26" s="82"/>
      <c r="J26" s="82"/>
      <c r="K26" s="91"/>
      <c r="L26" s="90"/>
      <c r="M26" s="92"/>
      <c r="N26" s="82"/>
      <c r="O26" s="82"/>
      <c r="P26" s="91"/>
      <c r="Q26" s="82"/>
    </row>
    <row r="27" spans="2:47">
      <c r="B27" s="121" t="s">
        <v>54</v>
      </c>
      <c r="C27" s="122"/>
      <c r="D27" s="122"/>
      <c r="E27" s="122"/>
      <c r="F27" s="122"/>
      <c r="G27" s="122"/>
      <c r="H27" s="123">
        <v>5.8809923582386849</v>
      </c>
      <c r="I27" s="122"/>
      <c r="J27" s="122"/>
      <c r="K27" s="124">
        <v>1.1755557458713395E-2</v>
      </c>
      <c r="L27" s="123"/>
      <c r="M27" s="125"/>
      <c r="N27" s="123">
        <f>N28+N33+N38</f>
        <v>1227841.29229</v>
      </c>
      <c r="O27" s="122"/>
      <c r="P27" s="124">
        <f t="shared" si="0"/>
        <v>0.35667231382128572</v>
      </c>
      <c r="Q27" s="124">
        <f>N27/'סכום נכסי הקרן'!$C$42</f>
        <v>2.492335543744096E-2</v>
      </c>
    </row>
    <row r="28" spans="2:47">
      <c r="B28" s="107" t="s">
        <v>23</v>
      </c>
      <c r="C28" s="80"/>
      <c r="D28" s="80"/>
      <c r="E28" s="80"/>
      <c r="F28" s="80"/>
      <c r="G28" s="80"/>
      <c r="H28" s="87">
        <v>0.26626492190894191</v>
      </c>
      <c r="I28" s="80"/>
      <c r="J28" s="80"/>
      <c r="K28" s="88">
        <v>8.1001900805531145E-4</v>
      </c>
      <c r="L28" s="87"/>
      <c r="M28" s="89"/>
      <c r="N28" s="87">
        <f>SUM(N29:N31)</f>
        <v>89793.320360000012</v>
      </c>
      <c r="O28" s="80"/>
      <c r="P28" s="88">
        <f t="shared" si="0"/>
        <v>2.6083820066651466E-2</v>
      </c>
      <c r="Q28" s="88">
        <f>N28/'סכום נכסי הקרן'!$C$42</f>
        <v>1.8226711003230453E-3</v>
      </c>
    </row>
    <row r="29" spans="2:47">
      <c r="B29" s="97" t="s">
        <v>303</v>
      </c>
      <c r="C29" s="82" t="s">
        <v>304</v>
      </c>
      <c r="D29" s="93" t="s">
        <v>140</v>
      </c>
      <c r="E29" s="82" t="s">
        <v>282</v>
      </c>
      <c r="F29" s="82"/>
      <c r="G29" s="82"/>
      <c r="H29" s="90">
        <v>0.25999999999999995</v>
      </c>
      <c r="I29" s="93" t="s">
        <v>184</v>
      </c>
      <c r="J29" s="94">
        <v>0</v>
      </c>
      <c r="K29" s="91">
        <v>8.0000000000000004E-4</v>
      </c>
      <c r="L29" s="90">
        <v>85761000</v>
      </c>
      <c r="M29" s="92">
        <v>99.98</v>
      </c>
      <c r="N29" s="90">
        <v>85743.847800000003</v>
      </c>
      <c r="O29" s="91">
        <v>9.5289999999999993E-3</v>
      </c>
      <c r="P29" s="91">
        <f t="shared" si="0"/>
        <v>2.4907499676711464E-2</v>
      </c>
      <c r="Q29" s="91">
        <f>N29/'סכום נכסי הקרן'!$C$42</f>
        <v>1.7404728190135693E-3</v>
      </c>
    </row>
    <row r="30" spans="2:47">
      <c r="B30" s="97" t="s">
        <v>305</v>
      </c>
      <c r="C30" s="82" t="s">
        <v>306</v>
      </c>
      <c r="D30" s="93" t="s">
        <v>140</v>
      </c>
      <c r="E30" s="82" t="s">
        <v>282</v>
      </c>
      <c r="F30" s="82"/>
      <c r="G30" s="82"/>
      <c r="H30" s="90">
        <v>0.36</v>
      </c>
      <c r="I30" s="93" t="s">
        <v>184</v>
      </c>
      <c r="J30" s="94">
        <v>0</v>
      </c>
      <c r="K30" s="91">
        <v>1.1000000000000001E-3</v>
      </c>
      <c r="L30" s="90">
        <v>3000000</v>
      </c>
      <c r="M30" s="92">
        <v>99.96</v>
      </c>
      <c r="N30" s="90">
        <v>2998.8</v>
      </c>
      <c r="O30" s="91">
        <v>4.2857142857142855E-4</v>
      </c>
      <c r="P30" s="91">
        <f t="shared" si="0"/>
        <v>8.7111334453691654E-4</v>
      </c>
      <c r="Q30" s="91">
        <f>N30/'סכום נכסי הקרן'!$C$42</f>
        <v>6.0871188121066475E-5</v>
      </c>
    </row>
    <row r="31" spans="2:47">
      <c r="B31" s="97" t="s">
        <v>307</v>
      </c>
      <c r="C31" s="82" t="s">
        <v>308</v>
      </c>
      <c r="D31" s="93" t="s">
        <v>140</v>
      </c>
      <c r="E31" s="82" t="s">
        <v>282</v>
      </c>
      <c r="F31" s="82"/>
      <c r="G31" s="82"/>
      <c r="H31" s="90">
        <v>0.51</v>
      </c>
      <c r="I31" s="93" t="s">
        <v>184</v>
      </c>
      <c r="J31" s="94">
        <v>0</v>
      </c>
      <c r="K31" s="91">
        <v>7.9999999999999993E-4</v>
      </c>
      <c r="L31" s="90">
        <v>1051093</v>
      </c>
      <c r="M31" s="92">
        <v>99.96</v>
      </c>
      <c r="N31" s="90">
        <v>1050.67256</v>
      </c>
      <c r="O31" s="91">
        <v>1.5015614285714287E-4</v>
      </c>
      <c r="P31" s="91">
        <f t="shared" si="0"/>
        <v>3.052070454030826E-4</v>
      </c>
      <c r="Q31" s="91">
        <f>N31/'סכום נכסי הקרן'!$C$42</f>
        <v>2.1327093188409528E-5</v>
      </c>
    </row>
    <row r="32" spans="2:47">
      <c r="B32" s="97"/>
      <c r="C32" s="82"/>
      <c r="D32" s="82"/>
      <c r="E32" s="82"/>
      <c r="F32" s="82"/>
      <c r="G32" s="82"/>
      <c r="H32" s="82"/>
      <c r="I32" s="82"/>
      <c r="J32" s="82"/>
      <c r="K32" s="91"/>
      <c r="L32" s="90"/>
      <c r="M32" s="92"/>
      <c r="N32" s="82"/>
      <c r="O32" s="82"/>
      <c r="P32" s="91"/>
      <c r="Q32" s="82"/>
    </row>
    <row r="33" spans="2:17">
      <c r="B33" s="107" t="s">
        <v>24</v>
      </c>
      <c r="C33" s="80"/>
      <c r="D33" s="80"/>
      <c r="E33" s="80"/>
      <c r="F33" s="80"/>
      <c r="G33" s="80"/>
      <c r="H33" s="87">
        <v>3.7797447059715701</v>
      </c>
      <c r="I33" s="80"/>
      <c r="J33" s="80"/>
      <c r="K33" s="88">
        <v>2.3731119044227093E-3</v>
      </c>
      <c r="L33" s="87"/>
      <c r="M33" s="89"/>
      <c r="N33" s="87">
        <f>SUM(N34:N36)</f>
        <v>158177.38961000001</v>
      </c>
      <c r="O33" s="80"/>
      <c r="P33" s="88">
        <f t="shared" si="0"/>
        <v>4.5948524374178346E-2</v>
      </c>
      <c r="Q33" s="88">
        <f>N33/'סכום נכסי הקרן'!$C$42</f>
        <v>3.2107661862910281E-3</v>
      </c>
    </row>
    <row r="34" spans="2:17">
      <c r="B34" s="97" t="s">
        <v>309</v>
      </c>
      <c r="C34" s="82" t="s">
        <v>310</v>
      </c>
      <c r="D34" s="93" t="s">
        <v>140</v>
      </c>
      <c r="E34" s="82" t="s">
        <v>282</v>
      </c>
      <c r="F34" s="82"/>
      <c r="G34" s="82"/>
      <c r="H34" s="90">
        <v>0.16999999999999998</v>
      </c>
      <c r="I34" s="93" t="s">
        <v>184</v>
      </c>
      <c r="J34" s="94">
        <v>1.1000000000000001E-3</v>
      </c>
      <c r="K34" s="91">
        <v>1.6999999999999999E-3</v>
      </c>
      <c r="L34" s="90">
        <v>26348</v>
      </c>
      <c r="M34" s="92">
        <v>100</v>
      </c>
      <c r="N34" s="90">
        <v>26.347999999999999</v>
      </c>
      <c r="O34" s="91">
        <v>1.9687840379399157E-6</v>
      </c>
      <c r="P34" s="91">
        <f t="shared" si="0"/>
        <v>7.6537596378080155E-6</v>
      </c>
      <c r="Q34" s="91">
        <f>N34/'סכום נכסי הקרן'!$C$42</f>
        <v>5.3482528498528055E-7</v>
      </c>
    </row>
    <row r="35" spans="2:17">
      <c r="B35" s="97" t="s">
        <v>311</v>
      </c>
      <c r="C35" s="82" t="s">
        <v>312</v>
      </c>
      <c r="D35" s="93" t="s">
        <v>140</v>
      </c>
      <c r="E35" s="82" t="s">
        <v>282</v>
      </c>
      <c r="F35" s="82"/>
      <c r="G35" s="82"/>
      <c r="H35" s="90">
        <v>4.41</v>
      </c>
      <c r="I35" s="93" t="s">
        <v>184</v>
      </c>
      <c r="J35" s="94">
        <v>1.1000000000000001E-3</v>
      </c>
      <c r="K35" s="91">
        <v>2.5000000000000001E-3</v>
      </c>
      <c r="L35" s="90">
        <v>91805114</v>
      </c>
      <c r="M35" s="92">
        <v>99.47</v>
      </c>
      <c r="N35" s="90">
        <v>91318.543839999998</v>
      </c>
      <c r="O35" s="91">
        <v>6.9627168792442641E-3</v>
      </c>
      <c r="P35" s="91">
        <f t="shared" si="0"/>
        <v>2.6526878132154007E-2</v>
      </c>
      <c r="Q35" s="91">
        <f>N35/'סכום נכסי הקרן'!$C$42</f>
        <v>1.8536308726912417E-3</v>
      </c>
    </row>
    <row r="36" spans="2:17">
      <c r="B36" s="97" t="s">
        <v>313</v>
      </c>
      <c r="C36" s="82" t="s">
        <v>314</v>
      </c>
      <c r="D36" s="93" t="s">
        <v>140</v>
      </c>
      <c r="E36" s="82" t="s">
        <v>282</v>
      </c>
      <c r="F36" s="82"/>
      <c r="G36" s="82"/>
      <c r="H36" s="90">
        <v>2.92</v>
      </c>
      <c r="I36" s="93" t="s">
        <v>184</v>
      </c>
      <c r="J36" s="94">
        <v>1.1000000000000001E-3</v>
      </c>
      <c r="K36" s="91">
        <v>2.2000000000000001E-3</v>
      </c>
      <c r="L36" s="90">
        <v>67000000</v>
      </c>
      <c r="M36" s="92">
        <v>99.75</v>
      </c>
      <c r="N36" s="90">
        <v>66832.497770000002</v>
      </c>
      <c r="O36" s="91">
        <v>3.6366054190108492E-3</v>
      </c>
      <c r="P36" s="91">
        <f t="shared" si="0"/>
        <v>1.9413992482386528E-2</v>
      </c>
      <c r="Q36" s="91">
        <f>N36/'סכום נכסי הקרן'!$C$42</f>
        <v>1.356600488314801E-3</v>
      </c>
    </row>
    <row r="37" spans="2:17">
      <c r="B37" s="97"/>
      <c r="C37" s="82"/>
      <c r="D37" s="82"/>
      <c r="E37" s="82"/>
      <c r="F37" s="82"/>
      <c r="G37" s="82"/>
      <c r="H37" s="82"/>
      <c r="I37" s="82"/>
      <c r="J37" s="82"/>
      <c r="K37" s="91"/>
      <c r="L37" s="90"/>
      <c r="M37" s="92"/>
      <c r="N37" s="82"/>
      <c r="O37" s="82"/>
      <c r="P37" s="91"/>
      <c r="Q37" s="82"/>
    </row>
    <row r="38" spans="2:17">
      <c r="B38" s="107" t="s">
        <v>25</v>
      </c>
      <c r="C38" s="80"/>
      <c r="D38" s="80"/>
      <c r="E38" s="80"/>
      <c r="F38" s="80"/>
      <c r="G38" s="80"/>
      <c r="H38" s="87">
        <v>6.7347121280511013</v>
      </c>
      <c r="I38" s="80"/>
      <c r="J38" s="80"/>
      <c r="K38" s="88">
        <v>1.4273162365993542E-2</v>
      </c>
      <c r="L38" s="87"/>
      <c r="M38" s="89"/>
      <c r="N38" s="87">
        <f>SUM(N39:N51)</f>
        <v>979870.58232000005</v>
      </c>
      <c r="O38" s="80"/>
      <c r="P38" s="88">
        <f t="shared" si="0"/>
        <v>0.28463996938045594</v>
      </c>
      <c r="Q38" s="88">
        <f>N38/'סכום נכסי הקרן'!$C$42</f>
        <v>1.9889918150826889E-2</v>
      </c>
    </row>
    <row r="39" spans="2:17">
      <c r="B39" s="97" t="s">
        <v>315</v>
      </c>
      <c r="C39" s="82" t="s">
        <v>316</v>
      </c>
      <c r="D39" s="93" t="s">
        <v>140</v>
      </c>
      <c r="E39" s="82" t="s">
        <v>282</v>
      </c>
      <c r="F39" s="82"/>
      <c r="G39" s="82"/>
      <c r="H39" s="90">
        <v>1.6099999999999999</v>
      </c>
      <c r="I39" s="93" t="s">
        <v>184</v>
      </c>
      <c r="J39" s="94">
        <v>0.06</v>
      </c>
      <c r="K39" s="91">
        <v>2.0999999999999994E-3</v>
      </c>
      <c r="L39" s="90">
        <v>556300</v>
      </c>
      <c r="M39" s="92">
        <v>111.63</v>
      </c>
      <c r="N39" s="90">
        <v>620.99768000000006</v>
      </c>
      <c r="O39" s="91">
        <v>3.0351974328567023E-5</v>
      </c>
      <c r="P39" s="91">
        <f t="shared" si="0"/>
        <v>1.8039194543632983E-4</v>
      </c>
      <c r="Q39" s="91">
        <f>N39/'סכום נכסי הקרן'!$C$42</f>
        <v>1.2605330999741844E-5</v>
      </c>
    </row>
    <row r="40" spans="2:17">
      <c r="B40" s="97" t="s">
        <v>317</v>
      </c>
      <c r="C40" s="82" t="s">
        <v>318</v>
      </c>
      <c r="D40" s="93" t="s">
        <v>140</v>
      </c>
      <c r="E40" s="82" t="s">
        <v>282</v>
      </c>
      <c r="F40" s="82"/>
      <c r="G40" s="82"/>
      <c r="H40" s="90">
        <v>7.4500000000000011</v>
      </c>
      <c r="I40" s="93" t="s">
        <v>184</v>
      </c>
      <c r="J40" s="94">
        <v>6.25E-2</v>
      </c>
      <c r="K40" s="91">
        <v>1.9200000000000002E-2</v>
      </c>
      <c r="L40" s="90">
        <v>11927</v>
      </c>
      <c r="M40" s="92">
        <v>140.86000000000001</v>
      </c>
      <c r="N40" s="90">
        <v>16.800369999999997</v>
      </c>
      <c r="O40" s="91">
        <v>6.950605941669573E-7</v>
      </c>
      <c r="P40" s="91">
        <f t="shared" si="0"/>
        <v>4.8802942844329979E-6</v>
      </c>
      <c r="Q40" s="91">
        <f>N40/'סכום נכסי הקרן'!$C$42</f>
        <v>3.4102256995248809E-7</v>
      </c>
    </row>
    <row r="41" spans="2:17">
      <c r="B41" s="97" t="s">
        <v>319</v>
      </c>
      <c r="C41" s="82" t="s">
        <v>320</v>
      </c>
      <c r="D41" s="93" t="s">
        <v>140</v>
      </c>
      <c r="E41" s="82" t="s">
        <v>282</v>
      </c>
      <c r="F41" s="82"/>
      <c r="G41" s="82"/>
      <c r="H41" s="90">
        <v>6.0999999999999988</v>
      </c>
      <c r="I41" s="93" t="s">
        <v>184</v>
      </c>
      <c r="J41" s="94">
        <v>3.7499999999999999E-2</v>
      </c>
      <c r="K41" s="91">
        <v>1.4600000000000002E-2</v>
      </c>
      <c r="L41" s="90">
        <v>107281967</v>
      </c>
      <c r="M41" s="92">
        <v>115.55</v>
      </c>
      <c r="N41" s="90">
        <v>123964.31448</v>
      </c>
      <c r="O41" s="91">
        <v>7.0294521963424721E-3</v>
      </c>
      <c r="P41" s="91">
        <f t="shared" si="0"/>
        <v>3.6010060220721257E-2</v>
      </c>
      <c r="Q41" s="91">
        <f>N41/'סכום נכסי הקרן'!$C$42</f>
        <v>2.5162915522912912E-3</v>
      </c>
    </row>
    <row r="42" spans="2:17">
      <c r="B42" s="97" t="s">
        <v>321</v>
      </c>
      <c r="C42" s="82" t="s">
        <v>322</v>
      </c>
      <c r="D42" s="93" t="s">
        <v>140</v>
      </c>
      <c r="E42" s="82" t="s">
        <v>282</v>
      </c>
      <c r="F42" s="82"/>
      <c r="G42" s="82"/>
      <c r="H42" s="90">
        <v>18.61</v>
      </c>
      <c r="I42" s="93" t="s">
        <v>184</v>
      </c>
      <c r="J42" s="94">
        <v>3.7499999999999999E-2</v>
      </c>
      <c r="K42" s="91">
        <v>3.4200000000000001E-2</v>
      </c>
      <c r="L42" s="90">
        <v>5000000</v>
      </c>
      <c r="M42" s="92">
        <v>107</v>
      </c>
      <c r="N42" s="90">
        <v>5350.0000799999998</v>
      </c>
      <c r="O42" s="91">
        <v>3.5324455120279768E-3</v>
      </c>
      <c r="P42" s="91">
        <f t="shared" si="0"/>
        <v>1.5541071305060594E-3</v>
      </c>
      <c r="Q42" s="91">
        <f>N42/'סכום נכסי הקרן'!$C$42</f>
        <v>1.0859705926283869E-4</v>
      </c>
    </row>
    <row r="43" spans="2:17">
      <c r="B43" s="97" t="s">
        <v>323</v>
      </c>
      <c r="C43" s="82" t="s">
        <v>324</v>
      </c>
      <c r="D43" s="93" t="s">
        <v>140</v>
      </c>
      <c r="E43" s="82" t="s">
        <v>282</v>
      </c>
      <c r="F43" s="82"/>
      <c r="G43" s="82"/>
      <c r="H43" s="90">
        <v>1.9000000000000004</v>
      </c>
      <c r="I43" s="93" t="s">
        <v>184</v>
      </c>
      <c r="J43" s="94">
        <v>2.2499999999999999E-2</v>
      </c>
      <c r="K43" s="91">
        <v>2.5999999999999999E-3</v>
      </c>
      <c r="L43" s="90">
        <v>25424000</v>
      </c>
      <c r="M43" s="92">
        <v>103.99</v>
      </c>
      <c r="N43" s="90">
        <v>26438.416559999998</v>
      </c>
      <c r="O43" s="91">
        <v>1.4600519529027578E-3</v>
      </c>
      <c r="P43" s="91">
        <f t="shared" si="0"/>
        <v>7.6800245010810314E-3</v>
      </c>
      <c r="Q43" s="91">
        <f>N43/'סכום נכסי הקרן'!$C$42</f>
        <v>5.3666060692506294E-4</v>
      </c>
    </row>
    <row r="44" spans="2:17">
      <c r="B44" s="97" t="s">
        <v>325</v>
      </c>
      <c r="C44" s="82" t="s">
        <v>326</v>
      </c>
      <c r="D44" s="93" t="s">
        <v>140</v>
      </c>
      <c r="E44" s="82" t="s">
        <v>282</v>
      </c>
      <c r="F44" s="82"/>
      <c r="G44" s="82"/>
      <c r="H44" s="90">
        <v>1.33</v>
      </c>
      <c r="I44" s="93" t="s">
        <v>184</v>
      </c>
      <c r="J44" s="94">
        <v>5.0000000000000001E-3</v>
      </c>
      <c r="K44" s="91">
        <v>1.6000000000000001E-3</v>
      </c>
      <c r="L44" s="90">
        <v>87238450</v>
      </c>
      <c r="M44" s="92">
        <v>100.79</v>
      </c>
      <c r="N44" s="90">
        <v>87927.631010000012</v>
      </c>
      <c r="O44" s="91">
        <v>5.7148579776223046E-3</v>
      </c>
      <c r="P44" s="91">
        <f t="shared" si="0"/>
        <v>2.554186098650427E-2</v>
      </c>
      <c r="Q44" s="91">
        <f>N44/'סכום נכסי הקרן'!$C$42</f>
        <v>1.7848003762336363E-3</v>
      </c>
    </row>
    <row r="45" spans="2:17">
      <c r="B45" s="97" t="s">
        <v>327</v>
      </c>
      <c r="C45" s="82" t="s">
        <v>328</v>
      </c>
      <c r="D45" s="93" t="s">
        <v>140</v>
      </c>
      <c r="E45" s="82" t="s">
        <v>282</v>
      </c>
      <c r="F45" s="82"/>
      <c r="G45" s="82"/>
      <c r="H45" s="90">
        <v>0.59</v>
      </c>
      <c r="I45" s="93" t="s">
        <v>184</v>
      </c>
      <c r="J45" s="94">
        <v>0.04</v>
      </c>
      <c r="K45" s="91">
        <v>1E-3</v>
      </c>
      <c r="L45" s="90">
        <v>78814818</v>
      </c>
      <c r="M45" s="92">
        <v>103.94</v>
      </c>
      <c r="N45" s="90">
        <v>81920.118370000011</v>
      </c>
      <c r="O45" s="91">
        <v>4.6997074683989186E-3</v>
      </c>
      <c r="P45" s="91">
        <f t="shared" si="0"/>
        <v>2.3796754801304124E-2</v>
      </c>
      <c r="Q45" s="91">
        <f>N45/'סכום נכסי הקרן'!$C$42</f>
        <v>1.6628567881153474E-3</v>
      </c>
    </row>
    <row r="46" spans="2:17">
      <c r="B46" s="97" t="s">
        <v>329</v>
      </c>
      <c r="C46" s="82" t="s">
        <v>330</v>
      </c>
      <c r="D46" s="93" t="s">
        <v>140</v>
      </c>
      <c r="E46" s="82" t="s">
        <v>282</v>
      </c>
      <c r="F46" s="82"/>
      <c r="G46" s="82"/>
      <c r="H46" s="90">
        <v>4.1500000000000004</v>
      </c>
      <c r="I46" s="93" t="s">
        <v>184</v>
      </c>
      <c r="J46" s="94">
        <v>5.5E-2</v>
      </c>
      <c r="K46" s="91">
        <v>8.8000000000000005E-3</v>
      </c>
      <c r="L46" s="90">
        <v>1615</v>
      </c>
      <c r="M46" s="92">
        <v>122.95</v>
      </c>
      <c r="N46" s="90">
        <v>1.9856500000000001</v>
      </c>
      <c r="O46" s="91">
        <v>8.9935549350277502E-8</v>
      </c>
      <c r="P46" s="91">
        <f t="shared" si="0"/>
        <v>5.7680612664390038E-7</v>
      </c>
      <c r="Q46" s="91">
        <f>N46/'סכום נכסי הקרן'!$C$42</f>
        <v>4.0305747196410442E-8</v>
      </c>
    </row>
    <row r="47" spans="2:17">
      <c r="B47" s="97" t="s">
        <v>331</v>
      </c>
      <c r="C47" s="82" t="s">
        <v>332</v>
      </c>
      <c r="D47" s="93" t="s">
        <v>140</v>
      </c>
      <c r="E47" s="82" t="s">
        <v>282</v>
      </c>
      <c r="F47" s="82"/>
      <c r="G47" s="82"/>
      <c r="H47" s="90">
        <v>15.44</v>
      </c>
      <c r="I47" s="93" t="s">
        <v>184</v>
      </c>
      <c r="J47" s="94">
        <v>5.5E-2</v>
      </c>
      <c r="K47" s="91">
        <v>3.1800000000000002E-2</v>
      </c>
      <c r="L47" s="90">
        <v>148155695</v>
      </c>
      <c r="M47" s="92">
        <v>141.47</v>
      </c>
      <c r="N47" s="90">
        <v>209595.86538</v>
      </c>
      <c r="O47" s="91">
        <v>8.5187949073881886E-3</v>
      </c>
      <c r="P47" s="91">
        <f t="shared" si="0"/>
        <v>6.0884939073056261E-2</v>
      </c>
      <c r="Q47" s="91">
        <f>N47/'סכום נכסי הקרן'!$C$42</f>
        <v>4.2544849109456126E-3</v>
      </c>
    </row>
    <row r="48" spans="2:17">
      <c r="B48" s="97" t="s">
        <v>333</v>
      </c>
      <c r="C48" s="82" t="s">
        <v>334</v>
      </c>
      <c r="D48" s="93" t="s">
        <v>140</v>
      </c>
      <c r="E48" s="82" t="s">
        <v>282</v>
      </c>
      <c r="F48" s="82"/>
      <c r="G48" s="82"/>
      <c r="H48" s="90">
        <v>5.2300000000000013</v>
      </c>
      <c r="I48" s="93" t="s">
        <v>184</v>
      </c>
      <c r="J48" s="94">
        <v>4.2500000000000003E-2</v>
      </c>
      <c r="K48" s="91">
        <v>1.2E-2</v>
      </c>
      <c r="L48" s="90">
        <v>170140838</v>
      </c>
      <c r="M48" s="92">
        <v>117.91</v>
      </c>
      <c r="N48" s="90">
        <v>200613.06698</v>
      </c>
      <c r="O48" s="91">
        <v>9.2214567406772342E-3</v>
      </c>
      <c r="P48" s="91">
        <f t="shared" si="0"/>
        <v>5.8275550131638071E-2</v>
      </c>
      <c r="Q48" s="91">
        <f>N48/'סכום נכסי הקרן'!$C$42</f>
        <v>4.0721474388701103E-3</v>
      </c>
    </row>
    <row r="49" spans="2:17">
      <c r="B49" s="97" t="s">
        <v>335</v>
      </c>
      <c r="C49" s="82" t="s">
        <v>336</v>
      </c>
      <c r="D49" s="93" t="s">
        <v>140</v>
      </c>
      <c r="E49" s="82" t="s">
        <v>282</v>
      </c>
      <c r="F49" s="82"/>
      <c r="G49" s="82"/>
      <c r="H49" s="90">
        <v>3.78</v>
      </c>
      <c r="I49" s="93" t="s">
        <v>184</v>
      </c>
      <c r="J49" s="94">
        <v>0.01</v>
      </c>
      <c r="K49" s="91">
        <v>6.9999999999999993E-3</v>
      </c>
      <c r="L49" s="90">
        <v>152872441</v>
      </c>
      <c r="M49" s="92">
        <v>101.29</v>
      </c>
      <c r="N49" s="90">
        <v>154844.50228000002</v>
      </c>
      <c r="O49" s="91">
        <v>1.1605587370601703E-2</v>
      </c>
      <c r="P49" s="91">
        <f t="shared" si="0"/>
        <v>4.498036289992164E-2</v>
      </c>
      <c r="Q49" s="91">
        <f>N49/'סכום נכסי הקרן'!$C$42</f>
        <v>3.1431135213414656E-3</v>
      </c>
    </row>
    <row r="50" spans="2:17">
      <c r="B50" s="97" t="s">
        <v>337</v>
      </c>
      <c r="C50" s="82" t="s">
        <v>338</v>
      </c>
      <c r="D50" s="93" t="s">
        <v>140</v>
      </c>
      <c r="E50" s="82" t="s">
        <v>282</v>
      </c>
      <c r="F50" s="82"/>
      <c r="G50" s="82"/>
      <c r="H50" s="90">
        <v>7.5799999999999992</v>
      </c>
      <c r="I50" s="93" t="s">
        <v>184</v>
      </c>
      <c r="J50" s="94">
        <v>1.7500000000000002E-2</v>
      </c>
      <c r="K50" s="91">
        <v>1.7899999999999999E-2</v>
      </c>
      <c r="L50" s="90">
        <v>84617351</v>
      </c>
      <c r="M50" s="92">
        <v>101.14</v>
      </c>
      <c r="N50" s="90">
        <v>85581.992400000003</v>
      </c>
      <c r="O50" s="91">
        <v>5.5799388521900334E-3</v>
      </c>
      <c r="P50" s="91">
        <f t="shared" si="0"/>
        <v>2.4860482736993789E-2</v>
      </c>
      <c r="Q50" s="91">
        <f>N50/'סכום נכסי הקרן'!$C$42</f>
        <v>1.7371873946765643E-3</v>
      </c>
    </row>
    <row r="51" spans="2:17">
      <c r="B51" s="97" t="s">
        <v>339</v>
      </c>
      <c r="C51" s="82" t="s">
        <v>340</v>
      </c>
      <c r="D51" s="93" t="s">
        <v>140</v>
      </c>
      <c r="E51" s="82" t="s">
        <v>282</v>
      </c>
      <c r="F51" s="82"/>
      <c r="G51" s="82"/>
      <c r="H51" s="90">
        <v>2.46</v>
      </c>
      <c r="I51" s="93" t="s">
        <v>184</v>
      </c>
      <c r="J51" s="94">
        <v>0.05</v>
      </c>
      <c r="K51" s="91">
        <v>3.9000000000000003E-3</v>
      </c>
      <c r="L51" s="90">
        <v>2629173</v>
      </c>
      <c r="M51" s="92">
        <v>113.91</v>
      </c>
      <c r="N51" s="90">
        <v>2994.8910799999999</v>
      </c>
      <c r="O51" s="91">
        <v>1.4204705019187785E-4</v>
      </c>
      <c r="P51" s="91">
        <f t="shared" si="0"/>
        <v>8.6997785288201216E-4</v>
      </c>
      <c r="Q51" s="91">
        <f>N51/'סכום נכסי הקרן'!$C$42</f>
        <v>6.0791842848067199E-5</v>
      </c>
    </row>
    <row r="52" spans="2:17">
      <c r="C52" s="1"/>
      <c r="D52" s="1"/>
    </row>
    <row r="53" spans="2:17">
      <c r="C53" s="1"/>
      <c r="D53" s="1"/>
    </row>
    <row r="54" spans="2:17">
      <c r="C54" s="1"/>
      <c r="D54" s="1"/>
    </row>
    <row r="55" spans="2:17">
      <c r="B55" s="95"/>
      <c r="C55" s="96"/>
      <c r="D55" s="96"/>
    </row>
    <row r="56" spans="2:17">
      <c r="B56" s="95"/>
      <c r="C56" s="96"/>
      <c r="D56" s="96"/>
    </row>
    <row r="57" spans="2:17">
      <c r="B57" s="197"/>
      <c r="C57" s="197"/>
      <c r="D57" s="197"/>
    </row>
    <row r="58" spans="2:17">
      <c r="B58" s="95" t="s">
        <v>276</v>
      </c>
      <c r="C58" s="1"/>
      <c r="D58" s="1"/>
    </row>
    <row r="59" spans="2:17">
      <c r="B59" s="95" t="s">
        <v>132</v>
      </c>
      <c r="C59" s="1"/>
      <c r="D59" s="1"/>
    </row>
    <row r="60" spans="2:17">
      <c r="B60" s="95" t="s">
        <v>261</v>
      </c>
      <c r="C60" s="1"/>
      <c r="D60" s="1"/>
    </row>
    <row r="61" spans="2:17">
      <c r="B61" s="95" t="s">
        <v>271</v>
      </c>
      <c r="C61" s="1"/>
      <c r="D61" s="1"/>
    </row>
    <row r="62" spans="2:17">
      <c r="C62" s="1"/>
      <c r="D62" s="1"/>
    </row>
    <row r="63" spans="2:17">
      <c r="C63" s="1"/>
      <c r="D63" s="1"/>
    </row>
    <row r="64" spans="2:17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Q6"/>
    <mergeCell ref="B7:Q7"/>
    <mergeCell ref="B57:D57"/>
  </mergeCells>
  <phoneticPr fontId="5" type="noConversion"/>
  <dataValidations count="1">
    <dataValidation allowBlank="1" showInputMessage="1" showErrorMessage="1" sqref="A1:A1048576 C5:C29 B55:B57 B1:B30 D1:D29 E1:AF1048576 AJ1:XFD1048576 AG1:AI27 AG31:AI1048576 C55:D56 B31:D54 C58:D1048576 B62:B1048576 B60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>
      <selection activeCell="D26" sqref="D26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6" t="s">
        <v>199</v>
      </c>
      <c r="C1" s="76" t="s" vm="1">
        <v>277</v>
      </c>
    </row>
    <row r="2" spans="2:67">
      <c r="B2" s="56" t="s">
        <v>198</v>
      </c>
      <c r="C2" s="76" t="s">
        <v>278</v>
      </c>
    </row>
    <row r="3" spans="2:67">
      <c r="B3" s="56" t="s">
        <v>200</v>
      </c>
      <c r="C3" s="76" t="s">
        <v>279</v>
      </c>
    </row>
    <row r="4" spans="2:67">
      <c r="B4" s="56" t="s">
        <v>201</v>
      </c>
      <c r="C4" s="76">
        <v>2102</v>
      </c>
    </row>
    <row r="6" spans="2:67" ht="26.25" customHeight="1">
      <c r="B6" s="194" t="s">
        <v>229</v>
      </c>
      <c r="C6" s="198"/>
      <c r="D6" s="198"/>
      <c r="E6" s="198"/>
      <c r="F6" s="198"/>
      <c r="G6" s="198"/>
      <c r="H6" s="198"/>
      <c r="I6" s="198"/>
      <c r="J6" s="198"/>
      <c r="K6" s="198"/>
      <c r="L6" s="198"/>
      <c r="M6" s="198"/>
      <c r="N6" s="198"/>
      <c r="O6" s="198"/>
      <c r="P6" s="198"/>
      <c r="Q6" s="198"/>
      <c r="R6" s="198"/>
      <c r="S6" s="198"/>
      <c r="T6" s="199"/>
      <c r="BO6" s="3"/>
    </row>
    <row r="7" spans="2:67" ht="26.25" customHeight="1">
      <c r="B7" s="194" t="s">
        <v>107</v>
      </c>
      <c r="C7" s="198"/>
      <c r="D7" s="198"/>
      <c r="E7" s="198"/>
      <c r="F7" s="198"/>
      <c r="G7" s="198"/>
      <c r="H7" s="198"/>
      <c r="I7" s="198"/>
      <c r="J7" s="198"/>
      <c r="K7" s="198"/>
      <c r="L7" s="198"/>
      <c r="M7" s="198"/>
      <c r="N7" s="198"/>
      <c r="O7" s="198"/>
      <c r="P7" s="198"/>
      <c r="Q7" s="198"/>
      <c r="R7" s="198"/>
      <c r="S7" s="198"/>
      <c r="T7" s="199"/>
      <c r="AZ7" s="43"/>
      <c r="BJ7" s="3"/>
      <c r="BO7" s="3"/>
    </row>
    <row r="8" spans="2:67" s="3" customFormat="1" ht="78.75">
      <c r="B8" s="37" t="s">
        <v>135</v>
      </c>
      <c r="C8" s="13" t="s">
        <v>53</v>
      </c>
      <c r="D8" s="13" t="s">
        <v>139</v>
      </c>
      <c r="E8" s="13" t="s">
        <v>247</v>
      </c>
      <c r="F8" s="13" t="s">
        <v>137</v>
      </c>
      <c r="G8" s="13" t="s">
        <v>76</v>
      </c>
      <c r="H8" s="13" t="s">
        <v>15</v>
      </c>
      <c r="I8" s="13" t="s">
        <v>77</v>
      </c>
      <c r="J8" s="13" t="s">
        <v>122</v>
      </c>
      <c r="K8" s="13" t="s">
        <v>18</v>
      </c>
      <c r="L8" s="13" t="s">
        <v>121</v>
      </c>
      <c r="M8" s="13" t="s">
        <v>17</v>
      </c>
      <c r="N8" s="13" t="s">
        <v>19</v>
      </c>
      <c r="O8" s="13" t="s">
        <v>263</v>
      </c>
      <c r="P8" s="13" t="s">
        <v>262</v>
      </c>
      <c r="Q8" s="13" t="s">
        <v>73</v>
      </c>
      <c r="R8" s="13" t="s">
        <v>68</v>
      </c>
      <c r="S8" s="13" t="s">
        <v>202</v>
      </c>
      <c r="T8" s="38" t="s">
        <v>204</v>
      </c>
      <c r="V8" s="1"/>
      <c r="AZ8" s="43"/>
      <c r="BJ8" s="1"/>
      <c r="BK8" s="1"/>
      <c r="BL8" s="1"/>
      <c r="BO8" s="4"/>
    </row>
    <row r="9" spans="2:67" s="3" customFormat="1" ht="20.25" customHeight="1">
      <c r="B9" s="39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272</v>
      </c>
      <c r="P9" s="16"/>
      <c r="Q9" s="16" t="s">
        <v>266</v>
      </c>
      <c r="R9" s="16" t="s">
        <v>20</v>
      </c>
      <c r="S9" s="16" t="s">
        <v>20</v>
      </c>
      <c r="T9" s="73" t="s">
        <v>20</v>
      </c>
      <c r="BJ9" s="1"/>
      <c r="BL9" s="1"/>
      <c r="BO9" s="4"/>
    </row>
    <row r="10" spans="2:67" s="4" customFormat="1" ht="18" customHeight="1">
      <c r="B10" s="40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133</v>
      </c>
      <c r="R10" s="19" t="s">
        <v>134</v>
      </c>
      <c r="S10" s="45" t="s">
        <v>205</v>
      </c>
      <c r="T10" s="72" t="s">
        <v>248</v>
      </c>
      <c r="U10" s="5"/>
      <c r="BJ10" s="1"/>
      <c r="BK10" s="3"/>
      <c r="BL10" s="1"/>
      <c r="BO10" s="1"/>
    </row>
    <row r="11" spans="2:67" s="4" customFormat="1" ht="18" customHeight="1"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5"/>
      <c r="BJ11" s="1"/>
      <c r="BK11" s="3"/>
      <c r="BL11" s="1"/>
      <c r="BO11" s="1"/>
    </row>
    <row r="12" spans="2:67" ht="20.25">
      <c r="B12" s="95" t="s">
        <v>276</v>
      </c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BK12" s="4"/>
    </row>
    <row r="13" spans="2:67">
      <c r="B13" s="95" t="s">
        <v>132</v>
      </c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</row>
    <row r="14" spans="2:67">
      <c r="B14" s="95" t="s">
        <v>261</v>
      </c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</row>
    <row r="15" spans="2:67">
      <c r="B15" s="95" t="s">
        <v>271</v>
      </c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</row>
    <row r="16" spans="2:67" ht="20.25"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BJ16" s="4"/>
    </row>
    <row r="17" spans="2:20"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</row>
    <row r="18" spans="2:20"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</row>
    <row r="19" spans="2:20"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</row>
    <row r="20" spans="2:20"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</row>
    <row r="21" spans="2:20"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</row>
    <row r="22" spans="2:20">
      <c r="B22" s="97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</row>
    <row r="23" spans="2:20"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</row>
    <row r="24" spans="2:20"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</row>
    <row r="25" spans="2:20"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</row>
    <row r="26" spans="2:20"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</row>
    <row r="27" spans="2:20"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</row>
    <row r="28" spans="2:20"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</row>
    <row r="29" spans="2:20"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</row>
    <row r="30" spans="2:20"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</row>
    <row r="31" spans="2:20"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</row>
    <row r="32" spans="2:20"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</row>
    <row r="33" spans="2:20"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</row>
    <row r="34" spans="2:20"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</row>
    <row r="35" spans="2:20"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</row>
    <row r="36" spans="2:20"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</row>
    <row r="37" spans="2:20"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</row>
    <row r="38" spans="2:20"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</row>
    <row r="39" spans="2:20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</row>
    <row r="40" spans="2:20"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</row>
    <row r="41" spans="2:20"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</row>
    <row r="42" spans="2:20"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</row>
    <row r="43" spans="2:20"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</row>
    <row r="44" spans="2:20"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</row>
    <row r="45" spans="2:20"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</row>
    <row r="46" spans="2:20"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</row>
    <row r="47" spans="2:20"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</row>
    <row r="48" spans="2:20"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</row>
    <row r="49" spans="2:20"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</row>
    <row r="50" spans="2:20"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</row>
    <row r="51" spans="2:20"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</row>
    <row r="52" spans="2:20"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</row>
    <row r="53" spans="2:20"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/>
    </row>
    <row r="54" spans="2:20"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</row>
    <row r="55" spans="2:20"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</row>
    <row r="56" spans="2:20"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</row>
    <row r="57" spans="2:20"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</row>
    <row r="58" spans="2:20"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  <c r="T58" s="97"/>
    </row>
    <row r="59" spans="2:20"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</row>
    <row r="60" spans="2:20"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</row>
    <row r="61" spans="2:20"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</row>
    <row r="62" spans="2:20"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</row>
    <row r="63" spans="2:20"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</row>
    <row r="64" spans="2:20"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  <c r="T64" s="97"/>
    </row>
    <row r="65" spans="2:20"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</row>
    <row r="66" spans="2:20"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7"/>
      <c r="T66" s="97"/>
    </row>
    <row r="67" spans="2:20"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</row>
    <row r="68" spans="2:20"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</row>
    <row r="69" spans="2:20"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  <c r="T69" s="97"/>
    </row>
    <row r="70" spans="2:20"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</row>
    <row r="71" spans="2:20"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</row>
    <row r="72" spans="2:20"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</row>
    <row r="73" spans="2:20"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</row>
    <row r="74" spans="2:20"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</row>
    <row r="75" spans="2:20"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</row>
    <row r="76" spans="2:20"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</row>
    <row r="77" spans="2:20"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</row>
    <row r="78" spans="2:20"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</row>
    <row r="79" spans="2:20"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</row>
    <row r="80" spans="2:20"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</row>
    <row r="81" spans="2:20"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</row>
    <row r="82" spans="2:20"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</row>
    <row r="83" spans="2:20"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</row>
    <row r="84" spans="2:20"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</row>
    <row r="85" spans="2:20"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</row>
    <row r="86" spans="2:20"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</row>
    <row r="87" spans="2:20"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</row>
    <row r="88" spans="2:20"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7"/>
      <c r="T88" s="97"/>
    </row>
    <row r="89" spans="2:20"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  <c r="T89" s="97"/>
    </row>
    <row r="90" spans="2:20"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7"/>
      <c r="T90" s="97"/>
    </row>
    <row r="91" spans="2:20"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  <c r="T91" s="97"/>
    </row>
    <row r="92" spans="2:20"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</row>
    <row r="93" spans="2:20"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  <c r="T93" s="97"/>
    </row>
    <row r="94" spans="2:20"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  <c r="T94" s="97"/>
    </row>
    <row r="95" spans="2:20"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97"/>
      <c r="T95" s="97"/>
    </row>
    <row r="96" spans="2:20"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  <c r="T96" s="97"/>
    </row>
    <row r="97" spans="2:20"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  <c r="T97" s="97"/>
    </row>
    <row r="98" spans="2:20"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</row>
    <row r="99" spans="2:20"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7"/>
      <c r="R99" s="97"/>
      <c r="S99" s="97"/>
      <c r="T99" s="97"/>
    </row>
    <row r="100" spans="2:20"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T100" s="97"/>
    </row>
    <row r="101" spans="2:20"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</row>
    <row r="102" spans="2:20"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</row>
    <row r="103" spans="2:20"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</row>
    <row r="104" spans="2:20"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7"/>
    </row>
    <row r="105" spans="2:20"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T105" s="97"/>
    </row>
    <row r="106" spans="2:20"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  <c r="T106" s="97"/>
    </row>
    <row r="107" spans="2:20"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</row>
    <row r="108" spans="2:20"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</row>
    <row r="109" spans="2:20"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  <c r="T109" s="97"/>
    </row>
    <row r="110" spans="2:20"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  <c r="T110" s="97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3"/>
      <c r="C697" s="1"/>
      <c r="D697" s="1"/>
      <c r="E697" s="1"/>
      <c r="F697" s="1"/>
      <c r="G697" s="1"/>
    </row>
    <row r="698" spans="2:7">
      <c r="B698" s="43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5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2 B14:B15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AQ830"/>
  <sheetViews>
    <sheetView rightToLeft="1" zoomScale="90" zoomScaleNormal="90" workbookViewId="0">
      <selection activeCell="A20" sqref="A20"/>
    </sheetView>
  </sheetViews>
  <sheetFormatPr defaultColWidth="9.140625" defaultRowHeight="18"/>
  <cols>
    <col min="1" max="1" width="6.28515625" style="1" customWidth="1"/>
    <col min="2" max="2" width="32.85546875" style="2" customWidth="1"/>
    <col min="3" max="3" width="18.7109375" style="2" customWidth="1"/>
    <col min="4" max="4" width="6.42578125" style="2" bestFit="1" customWidth="1"/>
    <col min="5" max="5" width="8" style="2" bestFit="1" customWidth="1"/>
    <col min="6" max="6" width="11.7109375" style="2" bestFit="1" customWidth="1"/>
    <col min="7" max="7" width="21.7109375" style="1" customWidth="1"/>
    <col min="8" max="8" width="6.5703125" style="1" bestFit="1" customWidth="1"/>
    <col min="9" max="9" width="8.140625" style="1" bestFit="1" customWidth="1"/>
    <col min="10" max="10" width="7.140625" style="1" bestFit="1" customWidth="1"/>
    <col min="11" max="11" width="6.140625" style="1" bestFit="1" customWidth="1"/>
    <col min="12" max="12" width="12.28515625" style="1" bestFit="1" customWidth="1"/>
    <col min="13" max="13" width="6.85546875" style="1" bestFit="1" customWidth="1"/>
    <col min="14" max="14" width="8" style="1" bestFit="1" customWidth="1"/>
    <col min="15" max="15" width="15.42578125" style="1" bestFit="1" customWidth="1"/>
    <col min="16" max="16" width="11.85546875" style="1" bestFit="1" customWidth="1"/>
    <col min="17" max="17" width="10.140625" style="1" bestFit="1" customWidth="1"/>
    <col min="18" max="18" width="13.140625" style="1" bestFit="1" customWidth="1"/>
    <col min="19" max="19" width="12.5703125" style="1" bestFit="1" customWidth="1"/>
    <col min="20" max="20" width="11.85546875" style="126" bestFit="1" customWidth="1"/>
    <col min="21" max="21" width="9" style="1" bestFit="1" customWidth="1"/>
    <col min="22" max="22" width="5.7109375" style="1" customWidth="1"/>
    <col min="23" max="23" width="18.85546875" style="1" bestFit="1" customWidth="1"/>
    <col min="24" max="29" width="5.7109375" style="1" customWidth="1"/>
    <col min="30" max="16384" width="9.140625" style="1"/>
  </cols>
  <sheetData>
    <row r="1" spans="2:43">
      <c r="B1" s="56" t="s">
        <v>199</v>
      </c>
      <c r="C1" s="76" t="s" vm="1">
        <v>277</v>
      </c>
      <c r="T1" s="133"/>
    </row>
    <row r="2" spans="2:43">
      <c r="B2" s="56" t="s">
        <v>198</v>
      </c>
      <c r="C2" s="76" t="s">
        <v>278</v>
      </c>
      <c r="T2" s="133"/>
    </row>
    <row r="3" spans="2:43">
      <c r="B3" s="56" t="s">
        <v>200</v>
      </c>
      <c r="C3" s="76" t="s">
        <v>279</v>
      </c>
      <c r="T3" s="1"/>
    </row>
    <row r="4" spans="2:43">
      <c r="B4" s="56" t="s">
        <v>201</v>
      </c>
      <c r="C4" s="76">
        <v>2102</v>
      </c>
      <c r="T4" s="1"/>
    </row>
    <row r="5" spans="2:43">
      <c r="T5" s="1"/>
    </row>
    <row r="6" spans="2:43" ht="26.25" customHeight="1">
      <c r="B6" s="200" t="s">
        <v>229</v>
      </c>
      <c r="C6" s="201"/>
      <c r="D6" s="201"/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1"/>
      <c r="P6" s="201"/>
      <c r="Q6" s="201"/>
      <c r="R6" s="201"/>
      <c r="S6" s="201"/>
      <c r="T6" s="201"/>
      <c r="U6" s="202"/>
    </row>
    <row r="7" spans="2:43" ht="26.25" customHeight="1">
      <c r="B7" s="200" t="s">
        <v>108</v>
      </c>
      <c r="C7" s="201"/>
      <c r="D7" s="201"/>
      <c r="E7" s="201"/>
      <c r="F7" s="201"/>
      <c r="G7" s="201"/>
      <c r="H7" s="201"/>
      <c r="I7" s="201"/>
      <c r="J7" s="201"/>
      <c r="K7" s="201"/>
      <c r="L7" s="201"/>
      <c r="M7" s="201"/>
      <c r="N7" s="201"/>
      <c r="O7" s="201"/>
      <c r="P7" s="201"/>
      <c r="Q7" s="201"/>
      <c r="R7" s="201"/>
      <c r="S7" s="201"/>
      <c r="T7" s="201"/>
      <c r="U7" s="202"/>
      <c r="AQ7" s="3"/>
    </row>
    <row r="8" spans="2:43" s="3" customFormat="1" ht="78.75">
      <c r="B8" s="22" t="s">
        <v>135</v>
      </c>
      <c r="C8" s="30" t="s">
        <v>53</v>
      </c>
      <c r="D8" s="30" t="s">
        <v>139</v>
      </c>
      <c r="E8" s="30" t="s">
        <v>247</v>
      </c>
      <c r="F8" s="30" t="s">
        <v>137</v>
      </c>
      <c r="G8" s="30" t="s">
        <v>76</v>
      </c>
      <c r="H8" s="30" t="s">
        <v>15</v>
      </c>
      <c r="I8" s="30" t="s">
        <v>77</v>
      </c>
      <c r="J8" s="30" t="s">
        <v>122</v>
      </c>
      <c r="K8" s="30" t="s">
        <v>18</v>
      </c>
      <c r="L8" s="30" t="s">
        <v>121</v>
      </c>
      <c r="M8" s="30" t="s">
        <v>17</v>
      </c>
      <c r="N8" s="30" t="s">
        <v>19</v>
      </c>
      <c r="O8" s="13" t="s">
        <v>263</v>
      </c>
      <c r="P8" s="30" t="s">
        <v>262</v>
      </c>
      <c r="Q8" s="30" t="s">
        <v>270</v>
      </c>
      <c r="R8" s="30" t="s">
        <v>73</v>
      </c>
      <c r="S8" s="13" t="s">
        <v>68</v>
      </c>
      <c r="T8" s="13" t="s">
        <v>202</v>
      </c>
      <c r="U8" s="30" t="s">
        <v>204</v>
      </c>
      <c r="AM8" s="1"/>
      <c r="AN8" s="1"/>
    </row>
    <row r="9" spans="2:43" s="3" customFormat="1" ht="20.25">
      <c r="B9" s="15"/>
      <c r="C9" s="16"/>
      <c r="D9" s="16"/>
      <c r="E9" s="16"/>
      <c r="F9" s="16"/>
      <c r="G9" s="16"/>
      <c r="H9" s="32"/>
      <c r="I9" s="32"/>
      <c r="J9" s="32" t="s">
        <v>22</v>
      </c>
      <c r="K9" s="32" t="s">
        <v>21</v>
      </c>
      <c r="L9" s="32"/>
      <c r="M9" s="32" t="s">
        <v>20</v>
      </c>
      <c r="N9" s="32" t="s">
        <v>20</v>
      </c>
      <c r="O9" s="32" t="s">
        <v>272</v>
      </c>
      <c r="P9" s="32"/>
      <c r="Q9" s="16" t="s">
        <v>266</v>
      </c>
      <c r="R9" s="32" t="s">
        <v>266</v>
      </c>
      <c r="S9" s="16" t="s">
        <v>20</v>
      </c>
      <c r="T9" s="16" t="s">
        <v>266</v>
      </c>
      <c r="U9" s="17" t="s">
        <v>20</v>
      </c>
      <c r="AL9" s="1"/>
      <c r="AM9" s="1"/>
      <c r="AN9" s="1"/>
      <c r="AQ9" s="4"/>
    </row>
    <row r="10" spans="2:43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34" t="s">
        <v>14</v>
      </c>
      <c r="Q10" s="42" t="s">
        <v>133</v>
      </c>
      <c r="R10" s="19" t="s">
        <v>134</v>
      </c>
      <c r="S10" s="19" t="s">
        <v>205</v>
      </c>
      <c r="T10" s="19" t="s">
        <v>248</v>
      </c>
      <c r="U10" s="20" t="s">
        <v>274</v>
      </c>
      <c r="AL10" s="1"/>
      <c r="AM10" s="3"/>
      <c r="AN10" s="1"/>
    </row>
    <row r="11" spans="2:43" s="132" customFormat="1" ht="18" customHeight="1">
      <c r="B11" s="77" t="s">
        <v>37</v>
      </c>
      <c r="C11" s="78"/>
      <c r="D11" s="78"/>
      <c r="E11" s="78"/>
      <c r="F11" s="78"/>
      <c r="G11" s="78"/>
      <c r="H11" s="78"/>
      <c r="I11" s="78"/>
      <c r="J11" s="78"/>
      <c r="K11" s="84">
        <v>4.2735140667626661</v>
      </c>
      <c r="L11" s="78"/>
      <c r="M11" s="78"/>
      <c r="N11" s="99">
        <v>2.0146106453662518E-2</v>
      </c>
      <c r="O11" s="84"/>
      <c r="P11" s="86"/>
      <c r="Q11" s="84">
        <f>Q12</f>
        <v>20405.175619999998</v>
      </c>
      <c r="R11" s="84">
        <f>R12+R245</f>
        <v>5821123.2446428025</v>
      </c>
      <c r="S11" s="78"/>
      <c r="T11" s="85">
        <f>R11/$R$11</f>
        <v>1</v>
      </c>
      <c r="U11" s="85">
        <f>R11/'סכום נכסי הקרן'!$C$42</f>
        <v>0.11816016009756064</v>
      </c>
      <c r="AL11" s="133"/>
      <c r="AM11" s="135"/>
      <c r="AN11" s="133"/>
      <c r="AQ11" s="133"/>
    </row>
    <row r="12" spans="2:43" s="133" customFormat="1">
      <c r="B12" s="107" t="s">
        <v>256</v>
      </c>
      <c r="C12" s="80"/>
      <c r="D12" s="80"/>
      <c r="E12" s="80"/>
      <c r="F12" s="80"/>
      <c r="G12" s="80"/>
      <c r="H12" s="80"/>
      <c r="I12" s="80"/>
      <c r="J12" s="80"/>
      <c r="K12" s="87">
        <v>3.9816459417274577</v>
      </c>
      <c r="L12" s="80"/>
      <c r="M12" s="80"/>
      <c r="N12" s="100">
        <v>1.4211212228283761E-2</v>
      </c>
      <c r="O12" s="87"/>
      <c r="P12" s="89"/>
      <c r="Q12" s="87">
        <f>Q13+Q167</f>
        <v>20405.175619999998</v>
      </c>
      <c r="R12" s="87">
        <f>R13+R167++R242</f>
        <v>4411665.953602802</v>
      </c>
      <c r="S12" s="80"/>
      <c r="T12" s="88">
        <f t="shared" ref="T12:T75" si="0">R12/$R$11</f>
        <v>0.7578719378021882</v>
      </c>
      <c r="U12" s="88">
        <f>R12/'סכום נכסי הקרן'!$C$42</f>
        <v>8.9550269504155081E-2</v>
      </c>
      <c r="AM12" s="135"/>
    </row>
    <row r="13" spans="2:43" s="133" customFormat="1" ht="20.25">
      <c r="B13" s="107" t="s">
        <v>36</v>
      </c>
      <c r="C13" s="80"/>
      <c r="D13" s="80"/>
      <c r="E13" s="80"/>
      <c r="F13" s="80"/>
      <c r="G13" s="80"/>
      <c r="H13" s="80"/>
      <c r="I13" s="80"/>
      <c r="J13" s="80"/>
      <c r="K13" s="87">
        <v>4.0471510767204082</v>
      </c>
      <c r="L13" s="80"/>
      <c r="M13" s="80"/>
      <c r="N13" s="100">
        <v>1.2559339265874252E-2</v>
      </c>
      <c r="O13" s="87"/>
      <c r="P13" s="89"/>
      <c r="Q13" s="87">
        <f>SUM(Q14:Q165)</f>
        <v>19812.885249999999</v>
      </c>
      <c r="R13" s="87">
        <f>SUM(R14:R165)</f>
        <v>3504645.1100328011</v>
      </c>
      <c r="S13" s="80"/>
      <c r="T13" s="88">
        <f t="shared" si="0"/>
        <v>0.60205650400172106</v>
      </c>
      <c r="U13" s="88">
        <f>R13/'סכום נכסי הקרן'!$C$42</f>
        <v>7.1139092900621023E-2</v>
      </c>
      <c r="AM13" s="132"/>
    </row>
    <row r="14" spans="2:43" s="133" customFormat="1">
      <c r="B14" s="97" t="s">
        <v>341</v>
      </c>
      <c r="C14" s="82" t="s">
        <v>342</v>
      </c>
      <c r="D14" s="93" t="s">
        <v>140</v>
      </c>
      <c r="E14" s="93" t="s">
        <v>343</v>
      </c>
      <c r="F14" s="82" t="s">
        <v>344</v>
      </c>
      <c r="G14" s="93" t="s">
        <v>345</v>
      </c>
      <c r="H14" s="82" t="s">
        <v>346</v>
      </c>
      <c r="I14" s="82" t="s">
        <v>180</v>
      </c>
      <c r="J14" s="82"/>
      <c r="K14" s="90">
        <v>2.9800000000000004</v>
      </c>
      <c r="L14" s="93" t="s">
        <v>184</v>
      </c>
      <c r="M14" s="94">
        <v>5.8999999999999999E-3</v>
      </c>
      <c r="N14" s="94">
        <v>5.5000000000000005E-3</v>
      </c>
      <c r="O14" s="90">
        <v>150765968</v>
      </c>
      <c r="P14" s="92">
        <v>99.8</v>
      </c>
      <c r="Q14" s="82"/>
      <c r="R14" s="90">
        <v>150464.43606000001</v>
      </c>
      <c r="S14" s="91">
        <v>2.8243106648725372E-2</v>
      </c>
      <c r="T14" s="91">
        <f t="shared" si="0"/>
        <v>2.5848007289396062E-2</v>
      </c>
      <c r="U14" s="91">
        <f>R14/'סכום נכסי הקרן'!$C$42</f>
        <v>3.0542046795179532E-3</v>
      </c>
    </row>
    <row r="15" spans="2:43" s="133" customFormat="1">
      <c r="B15" s="97" t="s">
        <v>347</v>
      </c>
      <c r="C15" s="82" t="s">
        <v>348</v>
      </c>
      <c r="D15" s="93" t="s">
        <v>140</v>
      </c>
      <c r="E15" s="93" t="s">
        <v>343</v>
      </c>
      <c r="F15" s="82" t="s">
        <v>349</v>
      </c>
      <c r="G15" s="93" t="s">
        <v>345</v>
      </c>
      <c r="H15" s="82" t="s">
        <v>346</v>
      </c>
      <c r="I15" s="82" t="s">
        <v>182</v>
      </c>
      <c r="J15" s="82"/>
      <c r="K15" s="90">
        <v>3.7500000000000004</v>
      </c>
      <c r="L15" s="93" t="s">
        <v>184</v>
      </c>
      <c r="M15" s="94">
        <v>0.04</v>
      </c>
      <c r="N15" s="94">
        <v>6.8000000000000005E-3</v>
      </c>
      <c r="O15" s="90">
        <v>94012738</v>
      </c>
      <c r="P15" s="92">
        <v>118.17</v>
      </c>
      <c r="Q15" s="82"/>
      <c r="R15" s="90">
        <v>111094.85066</v>
      </c>
      <c r="S15" s="91">
        <v>4.5379601061159555E-2</v>
      </c>
      <c r="T15" s="91">
        <f t="shared" si="0"/>
        <v>1.9084779000726523E-2</v>
      </c>
      <c r="U15" s="91">
        <f>R15/'סכום נכסי הקרן'!$C$42</f>
        <v>2.2550605421524095E-3</v>
      </c>
    </row>
    <row r="16" spans="2:43" s="133" customFormat="1">
      <c r="B16" s="97" t="s">
        <v>350</v>
      </c>
      <c r="C16" s="82" t="s">
        <v>351</v>
      </c>
      <c r="D16" s="93" t="s">
        <v>140</v>
      </c>
      <c r="E16" s="93" t="s">
        <v>343</v>
      </c>
      <c r="F16" s="82" t="s">
        <v>349</v>
      </c>
      <c r="G16" s="93" t="s">
        <v>345</v>
      </c>
      <c r="H16" s="82" t="s">
        <v>346</v>
      </c>
      <c r="I16" s="82" t="s">
        <v>182</v>
      </c>
      <c r="J16" s="82"/>
      <c r="K16" s="90">
        <v>5.1000000000000005</v>
      </c>
      <c r="L16" s="93" t="s">
        <v>184</v>
      </c>
      <c r="M16" s="94">
        <v>9.8999999999999991E-3</v>
      </c>
      <c r="N16" s="94">
        <v>7.9999999999999984E-3</v>
      </c>
      <c r="O16" s="90">
        <v>57384704</v>
      </c>
      <c r="P16" s="92">
        <v>102.13</v>
      </c>
      <c r="Q16" s="82"/>
      <c r="R16" s="90">
        <v>58606.997320000002</v>
      </c>
      <c r="S16" s="91">
        <v>1.9040180180060613E-2</v>
      </c>
      <c r="T16" s="91">
        <f t="shared" si="0"/>
        <v>1.0067987715933724E-2</v>
      </c>
      <c r="U16" s="91">
        <f>R16/'סכום נכסי הקרן'!$C$42</f>
        <v>1.1896350403750029E-3</v>
      </c>
    </row>
    <row r="17" spans="2:38" s="133" customFormat="1" ht="20.25">
      <c r="B17" s="97" t="s">
        <v>352</v>
      </c>
      <c r="C17" s="82" t="s">
        <v>353</v>
      </c>
      <c r="D17" s="93" t="s">
        <v>140</v>
      </c>
      <c r="E17" s="93" t="s">
        <v>343</v>
      </c>
      <c r="F17" s="82" t="s">
        <v>349</v>
      </c>
      <c r="G17" s="93" t="s">
        <v>345</v>
      </c>
      <c r="H17" s="82" t="s">
        <v>346</v>
      </c>
      <c r="I17" s="82" t="s">
        <v>182</v>
      </c>
      <c r="J17" s="82"/>
      <c r="K17" s="90">
        <v>12.299999999999997</v>
      </c>
      <c r="L17" s="93" t="s">
        <v>184</v>
      </c>
      <c r="M17" s="94">
        <v>1.1699999999999999E-2</v>
      </c>
      <c r="N17" s="94">
        <v>9.7999999999999997E-3</v>
      </c>
      <c r="O17" s="90">
        <v>17985687</v>
      </c>
      <c r="P17" s="92">
        <v>100.51</v>
      </c>
      <c r="Q17" s="82"/>
      <c r="R17" s="90">
        <v>18077.413339999999</v>
      </c>
      <c r="S17" s="91">
        <v>3.7792202307158913E-2</v>
      </c>
      <c r="T17" s="91">
        <f t="shared" si="0"/>
        <v>3.1054854158321932E-3</v>
      </c>
      <c r="U17" s="91">
        <f>R17/'סכום נכסי הקרן'!$C$42</f>
        <v>3.6694465391537163E-4</v>
      </c>
      <c r="AL17" s="132"/>
    </row>
    <row r="18" spans="2:38" s="133" customFormat="1">
      <c r="B18" s="97" t="s">
        <v>354</v>
      </c>
      <c r="C18" s="82" t="s">
        <v>355</v>
      </c>
      <c r="D18" s="93" t="s">
        <v>140</v>
      </c>
      <c r="E18" s="93" t="s">
        <v>343</v>
      </c>
      <c r="F18" s="82" t="s">
        <v>349</v>
      </c>
      <c r="G18" s="93" t="s">
        <v>345</v>
      </c>
      <c r="H18" s="82" t="s">
        <v>346</v>
      </c>
      <c r="I18" s="82" t="s">
        <v>182</v>
      </c>
      <c r="J18" s="82"/>
      <c r="K18" s="90">
        <v>1.54</v>
      </c>
      <c r="L18" s="93" t="s">
        <v>184</v>
      </c>
      <c r="M18" s="94">
        <v>2.58E-2</v>
      </c>
      <c r="N18" s="94">
        <v>5.7999999999999996E-3</v>
      </c>
      <c r="O18" s="90">
        <v>54088309</v>
      </c>
      <c r="P18" s="92">
        <v>107.1</v>
      </c>
      <c r="Q18" s="82"/>
      <c r="R18" s="90">
        <v>57928.577619999996</v>
      </c>
      <c r="S18" s="91">
        <v>1.9859203793230182E-2</v>
      </c>
      <c r="T18" s="91">
        <f t="shared" si="0"/>
        <v>9.9514432499452476E-3</v>
      </c>
      <c r="U18" s="91">
        <f>R18/'סכום נכסי הקרן'!$C$42</f>
        <v>1.1758641276153198E-3</v>
      </c>
    </row>
    <row r="19" spans="2:38" s="133" customFormat="1">
      <c r="B19" s="97" t="s">
        <v>356</v>
      </c>
      <c r="C19" s="82" t="s">
        <v>357</v>
      </c>
      <c r="D19" s="93" t="s">
        <v>140</v>
      </c>
      <c r="E19" s="93" t="s">
        <v>343</v>
      </c>
      <c r="F19" s="82" t="s">
        <v>349</v>
      </c>
      <c r="G19" s="93" t="s">
        <v>345</v>
      </c>
      <c r="H19" s="82" t="s">
        <v>346</v>
      </c>
      <c r="I19" s="82" t="s">
        <v>182</v>
      </c>
      <c r="J19" s="82"/>
      <c r="K19" s="90">
        <v>2.19</v>
      </c>
      <c r="L19" s="93" t="s">
        <v>184</v>
      </c>
      <c r="M19" s="94">
        <v>4.0999999999999995E-3</v>
      </c>
      <c r="N19" s="94">
        <v>2.8000000000000004E-3</v>
      </c>
      <c r="O19" s="90">
        <v>21702649.489999998</v>
      </c>
      <c r="P19" s="92">
        <v>99.8</v>
      </c>
      <c r="Q19" s="82"/>
      <c r="R19" s="90">
        <v>21659.244899999998</v>
      </c>
      <c r="S19" s="91">
        <v>1.0562788853082697E-2</v>
      </c>
      <c r="T19" s="91">
        <f t="shared" si="0"/>
        <v>3.7208016373700844E-3</v>
      </c>
      <c r="U19" s="91">
        <f>R19/'סכום נכסי הקרן'!$C$42</f>
        <v>4.3965051716291496E-4</v>
      </c>
      <c r="AL19" s="135"/>
    </row>
    <row r="20" spans="2:38" s="133" customFormat="1">
      <c r="B20" s="97" t="s">
        <v>358</v>
      </c>
      <c r="C20" s="82" t="s">
        <v>359</v>
      </c>
      <c r="D20" s="93" t="s">
        <v>140</v>
      </c>
      <c r="E20" s="93" t="s">
        <v>343</v>
      </c>
      <c r="F20" s="82" t="s">
        <v>349</v>
      </c>
      <c r="G20" s="93" t="s">
        <v>345</v>
      </c>
      <c r="H20" s="82" t="s">
        <v>346</v>
      </c>
      <c r="I20" s="82" t="s">
        <v>182</v>
      </c>
      <c r="J20" s="82"/>
      <c r="K20" s="90">
        <v>2.58</v>
      </c>
      <c r="L20" s="93" t="s">
        <v>184</v>
      </c>
      <c r="M20" s="94">
        <v>6.4000000000000003E-3</v>
      </c>
      <c r="N20" s="94">
        <v>4.8999999999999998E-3</v>
      </c>
      <c r="O20" s="90">
        <v>64938271</v>
      </c>
      <c r="P20" s="92">
        <v>100.14</v>
      </c>
      <c r="Q20" s="82"/>
      <c r="R20" s="90">
        <v>65029.184329999996</v>
      </c>
      <c r="S20" s="91">
        <v>2.0614702413736728E-2</v>
      </c>
      <c r="T20" s="91">
        <f t="shared" si="0"/>
        <v>1.1171243348926954E-2</v>
      </c>
      <c r="U20" s="91">
        <f>R20/'סכום נכסי הקרן'!$C$42</f>
        <v>1.3199959025980185E-3</v>
      </c>
    </row>
    <row r="21" spans="2:38" s="133" customFormat="1">
      <c r="B21" s="97" t="s">
        <v>360</v>
      </c>
      <c r="C21" s="82" t="s">
        <v>361</v>
      </c>
      <c r="D21" s="93" t="s">
        <v>140</v>
      </c>
      <c r="E21" s="93" t="s">
        <v>343</v>
      </c>
      <c r="F21" s="82" t="s">
        <v>362</v>
      </c>
      <c r="G21" s="93" t="s">
        <v>345</v>
      </c>
      <c r="H21" s="82" t="s">
        <v>346</v>
      </c>
      <c r="I21" s="82" t="s">
        <v>180</v>
      </c>
      <c r="J21" s="82"/>
      <c r="K21" s="90">
        <v>0.6</v>
      </c>
      <c r="L21" s="93" t="s">
        <v>184</v>
      </c>
      <c r="M21" s="94">
        <v>4.4999999999999998E-2</v>
      </c>
      <c r="N21" s="94">
        <v>5.0000000000000001E-3</v>
      </c>
      <c r="O21" s="90">
        <v>12756093</v>
      </c>
      <c r="P21" s="92">
        <v>107.06</v>
      </c>
      <c r="Q21" s="82"/>
      <c r="R21" s="90">
        <v>13656.67295</v>
      </c>
      <c r="S21" s="91">
        <v>3.9593124329760275E-2</v>
      </c>
      <c r="T21" s="91">
        <f t="shared" si="0"/>
        <v>2.3460545973783115E-3</v>
      </c>
      <c r="U21" s="91">
        <f>R21/'סכום נכסי הקרן'!$C$42</f>
        <v>2.7721018682383945E-4</v>
      </c>
    </row>
    <row r="22" spans="2:38" s="133" customFormat="1">
      <c r="B22" s="97" t="s">
        <v>363</v>
      </c>
      <c r="C22" s="82" t="s">
        <v>364</v>
      </c>
      <c r="D22" s="93" t="s">
        <v>140</v>
      </c>
      <c r="E22" s="93" t="s">
        <v>343</v>
      </c>
      <c r="F22" s="82" t="s">
        <v>362</v>
      </c>
      <c r="G22" s="93" t="s">
        <v>345</v>
      </c>
      <c r="H22" s="82" t="s">
        <v>346</v>
      </c>
      <c r="I22" s="82" t="s">
        <v>180</v>
      </c>
      <c r="J22" s="82"/>
      <c r="K22" s="90">
        <v>4.5699999999999994</v>
      </c>
      <c r="L22" s="93" t="s">
        <v>184</v>
      </c>
      <c r="M22" s="94">
        <v>0.05</v>
      </c>
      <c r="N22" s="94">
        <v>7.6999999999999994E-3</v>
      </c>
      <c r="O22" s="90">
        <v>237446720</v>
      </c>
      <c r="P22" s="92">
        <v>126.52</v>
      </c>
      <c r="Q22" s="82"/>
      <c r="R22" s="90">
        <v>300417.59891</v>
      </c>
      <c r="S22" s="91">
        <v>7.5341474999896879E-2</v>
      </c>
      <c r="T22" s="91">
        <f t="shared" si="0"/>
        <v>5.1608183899297312E-2</v>
      </c>
      <c r="U22" s="91">
        <f>R22/'סכום נכסי הקרן'!$C$42</f>
        <v>6.0980312718853218E-3</v>
      </c>
    </row>
    <row r="23" spans="2:38" s="133" customFormat="1">
      <c r="B23" s="97" t="s">
        <v>365</v>
      </c>
      <c r="C23" s="82" t="s">
        <v>366</v>
      </c>
      <c r="D23" s="93" t="s">
        <v>140</v>
      </c>
      <c r="E23" s="93" t="s">
        <v>343</v>
      </c>
      <c r="F23" s="82" t="s">
        <v>362</v>
      </c>
      <c r="G23" s="93" t="s">
        <v>345</v>
      </c>
      <c r="H23" s="82" t="s">
        <v>346</v>
      </c>
      <c r="I23" s="82" t="s">
        <v>180</v>
      </c>
      <c r="J23" s="82"/>
      <c r="K23" s="90">
        <v>2.1700000000000004</v>
      </c>
      <c r="L23" s="93" t="s">
        <v>184</v>
      </c>
      <c r="M23" s="94">
        <v>1.6E-2</v>
      </c>
      <c r="N23" s="94">
        <v>3.9000000000000003E-3</v>
      </c>
      <c r="O23" s="90">
        <v>8580462</v>
      </c>
      <c r="P23" s="92">
        <v>103.09</v>
      </c>
      <c r="Q23" s="82"/>
      <c r="R23" s="90">
        <v>8845.5983699999997</v>
      </c>
      <c r="S23" s="91">
        <v>2.7249827771306514E-3</v>
      </c>
      <c r="T23" s="91">
        <f t="shared" si="0"/>
        <v>1.5195689900811893E-3</v>
      </c>
      <c r="U23" s="91">
        <f>R23/'סכום נכסי הקרן'!$C$42</f>
        <v>1.7955251514728188E-4</v>
      </c>
    </row>
    <row r="24" spans="2:38" s="133" customFormat="1">
      <c r="B24" s="97" t="s">
        <v>367</v>
      </c>
      <c r="C24" s="82" t="s">
        <v>368</v>
      </c>
      <c r="D24" s="93" t="s">
        <v>140</v>
      </c>
      <c r="E24" s="93" t="s">
        <v>343</v>
      </c>
      <c r="F24" s="82" t="s">
        <v>362</v>
      </c>
      <c r="G24" s="93" t="s">
        <v>345</v>
      </c>
      <c r="H24" s="82" t="s">
        <v>346</v>
      </c>
      <c r="I24" s="82" t="s">
        <v>180</v>
      </c>
      <c r="J24" s="82"/>
      <c r="K24" s="90">
        <v>3.2</v>
      </c>
      <c r="L24" s="93" t="s">
        <v>184</v>
      </c>
      <c r="M24" s="94">
        <v>6.9999999999999993E-3</v>
      </c>
      <c r="N24" s="94">
        <v>5.8000000000000005E-3</v>
      </c>
      <c r="O24" s="90">
        <v>136819031.43000001</v>
      </c>
      <c r="P24" s="92">
        <v>101.69</v>
      </c>
      <c r="Q24" s="82"/>
      <c r="R24" s="90">
        <v>139131.27398</v>
      </c>
      <c r="S24" s="91">
        <v>3.2073304756465061E-2</v>
      </c>
      <c r="T24" s="91">
        <f t="shared" si="0"/>
        <v>2.3901104328626428E-2</v>
      </c>
      <c r="U24" s="91">
        <f>R24/'סכום נכסי הקרן'!$C$42</f>
        <v>2.8241583139789984E-3</v>
      </c>
    </row>
    <row r="25" spans="2:38" s="133" customFormat="1">
      <c r="B25" s="97" t="s">
        <v>369</v>
      </c>
      <c r="C25" s="82" t="s">
        <v>370</v>
      </c>
      <c r="D25" s="93" t="s">
        <v>140</v>
      </c>
      <c r="E25" s="93" t="s">
        <v>343</v>
      </c>
      <c r="F25" s="82" t="s">
        <v>371</v>
      </c>
      <c r="G25" s="93" t="s">
        <v>345</v>
      </c>
      <c r="H25" s="82" t="s">
        <v>372</v>
      </c>
      <c r="I25" s="82" t="s">
        <v>180</v>
      </c>
      <c r="J25" s="82"/>
      <c r="K25" s="90">
        <v>0.56999999999999995</v>
      </c>
      <c r="L25" s="93" t="s">
        <v>184</v>
      </c>
      <c r="M25" s="94">
        <v>4.2000000000000003E-2</v>
      </c>
      <c r="N25" s="94">
        <v>9.2999999999999975E-3</v>
      </c>
      <c r="O25" s="90">
        <v>3500.62</v>
      </c>
      <c r="P25" s="92">
        <v>129.5</v>
      </c>
      <c r="Q25" s="82"/>
      <c r="R25" s="90">
        <v>4.5333100000000002</v>
      </c>
      <c r="S25" s="91">
        <v>3.3934355882619209E-5</v>
      </c>
      <c r="T25" s="91">
        <f t="shared" si="0"/>
        <v>7.7876894363506545E-7</v>
      </c>
      <c r="U25" s="91">
        <f>R25/'סכום נכסי הקרן'!$C$42</f>
        <v>9.2019463058927523E-8</v>
      </c>
    </row>
    <row r="26" spans="2:38" s="133" customFormat="1">
      <c r="B26" s="97" t="s">
        <v>373</v>
      </c>
      <c r="C26" s="82" t="s">
        <v>374</v>
      </c>
      <c r="D26" s="93" t="s">
        <v>140</v>
      </c>
      <c r="E26" s="93" t="s">
        <v>343</v>
      </c>
      <c r="F26" s="82" t="s">
        <v>371</v>
      </c>
      <c r="G26" s="93" t="s">
        <v>345</v>
      </c>
      <c r="H26" s="82" t="s">
        <v>372</v>
      </c>
      <c r="I26" s="82" t="s">
        <v>180</v>
      </c>
      <c r="J26" s="82"/>
      <c r="K26" s="90">
        <v>2.73</v>
      </c>
      <c r="L26" s="93" t="s">
        <v>184</v>
      </c>
      <c r="M26" s="94">
        <v>8.0000000000000002E-3</v>
      </c>
      <c r="N26" s="94">
        <v>5.1999999999999998E-3</v>
      </c>
      <c r="O26" s="90">
        <v>17470000</v>
      </c>
      <c r="P26" s="92">
        <v>102.07</v>
      </c>
      <c r="Q26" s="82"/>
      <c r="R26" s="90">
        <v>17831.62975</v>
      </c>
      <c r="S26" s="91">
        <v>2.7104601731467403E-2</v>
      </c>
      <c r="T26" s="91">
        <f t="shared" si="0"/>
        <v>3.0632627073152083E-3</v>
      </c>
      <c r="U26" s="91">
        <f>R26/'סכום נכסי הקרן'!$C$42</f>
        <v>3.6195561191725207E-4</v>
      </c>
    </row>
    <row r="27" spans="2:38" s="133" customFormat="1">
      <c r="B27" s="97" t="s">
        <v>375</v>
      </c>
      <c r="C27" s="82" t="s">
        <v>376</v>
      </c>
      <c r="D27" s="93" t="s">
        <v>140</v>
      </c>
      <c r="E27" s="93" t="s">
        <v>343</v>
      </c>
      <c r="F27" s="82" t="s">
        <v>344</v>
      </c>
      <c r="G27" s="93" t="s">
        <v>345</v>
      </c>
      <c r="H27" s="82" t="s">
        <v>372</v>
      </c>
      <c r="I27" s="82" t="s">
        <v>180</v>
      </c>
      <c r="J27" s="82"/>
      <c r="K27" s="90">
        <v>0.19999999999999998</v>
      </c>
      <c r="L27" s="93" t="s">
        <v>184</v>
      </c>
      <c r="M27" s="94">
        <v>2.6000000000000002E-2</v>
      </c>
      <c r="N27" s="94">
        <v>1.5199999999999998E-2</v>
      </c>
      <c r="O27" s="90">
        <v>42752960</v>
      </c>
      <c r="P27" s="92">
        <v>109.01</v>
      </c>
      <c r="Q27" s="82"/>
      <c r="R27" s="90">
        <v>46604.999810000001</v>
      </c>
      <c r="S27" s="91">
        <v>1.3067865668585192E-2</v>
      </c>
      <c r="T27" s="91">
        <f t="shared" si="0"/>
        <v>8.0061867531993451E-3</v>
      </c>
      <c r="U27" s="91">
        <f>R27/'סכום נכסי הקרן'!$C$42</f>
        <v>9.4601230852900398E-4</v>
      </c>
    </row>
    <row r="28" spans="2:38" s="133" customFormat="1">
      <c r="B28" s="97" t="s">
        <v>377</v>
      </c>
      <c r="C28" s="82" t="s">
        <v>378</v>
      </c>
      <c r="D28" s="93" t="s">
        <v>140</v>
      </c>
      <c r="E28" s="93" t="s">
        <v>343</v>
      </c>
      <c r="F28" s="82" t="s">
        <v>344</v>
      </c>
      <c r="G28" s="93" t="s">
        <v>345</v>
      </c>
      <c r="H28" s="82" t="s">
        <v>372</v>
      </c>
      <c r="I28" s="82" t="s">
        <v>180</v>
      </c>
      <c r="J28" s="82"/>
      <c r="K28" s="90">
        <v>3.1900000000000004</v>
      </c>
      <c r="L28" s="93" t="s">
        <v>184</v>
      </c>
      <c r="M28" s="94">
        <v>3.4000000000000002E-2</v>
      </c>
      <c r="N28" s="94">
        <v>5.8999999999999999E-3</v>
      </c>
      <c r="O28" s="90">
        <v>20918580</v>
      </c>
      <c r="P28" s="92">
        <v>114.56</v>
      </c>
      <c r="Q28" s="82"/>
      <c r="R28" s="90">
        <v>23964.323489999999</v>
      </c>
      <c r="S28" s="91">
        <v>1.118195157544187E-2</v>
      </c>
      <c r="T28" s="91">
        <f t="shared" si="0"/>
        <v>4.1167868266754944E-3</v>
      </c>
      <c r="U28" s="91">
        <f>R28/'סכום נכסי הקרן'!$C$42</f>
        <v>4.86440190527505E-4</v>
      </c>
    </row>
    <row r="29" spans="2:38" s="133" customFormat="1">
      <c r="B29" s="97" t="s">
        <v>379</v>
      </c>
      <c r="C29" s="82" t="s">
        <v>380</v>
      </c>
      <c r="D29" s="93" t="s">
        <v>140</v>
      </c>
      <c r="E29" s="93" t="s">
        <v>343</v>
      </c>
      <c r="F29" s="82" t="s">
        <v>344</v>
      </c>
      <c r="G29" s="93" t="s">
        <v>345</v>
      </c>
      <c r="H29" s="82" t="s">
        <v>372</v>
      </c>
      <c r="I29" s="82" t="s">
        <v>180</v>
      </c>
      <c r="J29" s="82"/>
      <c r="K29" s="90">
        <v>0.35000000000000003</v>
      </c>
      <c r="L29" s="93" t="s">
        <v>184</v>
      </c>
      <c r="M29" s="94">
        <v>4.4000000000000004E-2</v>
      </c>
      <c r="N29" s="94">
        <v>1.46E-2</v>
      </c>
      <c r="O29" s="90">
        <v>17565927.120000001</v>
      </c>
      <c r="P29" s="92">
        <v>122.07</v>
      </c>
      <c r="Q29" s="82"/>
      <c r="R29" s="90">
        <v>21442.726910000001</v>
      </c>
      <c r="S29" s="91">
        <v>2.7317416529725354E-2</v>
      </c>
      <c r="T29" s="91">
        <f t="shared" si="0"/>
        <v>3.6836064121703329E-3</v>
      </c>
      <c r="U29" s="91">
        <f>R29/'סכום נכסי הקרן'!$C$42</f>
        <v>4.3525552339844753E-4</v>
      </c>
    </row>
    <row r="30" spans="2:38" s="133" customFormat="1">
      <c r="B30" s="97" t="s">
        <v>381</v>
      </c>
      <c r="C30" s="82" t="s">
        <v>382</v>
      </c>
      <c r="D30" s="93" t="s">
        <v>140</v>
      </c>
      <c r="E30" s="93" t="s">
        <v>343</v>
      </c>
      <c r="F30" s="82" t="s">
        <v>349</v>
      </c>
      <c r="G30" s="93" t="s">
        <v>345</v>
      </c>
      <c r="H30" s="82" t="s">
        <v>372</v>
      </c>
      <c r="I30" s="82" t="s">
        <v>182</v>
      </c>
      <c r="J30" s="82"/>
      <c r="K30" s="90">
        <v>2.14</v>
      </c>
      <c r="L30" s="93" t="s">
        <v>184</v>
      </c>
      <c r="M30" s="94">
        <v>0.03</v>
      </c>
      <c r="N30" s="94">
        <v>5.6000000000000008E-3</v>
      </c>
      <c r="O30" s="90">
        <v>18577341</v>
      </c>
      <c r="P30" s="92">
        <v>114.25</v>
      </c>
      <c r="Q30" s="82"/>
      <c r="R30" s="90">
        <v>21224.612269999998</v>
      </c>
      <c r="S30" s="91">
        <v>3.8702793749999999E-2</v>
      </c>
      <c r="T30" s="91">
        <f t="shared" si="0"/>
        <v>3.6461369014189958E-3</v>
      </c>
      <c r="U30" s="91">
        <f>R30/'סכום נכסי הקרן'!$C$42</f>
        <v>4.3082812000929223E-4</v>
      </c>
    </row>
    <row r="31" spans="2:38" s="133" customFormat="1">
      <c r="B31" s="97" t="s">
        <v>383</v>
      </c>
      <c r="C31" s="82" t="s">
        <v>384</v>
      </c>
      <c r="D31" s="93" t="s">
        <v>140</v>
      </c>
      <c r="E31" s="93" t="s">
        <v>343</v>
      </c>
      <c r="F31" s="82" t="s">
        <v>385</v>
      </c>
      <c r="G31" s="93" t="s">
        <v>386</v>
      </c>
      <c r="H31" s="82" t="s">
        <v>372</v>
      </c>
      <c r="I31" s="82" t="s">
        <v>182</v>
      </c>
      <c r="J31" s="82"/>
      <c r="K31" s="90">
        <v>4.1700000000000008</v>
      </c>
      <c r="L31" s="93" t="s">
        <v>184</v>
      </c>
      <c r="M31" s="94">
        <v>6.5000000000000006E-3</v>
      </c>
      <c r="N31" s="94">
        <v>7.899999999999999E-3</v>
      </c>
      <c r="O31" s="90">
        <v>31380277.239999998</v>
      </c>
      <c r="P31" s="92">
        <v>99.07</v>
      </c>
      <c r="Q31" s="82"/>
      <c r="R31" s="90">
        <v>31088.44066</v>
      </c>
      <c r="S31" s="91">
        <v>2.5983305616948185E-2</v>
      </c>
      <c r="T31" s="91">
        <f t="shared" si="0"/>
        <v>5.3406257441140394E-3</v>
      </c>
      <c r="U31" s="91">
        <f>R31/'סכום נכסי הקרן'!$C$42</f>
        <v>6.3104919294566884E-4</v>
      </c>
    </row>
    <row r="32" spans="2:38" s="133" customFormat="1">
      <c r="B32" s="97" t="s">
        <v>387</v>
      </c>
      <c r="C32" s="82" t="s">
        <v>388</v>
      </c>
      <c r="D32" s="93" t="s">
        <v>140</v>
      </c>
      <c r="E32" s="93" t="s">
        <v>343</v>
      </c>
      <c r="F32" s="82" t="s">
        <v>385</v>
      </c>
      <c r="G32" s="93" t="s">
        <v>386</v>
      </c>
      <c r="H32" s="82" t="s">
        <v>372</v>
      </c>
      <c r="I32" s="82" t="s">
        <v>182</v>
      </c>
      <c r="J32" s="82"/>
      <c r="K32" s="90">
        <v>5.26</v>
      </c>
      <c r="L32" s="93" t="s">
        <v>184</v>
      </c>
      <c r="M32" s="94">
        <v>1.6399999999999998E-2</v>
      </c>
      <c r="N32" s="94">
        <v>1.1799999999999998E-2</v>
      </c>
      <c r="O32" s="90">
        <v>50871496</v>
      </c>
      <c r="P32" s="92">
        <v>101.93</v>
      </c>
      <c r="Q32" s="90">
        <v>421.30626999999998</v>
      </c>
      <c r="R32" s="90">
        <v>52274.622142800006</v>
      </c>
      <c r="S32" s="91">
        <v>4.2960384208406206E-2</v>
      </c>
      <c r="T32" s="91">
        <f t="shared" si="0"/>
        <v>8.9801606916514783E-3</v>
      </c>
      <c r="U32" s="91">
        <f>R32/'סכום נכסי הקרן'!$C$42</f>
        <v>1.0610972250273596E-3</v>
      </c>
    </row>
    <row r="33" spans="2:23" s="133" customFormat="1">
      <c r="B33" s="97" t="s">
        <v>389</v>
      </c>
      <c r="C33" s="82" t="s">
        <v>390</v>
      </c>
      <c r="D33" s="93" t="s">
        <v>140</v>
      </c>
      <c r="E33" s="93" t="s">
        <v>343</v>
      </c>
      <c r="F33" s="82" t="s">
        <v>385</v>
      </c>
      <c r="G33" s="93" t="s">
        <v>386</v>
      </c>
      <c r="H33" s="82" t="s">
        <v>372</v>
      </c>
      <c r="I33" s="82" t="s">
        <v>180</v>
      </c>
      <c r="J33" s="82"/>
      <c r="K33" s="90">
        <v>6.61</v>
      </c>
      <c r="L33" s="93" t="s">
        <v>184</v>
      </c>
      <c r="M33" s="94">
        <v>1.34E-2</v>
      </c>
      <c r="N33" s="94">
        <v>1.61E-2</v>
      </c>
      <c r="O33" s="90">
        <v>84465032</v>
      </c>
      <c r="P33" s="92">
        <v>99.05</v>
      </c>
      <c r="Q33" s="90">
        <v>570.45366000000001</v>
      </c>
      <c r="R33" s="90">
        <v>84233.069040000002</v>
      </c>
      <c r="S33" s="91">
        <v>2.6580246257006165E-2</v>
      </c>
      <c r="T33" s="91">
        <f t="shared" si="0"/>
        <v>1.447024319877095E-2</v>
      </c>
      <c r="U33" s="91">
        <f>R33/'סכום נכסי הקרן'!$C$42</f>
        <v>1.7098062530174136E-3</v>
      </c>
    </row>
    <row r="34" spans="2:23" s="133" customFormat="1">
      <c r="B34" s="97" t="s">
        <v>391</v>
      </c>
      <c r="C34" s="82" t="s">
        <v>392</v>
      </c>
      <c r="D34" s="93" t="s">
        <v>140</v>
      </c>
      <c r="E34" s="93" t="s">
        <v>343</v>
      </c>
      <c r="F34" s="82" t="s">
        <v>362</v>
      </c>
      <c r="G34" s="93" t="s">
        <v>345</v>
      </c>
      <c r="H34" s="82" t="s">
        <v>372</v>
      </c>
      <c r="I34" s="82" t="s">
        <v>180</v>
      </c>
      <c r="J34" s="82"/>
      <c r="K34" s="90">
        <v>0.47000000000000003</v>
      </c>
      <c r="L34" s="93" t="s">
        <v>184</v>
      </c>
      <c r="M34" s="94">
        <v>4.7E-2</v>
      </c>
      <c r="N34" s="94">
        <v>1.32E-2</v>
      </c>
      <c r="O34" s="90">
        <v>681874.4</v>
      </c>
      <c r="P34" s="92">
        <v>124.72</v>
      </c>
      <c r="Q34" s="82"/>
      <c r="R34" s="90">
        <v>850.43372999999997</v>
      </c>
      <c r="S34" s="91">
        <v>4.7730921614470316E-3</v>
      </c>
      <c r="T34" s="91">
        <f t="shared" si="0"/>
        <v>1.4609443817954838E-4</v>
      </c>
      <c r="U34" s="91">
        <f>R34/'סכום נכסי הקרן'!$C$42</f>
        <v>1.7262542204658611E-5</v>
      </c>
      <c r="W34" s="185"/>
    </row>
    <row r="35" spans="2:23" s="133" customFormat="1">
      <c r="B35" s="97" t="s">
        <v>393</v>
      </c>
      <c r="C35" s="82" t="s">
        <v>394</v>
      </c>
      <c r="D35" s="93" t="s">
        <v>140</v>
      </c>
      <c r="E35" s="93" t="s">
        <v>343</v>
      </c>
      <c r="F35" s="82" t="s">
        <v>362</v>
      </c>
      <c r="G35" s="93" t="s">
        <v>345</v>
      </c>
      <c r="H35" s="82" t="s">
        <v>372</v>
      </c>
      <c r="I35" s="82" t="s">
        <v>180</v>
      </c>
      <c r="J35" s="82"/>
      <c r="K35" s="90">
        <v>4.57</v>
      </c>
      <c r="L35" s="93" t="s">
        <v>184</v>
      </c>
      <c r="M35" s="94">
        <v>4.2000000000000003E-2</v>
      </c>
      <c r="N35" s="94">
        <v>8.2000000000000007E-3</v>
      </c>
      <c r="O35" s="90">
        <v>3115500</v>
      </c>
      <c r="P35" s="92">
        <v>118.32</v>
      </c>
      <c r="Q35" s="82"/>
      <c r="R35" s="90">
        <v>3686.2595299999998</v>
      </c>
      <c r="S35" s="91">
        <v>3.1225757566646019E-3</v>
      </c>
      <c r="T35" s="91">
        <f t="shared" si="0"/>
        <v>6.3325570943588525E-4</v>
      </c>
      <c r="U35" s="91">
        <f>R35/'סכום נכסי הקרן'!$C$42</f>
        <v>7.4825596009638537E-5</v>
      </c>
    </row>
    <row r="36" spans="2:23" s="133" customFormat="1">
      <c r="B36" s="97" t="s">
        <v>395</v>
      </c>
      <c r="C36" s="82" t="s">
        <v>396</v>
      </c>
      <c r="D36" s="93" t="s">
        <v>140</v>
      </c>
      <c r="E36" s="93" t="s">
        <v>343</v>
      </c>
      <c r="F36" s="82" t="s">
        <v>362</v>
      </c>
      <c r="G36" s="93" t="s">
        <v>345</v>
      </c>
      <c r="H36" s="82" t="s">
        <v>372</v>
      </c>
      <c r="I36" s="82" t="s">
        <v>180</v>
      </c>
      <c r="J36" s="82"/>
      <c r="K36" s="90">
        <v>2.19</v>
      </c>
      <c r="L36" s="93" t="s">
        <v>184</v>
      </c>
      <c r="M36" s="94">
        <v>4.0999999999999995E-2</v>
      </c>
      <c r="N36" s="94">
        <v>6.3000000000000009E-3</v>
      </c>
      <c r="O36" s="90">
        <v>62515380</v>
      </c>
      <c r="P36" s="92">
        <v>131.30000000000001</v>
      </c>
      <c r="Q36" s="82"/>
      <c r="R36" s="90">
        <v>82082.694690000004</v>
      </c>
      <c r="S36" s="91">
        <v>2.0059833548835251E-2</v>
      </c>
      <c r="T36" s="91">
        <f t="shared" si="0"/>
        <v>1.4100834364835165E-2</v>
      </c>
      <c r="U36" s="91">
        <f>R36/'סכום נכסי הקרן'!$C$42</f>
        <v>1.6661568460581079E-3</v>
      </c>
    </row>
    <row r="37" spans="2:23" s="133" customFormat="1">
      <c r="B37" s="97" t="s">
        <v>397</v>
      </c>
      <c r="C37" s="82" t="s">
        <v>398</v>
      </c>
      <c r="D37" s="93" t="s">
        <v>140</v>
      </c>
      <c r="E37" s="93" t="s">
        <v>343</v>
      </c>
      <c r="F37" s="82" t="s">
        <v>362</v>
      </c>
      <c r="G37" s="93" t="s">
        <v>345</v>
      </c>
      <c r="H37" s="82" t="s">
        <v>372</v>
      </c>
      <c r="I37" s="82" t="s">
        <v>180</v>
      </c>
      <c r="J37" s="82"/>
      <c r="K37" s="90">
        <v>3.7099999999999995</v>
      </c>
      <c r="L37" s="93" t="s">
        <v>184</v>
      </c>
      <c r="M37" s="94">
        <v>0.04</v>
      </c>
      <c r="N37" s="94">
        <v>7.0999999999999995E-3</v>
      </c>
      <c r="O37" s="90">
        <v>57788140</v>
      </c>
      <c r="P37" s="92">
        <v>119.19</v>
      </c>
      <c r="Q37" s="82"/>
      <c r="R37" s="90">
        <v>68877.681760000007</v>
      </c>
      <c r="S37" s="91">
        <v>1.9894941413209442E-2</v>
      </c>
      <c r="T37" s="91">
        <f t="shared" si="0"/>
        <v>1.1832369607255498E-2</v>
      </c>
      <c r="U37" s="91">
        <f>R37/'סכום נכסי הקרן'!$C$42</f>
        <v>1.3981146871268203E-3</v>
      </c>
    </row>
    <row r="38" spans="2:23" s="133" customFormat="1">
      <c r="B38" s="97" t="s">
        <v>399</v>
      </c>
      <c r="C38" s="82" t="s">
        <v>400</v>
      </c>
      <c r="D38" s="93" t="s">
        <v>140</v>
      </c>
      <c r="E38" s="93" t="s">
        <v>343</v>
      </c>
      <c r="F38" s="82" t="s">
        <v>401</v>
      </c>
      <c r="G38" s="93" t="s">
        <v>386</v>
      </c>
      <c r="H38" s="82" t="s">
        <v>402</v>
      </c>
      <c r="I38" s="82" t="s">
        <v>182</v>
      </c>
      <c r="J38" s="82"/>
      <c r="K38" s="90">
        <v>2.2700000000000005</v>
      </c>
      <c r="L38" s="93" t="s">
        <v>184</v>
      </c>
      <c r="M38" s="94">
        <v>1.6399999999999998E-2</v>
      </c>
      <c r="N38" s="94">
        <v>6.1999999999999998E-3</v>
      </c>
      <c r="O38" s="90">
        <v>8098682.96</v>
      </c>
      <c r="P38" s="92">
        <v>102.17</v>
      </c>
      <c r="Q38" s="82"/>
      <c r="R38" s="90">
        <v>8274.4245599999995</v>
      </c>
      <c r="S38" s="91">
        <v>1.3393064029653956E-2</v>
      </c>
      <c r="T38" s="91">
        <f t="shared" si="0"/>
        <v>1.4214480972576861E-3</v>
      </c>
      <c r="U38" s="91">
        <f>R38/'סכום נכסי הקרן'!$C$42</f>
        <v>1.6795853474234113E-4</v>
      </c>
    </row>
    <row r="39" spans="2:23" s="133" customFormat="1">
      <c r="B39" s="97" t="s">
        <v>403</v>
      </c>
      <c r="C39" s="82" t="s">
        <v>404</v>
      </c>
      <c r="D39" s="93" t="s">
        <v>140</v>
      </c>
      <c r="E39" s="93" t="s">
        <v>343</v>
      </c>
      <c r="F39" s="82" t="s">
        <v>401</v>
      </c>
      <c r="G39" s="93" t="s">
        <v>386</v>
      </c>
      <c r="H39" s="82" t="s">
        <v>402</v>
      </c>
      <c r="I39" s="82" t="s">
        <v>182</v>
      </c>
      <c r="J39" s="82"/>
      <c r="K39" s="90">
        <v>6.5299999999999994</v>
      </c>
      <c r="L39" s="93" t="s">
        <v>184</v>
      </c>
      <c r="M39" s="94">
        <v>2.3399999999999997E-2</v>
      </c>
      <c r="N39" s="94">
        <v>1.6899999999999995E-2</v>
      </c>
      <c r="O39" s="90">
        <v>69462977.590000004</v>
      </c>
      <c r="P39" s="92">
        <v>104.32</v>
      </c>
      <c r="Q39" s="82"/>
      <c r="R39" s="90">
        <v>72463.776790000004</v>
      </c>
      <c r="S39" s="91">
        <v>4.0402985691043281E-2</v>
      </c>
      <c r="T39" s="91">
        <f t="shared" si="0"/>
        <v>1.2448418242422309E-2</v>
      </c>
      <c r="U39" s="91">
        <f>R39/'סכום נכסי הקרן'!$C$42</f>
        <v>1.4709070924860145E-3</v>
      </c>
    </row>
    <row r="40" spans="2:23" s="133" customFormat="1">
      <c r="B40" s="97" t="s">
        <v>405</v>
      </c>
      <c r="C40" s="82" t="s">
        <v>406</v>
      </c>
      <c r="D40" s="93" t="s">
        <v>140</v>
      </c>
      <c r="E40" s="93" t="s">
        <v>343</v>
      </c>
      <c r="F40" s="82" t="s">
        <v>401</v>
      </c>
      <c r="G40" s="93" t="s">
        <v>386</v>
      </c>
      <c r="H40" s="82" t="s">
        <v>402</v>
      </c>
      <c r="I40" s="82" t="s">
        <v>182</v>
      </c>
      <c r="J40" s="82"/>
      <c r="K40" s="90">
        <v>2.76</v>
      </c>
      <c r="L40" s="93" t="s">
        <v>184</v>
      </c>
      <c r="M40" s="94">
        <v>0.03</v>
      </c>
      <c r="N40" s="94">
        <v>8.199999999999999E-3</v>
      </c>
      <c r="O40" s="90">
        <v>36447967.890000001</v>
      </c>
      <c r="P40" s="92">
        <v>108.04</v>
      </c>
      <c r="Q40" s="82"/>
      <c r="R40" s="90">
        <v>39378.385200000004</v>
      </c>
      <c r="S40" s="91">
        <v>5.0497711287033981E-2</v>
      </c>
      <c r="T40" s="91">
        <f t="shared" si="0"/>
        <v>6.7647399900423091E-3</v>
      </c>
      <c r="U40" s="91">
        <f>R40/'סכום נכסי הקרן'!$C$42</f>
        <v>7.9932276024177002E-4</v>
      </c>
    </row>
    <row r="41" spans="2:23" s="133" customFormat="1">
      <c r="B41" s="97" t="s">
        <v>407</v>
      </c>
      <c r="C41" s="82" t="s">
        <v>408</v>
      </c>
      <c r="D41" s="93" t="s">
        <v>140</v>
      </c>
      <c r="E41" s="93" t="s">
        <v>343</v>
      </c>
      <c r="F41" s="82" t="s">
        <v>409</v>
      </c>
      <c r="G41" s="93" t="s">
        <v>410</v>
      </c>
      <c r="H41" s="82" t="s">
        <v>402</v>
      </c>
      <c r="I41" s="82" t="s">
        <v>180</v>
      </c>
      <c r="J41" s="82"/>
      <c r="K41" s="90">
        <v>3.2600000000000002</v>
      </c>
      <c r="L41" s="93" t="s">
        <v>184</v>
      </c>
      <c r="M41" s="94">
        <v>3.7000000000000005E-2</v>
      </c>
      <c r="N41" s="94">
        <v>0.01</v>
      </c>
      <c r="O41" s="90">
        <v>34289662</v>
      </c>
      <c r="P41" s="92">
        <v>112.78</v>
      </c>
      <c r="Q41" s="82"/>
      <c r="R41" s="90">
        <v>38671.882720000001</v>
      </c>
      <c r="S41" s="91">
        <v>1.1429957402782197E-2</v>
      </c>
      <c r="T41" s="91">
        <f t="shared" si="0"/>
        <v>6.6433712351975805E-3</v>
      </c>
      <c r="U41" s="91">
        <f>R41/'סכום נכסי הקרן'!$C$42</f>
        <v>7.849818087384753E-4</v>
      </c>
    </row>
    <row r="42" spans="2:23" s="133" customFormat="1">
      <c r="B42" s="97" t="s">
        <v>411</v>
      </c>
      <c r="C42" s="82" t="s">
        <v>412</v>
      </c>
      <c r="D42" s="93" t="s">
        <v>140</v>
      </c>
      <c r="E42" s="93" t="s">
        <v>343</v>
      </c>
      <c r="F42" s="82" t="s">
        <v>409</v>
      </c>
      <c r="G42" s="93" t="s">
        <v>410</v>
      </c>
      <c r="H42" s="82" t="s">
        <v>402</v>
      </c>
      <c r="I42" s="82" t="s">
        <v>180</v>
      </c>
      <c r="J42" s="82"/>
      <c r="K42" s="90">
        <v>6.72</v>
      </c>
      <c r="L42" s="93" t="s">
        <v>184</v>
      </c>
      <c r="M42" s="94">
        <v>2.2000000000000002E-2</v>
      </c>
      <c r="N42" s="94">
        <v>1.6500000000000001E-2</v>
      </c>
      <c r="O42" s="90">
        <v>14200510</v>
      </c>
      <c r="P42" s="92">
        <v>103.59</v>
      </c>
      <c r="Q42" s="82"/>
      <c r="R42" s="90">
        <v>14710.308779999999</v>
      </c>
      <c r="S42" s="91">
        <v>1.6106125428584483E-2</v>
      </c>
      <c r="T42" s="91">
        <f t="shared" si="0"/>
        <v>2.5270567486331682E-3</v>
      </c>
      <c r="U42" s="91">
        <f>R42/'סכום נכסי הקרן'!$C$42</f>
        <v>2.9859742999411621E-4</v>
      </c>
    </row>
    <row r="43" spans="2:23" s="133" customFormat="1">
      <c r="B43" s="97" t="s">
        <v>413</v>
      </c>
      <c r="C43" s="82" t="s">
        <v>414</v>
      </c>
      <c r="D43" s="93" t="s">
        <v>140</v>
      </c>
      <c r="E43" s="93" t="s">
        <v>343</v>
      </c>
      <c r="F43" s="82" t="s">
        <v>371</v>
      </c>
      <c r="G43" s="93" t="s">
        <v>345</v>
      </c>
      <c r="H43" s="82" t="s">
        <v>402</v>
      </c>
      <c r="I43" s="82" t="s">
        <v>180</v>
      </c>
      <c r="J43" s="82"/>
      <c r="K43" s="90">
        <v>0.66000000000000014</v>
      </c>
      <c r="L43" s="93" t="s">
        <v>184</v>
      </c>
      <c r="M43" s="94">
        <v>5.2499999999999998E-2</v>
      </c>
      <c r="N43" s="94">
        <v>1.0800000000000001E-2</v>
      </c>
      <c r="O43" s="90">
        <v>404319.2</v>
      </c>
      <c r="P43" s="92">
        <v>131.71</v>
      </c>
      <c r="Q43" s="82"/>
      <c r="R43" s="90">
        <v>532.52882999999997</v>
      </c>
      <c r="S43" s="91">
        <v>5.2237622739018091E-3</v>
      </c>
      <c r="T43" s="91">
        <f t="shared" si="0"/>
        <v>9.1482143156836242E-5</v>
      </c>
      <c r="U43" s="91">
        <f>R43/'סכום נכסי הקרן'!$C$42</f>
        <v>1.0809544681479733E-5</v>
      </c>
    </row>
    <row r="44" spans="2:23" s="133" customFormat="1">
      <c r="B44" s="97" t="s">
        <v>415</v>
      </c>
      <c r="C44" s="82" t="s">
        <v>416</v>
      </c>
      <c r="D44" s="93" t="s">
        <v>140</v>
      </c>
      <c r="E44" s="93" t="s">
        <v>343</v>
      </c>
      <c r="F44" s="82" t="s">
        <v>371</v>
      </c>
      <c r="G44" s="93" t="s">
        <v>345</v>
      </c>
      <c r="H44" s="82" t="s">
        <v>402</v>
      </c>
      <c r="I44" s="82" t="s">
        <v>180</v>
      </c>
      <c r="J44" s="82"/>
      <c r="K44" s="90">
        <v>2.04</v>
      </c>
      <c r="L44" s="93" t="s">
        <v>184</v>
      </c>
      <c r="M44" s="94">
        <v>3.1E-2</v>
      </c>
      <c r="N44" s="94">
        <v>5.8000000000000005E-3</v>
      </c>
      <c r="O44" s="90">
        <v>22991464</v>
      </c>
      <c r="P44" s="92">
        <v>112.2</v>
      </c>
      <c r="Q44" s="82"/>
      <c r="R44" s="90">
        <v>25796.422839999999</v>
      </c>
      <c r="S44" s="91">
        <v>3.3414445282860923E-2</v>
      </c>
      <c r="T44" s="91">
        <f t="shared" si="0"/>
        <v>4.4315197867938159E-3</v>
      </c>
      <c r="U44" s="91">
        <f>R44/'סכום נכסי הקרן'!$C$42</f>
        <v>5.2362908748306513E-4</v>
      </c>
    </row>
    <row r="45" spans="2:23" s="133" customFormat="1">
      <c r="B45" s="97" t="s">
        <v>417</v>
      </c>
      <c r="C45" s="82" t="s">
        <v>418</v>
      </c>
      <c r="D45" s="93" t="s">
        <v>140</v>
      </c>
      <c r="E45" s="93" t="s">
        <v>343</v>
      </c>
      <c r="F45" s="82" t="s">
        <v>371</v>
      </c>
      <c r="G45" s="93" t="s">
        <v>345</v>
      </c>
      <c r="H45" s="82" t="s">
        <v>402</v>
      </c>
      <c r="I45" s="82" t="s">
        <v>180</v>
      </c>
      <c r="J45" s="82"/>
      <c r="K45" s="90">
        <v>2</v>
      </c>
      <c r="L45" s="93" t="s">
        <v>184</v>
      </c>
      <c r="M45" s="94">
        <v>2.7999999999999997E-2</v>
      </c>
      <c r="N45" s="94">
        <v>6.8999999999999981E-3</v>
      </c>
      <c r="O45" s="90">
        <v>42854714</v>
      </c>
      <c r="P45" s="92">
        <v>105.71</v>
      </c>
      <c r="Q45" s="90">
        <v>1217.7828300000001</v>
      </c>
      <c r="R45" s="90">
        <v>46519.501600000003</v>
      </c>
      <c r="S45" s="91">
        <v>4.3572217709014337E-2</v>
      </c>
      <c r="T45" s="91">
        <f t="shared" si="0"/>
        <v>7.9914991737740724E-3</v>
      </c>
      <c r="U45" s="91">
        <f>R45/'סכום נכסי הקרן'!$C$42</f>
        <v>9.4427682179266796E-4</v>
      </c>
    </row>
    <row r="46" spans="2:23" s="133" customFormat="1">
      <c r="B46" s="97" t="s">
        <v>419</v>
      </c>
      <c r="C46" s="82" t="s">
        <v>420</v>
      </c>
      <c r="D46" s="93" t="s">
        <v>140</v>
      </c>
      <c r="E46" s="93" t="s">
        <v>343</v>
      </c>
      <c r="F46" s="82" t="s">
        <v>371</v>
      </c>
      <c r="G46" s="93" t="s">
        <v>345</v>
      </c>
      <c r="H46" s="82" t="s">
        <v>402</v>
      </c>
      <c r="I46" s="82" t="s">
        <v>180</v>
      </c>
      <c r="J46" s="82"/>
      <c r="K46" s="90">
        <v>2.1400000000000006</v>
      </c>
      <c r="L46" s="93" t="s">
        <v>184</v>
      </c>
      <c r="M46" s="94">
        <v>4.2000000000000003E-2</v>
      </c>
      <c r="N46" s="94">
        <v>8.0000000000000002E-3</v>
      </c>
      <c r="O46" s="90">
        <v>2473287.4500000002</v>
      </c>
      <c r="P46" s="92">
        <v>131.15</v>
      </c>
      <c r="Q46" s="82"/>
      <c r="R46" s="90">
        <v>3243.7163799999998</v>
      </c>
      <c r="S46" s="91">
        <v>2.3705933462408468E-2</v>
      </c>
      <c r="T46" s="91">
        <f t="shared" si="0"/>
        <v>5.5723203987910789E-4</v>
      </c>
      <c r="U46" s="91">
        <f>R46/'סכום נכסי הקרן'!$C$42</f>
        <v>6.5842627043605676E-5</v>
      </c>
    </row>
    <row r="47" spans="2:23" s="133" customFormat="1">
      <c r="B47" s="97" t="s">
        <v>421</v>
      </c>
      <c r="C47" s="82" t="s">
        <v>422</v>
      </c>
      <c r="D47" s="93" t="s">
        <v>140</v>
      </c>
      <c r="E47" s="93" t="s">
        <v>343</v>
      </c>
      <c r="F47" s="82" t="s">
        <v>344</v>
      </c>
      <c r="G47" s="93" t="s">
        <v>345</v>
      </c>
      <c r="H47" s="82" t="s">
        <v>402</v>
      </c>
      <c r="I47" s="82" t="s">
        <v>180</v>
      </c>
      <c r="J47" s="82"/>
      <c r="K47" s="90">
        <v>3.3700000000000006</v>
      </c>
      <c r="L47" s="93" t="s">
        <v>184</v>
      </c>
      <c r="M47" s="94">
        <v>0.04</v>
      </c>
      <c r="N47" s="94">
        <v>8.6000000000000017E-3</v>
      </c>
      <c r="O47" s="90">
        <v>52138422</v>
      </c>
      <c r="P47" s="92">
        <v>120.44</v>
      </c>
      <c r="Q47" s="82"/>
      <c r="R47" s="90">
        <v>62795.518549999993</v>
      </c>
      <c r="S47" s="91">
        <v>3.8621110549793405E-2</v>
      </c>
      <c r="T47" s="91">
        <f t="shared" si="0"/>
        <v>1.0787526034222158E-2</v>
      </c>
      <c r="U47" s="91">
        <f>R47/'סכום נכסי הקרן'!$C$42</f>
        <v>1.2746558032602938E-3</v>
      </c>
    </row>
    <row r="48" spans="2:23" s="133" customFormat="1">
      <c r="B48" s="97" t="s">
        <v>423</v>
      </c>
      <c r="C48" s="82" t="s">
        <v>424</v>
      </c>
      <c r="D48" s="93" t="s">
        <v>140</v>
      </c>
      <c r="E48" s="93" t="s">
        <v>343</v>
      </c>
      <c r="F48" s="82" t="s">
        <v>425</v>
      </c>
      <c r="G48" s="93" t="s">
        <v>345</v>
      </c>
      <c r="H48" s="82" t="s">
        <v>402</v>
      </c>
      <c r="I48" s="82" t="s">
        <v>182</v>
      </c>
      <c r="J48" s="82"/>
      <c r="K48" s="90">
        <v>3.28</v>
      </c>
      <c r="L48" s="93" t="s">
        <v>184</v>
      </c>
      <c r="M48" s="94">
        <v>3.85E-2</v>
      </c>
      <c r="N48" s="94">
        <v>6.5000000000000006E-3</v>
      </c>
      <c r="O48" s="90">
        <v>7013736</v>
      </c>
      <c r="P48" s="92">
        <v>119.28</v>
      </c>
      <c r="Q48" s="82"/>
      <c r="R48" s="90">
        <v>8365.9843799999999</v>
      </c>
      <c r="S48" s="91">
        <v>1.6466758856439861E-2</v>
      </c>
      <c r="T48" s="91">
        <f t="shared" si="0"/>
        <v>1.4371769894580468E-3</v>
      </c>
      <c r="U48" s="91">
        <f>R48/'סכום נכסי הקרן'!$C$42</f>
        <v>1.6981706316289302E-4</v>
      </c>
    </row>
    <row r="49" spans="2:21" s="133" customFormat="1">
      <c r="B49" s="97" t="s">
        <v>426</v>
      </c>
      <c r="C49" s="82" t="s">
        <v>427</v>
      </c>
      <c r="D49" s="93" t="s">
        <v>140</v>
      </c>
      <c r="E49" s="93" t="s">
        <v>343</v>
      </c>
      <c r="F49" s="82" t="s">
        <v>425</v>
      </c>
      <c r="G49" s="93" t="s">
        <v>345</v>
      </c>
      <c r="H49" s="82" t="s">
        <v>402</v>
      </c>
      <c r="I49" s="82" t="s">
        <v>180</v>
      </c>
      <c r="J49" s="82"/>
      <c r="K49" s="90">
        <v>2.7000000000000006</v>
      </c>
      <c r="L49" s="93" t="s">
        <v>184</v>
      </c>
      <c r="M49" s="94">
        <v>4.7500000000000001E-2</v>
      </c>
      <c r="N49" s="94">
        <v>5.8000000000000005E-3</v>
      </c>
      <c r="O49" s="90">
        <v>5985138.4199999999</v>
      </c>
      <c r="P49" s="92">
        <v>134.94999999999999</v>
      </c>
      <c r="Q49" s="82"/>
      <c r="R49" s="90">
        <v>8076.94416</v>
      </c>
      <c r="S49" s="91">
        <v>1.3747618443846929E-2</v>
      </c>
      <c r="T49" s="91">
        <f t="shared" si="0"/>
        <v>1.3875233044469959E-3</v>
      </c>
      <c r="U49" s="91">
        <f>R49/'סכום נכסי הקרן'!$C$42</f>
        <v>1.6394997579255341E-4</v>
      </c>
    </row>
    <row r="50" spans="2:21" s="133" customFormat="1">
      <c r="B50" s="97" t="s">
        <v>428</v>
      </c>
      <c r="C50" s="82" t="s">
        <v>429</v>
      </c>
      <c r="D50" s="93" t="s">
        <v>140</v>
      </c>
      <c r="E50" s="93" t="s">
        <v>343</v>
      </c>
      <c r="F50" s="82" t="s">
        <v>430</v>
      </c>
      <c r="G50" s="93" t="s">
        <v>431</v>
      </c>
      <c r="H50" s="82" t="s">
        <v>402</v>
      </c>
      <c r="I50" s="82" t="s">
        <v>182</v>
      </c>
      <c r="J50" s="82"/>
      <c r="K50" s="90">
        <v>2.4099999999999997</v>
      </c>
      <c r="L50" s="93" t="s">
        <v>184</v>
      </c>
      <c r="M50" s="94">
        <v>4.6500000000000007E-2</v>
      </c>
      <c r="N50" s="94">
        <v>7.9000000000000008E-3</v>
      </c>
      <c r="O50" s="90">
        <v>450804.27</v>
      </c>
      <c r="P50" s="92">
        <v>134.15</v>
      </c>
      <c r="Q50" s="82"/>
      <c r="R50" s="90">
        <v>604.75391000000002</v>
      </c>
      <c r="S50" s="91">
        <v>3.5590708424604058E-3</v>
      </c>
      <c r="T50" s="91">
        <f t="shared" si="0"/>
        <v>1.0388955611901138E-4</v>
      </c>
      <c r="U50" s="91">
        <f>R50/'סכום נכסי הקרן'!$C$42</f>
        <v>1.2275606583486895E-5</v>
      </c>
    </row>
    <row r="51" spans="2:21" s="133" customFormat="1">
      <c r="B51" s="97" t="s">
        <v>432</v>
      </c>
      <c r="C51" s="82" t="s">
        <v>433</v>
      </c>
      <c r="D51" s="93" t="s">
        <v>140</v>
      </c>
      <c r="E51" s="93" t="s">
        <v>343</v>
      </c>
      <c r="F51" s="82" t="s">
        <v>434</v>
      </c>
      <c r="G51" s="93" t="s">
        <v>386</v>
      </c>
      <c r="H51" s="82" t="s">
        <v>402</v>
      </c>
      <c r="I51" s="82" t="s">
        <v>182</v>
      </c>
      <c r="J51" s="82"/>
      <c r="K51" s="90">
        <v>2.58</v>
      </c>
      <c r="L51" s="93" t="s">
        <v>184</v>
      </c>
      <c r="M51" s="94">
        <v>3.6400000000000002E-2</v>
      </c>
      <c r="N51" s="94">
        <v>8.8999999999999999E-3</v>
      </c>
      <c r="O51" s="90">
        <v>2606250</v>
      </c>
      <c r="P51" s="92">
        <v>117.62</v>
      </c>
      <c r="Q51" s="82"/>
      <c r="R51" s="90">
        <v>3065.4712100000002</v>
      </c>
      <c r="S51" s="91">
        <v>2.3639455782312926E-2</v>
      </c>
      <c r="T51" s="91">
        <f t="shared" si="0"/>
        <v>5.2661163166767906E-4</v>
      </c>
      <c r="U51" s="91">
        <f>R51/'סכום נכסי הקרן'!$C$42</f>
        <v>6.2224514707090594E-5</v>
      </c>
    </row>
    <row r="52" spans="2:21" s="133" customFormat="1">
      <c r="B52" s="97" t="s">
        <v>435</v>
      </c>
      <c r="C52" s="82" t="s">
        <v>436</v>
      </c>
      <c r="D52" s="93" t="s">
        <v>140</v>
      </c>
      <c r="E52" s="93" t="s">
        <v>343</v>
      </c>
      <c r="F52" s="82" t="s">
        <v>437</v>
      </c>
      <c r="G52" s="93" t="s">
        <v>438</v>
      </c>
      <c r="H52" s="82" t="s">
        <v>402</v>
      </c>
      <c r="I52" s="82" t="s">
        <v>180</v>
      </c>
      <c r="J52" s="82"/>
      <c r="K52" s="90">
        <v>8.75</v>
      </c>
      <c r="L52" s="93" t="s">
        <v>184</v>
      </c>
      <c r="M52" s="94">
        <v>3.85E-2</v>
      </c>
      <c r="N52" s="94">
        <v>2.1499999999999998E-2</v>
      </c>
      <c r="O52" s="90">
        <v>68394218.310000002</v>
      </c>
      <c r="P52" s="92">
        <v>116.86</v>
      </c>
      <c r="Q52" s="82"/>
      <c r="R52" s="90">
        <v>79925.486950000006</v>
      </c>
      <c r="S52" s="91">
        <v>2.4877384522922569E-2</v>
      </c>
      <c r="T52" s="91">
        <f t="shared" si="0"/>
        <v>1.3730251635464973E-2</v>
      </c>
      <c r="U52" s="91">
        <f>R52/'סכום נכסי הקרן'!$C$42</f>
        <v>1.622368731426335E-3</v>
      </c>
    </row>
    <row r="53" spans="2:21" s="133" customFormat="1">
      <c r="B53" s="97" t="s">
        <v>439</v>
      </c>
      <c r="C53" s="82" t="s">
        <v>440</v>
      </c>
      <c r="D53" s="93" t="s">
        <v>140</v>
      </c>
      <c r="E53" s="93" t="s">
        <v>343</v>
      </c>
      <c r="F53" s="82" t="s">
        <v>437</v>
      </c>
      <c r="G53" s="93" t="s">
        <v>438</v>
      </c>
      <c r="H53" s="82" t="s">
        <v>402</v>
      </c>
      <c r="I53" s="82" t="s">
        <v>180</v>
      </c>
      <c r="J53" s="82"/>
      <c r="K53" s="90">
        <v>7</v>
      </c>
      <c r="L53" s="93" t="s">
        <v>184</v>
      </c>
      <c r="M53" s="94">
        <v>4.4999999999999998E-2</v>
      </c>
      <c r="N53" s="94">
        <v>1.7800000000000003E-2</v>
      </c>
      <c r="O53" s="90">
        <v>43421000</v>
      </c>
      <c r="P53" s="92">
        <v>122.88</v>
      </c>
      <c r="Q53" s="82"/>
      <c r="R53" s="90">
        <v>53355.726320000002</v>
      </c>
      <c r="S53" s="91">
        <v>4.7532410949936675E-2</v>
      </c>
      <c r="T53" s="91">
        <f t="shared" si="0"/>
        <v>9.1658815794878491E-3</v>
      </c>
      <c r="U53" s="91">
        <f>R53/'סכום נכסי הקרן'!$C$42</f>
        <v>1.0830420348675663E-3</v>
      </c>
    </row>
    <row r="54" spans="2:21" s="133" customFormat="1">
      <c r="B54" s="97" t="s">
        <v>441</v>
      </c>
      <c r="C54" s="82" t="s">
        <v>442</v>
      </c>
      <c r="D54" s="93" t="s">
        <v>140</v>
      </c>
      <c r="E54" s="93" t="s">
        <v>343</v>
      </c>
      <c r="F54" s="82" t="s">
        <v>344</v>
      </c>
      <c r="G54" s="93" t="s">
        <v>345</v>
      </c>
      <c r="H54" s="82" t="s">
        <v>402</v>
      </c>
      <c r="I54" s="82" t="s">
        <v>180</v>
      </c>
      <c r="J54" s="82"/>
      <c r="K54" s="90">
        <v>2.9000000000000004</v>
      </c>
      <c r="L54" s="93" t="s">
        <v>184</v>
      </c>
      <c r="M54" s="94">
        <v>0.05</v>
      </c>
      <c r="N54" s="94">
        <v>8.0999999999999996E-3</v>
      </c>
      <c r="O54" s="90">
        <v>22581804</v>
      </c>
      <c r="P54" s="92">
        <v>124.51</v>
      </c>
      <c r="Q54" s="82"/>
      <c r="R54" s="90">
        <v>28116.60586</v>
      </c>
      <c r="S54" s="91">
        <v>2.2581826581826583E-2</v>
      </c>
      <c r="T54" s="91">
        <f t="shared" si="0"/>
        <v>4.8300997382035842E-3</v>
      </c>
      <c r="U54" s="91">
        <f>R54/'סכום נכסי הקרן'!$C$42</f>
        <v>5.7072535835332131E-4</v>
      </c>
    </row>
    <row r="55" spans="2:21" s="133" customFormat="1">
      <c r="B55" s="97" t="s">
        <v>443</v>
      </c>
      <c r="C55" s="82" t="s">
        <v>444</v>
      </c>
      <c r="D55" s="93" t="s">
        <v>140</v>
      </c>
      <c r="E55" s="93" t="s">
        <v>343</v>
      </c>
      <c r="F55" s="82" t="s">
        <v>425</v>
      </c>
      <c r="G55" s="93" t="s">
        <v>345</v>
      </c>
      <c r="H55" s="82" t="s">
        <v>402</v>
      </c>
      <c r="I55" s="82" t="s">
        <v>180</v>
      </c>
      <c r="J55" s="82"/>
      <c r="K55" s="90">
        <v>1.3800000000000001</v>
      </c>
      <c r="L55" s="93" t="s">
        <v>184</v>
      </c>
      <c r="M55" s="94">
        <v>5.2499999999999998E-2</v>
      </c>
      <c r="N55" s="94">
        <v>8.5000000000000006E-3</v>
      </c>
      <c r="O55" s="90">
        <v>5906818.7999999998</v>
      </c>
      <c r="P55" s="92">
        <v>134.29</v>
      </c>
      <c r="Q55" s="82"/>
      <c r="R55" s="90">
        <v>7932.2667999999994</v>
      </c>
      <c r="S55" s="91">
        <v>1.6407829999999998E-2</v>
      </c>
      <c r="T55" s="91">
        <f t="shared" si="0"/>
        <v>1.362669448254697E-3</v>
      </c>
      <c r="U55" s="91">
        <f>R55/'סכום נכסי הקרן'!$C$42</f>
        <v>1.6101324016582963E-4</v>
      </c>
    </row>
    <row r="56" spans="2:21" s="133" customFormat="1">
      <c r="B56" s="97" t="s">
        <v>445</v>
      </c>
      <c r="C56" s="82" t="s">
        <v>446</v>
      </c>
      <c r="D56" s="93" t="s">
        <v>140</v>
      </c>
      <c r="E56" s="93" t="s">
        <v>343</v>
      </c>
      <c r="F56" s="82" t="s">
        <v>425</v>
      </c>
      <c r="G56" s="93" t="s">
        <v>345</v>
      </c>
      <c r="H56" s="82" t="s">
        <v>402</v>
      </c>
      <c r="I56" s="82" t="s">
        <v>180</v>
      </c>
      <c r="J56" s="82"/>
      <c r="K56" s="90">
        <v>0.75</v>
      </c>
      <c r="L56" s="93" t="s">
        <v>184</v>
      </c>
      <c r="M56" s="94">
        <v>5.5E-2</v>
      </c>
      <c r="N56" s="94">
        <v>1.0999999999999999E-2</v>
      </c>
      <c r="O56" s="90">
        <v>749689.76</v>
      </c>
      <c r="P56" s="92">
        <v>130.21</v>
      </c>
      <c r="Q56" s="82"/>
      <c r="R56" s="90">
        <v>976.17106999999999</v>
      </c>
      <c r="S56" s="91">
        <v>9.3711220000000008E-3</v>
      </c>
      <c r="T56" s="91">
        <f t="shared" si="0"/>
        <v>1.6769462335269628E-4</v>
      </c>
      <c r="U56" s="91">
        <f>R56/'סכום נכסי הקרן'!$C$42</f>
        <v>1.9814823542854724E-5</v>
      </c>
    </row>
    <row r="57" spans="2:21" s="133" customFormat="1">
      <c r="B57" s="97" t="s">
        <v>447</v>
      </c>
      <c r="C57" s="82" t="s">
        <v>448</v>
      </c>
      <c r="D57" s="93" t="s">
        <v>140</v>
      </c>
      <c r="E57" s="93" t="s">
        <v>343</v>
      </c>
      <c r="F57" s="82" t="s">
        <v>362</v>
      </c>
      <c r="G57" s="93" t="s">
        <v>345</v>
      </c>
      <c r="H57" s="82" t="s">
        <v>402</v>
      </c>
      <c r="I57" s="82" t="s">
        <v>182</v>
      </c>
      <c r="J57" s="82"/>
      <c r="K57" s="90">
        <v>2.78</v>
      </c>
      <c r="L57" s="93" t="s">
        <v>184</v>
      </c>
      <c r="M57" s="94">
        <v>6.5000000000000002E-2</v>
      </c>
      <c r="N57" s="94">
        <v>7.8000000000000014E-3</v>
      </c>
      <c r="O57" s="90">
        <v>59807679</v>
      </c>
      <c r="P57" s="92">
        <v>129.38</v>
      </c>
      <c r="Q57" s="90">
        <v>1075.0864299999998</v>
      </c>
      <c r="R57" s="90">
        <v>78454.265709999992</v>
      </c>
      <c r="S57" s="91">
        <v>3.7973129523809525E-2</v>
      </c>
      <c r="T57" s="91">
        <f t="shared" si="0"/>
        <v>1.3477513258665618E-2</v>
      </c>
      <c r="U57" s="91">
        <f>R57/'סכום נכסי הקרן'!$C$42</f>
        <v>1.5925051243609258E-3</v>
      </c>
    </row>
    <row r="58" spans="2:21" s="133" customFormat="1">
      <c r="B58" s="97" t="s">
        <v>449</v>
      </c>
      <c r="C58" s="82" t="s">
        <v>450</v>
      </c>
      <c r="D58" s="93" t="s">
        <v>140</v>
      </c>
      <c r="E58" s="93" t="s">
        <v>343</v>
      </c>
      <c r="F58" s="82" t="s">
        <v>451</v>
      </c>
      <c r="G58" s="93" t="s">
        <v>431</v>
      </c>
      <c r="H58" s="82" t="s">
        <v>402</v>
      </c>
      <c r="I58" s="82" t="s">
        <v>180</v>
      </c>
      <c r="J58" s="82"/>
      <c r="K58" s="90">
        <v>0.66999999999999993</v>
      </c>
      <c r="L58" s="93" t="s">
        <v>184</v>
      </c>
      <c r="M58" s="94">
        <v>4.4000000000000004E-2</v>
      </c>
      <c r="N58" s="94">
        <v>8.6000000000000017E-3</v>
      </c>
      <c r="O58" s="90">
        <v>71742.66</v>
      </c>
      <c r="P58" s="92">
        <v>112.63</v>
      </c>
      <c r="Q58" s="82"/>
      <c r="R58" s="90">
        <v>80.803749999999994</v>
      </c>
      <c r="S58" s="91">
        <v>5.9872931050280239E-4</v>
      </c>
      <c r="T58" s="91">
        <f t="shared" si="0"/>
        <v>1.3881126821075973E-5</v>
      </c>
      <c r="U58" s="91">
        <f>R58/'סכום נכסי הקרן'!$C$42</f>
        <v>1.6401961675128799E-6</v>
      </c>
    </row>
    <row r="59" spans="2:21" s="133" customFormat="1">
      <c r="B59" s="97" t="s">
        <v>452</v>
      </c>
      <c r="C59" s="82" t="s">
        <v>453</v>
      </c>
      <c r="D59" s="93" t="s">
        <v>140</v>
      </c>
      <c r="E59" s="93" t="s">
        <v>343</v>
      </c>
      <c r="F59" s="82" t="s">
        <v>454</v>
      </c>
      <c r="G59" s="93" t="s">
        <v>455</v>
      </c>
      <c r="H59" s="82" t="s">
        <v>402</v>
      </c>
      <c r="I59" s="82" t="s">
        <v>180</v>
      </c>
      <c r="J59" s="82"/>
      <c r="K59" s="90">
        <v>0.58000000000000007</v>
      </c>
      <c r="L59" s="93" t="s">
        <v>184</v>
      </c>
      <c r="M59" s="94">
        <v>4.0999999999999995E-2</v>
      </c>
      <c r="N59" s="94">
        <v>1.1600000000000001E-2</v>
      </c>
      <c r="O59" s="90">
        <v>8829.7999999999993</v>
      </c>
      <c r="P59" s="92">
        <v>124.47</v>
      </c>
      <c r="Q59" s="82"/>
      <c r="R59" s="90">
        <v>10.990459999999999</v>
      </c>
      <c r="S59" s="91">
        <v>5.9367834558604267E-5</v>
      </c>
      <c r="T59" s="91">
        <f t="shared" si="0"/>
        <v>1.8880308040401914E-6</v>
      </c>
      <c r="U59" s="91">
        <f>R59/'סכום נכסי הקרן'!$C$42</f>
        <v>2.2309002207451518E-7</v>
      </c>
    </row>
    <row r="60" spans="2:21" s="133" customFormat="1">
      <c r="B60" s="97" t="s">
        <v>456</v>
      </c>
      <c r="C60" s="82" t="s">
        <v>457</v>
      </c>
      <c r="D60" s="93" t="s">
        <v>140</v>
      </c>
      <c r="E60" s="93" t="s">
        <v>343</v>
      </c>
      <c r="F60" s="82" t="s">
        <v>458</v>
      </c>
      <c r="G60" s="93" t="s">
        <v>459</v>
      </c>
      <c r="H60" s="82" t="s">
        <v>460</v>
      </c>
      <c r="I60" s="82" t="s">
        <v>182</v>
      </c>
      <c r="J60" s="82"/>
      <c r="K60" s="90">
        <v>8.85</v>
      </c>
      <c r="L60" s="93" t="s">
        <v>184</v>
      </c>
      <c r="M60" s="94">
        <v>5.1500000000000004E-2</v>
      </c>
      <c r="N60" s="94">
        <v>3.4099999999999998E-2</v>
      </c>
      <c r="O60" s="90">
        <v>66206156</v>
      </c>
      <c r="P60" s="92">
        <v>139.80000000000001</v>
      </c>
      <c r="Q60" s="82"/>
      <c r="R60" s="90">
        <v>92556.200779999999</v>
      </c>
      <c r="S60" s="91">
        <v>1.8644253964070063E-2</v>
      </c>
      <c r="T60" s="91">
        <f t="shared" si="0"/>
        <v>1.5900058612430126E-2</v>
      </c>
      <c r="U60" s="91">
        <f>R60/'סכום נכסי הקרן'!$C$42</f>
        <v>1.8787534712053418E-3</v>
      </c>
    </row>
    <row r="61" spans="2:21" s="133" customFormat="1">
      <c r="B61" s="97" t="s">
        <v>461</v>
      </c>
      <c r="C61" s="82" t="s">
        <v>462</v>
      </c>
      <c r="D61" s="93" t="s">
        <v>140</v>
      </c>
      <c r="E61" s="93" t="s">
        <v>343</v>
      </c>
      <c r="F61" s="82" t="s">
        <v>463</v>
      </c>
      <c r="G61" s="93" t="s">
        <v>386</v>
      </c>
      <c r="H61" s="82" t="s">
        <v>460</v>
      </c>
      <c r="I61" s="82" t="s">
        <v>180</v>
      </c>
      <c r="J61" s="82"/>
      <c r="K61" s="90">
        <v>1.4999999999999998</v>
      </c>
      <c r="L61" s="93" t="s">
        <v>184</v>
      </c>
      <c r="M61" s="94">
        <v>4.9500000000000002E-2</v>
      </c>
      <c r="N61" s="94">
        <v>8.4999999999999989E-3</v>
      </c>
      <c r="O61" s="90">
        <v>2052436.7000000002</v>
      </c>
      <c r="P61" s="92">
        <v>125.56</v>
      </c>
      <c r="Q61" s="90">
        <v>1395.11941</v>
      </c>
      <c r="R61" s="90">
        <v>4045.9471200000003</v>
      </c>
      <c r="S61" s="91">
        <v>1.1934217533488748E-2</v>
      </c>
      <c r="T61" s="91">
        <f t="shared" si="0"/>
        <v>6.9504577552510977E-4</v>
      </c>
      <c r="U61" s="91">
        <f>R61/'סכום נכסי הקרן'!$C$42</f>
        <v>8.2126720111180178E-5</v>
      </c>
    </row>
    <row r="62" spans="2:21" s="133" customFormat="1">
      <c r="B62" s="97" t="s">
        <v>464</v>
      </c>
      <c r="C62" s="82" t="s">
        <v>465</v>
      </c>
      <c r="D62" s="93" t="s">
        <v>140</v>
      </c>
      <c r="E62" s="93" t="s">
        <v>343</v>
      </c>
      <c r="F62" s="82" t="s">
        <v>463</v>
      </c>
      <c r="G62" s="93" t="s">
        <v>386</v>
      </c>
      <c r="H62" s="82" t="s">
        <v>460</v>
      </c>
      <c r="I62" s="82" t="s">
        <v>180</v>
      </c>
      <c r="J62" s="82"/>
      <c r="K62" s="90">
        <v>3.5999999999999996</v>
      </c>
      <c r="L62" s="93" t="s">
        <v>184</v>
      </c>
      <c r="M62" s="94">
        <v>4.8000000000000001E-2</v>
      </c>
      <c r="N62" s="94">
        <v>1.0099999999999998E-2</v>
      </c>
      <c r="O62" s="90">
        <v>64335743</v>
      </c>
      <c r="P62" s="92">
        <v>115.71</v>
      </c>
      <c r="Q62" s="90">
        <v>3134.0561499999999</v>
      </c>
      <c r="R62" s="90">
        <v>77576.942980000007</v>
      </c>
      <c r="S62" s="91">
        <v>4.7321490409298402E-2</v>
      </c>
      <c r="T62" s="91">
        <f t="shared" si="0"/>
        <v>1.3326799608888938E-2</v>
      </c>
      <c r="U62" s="91">
        <f>R62/'סכום נכסי הקרן'!$C$42</f>
        <v>1.5746967753744255E-3</v>
      </c>
    </row>
    <row r="63" spans="2:21" s="133" customFormat="1">
      <c r="B63" s="97" t="s">
        <v>466</v>
      </c>
      <c r="C63" s="82" t="s">
        <v>467</v>
      </c>
      <c r="D63" s="93" t="s">
        <v>140</v>
      </c>
      <c r="E63" s="93" t="s">
        <v>343</v>
      </c>
      <c r="F63" s="82" t="s">
        <v>463</v>
      </c>
      <c r="G63" s="93" t="s">
        <v>386</v>
      </c>
      <c r="H63" s="82" t="s">
        <v>460</v>
      </c>
      <c r="I63" s="82" t="s">
        <v>180</v>
      </c>
      <c r="J63" s="82"/>
      <c r="K63" s="90">
        <v>7.47</v>
      </c>
      <c r="L63" s="93" t="s">
        <v>184</v>
      </c>
      <c r="M63" s="94">
        <v>3.2000000000000001E-2</v>
      </c>
      <c r="N63" s="94">
        <v>1.89E-2</v>
      </c>
      <c r="O63" s="90">
        <v>4159417</v>
      </c>
      <c r="P63" s="92">
        <v>109.18</v>
      </c>
      <c r="Q63" s="90">
        <v>133.10133999999999</v>
      </c>
      <c r="R63" s="90">
        <v>4674.3529400000007</v>
      </c>
      <c r="S63" s="91">
        <v>9.1668804435981518E-3</v>
      </c>
      <c r="T63" s="91">
        <f t="shared" si="0"/>
        <v>8.0299844953494537E-4</v>
      </c>
      <c r="U63" s="91">
        <f>R63/'סכום נכסי הקרן'!$C$42</f>
        <v>9.4882425355142117E-5</v>
      </c>
    </row>
    <row r="64" spans="2:21" s="133" customFormat="1">
      <c r="B64" s="97" t="s">
        <v>468</v>
      </c>
      <c r="C64" s="82" t="s">
        <v>469</v>
      </c>
      <c r="D64" s="93" t="s">
        <v>140</v>
      </c>
      <c r="E64" s="93" t="s">
        <v>343</v>
      </c>
      <c r="F64" s="82" t="s">
        <v>463</v>
      </c>
      <c r="G64" s="93" t="s">
        <v>386</v>
      </c>
      <c r="H64" s="82" t="s">
        <v>460</v>
      </c>
      <c r="I64" s="82" t="s">
        <v>180</v>
      </c>
      <c r="J64" s="82"/>
      <c r="K64" s="90">
        <v>1.9400000000000002</v>
      </c>
      <c r="L64" s="93" t="s">
        <v>184</v>
      </c>
      <c r="M64" s="94">
        <v>4.9000000000000002E-2</v>
      </c>
      <c r="N64" s="94">
        <v>8.1000000000000013E-3</v>
      </c>
      <c r="O64" s="90">
        <v>18727619.510000002</v>
      </c>
      <c r="P64" s="92">
        <v>119.11</v>
      </c>
      <c r="Q64" s="82"/>
      <c r="R64" s="90">
        <v>22306.46747</v>
      </c>
      <c r="S64" s="91">
        <v>4.7267204979928375E-2</v>
      </c>
      <c r="T64" s="91">
        <f t="shared" si="0"/>
        <v>3.8319868060736747E-3</v>
      </c>
      <c r="U64" s="91">
        <f>R64/'סכום נכסי הקרן'!$C$42</f>
        <v>4.5278817449740549E-4</v>
      </c>
    </row>
    <row r="65" spans="2:21" s="133" customFormat="1">
      <c r="B65" s="97" t="s">
        <v>470</v>
      </c>
      <c r="C65" s="82" t="s">
        <v>471</v>
      </c>
      <c r="D65" s="93" t="s">
        <v>140</v>
      </c>
      <c r="E65" s="93" t="s">
        <v>343</v>
      </c>
      <c r="F65" s="82" t="s">
        <v>472</v>
      </c>
      <c r="G65" s="93" t="s">
        <v>386</v>
      </c>
      <c r="H65" s="82" t="s">
        <v>460</v>
      </c>
      <c r="I65" s="82" t="s">
        <v>182</v>
      </c>
      <c r="J65" s="82"/>
      <c r="K65" s="90">
        <v>1.4899999999999998</v>
      </c>
      <c r="L65" s="93" t="s">
        <v>184</v>
      </c>
      <c r="M65" s="94">
        <v>4.8000000000000001E-2</v>
      </c>
      <c r="N65" s="94">
        <v>1.03E-2</v>
      </c>
      <c r="O65" s="90">
        <v>2158793.17</v>
      </c>
      <c r="P65" s="92">
        <v>113.08</v>
      </c>
      <c r="Q65" s="82"/>
      <c r="R65" s="90">
        <v>2441.1631600000001</v>
      </c>
      <c r="S65" s="91">
        <v>9.441887552484254E-3</v>
      </c>
      <c r="T65" s="91">
        <f t="shared" si="0"/>
        <v>4.1936290599011279E-4</v>
      </c>
      <c r="U65" s="91">
        <f>R65/'סכום נכסי הקרן'!$C$42</f>
        <v>4.9551988110770005E-5</v>
      </c>
    </row>
    <row r="66" spans="2:21" s="133" customFormat="1">
      <c r="B66" s="97" t="s">
        <v>473</v>
      </c>
      <c r="C66" s="82" t="s">
        <v>474</v>
      </c>
      <c r="D66" s="93" t="s">
        <v>140</v>
      </c>
      <c r="E66" s="93" t="s">
        <v>343</v>
      </c>
      <c r="F66" s="82" t="s">
        <v>472</v>
      </c>
      <c r="G66" s="93" t="s">
        <v>386</v>
      </c>
      <c r="H66" s="82" t="s">
        <v>460</v>
      </c>
      <c r="I66" s="82" t="s">
        <v>182</v>
      </c>
      <c r="J66" s="82"/>
      <c r="K66" s="90">
        <v>4.62</v>
      </c>
      <c r="L66" s="93" t="s">
        <v>184</v>
      </c>
      <c r="M66" s="94">
        <v>3.2899999999999999E-2</v>
      </c>
      <c r="N66" s="94">
        <v>1.5299999999999998E-2</v>
      </c>
      <c r="O66" s="90">
        <v>14896657.33</v>
      </c>
      <c r="P66" s="92">
        <v>109.05</v>
      </c>
      <c r="Q66" s="82"/>
      <c r="R66" s="90">
        <v>16244.80481</v>
      </c>
      <c r="S66" s="91">
        <v>7.0936463476190481E-2</v>
      </c>
      <c r="T66" s="91">
        <f t="shared" si="0"/>
        <v>2.7906649846230524E-3</v>
      </c>
      <c r="U66" s="91">
        <f>R66/'סכום נכסי הקרן'!$C$42</f>
        <v>3.2974542136171651E-4</v>
      </c>
    </row>
    <row r="67" spans="2:21" s="133" customFormat="1">
      <c r="B67" s="97" t="s">
        <v>475</v>
      </c>
      <c r="C67" s="82" t="s">
        <v>476</v>
      </c>
      <c r="D67" s="93" t="s">
        <v>140</v>
      </c>
      <c r="E67" s="93" t="s">
        <v>343</v>
      </c>
      <c r="F67" s="82" t="s">
        <v>477</v>
      </c>
      <c r="G67" s="93" t="s">
        <v>386</v>
      </c>
      <c r="H67" s="82" t="s">
        <v>460</v>
      </c>
      <c r="I67" s="82" t="s">
        <v>180</v>
      </c>
      <c r="J67" s="82"/>
      <c r="K67" s="90">
        <v>0.74</v>
      </c>
      <c r="L67" s="93" t="s">
        <v>184</v>
      </c>
      <c r="M67" s="94">
        <v>4.5499999999999999E-2</v>
      </c>
      <c r="N67" s="94">
        <v>1.04E-2</v>
      </c>
      <c r="O67" s="90">
        <v>1831987.4</v>
      </c>
      <c r="P67" s="92">
        <v>125.27</v>
      </c>
      <c r="Q67" s="82"/>
      <c r="R67" s="90">
        <v>2294.93064</v>
      </c>
      <c r="S67" s="91">
        <v>1.295404816789467E-2</v>
      </c>
      <c r="T67" s="91">
        <f t="shared" si="0"/>
        <v>3.9424189173662175E-4</v>
      </c>
      <c r="U67" s="91">
        <f>R67/'סכום נכסי הקרן'!$C$42</f>
        <v>4.6583685044764395E-5</v>
      </c>
    </row>
    <row r="68" spans="2:21" s="133" customFormat="1">
      <c r="B68" s="97" t="s">
        <v>478</v>
      </c>
      <c r="C68" s="82" t="s">
        <v>479</v>
      </c>
      <c r="D68" s="93" t="s">
        <v>140</v>
      </c>
      <c r="E68" s="93" t="s">
        <v>343</v>
      </c>
      <c r="F68" s="82" t="s">
        <v>477</v>
      </c>
      <c r="G68" s="93" t="s">
        <v>386</v>
      </c>
      <c r="H68" s="82" t="s">
        <v>460</v>
      </c>
      <c r="I68" s="82" t="s">
        <v>180</v>
      </c>
      <c r="J68" s="82"/>
      <c r="K68" s="90">
        <v>5.5299999999999994</v>
      </c>
      <c r="L68" s="93" t="s">
        <v>184</v>
      </c>
      <c r="M68" s="94">
        <v>4.7500000000000001E-2</v>
      </c>
      <c r="N68" s="94">
        <v>1.5600000000000001E-2</v>
      </c>
      <c r="O68" s="90">
        <v>37847650</v>
      </c>
      <c r="P68" s="92">
        <v>144.94999999999999</v>
      </c>
      <c r="Q68" s="82"/>
      <c r="R68" s="90">
        <v>54860.168359999996</v>
      </c>
      <c r="S68" s="91">
        <v>2.0053860011656863E-2</v>
      </c>
      <c r="T68" s="91">
        <f t="shared" si="0"/>
        <v>9.4243268960999878E-3</v>
      </c>
      <c r="U68" s="91">
        <f>R68/'סכום נכסי הקרן'!$C$42</f>
        <v>1.1135799748549214E-3</v>
      </c>
    </row>
    <row r="69" spans="2:21" s="133" customFormat="1">
      <c r="B69" s="97" t="s">
        <v>480</v>
      </c>
      <c r="C69" s="82" t="s">
        <v>481</v>
      </c>
      <c r="D69" s="93" t="s">
        <v>140</v>
      </c>
      <c r="E69" s="93" t="s">
        <v>343</v>
      </c>
      <c r="F69" s="82" t="s">
        <v>482</v>
      </c>
      <c r="G69" s="93" t="s">
        <v>386</v>
      </c>
      <c r="H69" s="82" t="s">
        <v>460</v>
      </c>
      <c r="I69" s="82" t="s">
        <v>180</v>
      </c>
      <c r="J69" s="82"/>
      <c r="K69" s="90">
        <v>0.99</v>
      </c>
      <c r="L69" s="93" t="s">
        <v>184</v>
      </c>
      <c r="M69" s="94">
        <v>4.9500000000000002E-2</v>
      </c>
      <c r="N69" s="94">
        <v>1.0800000000000001E-2</v>
      </c>
      <c r="O69" s="90">
        <v>627967.32999999996</v>
      </c>
      <c r="P69" s="92">
        <v>128.44</v>
      </c>
      <c r="Q69" s="82"/>
      <c r="R69" s="90">
        <v>806.56123000000002</v>
      </c>
      <c r="S69" s="91">
        <v>1.6931840635200093E-3</v>
      </c>
      <c r="T69" s="91">
        <f t="shared" si="0"/>
        <v>1.3855766251681423E-4</v>
      </c>
      <c r="U69" s="91">
        <f>R69/'סכום נכסי הקרן'!$C$42</f>
        <v>1.6371995585730545E-5</v>
      </c>
    </row>
    <row r="70" spans="2:21" s="133" customFormat="1">
      <c r="B70" s="97" t="s">
        <v>483</v>
      </c>
      <c r="C70" s="82" t="s">
        <v>484</v>
      </c>
      <c r="D70" s="93" t="s">
        <v>140</v>
      </c>
      <c r="E70" s="93" t="s">
        <v>343</v>
      </c>
      <c r="F70" s="82" t="s">
        <v>482</v>
      </c>
      <c r="G70" s="93" t="s">
        <v>386</v>
      </c>
      <c r="H70" s="82" t="s">
        <v>460</v>
      </c>
      <c r="I70" s="82" t="s">
        <v>180</v>
      </c>
      <c r="J70" s="82"/>
      <c r="K70" s="90">
        <v>2.0699999999999998</v>
      </c>
      <c r="L70" s="93" t="s">
        <v>184</v>
      </c>
      <c r="M70" s="94">
        <v>6.5000000000000002E-2</v>
      </c>
      <c r="N70" s="94">
        <v>7.2000000000000007E-3</v>
      </c>
      <c r="O70" s="90">
        <v>39639416.07</v>
      </c>
      <c r="P70" s="92">
        <v>128.57</v>
      </c>
      <c r="Q70" s="82"/>
      <c r="R70" s="90">
        <v>50964.398909999996</v>
      </c>
      <c r="S70" s="91">
        <v>5.7389038252511744E-2</v>
      </c>
      <c r="T70" s="91">
        <f t="shared" si="0"/>
        <v>8.7550798648530059E-3</v>
      </c>
      <c r="U70" s="91">
        <f>R70/'סכום נכסי הקרן'!$C$42</f>
        <v>1.0345016384979608E-3</v>
      </c>
    </row>
    <row r="71" spans="2:21" s="133" customFormat="1">
      <c r="B71" s="97" t="s">
        <v>485</v>
      </c>
      <c r="C71" s="82" t="s">
        <v>486</v>
      </c>
      <c r="D71" s="93" t="s">
        <v>140</v>
      </c>
      <c r="E71" s="93" t="s">
        <v>343</v>
      </c>
      <c r="F71" s="82" t="s">
        <v>482</v>
      </c>
      <c r="G71" s="93" t="s">
        <v>386</v>
      </c>
      <c r="H71" s="82" t="s">
        <v>460</v>
      </c>
      <c r="I71" s="82" t="s">
        <v>180</v>
      </c>
      <c r="J71" s="82"/>
      <c r="K71" s="90">
        <v>0.9900000000000001</v>
      </c>
      <c r="L71" s="93" t="s">
        <v>184</v>
      </c>
      <c r="M71" s="94">
        <v>5.2999999999999999E-2</v>
      </c>
      <c r="N71" s="94">
        <v>1.06E-2</v>
      </c>
      <c r="O71" s="90">
        <v>4413487.83</v>
      </c>
      <c r="P71" s="92">
        <v>121.87</v>
      </c>
      <c r="Q71" s="82"/>
      <c r="R71" s="90">
        <v>5378.7176399999998</v>
      </c>
      <c r="S71" s="91">
        <v>9.2433159243177944E-3</v>
      </c>
      <c r="T71" s="91">
        <f t="shared" si="0"/>
        <v>9.2399995910583924E-4</v>
      </c>
      <c r="U71" s="91">
        <f>R71/'סכום נכסי הקרן'!$C$42</f>
        <v>1.0917998309808545E-4</v>
      </c>
    </row>
    <row r="72" spans="2:21" s="133" customFormat="1">
      <c r="B72" s="97" t="s">
        <v>487</v>
      </c>
      <c r="C72" s="82" t="s">
        <v>488</v>
      </c>
      <c r="D72" s="93" t="s">
        <v>140</v>
      </c>
      <c r="E72" s="93" t="s">
        <v>343</v>
      </c>
      <c r="F72" s="82" t="s">
        <v>489</v>
      </c>
      <c r="G72" s="93" t="s">
        <v>386</v>
      </c>
      <c r="H72" s="82" t="s">
        <v>460</v>
      </c>
      <c r="I72" s="82" t="s">
        <v>180</v>
      </c>
      <c r="J72" s="82"/>
      <c r="K72" s="90">
        <v>2.52</v>
      </c>
      <c r="L72" s="93" t="s">
        <v>184</v>
      </c>
      <c r="M72" s="94">
        <v>4.9500000000000002E-2</v>
      </c>
      <c r="N72" s="94">
        <v>1.4800000000000002E-2</v>
      </c>
      <c r="O72" s="90">
        <v>12584947.619999999</v>
      </c>
      <c r="P72" s="92">
        <v>112.06</v>
      </c>
      <c r="Q72" s="82"/>
      <c r="R72" s="90">
        <v>14102.692849999999</v>
      </c>
      <c r="S72" s="91">
        <v>4.4040270226763718E-2</v>
      </c>
      <c r="T72" s="91">
        <f t="shared" si="0"/>
        <v>2.4226755313897109E-3</v>
      </c>
      <c r="U72" s="91">
        <f>R72/'סכום נכסי הקרן'!$C$42</f>
        <v>2.8626372865345103E-4</v>
      </c>
    </row>
    <row r="73" spans="2:21" s="133" customFormat="1">
      <c r="B73" s="97" t="s">
        <v>490</v>
      </c>
      <c r="C73" s="82" t="s">
        <v>491</v>
      </c>
      <c r="D73" s="93" t="s">
        <v>140</v>
      </c>
      <c r="E73" s="93" t="s">
        <v>343</v>
      </c>
      <c r="F73" s="82" t="s">
        <v>492</v>
      </c>
      <c r="G73" s="93" t="s">
        <v>345</v>
      </c>
      <c r="H73" s="82" t="s">
        <v>460</v>
      </c>
      <c r="I73" s="82" t="s">
        <v>182</v>
      </c>
      <c r="J73" s="82"/>
      <c r="K73" s="90">
        <v>2.94</v>
      </c>
      <c r="L73" s="93" t="s">
        <v>184</v>
      </c>
      <c r="M73" s="94">
        <v>3.5499999999999997E-2</v>
      </c>
      <c r="N73" s="94">
        <v>7.1999999999999998E-3</v>
      </c>
      <c r="O73" s="90">
        <v>11943656.720000001</v>
      </c>
      <c r="P73" s="92">
        <v>120.06</v>
      </c>
      <c r="Q73" s="82"/>
      <c r="R73" s="90">
        <v>14339.553449999999</v>
      </c>
      <c r="S73" s="91">
        <v>2.3939327614073479E-2</v>
      </c>
      <c r="T73" s="91">
        <f t="shared" si="0"/>
        <v>2.4633653759515801E-3</v>
      </c>
      <c r="U73" s="91">
        <f>R73/'סכום נכסי הקרן'!$C$42</f>
        <v>2.9107164720122637E-4</v>
      </c>
    </row>
    <row r="74" spans="2:21" s="133" customFormat="1">
      <c r="B74" s="97" t="s">
        <v>493</v>
      </c>
      <c r="C74" s="82" t="s">
        <v>494</v>
      </c>
      <c r="D74" s="93" t="s">
        <v>140</v>
      </c>
      <c r="E74" s="93" t="s">
        <v>343</v>
      </c>
      <c r="F74" s="82" t="s">
        <v>492</v>
      </c>
      <c r="G74" s="93" t="s">
        <v>345</v>
      </c>
      <c r="H74" s="82" t="s">
        <v>460</v>
      </c>
      <c r="I74" s="82" t="s">
        <v>182</v>
      </c>
      <c r="J74" s="82"/>
      <c r="K74" s="90">
        <v>1.88</v>
      </c>
      <c r="L74" s="93" t="s">
        <v>184</v>
      </c>
      <c r="M74" s="94">
        <v>4.6500000000000007E-2</v>
      </c>
      <c r="N74" s="94">
        <v>6.6E-3</v>
      </c>
      <c r="O74" s="90">
        <v>9615514.4600000009</v>
      </c>
      <c r="P74" s="92">
        <v>132.02000000000001</v>
      </c>
      <c r="Q74" s="82"/>
      <c r="R74" s="90">
        <v>12694.40136</v>
      </c>
      <c r="S74" s="91">
        <v>1.8327615413736401E-2</v>
      </c>
      <c r="T74" s="91">
        <f t="shared" si="0"/>
        <v>2.180747739997207E-3</v>
      </c>
      <c r="U74" s="91">
        <f>R74/'סכום נכסי הקרן'!$C$42</f>
        <v>2.5767750209046355E-4</v>
      </c>
    </row>
    <row r="75" spans="2:21" s="133" customFormat="1">
      <c r="B75" s="97" t="s">
        <v>495</v>
      </c>
      <c r="C75" s="82" t="s">
        <v>496</v>
      </c>
      <c r="D75" s="93" t="s">
        <v>140</v>
      </c>
      <c r="E75" s="93" t="s">
        <v>343</v>
      </c>
      <c r="F75" s="82" t="s">
        <v>492</v>
      </c>
      <c r="G75" s="93" t="s">
        <v>345</v>
      </c>
      <c r="H75" s="82" t="s">
        <v>460</v>
      </c>
      <c r="I75" s="82" t="s">
        <v>182</v>
      </c>
      <c r="J75" s="82"/>
      <c r="K75" s="90">
        <v>6.25</v>
      </c>
      <c r="L75" s="93" t="s">
        <v>184</v>
      </c>
      <c r="M75" s="94">
        <v>1.4999999999999999E-2</v>
      </c>
      <c r="N75" s="94">
        <v>1.1300000000000001E-2</v>
      </c>
      <c r="O75" s="90">
        <v>32560391.640000001</v>
      </c>
      <c r="P75" s="92">
        <v>102.39</v>
      </c>
      <c r="Q75" s="82"/>
      <c r="R75" s="90">
        <v>33338.584459999998</v>
      </c>
      <c r="S75" s="91">
        <v>5.3908774477000362E-2</v>
      </c>
      <c r="T75" s="91">
        <f t="shared" si="0"/>
        <v>5.7271737874097749E-3</v>
      </c>
      <c r="U75" s="91">
        <f>R75/'סכום נכסי הקרן'!$C$42</f>
        <v>6.7672377162689178E-4</v>
      </c>
    </row>
    <row r="76" spans="2:21" s="133" customFormat="1">
      <c r="B76" s="97" t="s">
        <v>497</v>
      </c>
      <c r="C76" s="82" t="s">
        <v>498</v>
      </c>
      <c r="D76" s="93" t="s">
        <v>140</v>
      </c>
      <c r="E76" s="93" t="s">
        <v>343</v>
      </c>
      <c r="F76" s="82" t="s">
        <v>430</v>
      </c>
      <c r="G76" s="93" t="s">
        <v>431</v>
      </c>
      <c r="H76" s="82" t="s">
        <v>460</v>
      </c>
      <c r="I76" s="82" t="s">
        <v>182</v>
      </c>
      <c r="J76" s="82"/>
      <c r="K76" s="90">
        <v>5.3800000000000008</v>
      </c>
      <c r="L76" s="93" t="s">
        <v>184</v>
      </c>
      <c r="M76" s="94">
        <v>3.85E-2</v>
      </c>
      <c r="N76" s="94">
        <v>1.3300000000000001E-2</v>
      </c>
      <c r="O76" s="90">
        <v>11059544</v>
      </c>
      <c r="P76" s="92">
        <v>117.82</v>
      </c>
      <c r="Q76" s="82"/>
      <c r="R76" s="90">
        <v>13030.35543</v>
      </c>
      <c r="S76" s="91">
        <v>4.6168599649471537E-2</v>
      </c>
      <c r="T76" s="91">
        <f t="shared" ref="T76:T139" si="1">R76/$R$11</f>
        <v>2.2384606685645894E-3</v>
      </c>
      <c r="U76" s="91">
        <f>R76/'סכום נכסי הקרן'!$C$42</f>
        <v>2.6449687096968453E-4</v>
      </c>
    </row>
    <row r="77" spans="2:21" s="133" customFormat="1">
      <c r="B77" s="97" t="s">
        <v>499</v>
      </c>
      <c r="C77" s="82" t="s">
        <v>500</v>
      </c>
      <c r="D77" s="93" t="s">
        <v>140</v>
      </c>
      <c r="E77" s="93" t="s">
        <v>343</v>
      </c>
      <c r="F77" s="82" t="s">
        <v>430</v>
      </c>
      <c r="G77" s="93" t="s">
        <v>431</v>
      </c>
      <c r="H77" s="82" t="s">
        <v>460</v>
      </c>
      <c r="I77" s="82" t="s">
        <v>182</v>
      </c>
      <c r="J77" s="82"/>
      <c r="K77" s="90">
        <v>2.79</v>
      </c>
      <c r="L77" s="93" t="s">
        <v>184</v>
      </c>
      <c r="M77" s="94">
        <v>3.9E-2</v>
      </c>
      <c r="N77" s="94">
        <v>7.8000000000000005E-3</v>
      </c>
      <c r="O77" s="90">
        <v>6699269</v>
      </c>
      <c r="P77" s="92">
        <v>117.8</v>
      </c>
      <c r="Q77" s="82"/>
      <c r="R77" s="90">
        <v>7891.7386999999999</v>
      </c>
      <c r="S77" s="91">
        <v>3.3659171240877743E-2</v>
      </c>
      <c r="T77" s="91">
        <f t="shared" si="1"/>
        <v>1.3557072008847761E-3</v>
      </c>
      <c r="U77" s="91">
        <f>R77/'סכום נכסי הקרן'!$C$42</f>
        <v>1.6019057990196095E-4</v>
      </c>
    </row>
    <row r="78" spans="2:21" s="133" customFormat="1">
      <c r="B78" s="97" t="s">
        <v>501</v>
      </c>
      <c r="C78" s="82" t="s">
        <v>502</v>
      </c>
      <c r="D78" s="93" t="s">
        <v>140</v>
      </c>
      <c r="E78" s="93" t="s">
        <v>343</v>
      </c>
      <c r="F78" s="82" t="s">
        <v>430</v>
      </c>
      <c r="G78" s="93" t="s">
        <v>431</v>
      </c>
      <c r="H78" s="82" t="s">
        <v>460</v>
      </c>
      <c r="I78" s="82" t="s">
        <v>182</v>
      </c>
      <c r="J78" s="82"/>
      <c r="K78" s="90">
        <v>3.6800000000000006</v>
      </c>
      <c r="L78" s="93" t="s">
        <v>184</v>
      </c>
      <c r="M78" s="94">
        <v>3.9E-2</v>
      </c>
      <c r="N78" s="94">
        <v>9.4000000000000004E-3</v>
      </c>
      <c r="O78" s="90">
        <v>10620941</v>
      </c>
      <c r="P78" s="92">
        <v>120.37</v>
      </c>
      <c r="Q78" s="82"/>
      <c r="R78" s="90">
        <v>12784.426449999999</v>
      </c>
      <c r="S78" s="91">
        <v>2.6616731719847381E-2</v>
      </c>
      <c r="T78" s="91">
        <f t="shared" si="1"/>
        <v>2.1962129837683037E-3</v>
      </c>
      <c r="U78" s="91">
        <f>R78/'סכום נכסי הקרן'!$C$42</f>
        <v>2.5950487777040413E-4</v>
      </c>
    </row>
    <row r="79" spans="2:21" s="133" customFormat="1">
      <c r="B79" s="97" t="s">
        <v>503</v>
      </c>
      <c r="C79" s="82" t="s">
        <v>504</v>
      </c>
      <c r="D79" s="93" t="s">
        <v>140</v>
      </c>
      <c r="E79" s="93" t="s">
        <v>343</v>
      </c>
      <c r="F79" s="82" t="s">
        <v>430</v>
      </c>
      <c r="G79" s="93" t="s">
        <v>431</v>
      </c>
      <c r="H79" s="82" t="s">
        <v>460</v>
      </c>
      <c r="I79" s="82" t="s">
        <v>182</v>
      </c>
      <c r="J79" s="82"/>
      <c r="K79" s="90">
        <v>6.1899999999999995</v>
      </c>
      <c r="L79" s="93" t="s">
        <v>184</v>
      </c>
      <c r="M79" s="94">
        <v>3.85E-2</v>
      </c>
      <c r="N79" s="94">
        <v>1.5699999999999999E-2</v>
      </c>
      <c r="O79" s="90">
        <v>7682942</v>
      </c>
      <c r="P79" s="92">
        <v>118.43</v>
      </c>
      <c r="Q79" s="82"/>
      <c r="R79" s="90">
        <v>9098.9087100000015</v>
      </c>
      <c r="S79" s="91">
        <v>3.0731768E-2</v>
      </c>
      <c r="T79" s="91">
        <f t="shared" si="1"/>
        <v>1.5630847050650844E-3</v>
      </c>
      <c r="U79" s="91">
        <f>R79/'סכום נכסי הקרן'!$C$42</f>
        <v>1.8469433899653872E-4</v>
      </c>
    </row>
    <row r="80" spans="2:21" s="133" customFormat="1">
      <c r="B80" s="97" t="s">
        <v>505</v>
      </c>
      <c r="C80" s="82" t="s">
        <v>506</v>
      </c>
      <c r="D80" s="93" t="s">
        <v>140</v>
      </c>
      <c r="E80" s="93" t="s">
        <v>343</v>
      </c>
      <c r="F80" s="82" t="s">
        <v>507</v>
      </c>
      <c r="G80" s="93" t="s">
        <v>508</v>
      </c>
      <c r="H80" s="82" t="s">
        <v>460</v>
      </c>
      <c r="I80" s="82" t="s">
        <v>182</v>
      </c>
      <c r="J80" s="82"/>
      <c r="K80" s="90">
        <v>0.28000000000000003</v>
      </c>
      <c r="L80" s="93" t="s">
        <v>184</v>
      </c>
      <c r="M80" s="94">
        <v>1.2800000000000001E-2</v>
      </c>
      <c r="N80" s="94">
        <v>4.3000000000000009E-3</v>
      </c>
      <c r="O80" s="90">
        <v>1010850.01</v>
      </c>
      <c r="P80" s="92">
        <v>101.1</v>
      </c>
      <c r="Q80" s="82"/>
      <c r="R80" s="90">
        <v>1021.9693199999999</v>
      </c>
      <c r="S80" s="91">
        <v>2.6956000266666665E-2</v>
      </c>
      <c r="T80" s="91">
        <f t="shared" si="1"/>
        <v>1.7556222004756923E-4</v>
      </c>
      <c r="U80" s="91">
        <f>R80/'סכום נכסי הקרן'!$C$42</f>
        <v>2.0744460027903954E-5</v>
      </c>
    </row>
    <row r="81" spans="2:21" s="133" customFormat="1">
      <c r="B81" s="97" t="s">
        <v>509</v>
      </c>
      <c r="C81" s="82" t="s">
        <v>510</v>
      </c>
      <c r="D81" s="93" t="s">
        <v>140</v>
      </c>
      <c r="E81" s="93" t="s">
        <v>343</v>
      </c>
      <c r="F81" s="82" t="s">
        <v>511</v>
      </c>
      <c r="G81" s="93" t="s">
        <v>431</v>
      </c>
      <c r="H81" s="82" t="s">
        <v>460</v>
      </c>
      <c r="I81" s="82" t="s">
        <v>180</v>
      </c>
      <c r="J81" s="82"/>
      <c r="K81" s="90">
        <v>3.7899999999999996</v>
      </c>
      <c r="L81" s="93" t="s">
        <v>184</v>
      </c>
      <c r="M81" s="94">
        <v>3.7499999999999999E-2</v>
      </c>
      <c r="N81" s="94">
        <v>1.1600000000000001E-2</v>
      </c>
      <c r="O81" s="90">
        <v>34160069</v>
      </c>
      <c r="P81" s="92">
        <v>119.79</v>
      </c>
      <c r="Q81" s="82"/>
      <c r="R81" s="90">
        <v>40920.346210000003</v>
      </c>
      <c r="S81" s="91">
        <v>4.4094502977505633E-2</v>
      </c>
      <c r="T81" s="91">
        <f t="shared" si="1"/>
        <v>7.0296306211450037E-3</v>
      </c>
      <c r="U81" s="91">
        <f>R81/'סכום נכסי הקרן'!$C$42</f>
        <v>8.3062227962120829E-4</v>
      </c>
    </row>
    <row r="82" spans="2:21" s="133" customFormat="1">
      <c r="B82" s="97" t="s">
        <v>512</v>
      </c>
      <c r="C82" s="82" t="s">
        <v>513</v>
      </c>
      <c r="D82" s="93" t="s">
        <v>140</v>
      </c>
      <c r="E82" s="93" t="s">
        <v>343</v>
      </c>
      <c r="F82" s="82" t="s">
        <v>511</v>
      </c>
      <c r="G82" s="93" t="s">
        <v>431</v>
      </c>
      <c r="H82" s="82" t="s">
        <v>460</v>
      </c>
      <c r="I82" s="82" t="s">
        <v>180</v>
      </c>
      <c r="J82" s="82"/>
      <c r="K82" s="90">
        <v>7.3299999999999992</v>
      </c>
      <c r="L82" s="93" t="s">
        <v>184</v>
      </c>
      <c r="M82" s="94">
        <v>2.4799999999999999E-2</v>
      </c>
      <c r="N82" s="94">
        <v>1.7600000000000001E-2</v>
      </c>
      <c r="O82" s="90">
        <v>11031194</v>
      </c>
      <c r="P82" s="92">
        <v>106.15</v>
      </c>
      <c r="Q82" s="82"/>
      <c r="R82" s="90">
        <v>11709.612800000001</v>
      </c>
      <c r="S82" s="91">
        <v>2.6048531719489683E-2</v>
      </c>
      <c r="T82" s="91">
        <f t="shared" si="1"/>
        <v>2.011572733969581E-3</v>
      </c>
      <c r="U82" s="91">
        <f>R82/'סכום נכסי הקרן'!$C$42</f>
        <v>2.3768775629373347E-4</v>
      </c>
    </row>
    <row r="83" spans="2:21" s="133" customFormat="1">
      <c r="B83" s="97" t="s">
        <v>514</v>
      </c>
      <c r="C83" s="82" t="s">
        <v>515</v>
      </c>
      <c r="D83" s="93" t="s">
        <v>140</v>
      </c>
      <c r="E83" s="93" t="s">
        <v>343</v>
      </c>
      <c r="F83" s="82" t="s">
        <v>516</v>
      </c>
      <c r="G83" s="93" t="s">
        <v>386</v>
      </c>
      <c r="H83" s="82" t="s">
        <v>460</v>
      </c>
      <c r="I83" s="82" t="s">
        <v>182</v>
      </c>
      <c r="J83" s="82"/>
      <c r="K83" s="90">
        <v>2.7900000000000005</v>
      </c>
      <c r="L83" s="93" t="s">
        <v>184</v>
      </c>
      <c r="M83" s="94">
        <v>5.0999999999999997E-2</v>
      </c>
      <c r="N83" s="94">
        <v>6.7000000000000011E-3</v>
      </c>
      <c r="O83" s="90">
        <v>15430281.1</v>
      </c>
      <c r="P83" s="92">
        <v>124.69</v>
      </c>
      <c r="Q83" s="90">
        <v>643.6416999999999</v>
      </c>
      <c r="R83" s="90">
        <v>19909.50649</v>
      </c>
      <c r="S83" s="91">
        <v>2.2056312619938102E-2</v>
      </c>
      <c r="T83" s="91">
        <f t="shared" si="1"/>
        <v>3.4202173108639779E-3</v>
      </c>
      <c r="U83" s="91">
        <f>R83/'סכום נכסי הקרן'!$C$42</f>
        <v>4.0413342502013599E-4</v>
      </c>
    </row>
    <row r="84" spans="2:21" s="133" customFormat="1">
      <c r="B84" s="97" t="s">
        <v>517</v>
      </c>
      <c r="C84" s="82" t="s">
        <v>518</v>
      </c>
      <c r="D84" s="93" t="s">
        <v>140</v>
      </c>
      <c r="E84" s="93" t="s">
        <v>343</v>
      </c>
      <c r="F84" s="82" t="s">
        <v>516</v>
      </c>
      <c r="G84" s="93" t="s">
        <v>386</v>
      </c>
      <c r="H84" s="82" t="s">
        <v>460</v>
      </c>
      <c r="I84" s="82" t="s">
        <v>182</v>
      </c>
      <c r="J84" s="82"/>
      <c r="K84" s="90">
        <v>3.0600000000000005</v>
      </c>
      <c r="L84" s="93" t="s">
        <v>184</v>
      </c>
      <c r="M84" s="94">
        <v>3.4000000000000002E-2</v>
      </c>
      <c r="N84" s="94">
        <v>1.04E-2</v>
      </c>
      <c r="O84" s="90">
        <v>11676290.140000001</v>
      </c>
      <c r="P84" s="92">
        <v>109.83</v>
      </c>
      <c r="Q84" s="82"/>
      <c r="R84" s="90">
        <v>12824.069939999999</v>
      </c>
      <c r="S84" s="91">
        <v>3.4530179490486798E-2</v>
      </c>
      <c r="T84" s="91">
        <f t="shared" si="1"/>
        <v>2.2030232656218077E-3</v>
      </c>
      <c r="U84" s="91">
        <f>R84/'סכום נכסי הקרן'!$C$42</f>
        <v>2.6030958176452367E-4</v>
      </c>
    </row>
    <row r="85" spans="2:21" s="133" customFormat="1">
      <c r="B85" s="97" t="s">
        <v>519</v>
      </c>
      <c r="C85" s="82" t="s">
        <v>520</v>
      </c>
      <c r="D85" s="93" t="s">
        <v>140</v>
      </c>
      <c r="E85" s="93" t="s">
        <v>343</v>
      </c>
      <c r="F85" s="82" t="s">
        <v>516</v>
      </c>
      <c r="G85" s="93" t="s">
        <v>386</v>
      </c>
      <c r="H85" s="82" t="s">
        <v>460</v>
      </c>
      <c r="I85" s="82" t="s">
        <v>182</v>
      </c>
      <c r="J85" s="82"/>
      <c r="K85" s="90">
        <v>4.1199999999999992</v>
      </c>
      <c r="L85" s="93" t="s">
        <v>184</v>
      </c>
      <c r="M85" s="94">
        <v>2.5499999999999998E-2</v>
      </c>
      <c r="N85" s="94">
        <v>1.2E-2</v>
      </c>
      <c r="O85" s="90">
        <v>18284994.16</v>
      </c>
      <c r="P85" s="90">
        <v>106.34</v>
      </c>
      <c r="Q85" s="90">
        <v>437.36304999999999</v>
      </c>
      <c r="R85" s="90">
        <v>19892.87903</v>
      </c>
      <c r="S85" s="91">
        <v>2.0618329218216366E-2</v>
      </c>
      <c r="T85" s="91">
        <f t="shared" si="1"/>
        <v>3.4173609102517246E-3</v>
      </c>
      <c r="U85" s="91">
        <f>R85/'סכום נכסי הקרן'!$C$42</f>
        <v>4.0379591226648933E-4</v>
      </c>
    </row>
    <row r="86" spans="2:21" s="133" customFormat="1">
      <c r="B86" s="97" t="s">
        <v>521</v>
      </c>
      <c r="C86" s="82" t="s">
        <v>522</v>
      </c>
      <c r="D86" s="93" t="s">
        <v>140</v>
      </c>
      <c r="E86" s="93" t="s">
        <v>343</v>
      </c>
      <c r="F86" s="82" t="s">
        <v>516</v>
      </c>
      <c r="G86" s="93" t="s">
        <v>386</v>
      </c>
      <c r="H86" s="82" t="s">
        <v>460</v>
      </c>
      <c r="I86" s="82" t="s">
        <v>182</v>
      </c>
      <c r="J86" s="82"/>
      <c r="K86" s="90">
        <v>3.1</v>
      </c>
      <c r="L86" s="93" t="s">
        <v>184</v>
      </c>
      <c r="M86" s="94">
        <v>4.9000000000000002E-2</v>
      </c>
      <c r="N86" s="94">
        <v>1.26E-2</v>
      </c>
      <c r="O86" s="90">
        <v>17215493.129999999</v>
      </c>
      <c r="P86" s="92">
        <v>115.53</v>
      </c>
      <c r="Q86" s="82"/>
      <c r="R86" s="90">
        <v>19889.059730000001</v>
      </c>
      <c r="S86" s="91">
        <v>1.8491030485223714E-2</v>
      </c>
      <c r="T86" s="91">
        <f t="shared" si="1"/>
        <v>3.416704799765915E-3</v>
      </c>
      <c r="U86" s="91">
        <f>R86/'סכום נכסי הקרן'!$C$42</f>
        <v>4.0371838614644442E-4</v>
      </c>
    </row>
    <row r="87" spans="2:21" s="133" customFormat="1">
      <c r="B87" s="97" t="s">
        <v>523</v>
      </c>
      <c r="C87" s="82" t="s">
        <v>524</v>
      </c>
      <c r="D87" s="93" t="s">
        <v>140</v>
      </c>
      <c r="E87" s="93" t="s">
        <v>343</v>
      </c>
      <c r="F87" s="82" t="s">
        <v>516</v>
      </c>
      <c r="G87" s="93" t="s">
        <v>386</v>
      </c>
      <c r="H87" s="82" t="s">
        <v>460</v>
      </c>
      <c r="I87" s="82" t="s">
        <v>182</v>
      </c>
      <c r="J87" s="82"/>
      <c r="K87" s="90">
        <v>7.910000000000001</v>
      </c>
      <c r="L87" s="93" t="s">
        <v>184</v>
      </c>
      <c r="M87" s="94">
        <v>2.35E-2</v>
      </c>
      <c r="N87" s="94">
        <v>2.23E-2</v>
      </c>
      <c r="O87" s="90">
        <v>13145220</v>
      </c>
      <c r="P87" s="92">
        <v>102.3</v>
      </c>
      <c r="Q87" s="82"/>
      <c r="R87" s="90">
        <v>13447.56034</v>
      </c>
      <c r="S87" s="91">
        <v>5.1874279686675913E-2</v>
      </c>
      <c r="T87" s="91">
        <f t="shared" si="1"/>
        <v>2.3101315287175597E-3</v>
      </c>
      <c r="U87" s="91">
        <f>R87/'סכום נכסי הקרן'!$C$42</f>
        <v>2.7296551127968939E-4</v>
      </c>
    </row>
    <row r="88" spans="2:21" s="133" customFormat="1">
      <c r="B88" s="97" t="s">
        <v>525</v>
      </c>
      <c r="C88" s="82" t="s">
        <v>526</v>
      </c>
      <c r="D88" s="93" t="s">
        <v>140</v>
      </c>
      <c r="E88" s="93" t="s">
        <v>343</v>
      </c>
      <c r="F88" s="82" t="s">
        <v>516</v>
      </c>
      <c r="G88" s="93" t="s">
        <v>386</v>
      </c>
      <c r="H88" s="82" t="s">
        <v>460</v>
      </c>
      <c r="I88" s="82" t="s">
        <v>182</v>
      </c>
      <c r="J88" s="82"/>
      <c r="K88" s="90">
        <v>6.95</v>
      </c>
      <c r="L88" s="93" t="s">
        <v>184</v>
      </c>
      <c r="M88" s="94">
        <v>1.7600000000000001E-2</v>
      </c>
      <c r="N88" s="94">
        <v>1.8700000000000001E-2</v>
      </c>
      <c r="O88" s="90">
        <v>43734471.32</v>
      </c>
      <c r="P88" s="92">
        <v>100.38</v>
      </c>
      <c r="Q88" s="90">
        <v>853.80370999999991</v>
      </c>
      <c r="R88" s="90">
        <v>44751.14647</v>
      </c>
      <c r="S88" s="91">
        <v>5.2171034479137006E-2</v>
      </c>
      <c r="T88" s="91">
        <f t="shared" si="1"/>
        <v>7.6877167153580912E-3</v>
      </c>
      <c r="U88" s="91">
        <f>R88/'סכום נכסי הקרן'!$C$42</f>
        <v>9.0838183787140506E-4</v>
      </c>
    </row>
    <row r="89" spans="2:21" s="133" customFormat="1">
      <c r="B89" s="97" t="s">
        <v>527</v>
      </c>
      <c r="C89" s="82" t="s">
        <v>528</v>
      </c>
      <c r="D89" s="93" t="s">
        <v>140</v>
      </c>
      <c r="E89" s="93" t="s">
        <v>343</v>
      </c>
      <c r="F89" s="82" t="s">
        <v>516</v>
      </c>
      <c r="G89" s="93" t="s">
        <v>386</v>
      </c>
      <c r="H89" s="82" t="s">
        <v>460</v>
      </c>
      <c r="I89" s="82" t="s">
        <v>182</v>
      </c>
      <c r="J89" s="82"/>
      <c r="K89" s="90">
        <v>6.83</v>
      </c>
      <c r="L89" s="93" t="s">
        <v>184</v>
      </c>
      <c r="M89" s="94">
        <v>2.3E-2</v>
      </c>
      <c r="N89" s="94">
        <v>2.3E-2</v>
      </c>
      <c r="O89" s="90">
        <v>8737.6999999999989</v>
      </c>
      <c r="P89" s="92">
        <v>101.15</v>
      </c>
      <c r="Q89" s="90">
        <v>0.19469</v>
      </c>
      <c r="R89" s="90">
        <v>9.0329099999999993</v>
      </c>
      <c r="S89" s="91">
        <v>6.1294421927261739E-6</v>
      </c>
      <c r="T89" s="91">
        <f t="shared" si="1"/>
        <v>1.5517469086937842E-6</v>
      </c>
      <c r="U89" s="91">
        <f>R89/'סכום נכסי הקרן'!$C$42</f>
        <v>1.8335466316215235E-7</v>
      </c>
    </row>
    <row r="90" spans="2:21" s="133" customFormat="1">
      <c r="B90" s="97" t="s">
        <v>529</v>
      </c>
      <c r="C90" s="82" t="s">
        <v>530</v>
      </c>
      <c r="D90" s="93" t="s">
        <v>140</v>
      </c>
      <c r="E90" s="93" t="s">
        <v>343</v>
      </c>
      <c r="F90" s="82" t="s">
        <v>516</v>
      </c>
      <c r="G90" s="93" t="s">
        <v>386</v>
      </c>
      <c r="H90" s="82" t="s">
        <v>460</v>
      </c>
      <c r="I90" s="82" t="s">
        <v>182</v>
      </c>
      <c r="J90" s="82"/>
      <c r="K90" s="90">
        <v>0.66</v>
      </c>
      <c r="L90" s="93" t="s">
        <v>184</v>
      </c>
      <c r="M90" s="94">
        <v>5.5E-2</v>
      </c>
      <c r="N90" s="94">
        <v>1.0800000000000001E-2</v>
      </c>
      <c r="O90" s="90">
        <v>200104.8</v>
      </c>
      <c r="P90" s="92">
        <v>123.95</v>
      </c>
      <c r="Q90" s="82"/>
      <c r="R90" s="90">
        <v>248.0299</v>
      </c>
      <c r="S90" s="91">
        <v>6.6880706532092939E-3</v>
      </c>
      <c r="T90" s="91">
        <f t="shared" si="1"/>
        <v>4.2608597958866899E-5</v>
      </c>
      <c r="U90" s="91">
        <f>R90/'סכום נכסי הקרן'!$C$42</f>
        <v>5.0346387563523086E-6</v>
      </c>
    </row>
    <row r="91" spans="2:21" s="133" customFormat="1">
      <c r="B91" s="97" t="s">
        <v>531</v>
      </c>
      <c r="C91" s="82" t="s">
        <v>532</v>
      </c>
      <c r="D91" s="93" t="s">
        <v>140</v>
      </c>
      <c r="E91" s="93" t="s">
        <v>343</v>
      </c>
      <c r="F91" s="82" t="s">
        <v>516</v>
      </c>
      <c r="G91" s="93" t="s">
        <v>386</v>
      </c>
      <c r="H91" s="82" t="s">
        <v>460</v>
      </c>
      <c r="I91" s="82" t="s">
        <v>182</v>
      </c>
      <c r="J91" s="82"/>
      <c r="K91" s="90">
        <v>2.99</v>
      </c>
      <c r="L91" s="93" t="s">
        <v>184</v>
      </c>
      <c r="M91" s="94">
        <v>5.8499999999999996E-2</v>
      </c>
      <c r="N91" s="94">
        <v>1.2E-2</v>
      </c>
      <c r="O91" s="90">
        <v>13459312.08</v>
      </c>
      <c r="P91" s="92">
        <v>123.77</v>
      </c>
      <c r="Q91" s="82"/>
      <c r="R91" s="90">
        <v>16658.59</v>
      </c>
      <c r="S91" s="91">
        <v>9.5254734319813947E-3</v>
      </c>
      <c r="T91" s="91">
        <f t="shared" si="1"/>
        <v>2.8617483773996626E-3</v>
      </c>
      <c r="U91" s="91">
        <f>R91/'סכום נכסי הקרן'!$C$42</f>
        <v>3.3814464643247853E-4</v>
      </c>
    </row>
    <row r="92" spans="2:21" s="133" customFormat="1">
      <c r="B92" s="97" t="s">
        <v>533</v>
      </c>
      <c r="C92" s="82" t="s">
        <v>534</v>
      </c>
      <c r="D92" s="93" t="s">
        <v>140</v>
      </c>
      <c r="E92" s="93" t="s">
        <v>343</v>
      </c>
      <c r="F92" s="82" t="s">
        <v>516</v>
      </c>
      <c r="G92" s="93" t="s">
        <v>386</v>
      </c>
      <c r="H92" s="82" t="s">
        <v>460</v>
      </c>
      <c r="I92" s="82" t="s">
        <v>182</v>
      </c>
      <c r="J92" s="82"/>
      <c r="K92" s="90">
        <v>7.38</v>
      </c>
      <c r="L92" s="93" t="s">
        <v>184</v>
      </c>
      <c r="M92" s="94">
        <v>2.1499999999999998E-2</v>
      </c>
      <c r="N92" s="94">
        <v>2.0899999999999998E-2</v>
      </c>
      <c r="O92" s="90">
        <v>19275720.899999999</v>
      </c>
      <c r="P92" s="92">
        <v>102.2</v>
      </c>
      <c r="Q92" s="82"/>
      <c r="R92" s="90">
        <v>19699.788089999998</v>
      </c>
      <c r="S92" s="91">
        <v>3.6116538455095881E-2</v>
      </c>
      <c r="T92" s="91">
        <f t="shared" si="1"/>
        <v>3.3841901746591214E-3</v>
      </c>
      <c r="U92" s="91">
        <f>R92/'סכום נכסי הקרן'!$C$42</f>
        <v>3.9987645283831352E-4</v>
      </c>
    </row>
    <row r="93" spans="2:21" s="133" customFormat="1">
      <c r="B93" s="97" t="s">
        <v>535</v>
      </c>
      <c r="C93" s="82" t="s">
        <v>536</v>
      </c>
      <c r="D93" s="93" t="s">
        <v>140</v>
      </c>
      <c r="E93" s="93" t="s">
        <v>343</v>
      </c>
      <c r="F93" s="82" t="s">
        <v>537</v>
      </c>
      <c r="G93" s="93" t="s">
        <v>431</v>
      </c>
      <c r="H93" s="82" t="s">
        <v>460</v>
      </c>
      <c r="I93" s="82" t="s">
        <v>180</v>
      </c>
      <c r="J93" s="82"/>
      <c r="K93" s="90">
        <v>2.9200000000000004</v>
      </c>
      <c r="L93" s="93" t="s">
        <v>184</v>
      </c>
      <c r="M93" s="94">
        <v>4.0500000000000001E-2</v>
      </c>
      <c r="N93" s="94">
        <v>8.6000000000000017E-3</v>
      </c>
      <c r="O93" s="136">
        <v>3749863.6399999997</v>
      </c>
      <c r="P93" s="92">
        <v>131.15</v>
      </c>
      <c r="Q93" s="136">
        <v>1117.60896</v>
      </c>
      <c r="R93" s="90">
        <v>6120.0220999999992</v>
      </c>
      <c r="S93" s="91">
        <v>2.4749070446115462E-2</v>
      </c>
      <c r="T93" s="91">
        <f t="shared" si="1"/>
        <v>1.0513472817522415E-3</v>
      </c>
      <c r="U93" s="91">
        <f>R93/'סכום נכסי הקרן'!$C$42</f>
        <v>1.2422736312998005E-4</v>
      </c>
    </row>
    <row r="94" spans="2:21" s="133" customFormat="1">
      <c r="B94" s="97" t="s">
        <v>538</v>
      </c>
      <c r="C94" s="82" t="s">
        <v>539</v>
      </c>
      <c r="D94" s="93" t="s">
        <v>140</v>
      </c>
      <c r="E94" s="93" t="s">
        <v>343</v>
      </c>
      <c r="F94" s="82" t="s">
        <v>537</v>
      </c>
      <c r="G94" s="93" t="s">
        <v>431</v>
      </c>
      <c r="H94" s="82" t="s">
        <v>460</v>
      </c>
      <c r="I94" s="82" t="s">
        <v>180</v>
      </c>
      <c r="J94" s="82"/>
      <c r="K94" s="90">
        <v>1.01</v>
      </c>
      <c r="L94" s="93" t="s">
        <v>184</v>
      </c>
      <c r="M94" s="94">
        <v>4.2800000000000005E-2</v>
      </c>
      <c r="N94" s="94">
        <v>9.8000000000000014E-3</v>
      </c>
      <c r="O94" s="90">
        <v>2045228.46</v>
      </c>
      <c r="P94" s="92">
        <v>128.88</v>
      </c>
      <c r="Q94" s="82"/>
      <c r="R94" s="90">
        <v>2635.8905199999999</v>
      </c>
      <c r="S94" s="91">
        <v>9.5311418269252053E-3</v>
      </c>
      <c r="T94" s="91">
        <f t="shared" si="1"/>
        <v>4.5281475914907282E-4</v>
      </c>
      <c r="U94" s="91">
        <f>R94/'סכום נכסי הקרן'!$C$42</f>
        <v>5.350466443559281E-5</v>
      </c>
    </row>
    <row r="95" spans="2:21" s="133" customFormat="1">
      <c r="B95" s="97" t="s">
        <v>540</v>
      </c>
      <c r="C95" s="82" t="s">
        <v>541</v>
      </c>
      <c r="D95" s="93" t="s">
        <v>140</v>
      </c>
      <c r="E95" s="93" t="s">
        <v>343</v>
      </c>
      <c r="F95" s="82" t="s">
        <v>542</v>
      </c>
      <c r="G95" s="93" t="s">
        <v>508</v>
      </c>
      <c r="H95" s="82" t="s">
        <v>460</v>
      </c>
      <c r="I95" s="82" t="s">
        <v>182</v>
      </c>
      <c r="J95" s="82"/>
      <c r="K95" s="90">
        <v>5.59</v>
      </c>
      <c r="L95" s="93" t="s">
        <v>184</v>
      </c>
      <c r="M95" s="94">
        <v>1.9400000000000001E-2</v>
      </c>
      <c r="N95" s="94">
        <v>1.3299999999999999E-2</v>
      </c>
      <c r="O95" s="90">
        <v>22796878</v>
      </c>
      <c r="P95" s="92">
        <v>103.89</v>
      </c>
      <c r="Q95" s="82"/>
      <c r="R95" s="90">
        <v>23683.674760000002</v>
      </c>
      <c r="S95" s="91">
        <v>3.154823111967274E-2</v>
      </c>
      <c r="T95" s="91">
        <f t="shared" si="1"/>
        <v>4.0685747002172064E-3</v>
      </c>
      <c r="U95" s="91">
        <f>R95/'סכום נכסי הקרן'!$C$42</f>
        <v>4.807434379465499E-4</v>
      </c>
    </row>
    <row r="96" spans="2:21" s="133" customFormat="1">
      <c r="B96" s="97" t="s">
        <v>543</v>
      </c>
      <c r="C96" s="82" t="s">
        <v>544</v>
      </c>
      <c r="D96" s="93" t="s">
        <v>140</v>
      </c>
      <c r="E96" s="93" t="s">
        <v>343</v>
      </c>
      <c r="F96" s="82" t="s">
        <v>451</v>
      </c>
      <c r="G96" s="93" t="s">
        <v>431</v>
      </c>
      <c r="H96" s="82" t="s">
        <v>460</v>
      </c>
      <c r="I96" s="82" t="s">
        <v>180</v>
      </c>
      <c r="J96" s="82"/>
      <c r="K96" s="90">
        <v>2.17</v>
      </c>
      <c r="L96" s="93" t="s">
        <v>184</v>
      </c>
      <c r="M96" s="94">
        <v>3.6000000000000004E-2</v>
      </c>
      <c r="N96" s="94">
        <v>7.6E-3</v>
      </c>
      <c r="O96" s="90">
        <v>24487143</v>
      </c>
      <c r="P96" s="92">
        <v>113.73</v>
      </c>
      <c r="Q96" s="82"/>
      <c r="R96" s="90">
        <v>27849.228070000001</v>
      </c>
      <c r="S96" s="91">
        <v>5.9188863267200374E-2</v>
      </c>
      <c r="T96" s="91">
        <f t="shared" si="1"/>
        <v>4.7841674019923437E-3</v>
      </c>
      <c r="U96" s="91">
        <f>R96/'סכום נכסי הקרן'!$C$42</f>
        <v>5.6529798615294617E-4</v>
      </c>
    </row>
    <row r="97" spans="2:21" s="133" customFormat="1">
      <c r="B97" s="97" t="s">
        <v>545</v>
      </c>
      <c r="C97" s="82" t="s">
        <v>546</v>
      </c>
      <c r="D97" s="93" t="s">
        <v>140</v>
      </c>
      <c r="E97" s="93" t="s">
        <v>343</v>
      </c>
      <c r="F97" s="82" t="s">
        <v>451</v>
      </c>
      <c r="G97" s="93" t="s">
        <v>431</v>
      </c>
      <c r="H97" s="82" t="s">
        <v>460</v>
      </c>
      <c r="I97" s="82" t="s">
        <v>180</v>
      </c>
      <c r="J97" s="82"/>
      <c r="K97" s="90">
        <v>8.4600000000000009</v>
      </c>
      <c r="L97" s="93" t="s">
        <v>184</v>
      </c>
      <c r="M97" s="94">
        <v>2.2499999999999999E-2</v>
      </c>
      <c r="N97" s="94">
        <v>1.9500000000000003E-2</v>
      </c>
      <c r="O97" s="90">
        <v>7600288</v>
      </c>
      <c r="P97" s="92">
        <v>103.82</v>
      </c>
      <c r="Q97" s="82"/>
      <c r="R97" s="90">
        <v>7890.6188099999999</v>
      </c>
      <c r="S97" s="91">
        <v>1.8577336237300932E-2</v>
      </c>
      <c r="T97" s="91">
        <f t="shared" si="1"/>
        <v>1.355514817052149E-3</v>
      </c>
      <c r="U97" s="91">
        <f>R97/'סכום נכסי הקרן'!$C$42</f>
        <v>1.6016784779749753E-4</v>
      </c>
    </row>
    <row r="98" spans="2:21" s="133" customFormat="1">
      <c r="B98" s="97" t="s">
        <v>547</v>
      </c>
      <c r="C98" s="82" t="s">
        <v>548</v>
      </c>
      <c r="D98" s="93" t="s">
        <v>140</v>
      </c>
      <c r="E98" s="93" t="s">
        <v>343</v>
      </c>
      <c r="F98" s="82" t="s">
        <v>549</v>
      </c>
      <c r="G98" s="93" t="s">
        <v>386</v>
      </c>
      <c r="H98" s="82" t="s">
        <v>460</v>
      </c>
      <c r="I98" s="82" t="s">
        <v>182</v>
      </c>
      <c r="J98" s="82"/>
      <c r="K98" s="90">
        <v>8.59</v>
      </c>
      <c r="L98" s="93" t="s">
        <v>184</v>
      </c>
      <c r="M98" s="94">
        <v>3.5000000000000003E-2</v>
      </c>
      <c r="N98" s="94">
        <v>2.1400000000000002E-2</v>
      </c>
      <c r="O98" s="90">
        <v>3217189.25</v>
      </c>
      <c r="P98" s="92">
        <v>114.46</v>
      </c>
      <c r="Q98" s="82"/>
      <c r="R98" s="90">
        <v>3682.39491</v>
      </c>
      <c r="S98" s="91">
        <v>1.8071340523060669E-2</v>
      </c>
      <c r="T98" s="91">
        <f t="shared" si="1"/>
        <v>6.3259181351106412E-4</v>
      </c>
      <c r="U98" s="91">
        <f>R98/'סכום נכסי הקרן'!$C$42</f>
        <v>7.4747149960873561E-5</v>
      </c>
    </row>
    <row r="99" spans="2:21" s="133" customFormat="1">
      <c r="B99" s="97" t="s">
        <v>550</v>
      </c>
      <c r="C99" s="82" t="s">
        <v>551</v>
      </c>
      <c r="D99" s="93" t="s">
        <v>140</v>
      </c>
      <c r="E99" s="93" t="s">
        <v>343</v>
      </c>
      <c r="F99" s="82" t="s">
        <v>549</v>
      </c>
      <c r="G99" s="93" t="s">
        <v>386</v>
      </c>
      <c r="H99" s="82" t="s">
        <v>460</v>
      </c>
      <c r="I99" s="82" t="s">
        <v>182</v>
      </c>
      <c r="J99" s="82"/>
      <c r="K99" s="90">
        <v>0.08</v>
      </c>
      <c r="L99" s="93" t="s">
        <v>184</v>
      </c>
      <c r="M99" s="94">
        <v>4.7E-2</v>
      </c>
      <c r="N99" s="94">
        <v>1.2000000000000002E-2</v>
      </c>
      <c r="O99" s="90">
        <v>477458.66</v>
      </c>
      <c r="P99" s="92">
        <v>122.58</v>
      </c>
      <c r="Q99" s="82"/>
      <c r="R99" s="90">
        <v>585.26883999999995</v>
      </c>
      <c r="S99" s="91">
        <v>1.2937187726149428E-2</v>
      </c>
      <c r="T99" s="91">
        <f t="shared" si="1"/>
        <v>1.0054225196805868E-4</v>
      </c>
      <c r="U99" s="91">
        <f>R99/'סכום נכסי הקרן'!$C$42</f>
        <v>1.1880088589115095E-5</v>
      </c>
    </row>
    <row r="100" spans="2:21" s="133" customFormat="1">
      <c r="B100" s="97" t="s">
        <v>552</v>
      </c>
      <c r="C100" s="82" t="s">
        <v>553</v>
      </c>
      <c r="D100" s="93" t="s">
        <v>140</v>
      </c>
      <c r="E100" s="93" t="s">
        <v>343</v>
      </c>
      <c r="F100" s="82" t="s">
        <v>549</v>
      </c>
      <c r="G100" s="93" t="s">
        <v>386</v>
      </c>
      <c r="H100" s="82" t="s">
        <v>460</v>
      </c>
      <c r="I100" s="82" t="s">
        <v>182</v>
      </c>
      <c r="J100" s="82"/>
      <c r="K100" s="90">
        <v>2.0399999999999996</v>
      </c>
      <c r="L100" s="93" t="s">
        <v>184</v>
      </c>
      <c r="M100" s="94">
        <v>3.9E-2</v>
      </c>
      <c r="N100" s="94">
        <v>8.6E-3</v>
      </c>
      <c r="O100" s="90">
        <v>10939755.34</v>
      </c>
      <c r="P100" s="92">
        <v>115</v>
      </c>
      <c r="Q100" s="82"/>
      <c r="R100" s="90">
        <v>12580.7183</v>
      </c>
      <c r="S100" s="91">
        <v>2.6103919512667387E-2</v>
      </c>
      <c r="T100" s="91">
        <f t="shared" si="1"/>
        <v>2.1612183372990896E-3</v>
      </c>
      <c r="U100" s="91">
        <f>R100/'סכום נכסי הקרן'!$C$42</f>
        <v>2.5536990474104426E-4</v>
      </c>
    </row>
    <row r="101" spans="2:21" s="133" customFormat="1">
      <c r="B101" s="97" t="s">
        <v>554</v>
      </c>
      <c r="C101" s="82" t="s">
        <v>555</v>
      </c>
      <c r="D101" s="93" t="s">
        <v>140</v>
      </c>
      <c r="E101" s="93" t="s">
        <v>343</v>
      </c>
      <c r="F101" s="82" t="s">
        <v>549</v>
      </c>
      <c r="G101" s="93" t="s">
        <v>386</v>
      </c>
      <c r="H101" s="82" t="s">
        <v>460</v>
      </c>
      <c r="I101" s="82" t="s">
        <v>182</v>
      </c>
      <c r="J101" s="82"/>
      <c r="K101" s="90">
        <v>4.8699999999999992</v>
      </c>
      <c r="L101" s="93" t="s">
        <v>184</v>
      </c>
      <c r="M101" s="94">
        <v>0.04</v>
      </c>
      <c r="N101" s="94">
        <v>1.2700000000000005E-2</v>
      </c>
      <c r="O101" s="90">
        <v>16518278.060000001</v>
      </c>
      <c r="P101" s="92">
        <v>114.35</v>
      </c>
      <c r="Q101" s="82"/>
      <c r="R101" s="90">
        <v>18888.651329999997</v>
      </c>
      <c r="S101" s="91">
        <v>2.2734377104903905E-2</v>
      </c>
      <c r="T101" s="91">
        <f t="shared" si="1"/>
        <v>3.2448464903029293E-3</v>
      </c>
      <c r="U101" s="91">
        <f>R101/'סכום נכסי הקרן'!$C$42</f>
        <v>3.8341158078620185E-4</v>
      </c>
    </row>
    <row r="102" spans="2:21" s="133" customFormat="1">
      <c r="B102" s="97" t="s">
        <v>556</v>
      </c>
      <c r="C102" s="82" t="s">
        <v>557</v>
      </c>
      <c r="D102" s="93" t="s">
        <v>140</v>
      </c>
      <c r="E102" s="93" t="s">
        <v>343</v>
      </c>
      <c r="F102" s="82" t="s">
        <v>549</v>
      </c>
      <c r="G102" s="93" t="s">
        <v>386</v>
      </c>
      <c r="H102" s="82" t="s">
        <v>460</v>
      </c>
      <c r="I102" s="82" t="s">
        <v>182</v>
      </c>
      <c r="J102" s="82"/>
      <c r="K102" s="90">
        <v>7.2399999999999993</v>
      </c>
      <c r="L102" s="93" t="s">
        <v>184</v>
      </c>
      <c r="M102" s="94">
        <v>0.04</v>
      </c>
      <c r="N102" s="94">
        <v>1.72E-2</v>
      </c>
      <c r="O102" s="90">
        <v>10098007.83</v>
      </c>
      <c r="P102" s="92">
        <v>118.75</v>
      </c>
      <c r="Q102" s="82"/>
      <c r="R102" s="90">
        <v>11991.38443</v>
      </c>
      <c r="S102" s="91">
        <v>5.1311043033387002E-2</v>
      </c>
      <c r="T102" s="91">
        <f t="shared" si="1"/>
        <v>2.0599777613428314E-3</v>
      </c>
      <c r="U102" s="91">
        <f>R102/'סכום נכסי הקרן'!$C$42</f>
        <v>2.4340730207768354E-4</v>
      </c>
    </row>
    <row r="103" spans="2:21" s="133" customFormat="1">
      <c r="B103" s="97" t="s">
        <v>558</v>
      </c>
      <c r="C103" s="82" t="s">
        <v>559</v>
      </c>
      <c r="D103" s="93" t="s">
        <v>140</v>
      </c>
      <c r="E103" s="93" t="s">
        <v>343</v>
      </c>
      <c r="F103" s="82" t="s">
        <v>560</v>
      </c>
      <c r="G103" s="93" t="s">
        <v>345</v>
      </c>
      <c r="H103" s="82" t="s">
        <v>561</v>
      </c>
      <c r="I103" s="82" t="s">
        <v>180</v>
      </c>
      <c r="J103" s="82"/>
      <c r="K103" s="90">
        <v>2.91</v>
      </c>
      <c r="L103" s="93" t="s">
        <v>184</v>
      </c>
      <c r="M103" s="94">
        <v>4.1500000000000002E-2</v>
      </c>
      <c r="N103" s="94">
        <v>8.3000000000000001E-3</v>
      </c>
      <c r="O103" s="90">
        <v>1365000</v>
      </c>
      <c r="P103" s="92">
        <v>113.25</v>
      </c>
      <c r="Q103" s="90">
        <v>58.433589999999995</v>
      </c>
      <c r="R103" s="90">
        <v>1604.29602</v>
      </c>
      <c r="S103" s="91">
        <v>4.5364662091427243E-3</v>
      </c>
      <c r="T103" s="91">
        <f t="shared" si="1"/>
        <v>2.755990472245092E-4</v>
      </c>
      <c r="U103" s="91">
        <f>R103/'סכום נכסי הקרן'!$C$42</f>
        <v>3.2564827542783182E-5</v>
      </c>
    </row>
    <row r="104" spans="2:21" s="133" customFormat="1">
      <c r="B104" s="97" t="s">
        <v>562</v>
      </c>
      <c r="C104" s="82" t="s">
        <v>563</v>
      </c>
      <c r="D104" s="93" t="s">
        <v>140</v>
      </c>
      <c r="E104" s="93" t="s">
        <v>343</v>
      </c>
      <c r="F104" s="82" t="s">
        <v>564</v>
      </c>
      <c r="G104" s="93" t="s">
        <v>386</v>
      </c>
      <c r="H104" s="82" t="s">
        <v>561</v>
      </c>
      <c r="I104" s="82" t="s">
        <v>180</v>
      </c>
      <c r="J104" s="82"/>
      <c r="K104" s="90">
        <v>3.7</v>
      </c>
      <c r="L104" s="93" t="s">
        <v>184</v>
      </c>
      <c r="M104" s="94">
        <v>2.8500000000000001E-2</v>
      </c>
      <c r="N104" s="94">
        <v>1.3699999999999999E-2</v>
      </c>
      <c r="O104" s="90">
        <v>9782502.8200000003</v>
      </c>
      <c r="P104" s="92">
        <v>107.33</v>
      </c>
      <c r="Q104" s="82"/>
      <c r="R104" s="90">
        <v>10499.55984</v>
      </c>
      <c r="S104" s="91">
        <v>1.8818357316986979E-2</v>
      </c>
      <c r="T104" s="91">
        <f t="shared" si="1"/>
        <v>1.8036999731388227E-3</v>
      </c>
      <c r="U104" s="91">
        <f>R104/'סכום נכסי הקרן'!$C$42</f>
        <v>2.1312547759404912E-4</v>
      </c>
    </row>
    <row r="105" spans="2:21" s="133" customFormat="1">
      <c r="B105" s="97" t="s">
        <v>565</v>
      </c>
      <c r="C105" s="82" t="s">
        <v>566</v>
      </c>
      <c r="D105" s="93" t="s">
        <v>140</v>
      </c>
      <c r="E105" s="93" t="s">
        <v>343</v>
      </c>
      <c r="F105" s="82" t="s">
        <v>564</v>
      </c>
      <c r="G105" s="93" t="s">
        <v>386</v>
      </c>
      <c r="H105" s="82" t="s">
        <v>561</v>
      </c>
      <c r="I105" s="82" t="s">
        <v>180</v>
      </c>
      <c r="J105" s="82"/>
      <c r="K105" s="90">
        <v>1.2199999999999998</v>
      </c>
      <c r="L105" s="93" t="s">
        <v>184</v>
      </c>
      <c r="M105" s="94">
        <v>4.8499999999999995E-2</v>
      </c>
      <c r="N105" s="94">
        <v>1.0700000000000001E-2</v>
      </c>
      <c r="O105" s="90">
        <v>446987.34</v>
      </c>
      <c r="P105" s="92">
        <v>127.85</v>
      </c>
      <c r="Q105" s="82"/>
      <c r="R105" s="90">
        <v>571.47334000000001</v>
      </c>
      <c r="S105" s="91">
        <v>1.7846279104721922E-3</v>
      </c>
      <c r="T105" s="91">
        <f t="shared" si="1"/>
        <v>9.8172348528426817E-5</v>
      </c>
      <c r="U105" s="91">
        <f>R105/'סכום נכסי הקרן'!$C$42</f>
        <v>1.1600060419272435E-5</v>
      </c>
    </row>
    <row r="106" spans="2:21" s="133" customFormat="1">
      <c r="B106" s="97" t="s">
        <v>567</v>
      </c>
      <c r="C106" s="82" t="s">
        <v>568</v>
      </c>
      <c r="D106" s="93" t="s">
        <v>140</v>
      </c>
      <c r="E106" s="93" t="s">
        <v>343</v>
      </c>
      <c r="F106" s="82" t="s">
        <v>564</v>
      </c>
      <c r="G106" s="93" t="s">
        <v>386</v>
      </c>
      <c r="H106" s="82" t="s">
        <v>561</v>
      </c>
      <c r="I106" s="82" t="s">
        <v>180</v>
      </c>
      <c r="J106" s="82"/>
      <c r="K106" s="90">
        <v>2.29</v>
      </c>
      <c r="L106" s="93" t="s">
        <v>184</v>
      </c>
      <c r="M106" s="94">
        <v>3.7699999999999997E-2</v>
      </c>
      <c r="N106" s="94">
        <v>8.2000000000000007E-3</v>
      </c>
      <c r="O106" s="90">
        <v>15301265.99</v>
      </c>
      <c r="P106" s="92">
        <v>115.87</v>
      </c>
      <c r="Q106" s="90">
        <v>312.95317</v>
      </c>
      <c r="R106" s="90">
        <v>18042.529429999999</v>
      </c>
      <c r="S106" s="91">
        <v>3.9841836491289272E-2</v>
      </c>
      <c r="T106" s="91">
        <f t="shared" si="1"/>
        <v>3.0994927734272924E-3</v>
      </c>
      <c r="U106" s="91">
        <f>R106/'סכום נכסי הקרן'!$C$42</f>
        <v>3.6623656232940112E-4</v>
      </c>
    </row>
    <row r="107" spans="2:21" s="133" customFormat="1">
      <c r="B107" s="97" t="s">
        <v>569</v>
      </c>
      <c r="C107" s="82" t="s">
        <v>570</v>
      </c>
      <c r="D107" s="93" t="s">
        <v>140</v>
      </c>
      <c r="E107" s="93" t="s">
        <v>343</v>
      </c>
      <c r="F107" s="82" t="s">
        <v>564</v>
      </c>
      <c r="G107" s="93" t="s">
        <v>386</v>
      </c>
      <c r="H107" s="82" t="s">
        <v>561</v>
      </c>
      <c r="I107" s="82" t="s">
        <v>180</v>
      </c>
      <c r="J107" s="82"/>
      <c r="K107" s="90">
        <v>5.79</v>
      </c>
      <c r="L107" s="93" t="s">
        <v>184</v>
      </c>
      <c r="M107" s="94">
        <v>2.5000000000000001E-2</v>
      </c>
      <c r="N107" s="94">
        <v>1.7299999999999999E-2</v>
      </c>
      <c r="O107" s="90">
        <v>4801153.67</v>
      </c>
      <c r="P107" s="92">
        <v>104.57</v>
      </c>
      <c r="Q107" s="82"/>
      <c r="R107" s="90">
        <v>5020.5662400000001</v>
      </c>
      <c r="S107" s="91">
        <v>9.9304534339218625E-3</v>
      </c>
      <c r="T107" s="91">
        <f t="shared" si="1"/>
        <v>8.6247379225657913E-4</v>
      </c>
      <c r="U107" s="91">
        <f>R107/'סכום נכסי הקרן'!$C$42</f>
        <v>1.0191004137298764E-4</v>
      </c>
    </row>
    <row r="108" spans="2:21" s="133" customFormat="1">
      <c r="B108" s="97" t="s">
        <v>571</v>
      </c>
      <c r="C108" s="82" t="s">
        <v>572</v>
      </c>
      <c r="D108" s="93" t="s">
        <v>140</v>
      </c>
      <c r="E108" s="93" t="s">
        <v>343</v>
      </c>
      <c r="F108" s="82" t="s">
        <v>564</v>
      </c>
      <c r="G108" s="93" t="s">
        <v>386</v>
      </c>
      <c r="H108" s="82" t="s">
        <v>561</v>
      </c>
      <c r="I108" s="82" t="s">
        <v>180</v>
      </c>
      <c r="J108" s="82"/>
      <c r="K108" s="90">
        <v>6.52</v>
      </c>
      <c r="L108" s="93" t="s">
        <v>184</v>
      </c>
      <c r="M108" s="94">
        <v>1.34E-2</v>
      </c>
      <c r="N108" s="94">
        <v>1.6E-2</v>
      </c>
      <c r="O108" s="90">
        <v>8603579.5999999996</v>
      </c>
      <c r="P108" s="92">
        <v>99.13</v>
      </c>
      <c r="Q108" s="82"/>
      <c r="R108" s="90">
        <v>8528.7281800000001</v>
      </c>
      <c r="S108" s="91">
        <v>2.3807256947062653E-2</v>
      </c>
      <c r="T108" s="91">
        <f t="shared" si="1"/>
        <v>1.4651344459763868E-3</v>
      </c>
      <c r="U108" s="91">
        <f>R108/'סכום נכסי הקרן'!$C$42</f>
        <v>1.7312052070102068E-4</v>
      </c>
    </row>
    <row r="109" spans="2:21" s="133" customFormat="1">
      <c r="B109" s="97" t="s">
        <v>573</v>
      </c>
      <c r="C109" s="82" t="s">
        <v>574</v>
      </c>
      <c r="D109" s="93" t="s">
        <v>140</v>
      </c>
      <c r="E109" s="93" t="s">
        <v>343</v>
      </c>
      <c r="F109" s="82" t="s">
        <v>371</v>
      </c>
      <c r="G109" s="93" t="s">
        <v>345</v>
      </c>
      <c r="H109" s="82" t="s">
        <v>561</v>
      </c>
      <c r="I109" s="82" t="s">
        <v>182</v>
      </c>
      <c r="J109" s="82"/>
      <c r="K109" s="90">
        <v>3.8400000000000003</v>
      </c>
      <c r="L109" s="93" t="s">
        <v>184</v>
      </c>
      <c r="M109" s="94">
        <v>2.7999999999999997E-2</v>
      </c>
      <c r="N109" s="94">
        <v>1.6300000000000002E-2</v>
      </c>
      <c r="O109" s="90">
        <f>32950000/50000</f>
        <v>659</v>
      </c>
      <c r="P109" s="92">
        <f>105.36*50000</f>
        <v>5268000</v>
      </c>
      <c r="Q109" s="82"/>
      <c r="R109" s="90">
        <v>34716.120369999997</v>
      </c>
      <c r="S109" s="91">
        <f>186295.018940465%/50000</f>
        <v>3.7259003788092999E-2</v>
      </c>
      <c r="T109" s="91">
        <f t="shared" si="1"/>
        <v>5.9638181345755478E-3</v>
      </c>
      <c r="U109" s="91">
        <f>R109/'סכום נכסי הקרן'!$C$42</f>
        <v>7.0468570557418212E-4</v>
      </c>
    </row>
    <row r="110" spans="2:21" s="133" customFormat="1">
      <c r="B110" s="97" t="s">
        <v>575</v>
      </c>
      <c r="C110" s="82" t="s">
        <v>576</v>
      </c>
      <c r="D110" s="93" t="s">
        <v>140</v>
      </c>
      <c r="E110" s="93" t="s">
        <v>343</v>
      </c>
      <c r="F110" s="82" t="s">
        <v>425</v>
      </c>
      <c r="G110" s="93" t="s">
        <v>345</v>
      </c>
      <c r="H110" s="82" t="s">
        <v>561</v>
      </c>
      <c r="I110" s="82" t="s">
        <v>182</v>
      </c>
      <c r="J110" s="82"/>
      <c r="K110" s="90">
        <v>2.5799999999999996</v>
      </c>
      <c r="L110" s="93" t="s">
        <v>184</v>
      </c>
      <c r="M110" s="94">
        <v>6.4000000000000001E-2</v>
      </c>
      <c r="N110" s="94">
        <v>8.7999999999999988E-3</v>
      </c>
      <c r="O110" s="90">
        <v>62506695</v>
      </c>
      <c r="P110" s="92">
        <v>131.34</v>
      </c>
      <c r="Q110" s="82"/>
      <c r="R110" s="90">
        <v>82096.294510000007</v>
      </c>
      <c r="S110" s="91">
        <v>4.9926252844992393E-2</v>
      </c>
      <c r="T110" s="91">
        <f t="shared" si="1"/>
        <v>1.4103170652769373E-2</v>
      </c>
      <c r="U110" s="91">
        <f>R110/'סכום נכסי הקרן'!$C$42</f>
        <v>1.6664329022144479E-3</v>
      </c>
    </row>
    <row r="111" spans="2:21" s="133" customFormat="1">
      <c r="B111" s="97" t="s">
        <v>577</v>
      </c>
      <c r="C111" s="82" t="s">
        <v>578</v>
      </c>
      <c r="D111" s="93" t="s">
        <v>140</v>
      </c>
      <c r="E111" s="93" t="s">
        <v>343</v>
      </c>
      <c r="F111" s="82" t="s">
        <v>579</v>
      </c>
      <c r="G111" s="93" t="s">
        <v>345</v>
      </c>
      <c r="H111" s="82" t="s">
        <v>561</v>
      </c>
      <c r="I111" s="82" t="s">
        <v>182</v>
      </c>
      <c r="J111" s="82"/>
      <c r="K111" s="90">
        <v>2.46</v>
      </c>
      <c r="L111" s="93" t="s">
        <v>184</v>
      </c>
      <c r="M111" s="94">
        <v>0.02</v>
      </c>
      <c r="N111" s="94">
        <v>7.7000000000000002E-3</v>
      </c>
      <c r="O111" s="90">
        <v>17632045</v>
      </c>
      <c r="P111" s="92">
        <v>105.37</v>
      </c>
      <c r="Q111" s="82"/>
      <c r="R111" s="90">
        <v>18578.88622</v>
      </c>
      <c r="S111" s="91">
        <v>2.4791023119201044E-2</v>
      </c>
      <c r="T111" s="91">
        <f t="shared" si="1"/>
        <v>3.1916325147553276E-3</v>
      </c>
      <c r="U111" s="91">
        <f>R111/'סכום נכסי הקרן'!$C$42</f>
        <v>3.7712380891606959E-4</v>
      </c>
    </row>
    <row r="112" spans="2:21" s="133" customFormat="1">
      <c r="B112" s="97" t="s">
        <v>580</v>
      </c>
      <c r="C112" s="82" t="s">
        <v>581</v>
      </c>
      <c r="D112" s="93" t="s">
        <v>140</v>
      </c>
      <c r="E112" s="93" t="s">
        <v>343</v>
      </c>
      <c r="F112" s="82" t="s">
        <v>582</v>
      </c>
      <c r="G112" s="93" t="s">
        <v>386</v>
      </c>
      <c r="H112" s="82" t="s">
        <v>561</v>
      </c>
      <c r="I112" s="82" t="s">
        <v>180</v>
      </c>
      <c r="J112" s="82"/>
      <c r="K112" s="90">
        <v>7.01</v>
      </c>
      <c r="L112" s="93" t="s">
        <v>184</v>
      </c>
      <c r="M112" s="94">
        <v>1.5800000000000002E-2</v>
      </c>
      <c r="N112" s="94">
        <v>1.78E-2</v>
      </c>
      <c r="O112" s="90">
        <v>15686439.9</v>
      </c>
      <c r="P112" s="92">
        <v>99.36</v>
      </c>
      <c r="Q112" s="82"/>
      <c r="R112" s="90">
        <v>15586.046980000001</v>
      </c>
      <c r="S112" s="91">
        <v>3.6762049158429067E-2</v>
      </c>
      <c r="T112" s="91">
        <f t="shared" si="1"/>
        <v>2.6774981949306584E-3</v>
      </c>
      <c r="U112" s="91">
        <f>R112/'סכום נכסי הקרן'!$C$42</f>
        <v>3.1637361537393622E-4</v>
      </c>
    </row>
    <row r="113" spans="2:21" s="133" customFormat="1">
      <c r="B113" s="97" t="s">
        <v>583</v>
      </c>
      <c r="C113" s="82" t="s">
        <v>584</v>
      </c>
      <c r="D113" s="93" t="s">
        <v>140</v>
      </c>
      <c r="E113" s="93" t="s">
        <v>343</v>
      </c>
      <c r="F113" s="82" t="s">
        <v>349</v>
      </c>
      <c r="G113" s="93" t="s">
        <v>345</v>
      </c>
      <c r="H113" s="82" t="s">
        <v>561</v>
      </c>
      <c r="I113" s="82" t="s">
        <v>182</v>
      </c>
      <c r="J113" s="82"/>
      <c r="K113" s="90">
        <v>4.1399999999999997</v>
      </c>
      <c r="L113" s="93" t="s">
        <v>184</v>
      </c>
      <c r="M113" s="94">
        <v>4.4999999999999998E-2</v>
      </c>
      <c r="N113" s="94">
        <v>1.2699999999999998E-2</v>
      </c>
      <c r="O113" s="90">
        <v>50024616</v>
      </c>
      <c r="P113" s="92">
        <v>136.91999999999999</v>
      </c>
      <c r="Q113" s="90">
        <v>675.20357999999999</v>
      </c>
      <c r="R113" s="90">
        <v>69168.909150000007</v>
      </c>
      <c r="S113" s="91">
        <v>2.9391937364649089E-2</v>
      </c>
      <c r="T113" s="91">
        <f t="shared" si="1"/>
        <v>1.188239902215717E-2</v>
      </c>
      <c r="U113" s="91">
        <f>R113/'סכום נכסי הקרן'!$C$42</f>
        <v>1.4040261708011892E-3</v>
      </c>
    </row>
    <row r="114" spans="2:21" s="133" customFormat="1">
      <c r="B114" s="97" t="s">
        <v>585</v>
      </c>
      <c r="C114" s="82" t="s">
        <v>586</v>
      </c>
      <c r="D114" s="93" t="s">
        <v>140</v>
      </c>
      <c r="E114" s="93" t="s">
        <v>343</v>
      </c>
      <c r="F114" s="82" t="s">
        <v>587</v>
      </c>
      <c r="G114" s="93" t="s">
        <v>386</v>
      </c>
      <c r="H114" s="82" t="s">
        <v>561</v>
      </c>
      <c r="I114" s="82" t="s">
        <v>180</v>
      </c>
      <c r="J114" s="82"/>
      <c r="K114" s="90">
        <v>3.31</v>
      </c>
      <c r="L114" s="93" t="s">
        <v>184</v>
      </c>
      <c r="M114" s="94">
        <v>4.9500000000000002E-2</v>
      </c>
      <c r="N114" s="94">
        <v>1.4199999999999999E-2</v>
      </c>
      <c r="O114" s="90">
        <v>9239966.5899999999</v>
      </c>
      <c r="P114" s="92">
        <v>113.39</v>
      </c>
      <c r="Q114" s="82"/>
      <c r="R114" s="90">
        <v>10477.198109999999</v>
      </c>
      <c r="S114" s="91">
        <v>1.0673956143298051E-2</v>
      </c>
      <c r="T114" s="91">
        <f t="shared" si="1"/>
        <v>1.7998584928848908E-3</v>
      </c>
      <c r="U114" s="91">
        <f>R114/'סכום נכסי הקרן'!$C$42</f>
        <v>2.1267156767223289E-4</v>
      </c>
    </row>
    <row r="115" spans="2:21" s="133" customFormat="1">
      <c r="B115" s="97" t="s">
        <v>588</v>
      </c>
      <c r="C115" s="82" t="s">
        <v>589</v>
      </c>
      <c r="D115" s="93" t="s">
        <v>140</v>
      </c>
      <c r="E115" s="93" t="s">
        <v>343</v>
      </c>
      <c r="F115" s="82" t="s">
        <v>590</v>
      </c>
      <c r="G115" s="93" t="s">
        <v>386</v>
      </c>
      <c r="H115" s="82" t="s">
        <v>561</v>
      </c>
      <c r="I115" s="82" t="s">
        <v>180</v>
      </c>
      <c r="J115" s="82"/>
      <c r="K115" s="90">
        <v>6.8900000000000015</v>
      </c>
      <c r="L115" s="93" t="s">
        <v>184</v>
      </c>
      <c r="M115" s="94">
        <v>1.9599999999999999E-2</v>
      </c>
      <c r="N115" s="94">
        <v>2.06E-2</v>
      </c>
      <c r="O115" s="90">
        <v>9888000</v>
      </c>
      <c r="P115" s="92">
        <v>99.9</v>
      </c>
      <c r="Q115" s="82"/>
      <c r="R115" s="90">
        <v>9878.11211</v>
      </c>
      <c r="S115" s="91">
        <v>1.9473920544513506E-2</v>
      </c>
      <c r="T115" s="91">
        <f t="shared" si="1"/>
        <v>1.6969426165458457E-3</v>
      </c>
      <c r="U115" s="91">
        <f>R115/'סכום נכסי הקרן'!$C$42</f>
        <v>2.0051101124743059E-4</v>
      </c>
    </row>
    <row r="116" spans="2:21" s="133" customFormat="1">
      <c r="B116" s="97" t="s">
        <v>591</v>
      </c>
      <c r="C116" s="82" t="s">
        <v>592</v>
      </c>
      <c r="D116" s="93" t="s">
        <v>140</v>
      </c>
      <c r="E116" s="93" t="s">
        <v>343</v>
      </c>
      <c r="F116" s="82" t="s">
        <v>590</v>
      </c>
      <c r="G116" s="93" t="s">
        <v>386</v>
      </c>
      <c r="H116" s="82" t="s">
        <v>561</v>
      </c>
      <c r="I116" s="82" t="s">
        <v>180</v>
      </c>
      <c r="J116" s="82"/>
      <c r="K116" s="90">
        <v>4.87</v>
      </c>
      <c r="L116" s="93" t="s">
        <v>184</v>
      </c>
      <c r="M116" s="94">
        <v>2.75E-2</v>
      </c>
      <c r="N116" s="94">
        <v>1.4199999999999999E-2</v>
      </c>
      <c r="O116" s="90">
        <v>5507608.7000000002</v>
      </c>
      <c r="P116" s="92">
        <v>107.19</v>
      </c>
      <c r="Q116" s="82"/>
      <c r="R116" s="90">
        <v>5903.6059500000001</v>
      </c>
      <c r="S116" s="91">
        <v>1.1050515886086673E-2</v>
      </c>
      <c r="T116" s="91">
        <f t="shared" si="1"/>
        <v>1.0141695514578062E-3</v>
      </c>
      <c r="U116" s="91">
        <f>R116/'סכום נכסי הקרן'!$C$42</f>
        <v>1.1983443656632564E-4</v>
      </c>
    </row>
    <row r="117" spans="2:21" s="133" customFormat="1">
      <c r="B117" s="97" t="s">
        <v>593</v>
      </c>
      <c r="C117" s="82" t="s">
        <v>594</v>
      </c>
      <c r="D117" s="93" t="s">
        <v>140</v>
      </c>
      <c r="E117" s="93" t="s">
        <v>343</v>
      </c>
      <c r="F117" s="82" t="s">
        <v>595</v>
      </c>
      <c r="G117" s="93" t="s">
        <v>410</v>
      </c>
      <c r="H117" s="82" t="s">
        <v>561</v>
      </c>
      <c r="I117" s="82" t="s">
        <v>182</v>
      </c>
      <c r="J117" s="82"/>
      <c r="K117" s="90">
        <v>0.01</v>
      </c>
      <c r="L117" s="93" t="s">
        <v>184</v>
      </c>
      <c r="M117" s="94">
        <v>5.1900000000000002E-2</v>
      </c>
      <c r="N117" s="94">
        <v>4.24E-2</v>
      </c>
      <c r="O117" s="90">
        <v>1671140.87</v>
      </c>
      <c r="P117" s="92">
        <v>122.99</v>
      </c>
      <c r="Q117" s="82"/>
      <c r="R117" s="90">
        <v>2055.3361500000001</v>
      </c>
      <c r="S117" s="91">
        <v>5.577878513953324E-3</v>
      </c>
      <c r="T117" s="91">
        <f t="shared" si="1"/>
        <v>3.5308239726611736E-4</v>
      </c>
      <c r="U117" s="91">
        <f>R117/'סכום נכסי הקרן'!$C$42</f>
        <v>4.1720272588594939E-5</v>
      </c>
    </row>
    <row r="118" spans="2:21" s="133" customFormat="1">
      <c r="B118" s="97" t="s">
        <v>596</v>
      </c>
      <c r="C118" s="82" t="s">
        <v>597</v>
      </c>
      <c r="D118" s="93" t="s">
        <v>140</v>
      </c>
      <c r="E118" s="93" t="s">
        <v>343</v>
      </c>
      <c r="F118" s="82" t="s">
        <v>595</v>
      </c>
      <c r="G118" s="93" t="s">
        <v>410</v>
      </c>
      <c r="H118" s="82" t="s">
        <v>561</v>
      </c>
      <c r="I118" s="82" t="s">
        <v>182</v>
      </c>
      <c r="J118" s="82"/>
      <c r="K118" s="90">
        <v>1.49</v>
      </c>
      <c r="L118" s="93" t="s">
        <v>184</v>
      </c>
      <c r="M118" s="94">
        <v>4.5999999999999999E-2</v>
      </c>
      <c r="N118" s="94">
        <v>1.0999999999999999E-2</v>
      </c>
      <c r="O118" s="90">
        <v>872669.7</v>
      </c>
      <c r="P118" s="92">
        <v>108.07</v>
      </c>
      <c r="Q118" s="90">
        <v>20.62462</v>
      </c>
      <c r="R118" s="90">
        <v>963.71875999999997</v>
      </c>
      <c r="S118" s="91">
        <v>1.35650571766727E-3</v>
      </c>
      <c r="T118" s="91">
        <f t="shared" si="1"/>
        <v>1.6555546403985061E-4</v>
      </c>
      <c r="U118" s="91">
        <f>R118/'סכום נכסי הקרן'!$C$42</f>
        <v>1.9562060135974691E-5</v>
      </c>
    </row>
    <row r="119" spans="2:21" s="133" customFormat="1">
      <c r="B119" s="97" t="s">
        <v>598</v>
      </c>
      <c r="C119" s="82" t="s">
        <v>599</v>
      </c>
      <c r="D119" s="93" t="s">
        <v>140</v>
      </c>
      <c r="E119" s="93" t="s">
        <v>343</v>
      </c>
      <c r="F119" s="82" t="s">
        <v>595</v>
      </c>
      <c r="G119" s="93" t="s">
        <v>410</v>
      </c>
      <c r="H119" s="82" t="s">
        <v>561</v>
      </c>
      <c r="I119" s="82" t="s">
        <v>182</v>
      </c>
      <c r="J119" s="82"/>
      <c r="K119" s="90">
        <v>4.089999999999999</v>
      </c>
      <c r="L119" s="93" t="s">
        <v>184</v>
      </c>
      <c r="M119" s="94">
        <v>1.9799999999999998E-2</v>
      </c>
      <c r="N119" s="94">
        <v>1.3500000000000002E-2</v>
      </c>
      <c r="O119" s="90">
        <v>42789837</v>
      </c>
      <c r="P119" s="92">
        <v>102.16</v>
      </c>
      <c r="Q119" s="90">
        <v>423.61939000000001</v>
      </c>
      <c r="R119" s="90">
        <v>44137.71686</v>
      </c>
      <c r="S119" s="91">
        <v>4.5059782717909391E-2</v>
      </c>
      <c r="T119" s="91">
        <f t="shared" si="1"/>
        <v>7.5823367767758696E-3</v>
      </c>
      <c r="U119" s="91">
        <f>R119/'סכום נכסי הקרן'!$C$42</f>
        <v>8.9593012745745873E-4</v>
      </c>
    </row>
    <row r="120" spans="2:21" s="133" customFormat="1">
      <c r="B120" s="97" t="s">
        <v>600</v>
      </c>
      <c r="C120" s="82" t="s">
        <v>601</v>
      </c>
      <c r="D120" s="93" t="s">
        <v>140</v>
      </c>
      <c r="E120" s="93" t="s">
        <v>343</v>
      </c>
      <c r="F120" s="82" t="s">
        <v>451</v>
      </c>
      <c r="G120" s="93" t="s">
        <v>431</v>
      </c>
      <c r="H120" s="82" t="s">
        <v>561</v>
      </c>
      <c r="I120" s="82" t="s">
        <v>182</v>
      </c>
      <c r="J120" s="82"/>
      <c r="K120" s="90">
        <v>1.22</v>
      </c>
      <c r="L120" s="93" t="s">
        <v>184</v>
      </c>
      <c r="M120" s="94">
        <v>4.4999999999999998E-2</v>
      </c>
      <c r="N120" s="94">
        <v>1.0800000000000001E-2</v>
      </c>
      <c r="O120" s="90">
        <v>1739164.66</v>
      </c>
      <c r="P120" s="92">
        <v>127.2</v>
      </c>
      <c r="Q120" s="82"/>
      <c r="R120" s="90">
        <v>2212.2174399999999</v>
      </c>
      <c r="S120" s="91">
        <v>1.6669695746375009E-2</v>
      </c>
      <c r="T120" s="91">
        <f t="shared" si="1"/>
        <v>3.8003274403027119E-4</v>
      </c>
      <c r="U120" s="91">
        <f>R120/'סכום נכסי הקרן'!$C$42</f>
        <v>4.4904729876932129E-5</v>
      </c>
    </row>
    <row r="121" spans="2:21" s="133" customFormat="1">
      <c r="B121" s="97" t="s">
        <v>602</v>
      </c>
      <c r="C121" s="82" t="s">
        <v>603</v>
      </c>
      <c r="D121" s="93" t="s">
        <v>140</v>
      </c>
      <c r="E121" s="93" t="s">
        <v>343</v>
      </c>
      <c r="F121" s="82" t="s">
        <v>604</v>
      </c>
      <c r="G121" s="93" t="s">
        <v>410</v>
      </c>
      <c r="H121" s="82" t="s">
        <v>561</v>
      </c>
      <c r="I121" s="82" t="s">
        <v>182</v>
      </c>
      <c r="J121" s="82"/>
      <c r="K121" s="90">
        <v>1</v>
      </c>
      <c r="L121" s="93" t="s">
        <v>184</v>
      </c>
      <c r="M121" s="94">
        <v>3.3500000000000002E-2</v>
      </c>
      <c r="N121" s="94">
        <v>8.8000000000000005E-3</v>
      </c>
      <c r="O121" s="90">
        <v>11674486</v>
      </c>
      <c r="P121" s="92">
        <v>111.38</v>
      </c>
      <c r="Q121" s="82"/>
      <c r="R121" s="90">
        <v>13003.04247</v>
      </c>
      <c r="S121" s="91">
        <v>2.9712131236333966E-2</v>
      </c>
      <c r="T121" s="91">
        <f t="shared" si="1"/>
        <v>2.2337686256628806E-3</v>
      </c>
      <c r="U121" s="91">
        <f>R121/'סכום נכסי הקרן'!$C$42</f>
        <v>2.6394245842923395E-4</v>
      </c>
    </row>
    <row r="122" spans="2:21" s="133" customFormat="1">
      <c r="B122" s="97" t="s">
        <v>605</v>
      </c>
      <c r="C122" s="82" t="s">
        <v>606</v>
      </c>
      <c r="D122" s="93" t="s">
        <v>140</v>
      </c>
      <c r="E122" s="93" t="s">
        <v>343</v>
      </c>
      <c r="F122" s="82" t="s">
        <v>607</v>
      </c>
      <c r="G122" s="93" t="s">
        <v>386</v>
      </c>
      <c r="H122" s="82" t="s">
        <v>561</v>
      </c>
      <c r="I122" s="82" t="s">
        <v>180</v>
      </c>
      <c r="J122" s="82"/>
      <c r="K122" s="90">
        <v>1.9499999999999997</v>
      </c>
      <c r="L122" s="93" t="s">
        <v>184</v>
      </c>
      <c r="M122" s="94">
        <v>4.4999999999999998E-2</v>
      </c>
      <c r="N122" s="94">
        <v>1.18E-2</v>
      </c>
      <c r="O122" s="90">
        <v>12712950</v>
      </c>
      <c r="P122" s="92">
        <v>114.4</v>
      </c>
      <c r="Q122" s="82"/>
      <c r="R122" s="90">
        <v>14543.614730000001</v>
      </c>
      <c r="S122" s="91">
        <v>2.4389352517985612E-2</v>
      </c>
      <c r="T122" s="91">
        <f t="shared" si="1"/>
        <v>2.4984206859706218E-3</v>
      </c>
      <c r="U122" s="91">
        <f>R122/'סכום נכסי הקרן'!$C$42</f>
        <v>2.9521378824534596E-4</v>
      </c>
    </row>
    <row r="123" spans="2:21" s="133" customFormat="1">
      <c r="B123" s="97" t="s">
        <v>608</v>
      </c>
      <c r="C123" s="82" t="s">
        <v>609</v>
      </c>
      <c r="D123" s="93" t="s">
        <v>140</v>
      </c>
      <c r="E123" s="93" t="s">
        <v>343</v>
      </c>
      <c r="F123" s="82" t="s">
        <v>607</v>
      </c>
      <c r="G123" s="93" t="s">
        <v>386</v>
      </c>
      <c r="H123" s="82" t="s">
        <v>561</v>
      </c>
      <c r="I123" s="82" t="s">
        <v>180</v>
      </c>
      <c r="J123" s="82"/>
      <c r="K123" s="90">
        <v>0.83</v>
      </c>
      <c r="L123" s="93" t="s">
        <v>184</v>
      </c>
      <c r="M123" s="94">
        <v>4.2000000000000003E-2</v>
      </c>
      <c r="N123" s="94">
        <v>1.37E-2</v>
      </c>
      <c r="O123" s="90">
        <v>2217374.1800000002</v>
      </c>
      <c r="P123" s="92">
        <v>111.26</v>
      </c>
      <c r="Q123" s="82"/>
      <c r="R123" s="90">
        <v>2467.0505400000002</v>
      </c>
      <c r="S123" s="91">
        <v>1.3438631393939394E-2</v>
      </c>
      <c r="T123" s="91">
        <f t="shared" si="1"/>
        <v>4.2381005113925982E-4</v>
      </c>
      <c r="U123" s="91">
        <f>R123/'סכום נכסי הקרן'!$C$42</f>
        <v>5.0077463493570301E-5</v>
      </c>
    </row>
    <row r="124" spans="2:21" s="133" customFormat="1">
      <c r="B124" s="97" t="s">
        <v>610</v>
      </c>
      <c r="C124" s="82" t="s">
        <v>611</v>
      </c>
      <c r="D124" s="93" t="s">
        <v>140</v>
      </c>
      <c r="E124" s="93" t="s">
        <v>343</v>
      </c>
      <c r="F124" s="82" t="s">
        <v>607</v>
      </c>
      <c r="G124" s="93" t="s">
        <v>386</v>
      </c>
      <c r="H124" s="82" t="s">
        <v>561</v>
      </c>
      <c r="I124" s="82" t="s">
        <v>180</v>
      </c>
      <c r="J124" s="82"/>
      <c r="K124" s="90">
        <v>4.24</v>
      </c>
      <c r="L124" s="93" t="s">
        <v>184</v>
      </c>
      <c r="M124" s="94">
        <v>3.3000000000000002E-2</v>
      </c>
      <c r="N124" s="94">
        <v>1.52E-2</v>
      </c>
      <c r="O124" s="90">
        <v>20951.38</v>
      </c>
      <c r="P124" s="92">
        <v>107.23</v>
      </c>
      <c r="Q124" s="82"/>
      <c r="R124" s="90">
        <v>22.466169999999998</v>
      </c>
      <c r="S124" s="91">
        <v>3.2298931199329094E-5</v>
      </c>
      <c r="T124" s="91">
        <f t="shared" si="1"/>
        <v>3.8594218084414695E-6</v>
      </c>
      <c r="U124" s="91">
        <f>R124/'סכום נכסי הקרן'!$C$42</f>
        <v>4.5602989876946102E-7</v>
      </c>
    </row>
    <row r="125" spans="2:21" s="133" customFormat="1">
      <c r="B125" s="97" t="s">
        <v>612</v>
      </c>
      <c r="C125" s="82" t="s">
        <v>613</v>
      </c>
      <c r="D125" s="93" t="s">
        <v>140</v>
      </c>
      <c r="E125" s="93" t="s">
        <v>343</v>
      </c>
      <c r="F125" s="82" t="s">
        <v>607</v>
      </c>
      <c r="G125" s="93" t="s">
        <v>386</v>
      </c>
      <c r="H125" s="82" t="s">
        <v>561</v>
      </c>
      <c r="I125" s="82" t="s">
        <v>180</v>
      </c>
      <c r="J125" s="82"/>
      <c r="K125" s="90">
        <v>6.4599999999999991</v>
      </c>
      <c r="L125" s="93" t="s">
        <v>184</v>
      </c>
      <c r="M125" s="94">
        <v>1.6E-2</v>
      </c>
      <c r="N125" s="94">
        <v>1.6400000000000001E-2</v>
      </c>
      <c r="O125" s="90">
        <v>5361000</v>
      </c>
      <c r="P125" s="92">
        <v>100.83</v>
      </c>
      <c r="Q125" s="82"/>
      <c r="R125" s="90">
        <v>5405.4966100000001</v>
      </c>
      <c r="S125" s="91">
        <v>3.8942360076998514E-2</v>
      </c>
      <c r="T125" s="91">
        <f t="shared" si="1"/>
        <v>9.286002688526987E-4</v>
      </c>
      <c r="U125" s="91">
        <f>R125/'סכום נכסי הקרן'!$C$42</f>
        <v>1.0972355643427273E-4</v>
      </c>
    </row>
    <row r="126" spans="2:21" s="133" customFormat="1">
      <c r="B126" s="97" t="s">
        <v>614</v>
      </c>
      <c r="C126" s="82" t="s">
        <v>615</v>
      </c>
      <c r="D126" s="93" t="s">
        <v>140</v>
      </c>
      <c r="E126" s="93" t="s">
        <v>343</v>
      </c>
      <c r="F126" s="82" t="s">
        <v>560</v>
      </c>
      <c r="G126" s="93" t="s">
        <v>345</v>
      </c>
      <c r="H126" s="82" t="s">
        <v>616</v>
      </c>
      <c r="I126" s="82" t="s">
        <v>180</v>
      </c>
      <c r="J126" s="82"/>
      <c r="K126" s="90">
        <v>2.9699999999999993</v>
      </c>
      <c r="L126" s="93" t="s">
        <v>184</v>
      </c>
      <c r="M126" s="94">
        <v>5.2999999999999999E-2</v>
      </c>
      <c r="N126" s="94">
        <v>1.04E-2</v>
      </c>
      <c r="O126" s="90">
        <v>13591797</v>
      </c>
      <c r="P126" s="92">
        <v>123.33</v>
      </c>
      <c r="Q126" s="82"/>
      <c r="R126" s="90">
        <v>16762.76323</v>
      </c>
      <c r="S126" s="91">
        <v>5.2274935963016238E-2</v>
      </c>
      <c r="T126" s="91">
        <f t="shared" si="1"/>
        <v>2.8796441039840243E-3</v>
      </c>
      <c r="U126" s="91">
        <f>R126/'סכום נכסי הקרן'!$C$42</f>
        <v>3.4025920835074891E-4</v>
      </c>
    </row>
    <row r="127" spans="2:21" s="133" customFormat="1">
      <c r="B127" s="97" t="s">
        <v>617</v>
      </c>
      <c r="C127" s="82" t="s">
        <v>618</v>
      </c>
      <c r="D127" s="93" t="s">
        <v>140</v>
      </c>
      <c r="E127" s="93" t="s">
        <v>343</v>
      </c>
      <c r="F127" s="82" t="s">
        <v>619</v>
      </c>
      <c r="G127" s="93" t="s">
        <v>386</v>
      </c>
      <c r="H127" s="82" t="s">
        <v>616</v>
      </c>
      <c r="I127" s="82" t="s">
        <v>180</v>
      </c>
      <c r="J127" s="82"/>
      <c r="K127" s="90">
        <v>2.4099999999999997</v>
      </c>
      <c r="L127" s="93" t="s">
        <v>184</v>
      </c>
      <c r="M127" s="94">
        <v>5.3499999999999999E-2</v>
      </c>
      <c r="N127" s="94">
        <v>1.3699999999999999E-2</v>
      </c>
      <c r="O127" s="90">
        <v>8807942.2899999991</v>
      </c>
      <c r="P127" s="92">
        <v>111.1</v>
      </c>
      <c r="Q127" s="82"/>
      <c r="R127" s="90">
        <v>9785.6240500000004</v>
      </c>
      <c r="S127" s="91">
        <v>2.9992333448966429E-2</v>
      </c>
      <c r="T127" s="91">
        <f t="shared" si="1"/>
        <v>1.6810542637120318E-3</v>
      </c>
      <c r="U127" s="91">
        <f>R127/'סכום נכסי הקרן'!$C$42</f>
        <v>1.9863364093290062E-4</v>
      </c>
    </row>
    <row r="128" spans="2:21" s="133" customFormat="1">
      <c r="B128" s="97" t="s">
        <v>620</v>
      </c>
      <c r="C128" s="82" t="s">
        <v>621</v>
      </c>
      <c r="D128" s="93" t="s">
        <v>140</v>
      </c>
      <c r="E128" s="93" t="s">
        <v>343</v>
      </c>
      <c r="F128" s="82" t="s">
        <v>622</v>
      </c>
      <c r="G128" s="93" t="s">
        <v>386</v>
      </c>
      <c r="H128" s="82" t="s">
        <v>616</v>
      </c>
      <c r="I128" s="82" t="s">
        <v>182</v>
      </c>
      <c r="J128" s="82"/>
      <c r="K128" s="90">
        <v>2.19</v>
      </c>
      <c r="L128" s="93" t="s">
        <v>184</v>
      </c>
      <c r="M128" s="94">
        <v>4.2500000000000003E-2</v>
      </c>
      <c r="N128" s="94">
        <v>1.1099999999999999E-2</v>
      </c>
      <c r="O128" s="90">
        <v>233029.22</v>
      </c>
      <c r="P128" s="92">
        <v>114.5</v>
      </c>
      <c r="Q128" s="90">
        <v>37.15222</v>
      </c>
      <c r="R128" s="90">
        <v>306.13539000000003</v>
      </c>
      <c r="S128" s="91">
        <v>1.2771794333961202E-3</v>
      </c>
      <c r="T128" s="91">
        <f t="shared" si="1"/>
        <v>5.2590432659493569E-5</v>
      </c>
      <c r="U128" s="91">
        <f>R128/'סכום נכסי הקרן'!$C$42</f>
        <v>6.2140939426457421E-6</v>
      </c>
    </row>
    <row r="129" spans="2:21" s="133" customFormat="1">
      <c r="B129" s="97" t="s">
        <v>623</v>
      </c>
      <c r="C129" s="82" t="s">
        <v>624</v>
      </c>
      <c r="D129" s="93" t="s">
        <v>140</v>
      </c>
      <c r="E129" s="93" t="s">
        <v>343</v>
      </c>
      <c r="F129" s="82" t="s">
        <v>622</v>
      </c>
      <c r="G129" s="93" t="s">
        <v>386</v>
      </c>
      <c r="H129" s="82" t="s">
        <v>616</v>
      </c>
      <c r="I129" s="82" t="s">
        <v>182</v>
      </c>
      <c r="J129" s="82"/>
      <c r="K129" s="90">
        <v>2.79</v>
      </c>
      <c r="L129" s="93" t="s">
        <v>184</v>
      </c>
      <c r="M129" s="94">
        <v>4.5999999999999999E-2</v>
      </c>
      <c r="N129" s="94">
        <v>1.23E-2</v>
      </c>
      <c r="O129" s="90">
        <v>15485884.6</v>
      </c>
      <c r="P129" s="92">
        <v>110.85</v>
      </c>
      <c r="Q129" s="82"/>
      <c r="R129" s="90">
        <v>17166.1041</v>
      </c>
      <c r="S129" s="91">
        <v>3.5885287557398698E-2</v>
      </c>
      <c r="T129" s="91">
        <f t="shared" si="1"/>
        <v>2.948933286337481E-3</v>
      </c>
      <c r="U129" s="91">
        <f>R129/'סכום נכסי הקרן'!$C$42</f>
        <v>3.4844642923066238E-4</v>
      </c>
    </row>
    <row r="130" spans="2:21" s="133" customFormat="1">
      <c r="B130" s="97" t="s">
        <v>625</v>
      </c>
      <c r="C130" s="82" t="s">
        <v>626</v>
      </c>
      <c r="D130" s="93" t="s">
        <v>140</v>
      </c>
      <c r="E130" s="93" t="s">
        <v>343</v>
      </c>
      <c r="F130" s="82" t="s">
        <v>622</v>
      </c>
      <c r="G130" s="93" t="s">
        <v>386</v>
      </c>
      <c r="H130" s="82" t="s">
        <v>616</v>
      </c>
      <c r="I130" s="82" t="s">
        <v>182</v>
      </c>
      <c r="J130" s="82"/>
      <c r="K130" s="90">
        <v>6.29</v>
      </c>
      <c r="L130" s="93" t="s">
        <v>184</v>
      </c>
      <c r="M130" s="94">
        <v>3.0600000000000002E-2</v>
      </c>
      <c r="N130" s="94">
        <v>2.3099999999999999E-2</v>
      </c>
      <c r="O130" s="90">
        <v>6775000</v>
      </c>
      <c r="P130" s="92">
        <v>105.19</v>
      </c>
      <c r="Q130" s="90">
        <v>104.06738</v>
      </c>
      <c r="R130" s="90">
        <v>7230.6899000000003</v>
      </c>
      <c r="S130" s="91">
        <v>5.4853857987207516E-2</v>
      </c>
      <c r="T130" s="91">
        <f t="shared" si="1"/>
        <v>1.2421468496916683E-3</v>
      </c>
      <c r="U130" s="91">
        <f>R130/'סכום נכסי הקרן'!$C$42</f>
        <v>1.4677227062424815E-4</v>
      </c>
    </row>
    <row r="131" spans="2:21" s="133" customFormat="1">
      <c r="B131" s="97" t="s">
        <v>627</v>
      </c>
      <c r="C131" s="82" t="s">
        <v>628</v>
      </c>
      <c r="D131" s="93" t="s">
        <v>140</v>
      </c>
      <c r="E131" s="93" t="s">
        <v>343</v>
      </c>
      <c r="F131" s="82" t="s">
        <v>629</v>
      </c>
      <c r="G131" s="93" t="s">
        <v>386</v>
      </c>
      <c r="H131" s="82" t="s">
        <v>616</v>
      </c>
      <c r="I131" s="82" t="s">
        <v>180</v>
      </c>
      <c r="J131" s="82"/>
      <c r="K131" s="90">
        <v>1.47</v>
      </c>
      <c r="L131" s="93" t="s">
        <v>184</v>
      </c>
      <c r="M131" s="94">
        <v>4.4500000000000005E-2</v>
      </c>
      <c r="N131" s="94">
        <v>1.2199999999999999E-2</v>
      </c>
      <c r="O131" s="90">
        <v>3307523.69</v>
      </c>
      <c r="P131" s="92">
        <v>109.63</v>
      </c>
      <c r="Q131" s="82"/>
      <c r="R131" s="90">
        <v>3626.0379700000003</v>
      </c>
      <c r="S131" s="91">
        <v>3.3250238223810027E-2</v>
      </c>
      <c r="T131" s="91">
        <f t="shared" si="1"/>
        <v>6.2291035898218682E-4</v>
      </c>
      <c r="U131" s="91">
        <f>R131/'סכום נכסי הקרן'!$C$42</f>
        <v>7.3603187743764172E-5</v>
      </c>
    </row>
    <row r="132" spans="2:21" s="133" customFormat="1">
      <c r="B132" s="97" t="s">
        <v>630</v>
      </c>
      <c r="C132" s="82" t="s">
        <v>631</v>
      </c>
      <c r="D132" s="93" t="s">
        <v>140</v>
      </c>
      <c r="E132" s="93" t="s">
        <v>343</v>
      </c>
      <c r="F132" s="82" t="s">
        <v>629</v>
      </c>
      <c r="G132" s="93" t="s">
        <v>386</v>
      </c>
      <c r="H132" s="82" t="s">
        <v>616</v>
      </c>
      <c r="I132" s="82" t="s">
        <v>180</v>
      </c>
      <c r="J132" s="82"/>
      <c r="K132" s="90">
        <v>4.24</v>
      </c>
      <c r="L132" s="93" t="s">
        <v>184</v>
      </c>
      <c r="M132" s="94">
        <v>3.2500000000000001E-2</v>
      </c>
      <c r="N132" s="94">
        <v>1.7000000000000001E-2</v>
      </c>
      <c r="O132" s="90">
        <v>5601499.96</v>
      </c>
      <c r="P132" s="92">
        <v>105.62</v>
      </c>
      <c r="Q132" s="82"/>
      <c r="R132" s="90">
        <v>5916.3042599999999</v>
      </c>
      <c r="S132" s="91">
        <v>4.2535612783540698E-2</v>
      </c>
      <c r="T132" s="91">
        <f t="shared" si="1"/>
        <v>1.0163509706558424E-3</v>
      </c>
      <c r="U132" s="91">
        <f>R132/'סכום נכסי הקרן'!$C$42</f>
        <v>1.2009219340800551E-4</v>
      </c>
    </row>
    <row r="133" spans="2:21" s="133" customFormat="1">
      <c r="B133" s="97" t="s">
        <v>632</v>
      </c>
      <c r="C133" s="82" t="s">
        <v>633</v>
      </c>
      <c r="D133" s="93" t="s">
        <v>140</v>
      </c>
      <c r="E133" s="93" t="s">
        <v>343</v>
      </c>
      <c r="F133" s="82" t="s">
        <v>425</v>
      </c>
      <c r="G133" s="93" t="s">
        <v>345</v>
      </c>
      <c r="H133" s="82" t="s">
        <v>616</v>
      </c>
      <c r="I133" s="82" t="s">
        <v>182</v>
      </c>
      <c r="J133" s="82"/>
      <c r="K133" s="90">
        <v>4.1000000000000005</v>
      </c>
      <c r="L133" s="93" t="s">
        <v>184</v>
      </c>
      <c r="M133" s="94">
        <v>5.0999999999999997E-2</v>
      </c>
      <c r="N133" s="94">
        <v>1.34E-2</v>
      </c>
      <c r="O133" s="90">
        <v>49370455</v>
      </c>
      <c r="P133" s="92">
        <v>139.94</v>
      </c>
      <c r="Q133" s="90">
        <v>756.69202000000007</v>
      </c>
      <c r="R133" s="90">
        <v>69845.706959999996</v>
      </c>
      <c r="S133" s="91">
        <v>4.3034022690735849E-2</v>
      </c>
      <c r="T133" s="91">
        <f t="shared" si="1"/>
        <v>1.1998664866661122E-2</v>
      </c>
      <c r="U133" s="91">
        <f>R133/'סכום נכסי הקרן'!$C$42</f>
        <v>1.4177641616016543E-3</v>
      </c>
    </row>
    <row r="134" spans="2:21" s="133" customFormat="1">
      <c r="B134" s="97" t="s">
        <v>634</v>
      </c>
      <c r="C134" s="82" t="s">
        <v>635</v>
      </c>
      <c r="D134" s="93" t="s">
        <v>140</v>
      </c>
      <c r="E134" s="93" t="s">
        <v>343</v>
      </c>
      <c r="F134" s="82" t="s">
        <v>636</v>
      </c>
      <c r="G134" s="93" t="s">
        <v>386</v>
      </c>
      <c r="H134" s="82" t="s">
        <v>616</v>
      </c>
      <c r="I134" s="82" t="s">
        <v>180</v>
      </c>
      <c r="J134" s="82"/>
      <c r="K134" s="90">
        <v>2.4500000000000002</v>
      </c>
      <c r="L134" s="93" t="s">
        <v>184</v>
      </c>
      <c r="M134" s="94">
        <v>4.5999999999999999E-2</v>
      </c>
      <c r="N134" s="94">
        <v>1.1600000000000001E-2</v>
      </c>
      <c r="O134" s="90">
        <v>6659836.8399999999</v>
      </c>
      <c r="P134" s="92">
        <v>129.94999999999999</v>
      </c>
      <c r="Q134" s="90">
        <v>2455.1723099999999</v>
      </c>
      <c r="R134" s="90">
        <v>11277.170320000001</v>
      </c>
      <c r="S134" s="91">
        <v>2.1672024729862072E-2</v>
      </c>
      <c r="T134" s="91">
        <f t="shared" si="1"/>
        <v>1.9372842398378038E-3</v>
      </c>
      <c r="U134" s="91">
        <f>R134/'סכום נכסי הקרן'!$C$42</f>
        <v>2.2890981593371595E-4</v>
      </c>
    </row>
    <row r="135" spans="2:21" s="133" customFormat="1">
      <c r="B135" s="97" t="s">
        <v>637</v>
      </c>
      <c r="C135" s="82" t="s">
        <v>638</v>
      </c>
      <c r="D135" s="93" t="s">
        <v>140</v>
      </c>
      <c r="E135" s="93" t="s">
        <v>343</v>
      </c>
      <c r="F135" s="82" t="s">
        <v>639</v>
      </c>
      <c r="G135" s="93" t="s">
        <v>386</v>
      </c>
      <c r="H135" s="82" t="s">
        <v>616</v>
      </c>
      <c r="I135" s="82" t="s">
        <v>182</v>
      </c>
      <c r="J135" s="82"/>
      <c r="K135" s="90">
        <v>1.9599999999999997</v>
      </c>
      <c r="L135" s="93" t="s">
        <v>184</v>
      </c>
      <c r="M135" s="94">
        <v>5.4000000000000006E-2</v>
      </c>
      <c r="N135" s="94">
        <v>9.7999999999999979E-3</v>
      </c>
      <c r="O135" s="90">
        <v>8888208.5099999998</v>
      </c>
      <c r="P135" s="92">
        <v>130.28</v>
      </c>
      <c r="Q135" s="90">
        <v>287.64389</v>
      </c>
      <c r="R135" s="90">
        <v>11867.202210000001</v>
      </c>
      <c r="S135" s="91">
        <v>4.3617174960946782E-2</v>
      </c>
      <c r="T135" s="91">
        <f t="shared" si="1"/>
        <v>2.0386447273593499E-3</v>
      </c>
      <c r="U135" s="91">
        <f>R135/'סכום נכסי הקרן'!$C$42</f>
        <v>2.4088658736682867E-4</v>
      </c>
    </row>
    <row r="136" spans="2:21" s="133" customFormat="1">
      <c r="B136" s="97" t="s">
        <v>640</v>
      </c>
      <c r="C136" s="82" t="s">
        <v>641</v>
      </c>
      <c r="D136" s="93" t="s">
        <v>140</v>
      </c>
      <c r="E136" s="93" t="s">
        <v>343</v>
      </c>
      <c r="F136" s="82" t="s">
        <v>642</v>
      </c>
      <c r="G136" s="93" t="s">
        <v>386</v>
      </c>
      <c r="H136" s="82" t="s">
        <v>616</v>
      </c>
      <c r="I136" s="82" t="s">
        <v>182</v>
      </c>
      <c r="J136" s="82"/>
      <c r="K136" s="90">
        <v>2.3499999999999996</v>
      </c>
      <c r="L136" s="93" t="s">
        <v>184</v>
      </c>
      <c r="M136" s="94">
        <v>4.7500000000000001E-2</v>
      </c>
      <c r="N136" s="94">
        <v>8.6999999999999994E-3</v>
      </c>
      <c r="O136" s="90">
        <v>8849120.9000000004</v>
      </c>
      <c r="P136" s="92">
        <v>110.21</v>
      </c>
      <c r="Q136" s="82"/>
      <c r="R136" s="90">
        <v>9752.6161300000003</v>
      </c>
      <c r="S136" s="91">
        <v>5.0014445719892414E-2</v>
      </c>
      <c r="T136" s="91">
        <f t="shared" si="1"/>
        <v>1.675383894160867E-3</v>
      </c>
      <c r="U136" s="91">
        <f>R136/'סכום נכסי הקרן'!$C$42</f>
        <v>1.9796362915892266E-4</v>
      </c>
    </row>
    <row r="137" spans="2:21" s="133" customFormat="1">
      <c r="B137" s="97" t="s">
        <v>643</v>
      </c>
      <c r="C137" s="82" t="s">
        <v>644</v>
      </c>
      <c r="D137" s="93" t="s">
        <v>140</v>
      </c>
      <c r="E137" s="93" t="s">
        <v>343</v>
      </c>
      <c r="F137" s="82" t="s">
        <v>587</v>
      </c>
      <c r="G137" s="93" t="s">
        <v>386</v>
      </c>
      <c r="H137" s="82" t="s">
        <v>616</v>
      </c>
      <c r="I137" s="82" t="s">
        <v>182</v>
      </c>
      <c r="J137" s="82"/>
      <c r="K137" s="90">
        <v>0.4</v>
      </c>
      <c r="L137" s="93" t="s">
        <v>184</v>
      </c>
      <c r="M137" s="94">
        <v>0.05</v>
      </c>
      <c r="N137" s="94">
        <v>1.14E-2</v>
      </c>
      <c r="O137" s="90">
        <v>6056046.71</v>
      </c>
      <c r="P137" s="92">
        <v>125.16</v>
      </c>
      <c r="Q137" s="82"/>
      <c r="R137" s="90">
        <v>7579.7477699999999</v>
      </c>
      <c r="S137" s="91">
        <v>2.1535925793575675E-2</v>
      </c>
      <c r="T137" s="91">
        <f t="shared" si="1"/>
        <v>1.30211085583451E-3</v>
      </c>
      <c r="U137" s="91">
        <f>R137/'סכום נכסי הקרן'!$C$42</f>
        <v>1.5385762719017743E-4</v>
      </c>
    </row>
    <row r="138" spans="2:21" s="133" customFormat="1">
      <c r="B138" s="97" t="s">
        <v>645</v>
      </c>
      <c r="C138" s="82" t="s">
        <v>646</v>
      </c>
      <c r="D138" s="93" t="s">
        <v>140</v>
      </c>
      <c r="E138" s="93" t="s">
        <v>343</v>
      </c>
      <c r="F138" s="82" t="s">
        <v>647</v>
      </c>
      <c r="G138" s="93" t="s">
        <v>386</v>
      </c>
      <c r="H138" s="82" t="s">
        <v>616</v>
      </c>
      <c r="I138" s="82" t="s">
        <v>182</v>
      </c>
      <c r="J138" s="82"/>
      <c r="K138" s="90">
        <v>4.9299999999999988</v>
      </c>
      <c r="L138" s="93" t="s">
        <v>184</v>
      </c>
      <c r="M138" s="94">
        <v>4.3400000000000001E-2</v>
      </c>
      <c r="N138" s="94">
        <v>2.2599999999999999E-2</v>
      </c>
      <c r="O138" s="90">
        <v>59.72</v>
      </c>
      <c r="P138" s="92">
        <v>111.18</v>
      </c>
      <c r="Q138" s="82"/>
      <c r="R138" s="90">
        <v>6.6400000000000001E-2</v>
      </c>
      <c r="S138" s="91">
        <v>3.5453177143890457E-8</v>
      </c>
      <c r="T138" s="91">
        <f t="shared" si="1"/>
        <v>1.1406733238487627E-8</v>
      </c>
      <c r="U138" s="91">
        <f>R138/'סכום נכסי הקרן'!$C$42</f>
        <v>1.3478214256498644E-9</v>
      </c>
    </row>
    <row r="139" spans="2:21" s="133" customFormat="1">
      <c r="B139" s="97" t="s">
        <v>648</v>
      </c>
      <c r="C139" s="82" t="s">
        <v>649</v>
      </c>
      <c r="D139" s="93" t="s">
        <v>140</v>
      </c>
      <c r="E139" s="93" t="s">
        <v>343</v>
      </c>
      <c r="F139" s="82" t="s">
        <v>650</v>
      </c>
      <c r="G139" s="93" t="s">
        <v>386</v>
      </c>
      <c r="H139" s="82" t="s">
        <v>651</v>
      </c>
      <c r="I139" s="82" t="s">
        <v>180</v>
      </c>
      <c r="J139" s="82"/>
      <c r="K139" s="90">
        <v>5.35</v>
      </c>
      <c r="L139" s="93" t="s">
        <v>184</v>
      </c>
      <c r="M139" s="94">
        <v>4.6500000000000007E-2</v>
      </c>
      <c r="N139" s="94">
        <v>2.6600000000000002E-2</v>
      </c>
      <c r="O139" s="90">
        <v>3000000</v>
      </c>
      <c r="P139" s="92">
        <v>111.02</v>
      </c>
      <c r="Q139" s="90">
        <v>69.75</v>
      </c>
      <c r="R139" s="90">
        <v>3400.35</v>
      </c>
      <c r="S139" s="91">
        <v>4.1863074256721115E-3</v>
      </c>
      <c r="T139" s="91">
        <f t="shared" si="1"/>
        <v>5.8413983987185849E-4</v>
      </c>
      <c r="U139" s="91">
        <f>R139/'סכום נכסי הקרן'!$C$42</f>
        <v>6.902205699862223E-5</v>
      </c>
    </row>
    <row r="140" spans="2:21" s="133" customFormat="1">
      <c r="B140" s="97" t="s">
        <v>652</v>
      </c>
      <c r="C140" s="82" t="s">
        <v>653</v>
      </c>
      <c r="D140" s="93" t="s">
        <v>140</v>
      </c>
      <c r="E140" s="93" t="s">
        <v>343</v>
      </c>
      <c r="F140" s="82" t="s">
        <v>650</v>
      </c>
      <c r="G140" s="93" t="s">
        <v>386</v>
      </c>
      <c r="H140" s="82" t="s">
        <v>651</v>
      </c>
      <c r="I140" s="82" t="s">
        <v>180</v>
      </c>
      <c r="J140" s="82"/>
      <c r="K140" s="90">
        <v>1.4799999999999998</v>
      </c>
      <c r="L140" s="93" t="s">
        <v>184</v>
      </c>
      <c r="M140" s="94">
        <v>5.5999999999999994E-2</v>
      </c>
      <c r="N140" s="94">
        <v>1.14E-2</v>
      </c>
      <c r="O140" s="90">
        <v>6144226.8200000003</v>
      </c>
      <c r="P140" s="92">
        <v>112.32</v>
      </c>
      <c r="Q140" s="90">
        <v>181.28849</v>
      </c>
      <c r="R140" s="90">
        <v>7082.4839900000006</v>
      </c>
      <c r="S140" s="91">
        <v>3.2350976285250944E-2</v>
      </c>
      <c r="T140" s="91">
        <f t="shared" ref="T140:T203" si="2">R140/$R$11</f>
        <v>1.2166868304185163E-3</v>
      </c>
      <c r="U140" s="91">
        <f>R140/'סכום נכסי הקרן'!$C$42</f>
        <v>1.4376391067084549E-4</v>
      </c>
    </row>
    <row r="141" spans="2:21" s="133" customFormat="1">
      <c r="B141" s="97" t="s">
        <v>654</v>
      </c>
      <c r="C141" s="82" t="s">
        <v>655</v>
      </c>
      <c r="D141" s="93" t="s">
        <v>140</v>
      </c>
      <c r="E141" s="93" t="s">
        <v>343</v>
      </c>
      <c r="F141" s="82" t="s">
        <v>619</v>
      </c>
      <c r="G141" s="93" t="s">
        <v>386</v>
      </c>
      <c r="H141" s="82" t="s">
        <v>651</v>
      </c>
      <c r="I141" s="82" t="s">
        <v>182</v>
      </c>
      <c r="J141" s="82"/>
      <c r="K141" s="90">
        <v>0.5</v>
      </c>
      <c r="L141" s="93" t="s">
        <v>184</v>
      </c>
      <c r="M141" s="94">
        <v>5.5E-2</v>
      </c>
      <c r="N141" s="94">
        <v>1.0200000000000001E-2</v>
      </c>
      <c r="O141" s="90">
        <v>1178078.2</v>
      </c>
      <c r="P141" s="92">
        <v>122.56</v>
      </c>
      <c r="Q141" s="82"/>
      <c r="R141" s="90">
        <v>1443.8526399999998</v>
      </c>
      <c r="S141" s="91">
        <v>1.9642821175489787E-2</v>
      </c>
      <c r="T141" s="91">
        <f t="shared" si="2"/>
        <v>2.4803677560491128E-4</v>
      </c>
      <c r="U141" s="91">
        <f>R141/'סכום נכסי הקרן'!$C$42</f>
        <v>2.930806511555904E-5</v>
      </c>
    </row>
    <row r="142" spans="2:21" s="133" customFormat="1">
      <c r="B142" s="97" t="s">
        <v>656</v>
      </c>
      <c r="C142" s="82" t="s">
        <v>657</v>
      </c>
      <c r="D142" s="93" t="s">
        <v>140</v>
      </c>
      <c r="E142" s="93" t="s">
        <v>343</v>
      </c>
      <c r="F142" s="82" t="s">
        <v>658</v>
      </c>
      <c r="G142" s="93" t="s">
        <v>438</v>
      </c>
      <c r="H142" s="82" t="s">
        <v>651</v>
      </c>
      <c r="I142" s="82" t="s">
        <v>180</v>
      </c>
      <c r="J142" s="82"/>
      <c r="K142" s="90">
        <v>0.9</v>
      </c>
      <c r="L142" s="93" t="s">
        <v>184</v>
      </c>
      <c r="M142" s="94">
        <v>4.2000000000000003E-2</v>
      </c>
      <c r="N142" s="94">
        <v>1.15E-2</v>
      </c>
      <c r="O142" s="90">
        <v>4114943.89</v>
      </c>
      <c r="P142" s="92">
        <v>104.8</v>
      </c>
      <c r="Q142" s="82"/>
      <c r="R142" s="90">
        <v>4312.4615000000003</v>
      </c>
      <c r="S142" s="91">
        <v>1.1444169732728549E-2</v>
      </c>
      <c r="T142" s="91">
        <f t="shared" si="2"/>
        <v>7.4082978812873819E-4</v>
      </c>
      <c r="U142" s="91">
        <f>R142/'סכום נכסי הקרן'!$C$42</f>
        <v>8.7536566370333631E-5</v>
      </c>
    </row>
    <row r="143" spans="2:21" s="133" customFormat="1">
      <c r="B143" s="97" t="s">
        <v>659</v>
      </c>
      <c r="C143" s="82" t="s">
        <v>660</v>
      </c>
      <c r="D143" s="93" t="s">
        <v>140</v>
      </c>
      <c r="E143" s="93" t="s">
        <v>343</v>
      </c>
      <c r="F143" s="82" t="s">
        <v>661</v>
      </c>
      <c r="G143" s="93" t="s">
        <v>386</v>
      </c>
      <c r="H143" s="82" t="s">
        <v>651</v>
      </c>
      <c r="I143" s="82" t="s">
        <v>180</v>
      </c>
      <c r="J143" s="82"/>
      <c r="K143" s="90">
        <v>2.0500000000000003</v>
      </c>
      <c r="L143" s="93" t="s">
        <v>184</v>
      </c>
      <c r="M143" s="94">
        <v>4.8000000000000001E-2</v>
      </c>
      <c r="N143" s="94">
        <v>1.2899999999999998E-2</v>
      </c>
      <c r="O143" s="90">
        <v>5276800</v>
      </c>
      <c r="P143" s="92">
        <v>106.62</v>
      </c>
      <c r="Q143" s="90">
        <v>126.64319999999999</v>
      </c>
      <c r="R143" s="90">
        <v>5752.7675300000001</v>
      </c>
      <c r="S143" s="91">
        <v>1.9937310518472844E-2</v>
      </c>
      <c r="T143" s="91">
        <f t="shared" si="2"/>
        <v>9.8825729815878562E-4</v>
      </c>
      <c r="U143" s="91">
        <f>R143/'סכום נכסי הקרן'!$C$42</f>
        <v>1.1677264056802484E-4</v>
      </c>
    </row>
    <row r="144" spans="2:21" s="133" customFormat="1">
      <c r="B144" s="97" t="s">
        <v>662</v>
      </c>
      <c r="C144" s="82" t="s">
        <v>663</v>
      </c>
      <c r="D144" s="93" t="s">
        <v>140</v>
      </c>
      <c r="E144" s="93" t="s">
        <v>343</v>
      </c>
      <c r="F144" s="82" t="s">
        <v>664</v>
      </c>
      <c r="G144" s="93" t="s">
        <v>459</v>
      </c>
      <c r="H144" s="82" t="s">
        <v>651</v>
      </c>
      <c r="I144" s="82" t="s">
        <v>182</v>
      </c>
      <c r="J144" s="82"/>
      <c r="K144" s="90">
        <v>1.71</v>
      </c>
      <c r="L144" s="93" t="s">
        <v>184</v>
      </c>
      <c r="M144" s="94">
        <v>4.8000000000000001E-2</v>
      </c>
      <c r="N144" s="94">
        <v>1.3600000000000001E-2</v>
      </c>
      <c r="O144" s="90">
        <v>13300670.609999999</v>
      </c>
      <c r="P144" s="92">
        <v>124.35</v>
      </c>
      <c r="Q144" s="82"/>
      <c r="R144" s="90">
        <v>16539.384419999998</v>
      </c>
      <c r="S144" s="91">
        <v>2.1670942312663838E-2</v>
      </c>
      <c r="T144" s="91">
        <f t="shared" si="2"/>
        <v>2.8412702712008794E-3</v>
      </c>
      <c r="U144" s="91">
        <f>R144/'סכום נכסי הקרן'!$C$42</f>
        <v>3.3572495012553546E-4</v>
      </c>
    </row>
    <row r="145" spans="2:21" s="133" customFormat="1">
      <c r="B145" s="97" t="s">
        <v>665</v>
      </c>
      <c r="C145" s="82" t="s">
        <v>666</v>
      </c>
      <c r="D145" s="93" t="s">
        <v>140</v>
      </c>
      <c r="E145" s="93" t="s">
        <v>343</v>
      </c>
      <c r="F145" s="82" t="s">
        <v>667</v>
      </c>
      <c r="G145" s="93" t="s">
        <v>386</v>
      </c>
      <c r="H145" s="82" t="s">
        <v>651</v>
      </c>
      <c r="I145" s="82" t="s">
        <v>182</v>
      </c>
      <c r="J145" s="82"/>
      <c r="K145" s="90">
        <v>1.96</v>
      </c>
      <c r="L145" s="93" t="s">
        <v>184</v>
      </c>
      <c r="M145" s="94">
        <v>5.4000000000000006E-2</v>
      </c>
      <c r="N145" s="94">
        <v>2.9699999999999997E-2</v>
      </c>
      <c r="O145" s="90">
        <v>3052371.42</v>
      </c>
      <c r="P145" s="92">
        <v>107.68</v>
      </c>
      <c r="Q145" s="82"/>
      <c r="R145" s="90">
        <v>3286.7936400000003</v>
      </c>
      <c r="S145" s="91">
        <v>3.9900279999999996E-2</v>
      </c>
      <c r="T145" s="91">
        <f t="shared" si="2"/>
        <v>5.6463220273249607E-4</v>
      </c>
      <c r="U145" s="91">
        <f>R145/'סכום נכסי הקרן'!$C$42</f>
        <v>6.6717031471110052E-5</v>
      </c>
    </row>
    <row r="146" spans="2:21" s="133" customFormat="1">
      <c r="B146" s="97" t="s">
        <v>668</v>
      </c>
      <c r="C146" s="82" t="s">
        <v>669</v>
      </c>
      <c r="D146" s="93" t="s">
        <v>140</v>
      </c>
      <c r="E146" s="93" t="s">
        <v>343</v>
      </c>
      <c r="F146" s="82" t="s">
        <v>667</v>
      </c>
      <c r="G146" s="93" t="s">
        <v>386</v>
      </c>
      <c r="H146" s="82" t="s">
        <v>651</v>
      </c>
      <c r="I146" s="82" t="s">
        <v>182</v>
      </c>
      <c r="J146" s="82"/>
      <c r="K146" s="90">
        <v>1.39</v>
      </c>
      <c r="L146" s="93" t="s">
        <v>184</v>
      </c>
      <c r="M146" s="94">
        <v>6.4000000000000001E-2</v>
      </c>
      <c r="N146" s="94">
        <v>2.3900000000000005E-2</v>
      </c>
      <c r="O146" s="90">
        <v>2173003.89</v>
      </c>
      <c r="P146" s="92">
        <v>115.4</v>
      </c>
      <c r="Q146" s="82"/>
      <c r="R146" s="90">
        <v>2507.64644</v>
      </c>
      <c r="S146" s="91">
        <v>3.1662779471248556E-2</v>
      </c>
      <c r="T146" s="91">
        <f t="shared" si="2"/>
        <v>4.3078394574583089E-4</v>
      </c>
      <c r="U146" s="91">
        <f>R146/'סכום נכסי הקרן'!$C$42</f>
        <v>5.0901499996786256E-5</v>
      </c>
    </row>
    <row r="147" spans="2:21" s="133" customFormat="1">
      <c r="B147" s="97" t="s">
        <v>670</v>
      </c>
      <c r="C147" s="82" t="s">
        <v>671</v>
      </c>
      <c r="D147" s="93" t="s">
        <v>140</v>
      </c>
      <c r="E147" s="93" t="s">
        <v>343</v>
      </c>
      <c r="F147" s="82" t="s">
        <v>667</v>
      </c>
      <c r="G147" s="93" t="s">
        <v>386</v>
      </c>
      <c r="H147" s="82" t="s">
        <v>651</v>
      </c>
      <c r="I147" s="82" t="s">
        <v>182</v>
      </c>
      <c r="J147" s="82"/>
      <c r="K147" s="90">
        <v>3.12</v>
      </c>
      <c r="L147" s="93" t="s">
        <v>184</v>
      </c>
      <c r="M147" s="94">
        <v>2.5000000000000001E-2</v>
      </c>
      <c r="N147" s="94">
        <v>4.2799999999999991E-2</v>
      </c>
      <c r="O147" s="90">
        <v>9211600</v>
      </c>
      <c r="P147" s="92">
        <v>94.95</v>
      </c>
      <c r="Q147" s="82"/>
      <c r="R147" s="90">
        <v>8746.4138999999996</v>
      </c>
      <c r="S147" s="91">
        <v>3.0423811662747376E-2</v>
      </c>
      <c r="T147" s="91">
        <f t="shared" si="2"/>
        <v>1.5025302733539187E-3</v>
      </c>
      <c r="U147" s="91">
        <f>R147/'סכום נכסי הקרן'!$C$42</f>
        <v>1.7753921765093059E-4</v>
      </c>
    </row>
    <row r="148" spans="2:21" s="133" customFormat="1">
      <c r="B148" s="97" t="s">
        <v>672</v>
      </c>
      <c r="C148" s="82" t="s">
        <v>673</v>
      </c>
      <c r="D148" s="93" t="s">
        <v>140</v>
      </c>
      <c r="E148" s="93" t="s">
        <v>343</v>
      </c>
      <c r="F148" s="82" t="s">
        <v>674</v>
      </c>
      <c r="G148" s="93" t="s">
        <v>508</v>
      </c>
      <c r="H148" s="82" t="s">
        <v>651</v>
      </c>
      <c r="I148" s="82" t="s">
        <v>182</v>
      </c>
      <c r="J148" s="82"/>
      <c r="K148" s="90">
        <v>2.16</v>
      </c>
      <c r="L148" s="93" t="s">
        <v>184</v>
      </c>
      <c r="M148" s="94">
        <v>0.05</v>
      </c>
      <c r="N148" s="94">
        <v>1.4400000000000001E-2</v>
      </c>
      <c r="O148" s="90">
        <v>4942</v>
      </c>
      <c r="P148" s="92">
        <v>107.2</v>
      </c>
      <c r="Q148" s="82"/>
      <c r="R148" s="90">
        <v>5.2978199999999998</v>
      </c>
      <c r="S148" s="91">
        <v>2.401955781073055E-5</v>
      </c>
      <c r="T148" s="91">
        <f t="shared" si="2"/>
        <v>9.1010270309524879E-7</v>
      </c>
      <c r="U148" s="91">
        <f>R148/'סכום נכסי הקרן'!$C$42</f>
        <v>1.075378811029573E-7</v>
      </c>
    </row>
    <row r="149" spans="2:21" s="133" customFormat="1">
      <c r="B149" s="97" t="s">
        <v>675</v>
      </c>
      <c r="C149" s="82" t="s">
        <v>676</v>
      </c>
      <c r="D149" s="93" t="s">
        <v>140</v>
      </c>
      <c r="E149" s="93" t="s">
        <v>343</v>
      </c>
      <c r="F149" s="82" t="s">
        <v>579</v>
      </c>
      <c r="G149" s="93" t="s">
        <v>345</v>
      </c>
      <c r="H149" s="82" t="s">
        <v>651</v>
      </c>
      <c r="I149" s="82" t="s">
        <v>182</v>
      </c>
      <c r="J149" s="82"/>
      <c r="K149" s="90">
        <v>2.92</v>
      </c>
      <c r="L149" s="93" t="s">
        <v>184</v>
      </c>
      <c r="M149" s="94">
        <v>2.4E-2</v>
      </c>
      <c r="N149" s="94">
        <v>1.04E-2</v>
      </c>
      <c r="O149" s="90">
        <v>5467045</v>
      </c>
      <c r="P149" s="92">
        <v>105.35</v>
      </c>
      <c r="Q149" s="82"/>
      <c r="R149" s="90">
        <v>5759.5315399999999</v>
      </c>
      <c r="S149" s="91">
        <v>4.1876699527387762E-2</v>
      </c>
      <c r="T149" s="91">
        <f t="shared" si="2"/>
        <v>9.894192749312625E-4</v>
      </c>
      <c r="U149" s="91">
        <f>R149/'סכום נכסי הקרן'!$C$42</f>
        <v>1.1690993992949035E-4</v>
      </c>
    </row>
    <row r="150" spans="2:21" s="133" customFormat="1">
      <c r="B150" s="97" t="s">
        <v>677</v>
      </c>
      <c r="C150" s="82" t="s">
        <v>678</v>
      </c>
      <c r="D150" s="93" t="s">
        <v>140</v>
      </c>
      <c r="E150" s="93" t="s">
        <v>343</v>
      </c>
      <c r="F150" s="82" t="s">
        <v>679</v>
      </c>
      <c r="G150" s="93" t="s">
        <v>386</v>
      </c>
      <c r="H150" s="82" t="s">
        <v>651</v>
      </c>
      <c r="I150" s="82" t="s">
        <v>180</v>
      </c>
      <c r="J150" s="82"/>
      <c r="K150" s="90">
        <v>8.0399999999999991</v>
      </c>
      <c r="L150" s="93" t="s">
        <v>184</v>
      </c>
      <c r="M150" s="94">
        <v>2.6000000000000002E-2</v>
      </c>
      <c r="N150" s="94">
        <v>2.7800000000000002E-2</v>
      </c>
      <c r="O150" s="90">
        <v>20668000</v>
      </c>
      <c r="P150" s="92">
        <v>98.76</v>
      </c>
      <c r="Q150" s="82"/>
      <c r="R150" s="90">
        <v>20411.71672</v>
      </c>
      <c r="S150" s="91">
        <v>3.3726603678138414E-2</v>
      </c>
      <c r="T150" s="91">
        <f t="shared" si="2"/>
        <v>3.5064910777803863E-3</v>
      </c>
      <c r="U150" s="91">
        <f>R150/'סכום נכסי הקרן'!$C$42</f>
        <v>4.143275471311984E-4</v>
      </c>
    </row>
    <row r="151" spans="2:21" s="133" customFormat="1">
      <c r="B151" s="97" t="s">
        <v>680</v>
      </c>
      <c r="C151" s="82" t="s">
        <v>681</v>
      </c>
      <c r="D151" s="93" t="s">
        <v>140</v>
      </c>
      <c r="E151" s="93" t="s">
        <v>343</v>
      </c>
      <c r="F151" s="82" t="s">
        <v>679</v>
      </c>
      <c r="G151" s="93" t="s">
        <v>386</v>
      </c>
      <c r="H151" s="82" t="s">
        <v>651</v>
      </c>
      <c r="I151" s="82" t="s">
        <v>180</v>
      </c>
      <c r="J151" s="82"/>
      <c r="K151" s="90">
        <v>4.4799999999999995</v>
      </c>
      <c r="L151" s="93" t="s">
        <v>184</v>
      </c>
      <c r="M151" s="94">
        <v>4.4000000000000004E-2</v>
      </c>
      <c r="N151" s="94">
        <v>2.2700000000000001E-2</v>
      </c>
      <c r="O151" s="90">
        <v>575469</v>
      </c>
      <c r="P151" s="92">
        <v>109.6</v>
      </c>
      <c r="Q151" s="82"/>
      <c r="R151" s="90">
        <v>630.71402999999998</v>
      </c>
      <c r="S151" s="91">
        <v>3.7473480630604229E-3</v>
      </c>
      <c r="T151" s="91">
        <f t="shared" si="2"/>
        <v>1.0834919713827534E-4</v>
      </c>
      <c r="U151" s="91">
        <f>R151/'סכום נכסי הקרן'!$C$42</f>
        <v>1.2802558480300773E-5</v>
      </c>
    </row>
    <row r="152" spans="2:21" s="133" customFormat="1">
      <c r="B152" s="97" t="s">
        <v>682</v>
      </c>
      <c r="C152" s="82" t="s">
        <v>683</v>
      </c>
      <c r="D152" s="93" t="s">
        <v>140</v>
      </c>
      <c r="E152" s="93" t="s">
        <v>343</v>
      </c>
      <c r="F152" s="82" t="s">
        <v>679</v>
      </c>
      <c r="G152" s="93" t="s">
        <v>386</v>
      </c>
      <c r="H152" s="82" t="s">
        <v>651</v>
      </c>
      <c r="I152" s="82" t="s">
        <v>180</v>
      </c>
      <c r="J152" s="82"/>
      <c r="K152" s="90">
        <v>0.5</v>
      </c>
      <c r="L152" s="93" t="s">
        <v>184</v>
      </c>
      <c r="M152" s="94">
        <v>5.3499999999999999E-2</v>
      </c>
      <c r="N152" s="94">
        <v>0.01</v>
      </c>
      <c r="O152" s="90">
        <v>1121014.1599999999</v>
      </c>
      <c r="P152" s="92">
        <v>126.01</v>
      </c>
      <c r="Q152" s="82"/>
      <c r="R152" s="90">
        <v>1412.5900200000001</v>
      </c>
      <c r="S152" s="91">
        <v>6.2388054787395715E-3</v>
      </c>
      <c r="T152" s="91">
        <f t="shared" si="2"/>
        <v>2.4266622791400456E-4</v>
      </c>
      <c r="U152" s="91">
        <f>R152/'סכום נכסי הקרן'!$C$42</f>
        <v>2.867348034058992E-5</v>
      </c>
    </row>
    <row r="153" spans="2:21" s="133" customFormat="1">
      <c r="B153" s="97" t="s">
        <v>684</v>
      </c>
      <c r="C153" s="82" t="s">
        <v>685</v>
      </c>
      <c r="D153" s="93" t="s">
        <v>140</v>
      </c>
      <c r="E153" s="93" t="s">
        <v>343</v>
      </c>
      <c r="F153" s="82" t="s">
        <v>686</v>
      </c>
      <c r="G153" s="93" t="s">
        <v>386</v>
      </c>
      <c r="H153" s="82" t="s">
        <v>651</v>
      </c>
      <c r="I153" s="82" t="s">
        <v>182</v>
      </c>
      <c r="J153" s="82"/>
      <c r="K153" s="90">
        <v>0.66</v>
      </c>
      <c r="L153" s="93" t="s">
        <v>184</v>
      </c>
      <c r="M153" s="94">
        <v>4.6500000000000007E-2</v>
      </c>
      <c r="N153" s="94">
        <v>1.3400000000000002E-2</v>
      </c>
      <c r="O153" s="90">
        <v>7727856.9699999997</v>
      </c>
      <c r="P153" s="92">
        <v>125.55</v>
      </c>
      <c r="Q153" s="82"/>
      <c r="R153" s="90">
        <v>9702.3245399999996</v>
      </c>
      <c r="S153" s="91">
        <v>3.3318266411960014E-2</v>
      </c>
      <c r="T153" s="91">
        <f t="shared" si="2"/>
        <v>1.6667443948947616E-3</v>
      </c>
      <c r="U153" s="91">
        <f>R153/'סכום נכסי הקרן'!$C$42</f>
        <v>1.9694278454247688E-4</v>
      </c>
    </row>
    <row r="154" spans="2:21" s="133" customFormat="1">
      <c r="B154" s="97" t="s">
        <v>687</v>
      </c>
      <c r="C154" s="82" t="s">
        <v>688</v>
      </c>
      <c r="D154" s="93" t="s">
        <v>140</v>
      </c>
      <c r="E154" s="93" t="s">
        <v>343</v>
      </c>
      <c r="F154" s="82" t="s">
        <v>686</v>
      </c>
      <c r="G154" s="93" t="s">
        <v>386</v>
      </c>
      <c r="H154" s="82" t="s">
        <v>651</v>
      </c>
      <c r="I154" s="82" t="s">
        <v>182</v>
      </c>
      <c r="J154" s="82"/>
      <c r="K154" s="90">
        <v>1.85</v>
      </c>
      <c r="L154" s="93" t="s">
        <v>184</v>
      </c>
      <c r="M154" s="94">
        <v>6.0999999999999999E-2</v>
      </c>
      <c r="N154" s="94">
        <v>1.3100000000000001E-2</v>
      </c>
      <c r="O154" s="90">
        <v>20518994.399999999</v>
      </c>
      <c r="P154" s="92">
        <v>110.95</v>
      </c>
      <c r="Q154" s="82"/>
      <c r="R154" s="90">
        <v>22765.825120000001</v>
      </c>
      <c r="S154" s="91">
        <v>3.4224465959037373E-2</v>
      </c>
      <c r="T154" s="91">
        <f t="shared" si="2"/>
        <v>3.9108990074985025E-3</v>
      </c>
      <c r="U154" s="91">
        <f>R154/'סכום נכסי הקרן'!$C$42</f>
        <v>4.6211245285141412E-4</v>
      </c>
    </row>
    <row r="155" spans="2:21" s="133" customFormat="1">
      <c r="B155" s="97" t="s">
        <v>689</v>
      </c>
      <c r="C155" s="82" t="s">
        <v>690</v>
      </c>
      <c r="D155" s="93" t="s">
        <v>140</v>
      </c>
      <c r="E155" s="93" t="s">
        <v>343</v>
      </c>
      <c r="F155" s="82" t="s">
        <v>686</v>
      </c>
      <c r="G155" s="93" t="s">
        <v>386</v>
      </c>
      <c r="H155" s="82" t="s">
        <v>651</v>
      </c>
      <c r="I155" s="82" t="s">
        <v>182</v>
      </c>
      <c r="J155" s="82"/>
      <c r="K155" s="90">
        <v>5.93</v>
      </c>
      <c r="L155" s="93" t="s">
        <v>184</v>
      </c>
      <c r="M155" s="94">
        <v>3.7000000000000005E-2</v>
      </c>
      <c r="N155" s="94">
        <v>2.52E-2</v>
      </c>
      <c r="O155" s="90">
        <v>30991348.399999999</v>
      </c>
      <c r="P155" s="92">
        <v>106.69</v>
      </c>
      <c r="Q155" s="82"/>
      <c r="R155" s="90">
        <v>33064.669609999997</v>
      </c>
      <c r="S155" s="91">
        <v>4.9079670941379661E-2</v>
      </c>
      <c r="T155" s="91">
        <f t="shared" si="2"/>
        <v>5.6801184617469684E-3</v>
      </c>
      <c r="U155" s="91">
        <f>R155/'סכום נכסי הקרן'!$C$42</f>
        <v>6.7116370681313169E-4</v>
      </c>
    </row>
    <row r="156" spans="2:21" s="133" customFormat="1">
      <c r="B156" s="97" t="s">
        <v>691</v>
      </c>
      <c r="C156" s="82" t="s">
        <v>692</v>
      </c>
      <c r="D156" s="93" t="s">
        <v>140</v>
      </c>
      <c r="E156" s="93" t="s">
        <v>343</v>
      </c>
      <c r="F156" s="82" t="s">
        <v>686</v>
      </c>
      <c r="G156" s="93" t="s">
        <v>386</v>
      </c>
      <c r="H156" s="82" t="s">
        <v>651</v>
      </c>
      <c r="I156" s="82" t="s">
        <v>182</v>
      </c>
      <c r="J156" s="82"/>
      <c r="K156" s="90">
        <v>5.98</v>
      </c>
      <c r="L156" s="93" t="s">
        <v>184</v>
      </c>
      <c r="M156" s="94">
        <v>2.8500000000000001E-2</v>
      </c>
      <c r="N156" s="94">
        <v>1.5700000000000002E-2</v>
      </c>
      <c r="O156" s="90">
        <v>23244053</v>
      </c>
      <c r="P156" s="92">
        <v>110.02</v>
      </c>
      <c r="Q156" s="82"/>
      <c r="R156" s="90">
        <v>25573.105510000001</v>
      </c>
      <c r="S156" s="91">
        <v>3.4032288433382137E-2</v>
      </c>
      <c r="T156" s="91">
        <f t="shared" si="2"/>
        <v>4.393156515546206E-3</v>
      </c>
      <c r="U156" s="91">
        <f>R156/'סכום נכסי הקרן'!$C$42</f>
        <v>5.1909607721058139E-4</v>
      </c>
    </row>
    <row r="157" spans="2:21" s="133" customFormat="1">
      <c r="B157" s="97" t="s">
        <v>693</v>
      </c>
      <c r="C157" s="82" t="s">
        <v>694</v>
      </c>
      <c r="D157" s="93" t="s">
        <v>140</v>
      </c>
      <c r="E157" s="93" t="s">
        <v>343</v>
      </c>
      <c r="F157" s="82" t="s">
        <v>686</v>
      </c>
      <c r="G157" s="93" t="s">
        <v>386</v>
      </c>
      <c r="H157" s="82" t="s">
        <v>651</v>
      </c>
      <c r="I157" s="82" t="s">
        <v>182</v>
      </c>
      <c r="J157" s="82"/>
      <c r="K157" s="90">
        <v>0.5</v>
      </c>
      <c r="L157" s="93" t="s">
        <v>184</v>
      </c>
      <c r="M157" s="94">
        <v>5.0499999999999996E-2</v>
      </c>
      <c r="N157" s="94">
        <v>8.8999999999999999E-3</v>
      </c>
      <c r="O157" s="90">
        <v>1912640.66</v>
      </c>
      <c r="P157" s="92">
        <v>125.72</v>
      </c>
      <c r="Q157" s="82"/>
      <c r="R157" s="90">
        <v>2404.5717200000004</v>
      </c>
      <c r="S157" s="91">
        <v>1.1799207883193755E-2</v>
      </c>
      <c r="T157" s="91">
        <f t="shared" si="2"/>
        <v>4.1307693016342422E-4</v>
      </c>
      <c r="U157" s="91">
        <f>R157/'סכום נכסי הקרן'!$C$42</f>
        <v>4.8809236200719085E-5</v>
      </c>
    </row>
    <row r="158" spans="2:21" s="133" customFormat="1">
      <c r="B158" s="97" t="s">
        <v>695</v>
      </c>
      <c r="C158" s="82" t="s">
        <v>696</v>
      </c>
      <c r="D158" s="93" t="s">
        <v>140</v>
      </c>
      <c r="E158" s="93" t="s">
        <v>343</v>
      </c>
      <c r="F158" s="82" t="s">
        <v>674</v>
      </c>
      <c r="G158" s="93" t="s">
        <v>508</v>
      </c>
      <c r="H158" s="82" t="s">
        <v>697</v>
      </c>
      <c r="I158" s="82" t="s">
        <v>180</v>
      </c>
      <c r="J158" s="82"/>
      <c r="K158" s="90">
        <v>0.83</v>
      </c>
      <c r="L158" s="93" t="s">
        <v>184</v>
      </c>
      <c r="M158" s="94">
        <v>5.2999999999999999E-2</v>
      </c>
      <c r="N158" s="94">
        <v>1.9900000000000001E-2</v>
      </c>
      <c r="O158" s="90">
        <v>809321</v>
      </c>
      <c r="P158" s="92">
        <v>124.83</v>
      </c>
      <c r="Q158" s="82"/>
      <c r="R158" s="90">
        <v>1010.2754200000001</v>
      </c>
      <c r="S158" s="91">
        <v>1.5991300231272106E-2</v>
      </c>
      <c r="T158" s="91">
        <f t="shared" si="2"/>
        <v>1.7355334658646158E-4</v>
      </c>
      <c r="U158" s="91">
        <f>R158/'סכום נכסי הקרן'!$C$42</f>
        <v>2.0507091218123731E-5</v>
      </c>
    </row>
    <row r="159" spans="2:21" s="133" customFormat="1">
      <c r="B159" s="97" t="s">
        <v>698</v>
      </c>
      <c r="C159" s="82" t="s">
        <v>699</v>
      </c>
      <c r="D159" s="93" t="s">
        <v>140</v>
      </c>
      <c r="E159" s="93" t="s">
        <v>343</v>
      </c>
      <c r="F159" s="82" t="s">
        <v>674</v>
      </c>
      <c r="G159" s="93" t="s">
        <v>508</v>
      </c>
      <c r="H159" s="82" t="s">
        <v>697</v>
      </c>
      <c r="I159" s="82" t="s">
        <v>180</v>
      </c>
      <c r="J159" s="82"/>
      <c r="K159" s="90">
        <v>0.19</v>
      </c>
      <c r="L159" s="93" t="s">
        <v>184</v>
      </c>
      <c r="M159" s="94">
        <v>5.2499999999999998E-2</v>
      </c>
      <c r="N159" s="94">
        <v>1.0799999999999999E-2</v>
      </c>
      <c r="O159" s="90">
        <v>798057.75</v>
      </c>
      <c r="P159" s="92">
        <v>123.28</v>
      </c>
      <c r="Q159" s="82"/>
      <c r="R159" s="90">
        <v>983.84559999999999</v>
      </c>
      <c r="S159" s="91">
        <v>2.3395664586967999E-2</v>
      </c>
      <c r="T159" s="91">
        <f t="shared" si="2"/>
        <v>1.6901301667258739E-4</v>
      </c>
      <c r="U159" s="91">
        <f>R159/'סכום נכסי הקרן'!$C$42</f>
        <v>1.9970605108604611E-5</v>
      </c>
    </row>
    <row r="160" spans="2:21" s="133" customFormat="1">
      <c r="B160" s="97" t="s">
        <v>700</v>
      </c>
      <c r="C160" s="82" t="s">
        <v>701</v>
      </c>
      <c r="D160" s="93" t="s">
        <v>140</v>
      </c>
      <c r="E160" s="93" t="s">
        <v>343</v>
      </c>
      <c r="F160" s="82" t="s">
        <v>702</v>
      </c>
      <c r="G160" s="93" t="s">
        <v>508</v>
      </c>
      <c r="H160" s="82" t="s">
        <v>703</v>
      </c>
      <c r="I160" s="82" t="s">
        <v>182</v>
      </c>
      <c r="J160" s="82"/>
      <c r="K160" s="90">
        <v>1.4800000000000002</v>
      </c>
      <c r="L160" s="93" t="s">
        <v>184</v>
      </c>
      <c r="M160" s="94">
        <v>4.4500000000000005E-2</v>
      </c>
      <c r="N160" s="94">
        <v>1.6400000000000001E-2</v>
      </c>
      <c r="O160" s="90">
        <v>0.33</v>
      </c>
      <c r="P160" s="92">
        <v>124.85</v>
      </c>
      <c r="Q160" s="82"/>
      <c r="R160" s="90">
        <v>4.0999999999999999E-4</v>
      </c>
      <c r="S160" s="91">
        <v>5.29240556800839E-9</v>
      </c>
      <c r="T160" s="91">
        <f t="shared" si="2"/>
        <v>7.043314198463746E-11</v>
      </c>
      <c r="U160" s="91">
        <f>R160/'סכום נכסי הקרן'!$C$42</f>
        <v>8.3223913330789826E-12</v>
      </c>
    </row>
    <row r="161" spans="2:21" s="133" customFormat="1">
      <c r="B161" s="97" t="s">
        <v>704</v>
      </c>
      <c r="C161" s="82" t="s">
        <v>705</v>
      </c>
      <c r="D161" s="93" t="s">
        <v>140</v>
      </c>
      <c r="E161" s="93" t="s">
        <v>343</v>
      </c>
      <c r="F161" s="82" t="s">
        <v>706</v>
      </c>
      <c r="G161" s="93" t="s">
        <v>431</v>
      </c>
      <c r="H161" s="82" t="s">
        <v>703</v>
      </c>
      <c r="I161" s="82" t="s">
        <v>180</v>
      </c>
      <c r="J161" s="82"/>
      <c r="K161" s="90">
        <v>1.6099999999999999</v>
      </c>
      <c r="L161" s="93" t="s">
        <v>184</v>
      </c>
      <c r="M161" s="94">
        <v>3.85E-2</v>
      </c>
      <c r="N161" s="94">
        <v>2.2300000000000004E-2</v>
      </c>
      <c r="O161" s="90">
        <v>457368</v>
      </c>
      <c r="P161" s="92">
        <v>103.51</v>
      </c>
      <c r="Q161" s="82"/>
      <c r="R161" s="90">
        <v>473.42159999999996</v>
      </c>
      <c r="S161" s="91">
        <v>1.14342E-2</v>
      </c>
      <c r="T161" s="91">
        <f t="shared" si="2"/>
        <v>8.1328221393644484E-5</v>
      </c>
      <c r="U161" s="91">
        <f>R161/'סכום נכסי הקרן'!$C$42</f>
        <v>9.6097556603228885E-6</v>
      </c>
    </row>
    <row r="162" spans="2:21" s="133" customFormat="1">
      <c r="B162" s="97" t="s">
        <v>707</v>
      </c>
      <c r="C162" s="82" t="s">
        <v>708</v>
      </c>
      <c r="D162" s="93" t="s">
        <v>140</v>
      </c>
      <c r="E162" s="93" t="s">
        <v>343</v>
      </c>
      <c r="F162" s="82" t="s">
        <v>709</v>
      </c>
      <c r="G162" s="93" t="s">
        <v>508</v>
      </c>
      <c r="H162" s="82" t="s">
        <v>710</v>
      </c>
      <c r="I162" s="82" t="s">
        <v>182</v>
      </c>
      <c r="J162" s="82"/>
      <c r="K162" s="90">
        <v>0.66</v>
      </c>
      <c r="L162" s="93" t="s">
        <v>184</v>
      </c>
      <c r="M162" s="94">
        <v>4.4500000000000005E-2</v>
      </c>
      <c r="N162" s="94">
        <v>0.43400000000000011</v>
      </c>
      <c r="O162" s="90">
        <v>0.06</v>
      </c>
      <c r="P162" s="92">
        <v>100.98</v>
      </c>
      <c r="Q162" s="82"/>
      <c r="R162" s="90">
        <v>5.9999999999999995E-5</v>
      </c>
      <c r="S162" s="91">
        <v>2.0168067226890755E-10</v>
      </c>
      <c r="T162" s="91">
        <f t="shared" si="2"/>
        <v>1.0307289070922555E-11</v>
      </c>
      <c r="U162" s="91">
        <f>R162/'סכום נכסי הקרן'!$C$42</f>
        <v>1.2179109267920461E-12</v>
      </c>
    </row>
    <row r="163" spans="2:21" s="133" customFormat="1">
      <c r="B163" s="97" t="s">
        <v>711</v>
      </c>
      <c r="C163" s="82" t="s">
        <v>712</v>
      </c>
      <c r="D163" s="93" t="s">
        <v>140</v>
      </c>
      <c r="E163" s="93" t="s">
        <v>343</v>
      </c>
      <c r="F163" s="82" t="s">
        <v>709</v>
      </c>
      <c r="G163" s="93" t="s">
        <v>508</v>
      </c>
      <c r="H163" s="82" t="s">
        <v>710</v>
      </c>
      <c r="I163" s="82" t="s">
        <v>182</v>
      </c>
      <c r="J163" s="82"/>
      <c r="K163" s="90">
        <v>1.52</v>
      </c>
      <c r="L163" s="93" t="s">
        <v>184</v>
      </c>
      <c r="M163" s="94">
        <v>4.9000000000000002E-2</v>
      </c>
      <c r="N163" s="94">
        <v>0.42130000000000001</v>
      </c>
      <c r="O163" s="90">
        <v>11186782.26</v>
      </c>
      <c r="P163" s="92">
        <v>77.959999999999994</v>
      </c>
      <c r="Q163" s="82"/>
      <c r="R163" s="90">
        <v>8721.2145700000001</v>
      </c>
      <c r="S163" s="91">
        <v>1.1740531692946404E-2</v>
      </c>
      <c r="T163" s="91">
        <f t="shared" si="2"/>
        <v>1.4982013270421926E-3</v>
      </c>
      <c r="U163" s="91">
        <f>R163/'סכום נכסי הקרן'!$C$42</f>
        <v>1.7702770866168327E-4</v>
      </c>
    </row>
    <row r="164" spans="2:21" s="133" customFormat="1">
      <c r="B164" s="97" t="s">
        <v>713</v>
      </c>
      <c r="C164" s="82" t="s">
        <v>714</v>
      </c>
      <c r="D164" s="93" t="s">
        <v>140</v>
      </c>
      <c r="E164" s="93" t="s">
        <v>343</v>
      </c>
      <c r="F164" s="82" t="s">
        <v>715</v>
      </c>
      <c r="G164" s="93" t="s">
        <v>386</v>
      </c>
      <c r="H164" s="82" t="s">
        <v>716</v>
      </c>
      <c r="I164" s="82" t="s">
        <v>182</v>
      </c>
      <c r="J164" s="82"/>
      <c r="K164" s="90">
        <v>0.03</v>
      </c>
      <c r="L164" s="93" t="s">
        <v>184</v>
      </c>
      <c r="M164" s="94">
        <v>5.3499999999999999E-2</v>
      </c>
      <c r="N164" s="94">
        <v>0.16120000000000001</v>
      </c>
      <c r="O164" s="90">
        <v>0</v>
      </c>
      <c r="P164" s="92">
        <v>106.82</v>
      </c>
      <c r="Q164" s="90">
        <v>3304.1231899999998</v>
      </c>
      <c r="R164" s="90">
        <v>3304.1231899999998</v>
      </c>
      <c r="S164" s="91">
        <v>3.2100553054523265E-2</v>
      </c>
      <c r="T164" s="91">
        <f t="shared" si="2"/>
        <v>5.6760921408781275E-4</v>
      </c>
      <c r="U164" s="91">
        <f>R164/'סכום נכסי הקרן'!$C$42</f>
        <v>6.7068795609466535E-5</v>
      </c>
    </row>
    <row r="165" spans="2:21" s="133" customFormat="1">
      <c r="B165" s="97" t="s">
        <v>717</v>
      </c>
      <c r="C165" s="82" t="s">
        <v>718</v>
      </c>
      <c r="D165" s="93" t="s">
        <v>140</v>
      </c>
      <c r="E165" s="93" t="s">
        <v>343</v>
      </c>
      <c r="F165" s="82" t="s">
        <v>719</v>
      </c>
      <c r="G165" s="93" t="s">
        <v>386</v>
      </c>
      <c r="H165" s="82" t="s">
        <v>720</v>
      </c>
      <c r="I165" s="82" t="s">
        <v>180</v>
      </c>
      <c r="J165" s="82"/>
      <c r="K165" s="90">
        <v>3.19</v>
      </c>
      <c r="L165" s="93" t="s">
        <v>184</v>
      </c>
      <c r="M165" s="94">
        <v>7.4999999999999997E-2</v>
      </c>
      <c r="N165" s="94">
        <v>0.19239999999999999</v>
      </c>
      <c r="O165" s="90">
        <v>0.64</v>
      </c>
      <c r="P165" s="92">
        <v>80</v>
      </c>
      <c r="Q165" s="82"/>
      <c r="R165" s="90">
        <v>5.1000000000000004E-4</v>
      </c>
      <c r="S165" s="91">
        <v>4.8817218296656805E-10</v>
      </c>
      <c r="T165" s="91">
        <f t="shared" si="2"/>
        <v>8.7611957102841718E-11</v>
      </c>
      <c r="U165" s="91">
        <f>R165/'סכום נכסי הקרן'!$C$42</f>
        <v>1.0352242877732394E-11</v>
      </c>
    </row>
    <row r="166" spans="2:21" s="133" customFormat="1">
      <c r="B166" s="97"/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90"/>
      <c r="P166" s="92"/>
      <c r="Q166" s="82"/>
      <c r="R166" s="82"/>
      <c r="S166" s="82"/>
      <c r="T166" s="91"/>
      <c r="U166" s="82"/>
    </row>
    <row r="167" spans="2:21" s="133" customFormat="1">
      <c r="B167" s="107" t="s">
        <v>54</v>
      </c>
      <c r="C167" s="80"/>
      <c r="D167" s="80"/>
      <c r="E167" s="80"/>
      <c r="F167" s="80"/>
      <c r="G167" s="80"/>
      <c r="H167" s="80"/>
      <c r="I167" s="80"/>
      <c r="J167" s="80"/>
      <c r="K167" s="87">
        <v>3.7237817503493007</v>
      </c>
      <c r="L167" s="80"/>
      <c r="M167" s="80"/>
      <c r="N167" s="100">
        <v>2.0364814011466708E-2</v>
      </c>
      <c r="O167" s="87"/>
      <c r="P167" s="89"/>
      <c r="Q167" s="87">
        <f>SUM(Q168:Q241)</f>
        <v>592.29036999999994</v>
      </c>
      <c r="R167" s="87">
        <f>SUM(R168:R240)</f>
        <v>898656.34291000012</v>
      </c>
      <c r="S167" s="80"/>
      <c r="T167" s="88">
        <f t="shared" si="2"/>
        <v>0.15437851169652461</v>
      </c>
      <c r="U167" s="88">
        <f>R167/'סכום נכסי הקרן'!$C$42</f>
        <v>1.8241389657684487E-2</v>
      </c>
    </row>
    <row r="168" spans="2:21" s="133" customFormat="1">
      <c r="B168" s="97" t="s">
        <v>721</v>
      </c>
      <c r="C168" s="82" t="s">
        <v>722</v>
      </c>
      <c r="D168" s="93" t="s">
        <v>140</v>
      </c>
      <c r="E168" s="93" t="s">
        <v>343</v>
      </c>
      <c r="F168" s="82" t="s">
        <v>344</v>
      </c>
      <c r="G168" s="93" t="s">
        <v>345</v>
      </c>
      <c r="H168" s="82" t="s">
        <v>346</v>
      </c>
      <c r="I168" s="82" t="s">
        <v>180</v>
      </c>
      <c r="J168" s="82"/>
      <c r="K168" s="90">
        <v>6.1400000000000006</v>
      </c>
      <c r="L168" s="93" t="s">
        <v>184</v>
      </c>
      <c r="M168" s="94">
        <v>3.0099999999999998E-2</v>
      </c>
      <c r="N168" s="94">
        <v>2.0899999999999998E-2</v>
      </c>
      <c r="O168" s="90">
        <v>36927700</v>
      </c>
      <c r="P168" s="92">
        <v>106.55</v>
      </c>
      <c r="Q168" s="82"/>
      <c r="R168" s="90">
        <v>39346.464759999995</v>
      </c>
      <c r="S168" s="91">
        <v>3.2111043478260867E-2</v>
      </c>
      <c r="T168" s="91">
        <f t="shared" si="2"/>
        <v>6.7592564366697897E-3</v>
      </c>
      <c r="U168" s="91">
        <f>R168/'סכום נכסי הקרן'!$C$42</f>
        <v>7.9867482269736962E-4</v>
      </c>
    </row>
    <row r="169" spans="2:21" s="133" customFormat="1">
      <c r="B169" s="97" t="s">
        <v>723</v>
      </c>
      <c r="C169" s="82" t="s">
        <v>724</v>
      </c>
      <c r="D169" s="93" t="s">
        <v>140</v>
      </c>
      <c r="E169" s="93" t="s">
        <v>343</v>
      </c>
      <c r="F169" s="82" t="s">
        <v>349</v>
      </c>
      <c r="G169" s="93" t="s">
        <v>345</v>
      </c>
      <c r="H169" s="82" t="s">
        <v>346</v>
      </c>
      <c r="I169" s="82" t="s">
        <v>182</v>
      </c>
      <c r="J169" s="82"/>
      <c r="K169" s="90">
        <v>7.19</v>
      </c>
      <c r="L169" s="93" t="s">
        <v>184</v>
      </c>
      <c r="M169" s="94">
        <v>2.98E-2</v>
      </c>
      <c r="N169" s="94">
        <v>2.5799999999999997E-2</v>
      </c>
      <c r="O169" s="90">
        <v>10600000</v>
      </c>
      <c r="P169" s="92">
        <v>103</v>
      </c>
      <c r="Q169" s="82"/>
      <c r="R169" s="90">
        <v>10917.99965</v>
      </c>
      <c r="S169" s="91">
        <v>4.1697628467049627E-3</v>
      </c>
      <c r="T169" s="91">
        <f t="shared" si="2"/>
        <v>1.8755829744796879E-3</v>
      </c>
      <c r="U169" s="91">
        <f>R169/'סכום נכסי הקרן'!$C$42</f>
        <v>2.2161918454077892E-4</v>
      </c>
    </row>
    <row r="170" spans="2:21" s="133" customFormat="1">
      <c r="B170" s="97" t="s">
        <v>725</v>
      </c>
      <c r="C170" s="82" t="s">
        <v>726</v>
      </c>
      <c r="D170" s="93" t="s">
        <v>140</v>
      </c>
      <c r="E170" s="93" t="s">
        <v>343</v>
      </c>
      <c r="F170" s="82" t="s">
        <v>349</v>
      </c>
      <c r="G170" s="93" t="s">
        <v>345</v>
      </c>
      <c r="H170" s="82" t="s">
        <v>346</v>
      </c>
      <c r="I170" s="82" t="s">
        <v>182</v>
      </c>
      <c r="J170" s="82"/>
      <c r="K170" s="90">
        <v>4.7100000000000009</v>
      </c>
      <c r="L170" s="93" t="s">
        <v>184</v>
      </c>
      <c r="M170" s="94">
        <v>2.4700000000000003E-2</v>
      </c>
      <c r="N170" s="94">
        <v>1.7000000000000001E-2</v>
      </c>
      <c r="O170" s="90">
        <v>5639863</v>
      </c>
      <c r="P170" s="92">
        <v>103.77</v>
      </c>
      <c r="Q170" s="82"/>
      <c r="R170" s="90">
        <v>5852.4858899999999</v>
      </c>
      <c r="S170" s="91">
        <v>1.693027200163303E-3</v>
      </c>
      <c r="T170" s="91">
        <f t="shared" si="2"/>
        <v>1.0053877308620911E-3</v>
      </c>
      <c r="U170" s="91">
        <f>R170/'סכום נכסי הקרן'!$C$42</f>
        <v>1.1879677523878788E-4</v>
      </c>
    </row>
    <row r="171" spans="2:21" s="133" customFormat="1">
      <c r="B171" s="97" t="s">
        <v>727</v>
      </c>
      <c r="C171" s="82" t="s">
        <v>728</v>
      </c>
      <c r="D171" s="93" t="s">
        <v>140</v>
      </c>
      <c r="E171" s="93" t="s">
        <v>343</v>
      </c>
      <c r="F171" s="82" t="s">
        <v>362</v>
      </c>
      <c r="G171" s="93" t="s">
        <v>345</v>
      </c>
      <c r="H171" s="82" t="s">
        <v>346</v>
      </c>
      <c r="I171" s="82" t="s">
        <v>180</v>
      </c>
      <c r="J171" s="82"/>
      <c r="K171" s="90">
        <v>1.38</v>
      </c>
      <c r="L171" s="93" t="s">
        <v>184</v>
      </c>
      <c r="M171" s="94">
        <v>5.9000000000000004E-2</v>
      </c>
      <c r="N171" s="94">
        <v>5.1999999999999998E-3</v>
      </c>
      <c r="O171" s="90">
        <v>17842803.34</v>
      </c>
      <c r="P171" s="92">
        <v>108.07</v>
      </c>
      <c r="Q171" s="82"/>
      <c r="R171" s="90">
        <v>19282.716980000001</v>
      </c>
      <c r="S171" s="91">
        <v>1.6538642300907378E-2</v>
      </c>
      <c r="T171" s="91">
        <f t="shared" si="2"/>
        <v>3.3125422997607799E-3</v>
      </c>
      <c r="U171" s="91">
        <f>R171/'סכום נכסי הקרן'!$C$42</f>
        <v>3.9141052846967543E-4</v>
      </c>
    </row>
    <row r="172" spans="2:21" s="133" customFormat="1">
      <c r="B172" s="97" t="s">
        <v>729</v>
      </c>
      <c r="C172" s="82" t="s">
        <v>730</v>
      </c>
      <c r="D172" s="93" t="s">
        <v>140</v>
      </c>
      <c r="E172" s="93" t="s">
        <v>343</v>
      </c>
      <c r="F172" s="82" t="s">
        <v>362</v>
      </c>
      <c r="G172" s="93" t="s">
        <v>345</v>
      </c>
      <c r="H172" s="82" t="s">
        <v>346</v>
      </c>
      <c r="I172" s="82" t="s">
        <v>180</v>
      </c>
      <c r="J172" s="82"/>
      <c r="K172" s="90">
        <v>1.4</v>
      </c>
      <c r="L172" s="93" t="s">
        <v>184</v>
      </c>
      <c r="M172" s="94">
        <v>1.8100000000000002E-2</v>
      </c>
      <c r="N172" s="94">
        <v>4.2000000000000006E-3</v>
      </c>
      <c r="O172" s="90">
        <v>433250</v>
      </c>
      <c r="P172" s="92">
        <v>102.14</v>
      </c>
      <c r="Q172" s="82"/>
      <c r="R172" s="90">
        <v>442.52157</v>
      </c>
      <c r="S172" s="91">
        <v>6.8953388623367281E-4</v>
      </c>
      <c r="T172" s="91">
        <f t="shared" si="2"/>
        <v>7.6019962368474833E-5</v>
      </c>
      <c r="U172" s="91">
        <f>R172/'סכום נכסי הקרן'!$C$42</f>
        <v>8.9825309240695227E-6</v>
      </c>
    </row>
    <row r="173" spans="2:21" s="133" customFormat="1">
      <c r="B173" s="97" t="s">
        <v>731</v>
      </c>
      <c r="C173" s="82" t="s">
        <v>732</v>
      </c>
      <c r="D173" s="93" t="s">
        <v>140</v>
      </c>
      <c r="E173" s="93" t="s">
        <v>343</v>
      </c>
      <c r="F173" s="82" t="s">
        <v>733</v>
      </c>
      <c r="G173" s="93" t="s">
        <v>734</v>
      </c>
      <c r="H173" s="82" t="s">
        <v>372</v>
      </c>
      <c r="I173" s="82" t="s">
        <v>180</v>
      </c>
      <c r="J173" s="82"/>
      <c r="K173" s="90">
        <v>1.95</v>
      </c>
      <c r="L173" s="93" t="s">
        <v>184</v>
      </c>
      <c r="M173" s="94">
        <v>4.8399999999999999E-2</v>
      </c>
      <c r="N173" s="94">
        <v>7.4999999999999989E-3</v>
      </c>
      <c r="O173" s="90">
        <v>7635475.1600000001</v>
      </c>
      <c r="P173" s="92">
        <v>108.1</v>
      </c>
      <c r="Q173" s="82"/>
      <c r="R173" s="90">
        <v>8253.9489900000008</v>
      </c>
      <c r="S173" s="91">
        <v>1.2119801841269841E-2</v>
      </c>
      <c r="T173" s="91">
        <f t="shared" si="2"/>
        <v>1.4179306369429879E-3</v>
      </c>
      <c r="U173" s="91">
        <f>R173/'סכום נכסי הקרן'!$C$42</f>
        <v>1.6754291106841956E-4</v>
      </c>
    </row>
    <row r="174" spans="2:21" s="133" customFormat="1">
      <c r="B174" s="97" t="s">
        <v>735</v>
      </c>
      <c r="C174" s="82" t="s">
        <v>736</v>
      </c>
      <c r="D174" s="93" t="s">
        <v>140</v>
      </c>
      <c r="E174" s="93" t="s">
        <v>343</v>
      </c>
      <c r="F174" s="82" t="s">
        <v>371</v>
      </c>
      <c r="G174" s="93" t="s">
        <v>345</v>
      </c>
      <c r="H174" s="82" t="s">
        <v>372</v>
      </c>
      <c r="I174" s="82" t="s">
        <v>180</v>
      </c>
      <c r="J174" s="82"/>
      <c r="K174" s="90">
        <v>2.48</v>
      </c>
      <c r="L174" s="93" t="s">
        <v>184</v>
      </c>
      <c r="M174" s="94">
        <v>1.95E-2</v>
      </c>
      <c r="N174" s="94">
        <v>0.01</v>
      </c>
      <c r="O174" s="90">
        <v>14190000</v>
      </c>
      <c r="P174" s="92">
        <v>103.27</v>
      </c>
      <c r="Q174" s="82"/>
      <c r="R174" s="90">
        <v>14654.013000000001</v>
      </c>
      <c r="S174" s="91">
        <v>2.0715328467153283E-2</v>
      </c>
      <c r="T174" s="91">
        <f t="shared" si="2"/>
        <v>2.5173858006676173E-3</v>
      </c>
      <c r="U174" s="91">
        <f>R174/'סכום נכסי הקרן'!$C$42</f>
        <v>2.9745470923421156E-4</v>
      </c>
    </row>
    <row r="175" spans="2:21" s="133" customFormat="1">
      <c r="B175" s="97" t="s">
        <v>737</v>
      </c>
      <c r="C175" s="82" t="s">
        <v>738</v>
      </c>
      <c r="D175" s="93" t="s">
        <v>140</v>
      </c>
      <c r="E175" s="93" t="s">
        <v>343</v>
      </c>
      <c r="F175" s="82" t="s">
        <v>344</v>
      </c>
      <c r="G175" s="93" t="s">
        <v>345</v>
      </c>
      <c r="H175" s="82" t="s">
        <v>372</v>
      </c>
      <c r="I175" s="82" t="s">
        <v>180</v>
      </c>
      <c r="J175" s="82"/>
      <c r="K175" s="90">
        <v>0.2</v>
      </c>
      <c r="L175" s="93" t="s">
        <v>184</v>
      </c>
      <c r="M175" s="94">
        <v>5.4000000000000006E-2</v>
      </c>
      <c r="N175" s="94">
        <v>1.9E-3</v>
      </c>
      <c r="O175" s="90">
        <v>37769116</v>
      </c>
      <c r="P175" s="92">
        <v>105.36</v>
      </c>
      <c r="Q175" s="82"/>
      <c r="R175" s="90">
        <v>39793.540609999996</v>
      </c>
      <c r="S175" s="91">
        <v>1.7120783449431312E-2</v>
      </c>
      <c r="T175" s="91">
        <f t="shared" si="2"/>
        <v>6.8360587703794303E-3</v>
      </c>
      <c r="U175" s="91">
        <f>R175/'סכום נכסי הקרן'!$C$42</f>
        <v>8.0774979874436706E-4</v>
      </c>
    </row>
    <row r="176" spans="2:21" s="133" customFormat="1">
      <c r="B176" s="97" t="s">
        <v>739</v>
      </c>
      <c r="C176" s="82" t="s">
        <v>740</v>
      </c>
      <c r="D176" s="93" t="s">
        <v>140</v>
      </c>
      <c r="E176" s="93" t="s">
        <v>343</v>
      </c>
      <c r="F176" s="82" t="s">
        <v>741</v>
      </c>
      <c r="G176" s="93" t="s">
        <v>345</v>
      </c>
      <c r="H176" s="82" t="s">
        <v>372</v>
      </c>
      <c r="I176" s="82" t="s">
        <v>182</v>
      </c>
      <c r="J176" s="82"/>
      <c r="K176" s="90">
        <v>4.5599999999999996</v>
      </c>
      <c r="L176" s="93" t="s">
        <v>184</v>
      </c>
      <c r="M176" s="94">
        <v>2.07E-2</v>
      </c>
      <c r="N176" s="94">
        <v>1.5599999999999998E-2</v>
      </c>
      <c r="O176" s="90">
        <v>15245160</v>
      </c>
      <c r="P176" s="92">
        <v>102.81</v>
      </c>
      <c r="Q176" s="82"/>
      <c r="R176" s="90">
        <v>15673.549509999999</v>
      </c>
      <c r="S176" s="91">
        <v>6.0147477146565771E-2</v>
      </c>
      <c r="T176" s="91">
        <f t="shared" si="2"/>
        <v>2.6925300927831092E-3</v>
      </c>
      <c r="U176" s="91">
        <f>R176/'סכום נכסי הקרן'!$C$42</f>
        <v>3.1814978683075202E-4</v>
      </c>
    </row>
    <row r="177" spans="2:21" s="133" customFormat="1">
      <c r="B177" s="97" t="s">
        <v>742</v>
      </c>
      <c r="C177" s="82" t="s">
        <v>743</v>
      </c>
      <c r="D177" s="93" t="s">
        <v>140</v>
      </c>
      <c r="E177" s="93" t="s">
        <v>343</v>
      </c>
      <c r="F177" s="82" t="s">
        <v>362</v>
      </c>
      <c r="G177" s="93" t="s">
        <v>345</v>
      </c>
      <c r="H177" s="82" t="s">
        <v>372</v>
      </c>
      <c r="I177" s="82" t="s">
        <v>180</v>
      </c>
      <c r="J177" s="82"/>
      <c r="K177" s="90">
        <v>2.17</v>
      </c>
      <c r="L177" s="93" t="s">
        <v>184</v>
      </c>
      <c r="M177" s="94">
        <v>6.0999999999999999E-2</v>
      </c>
      <c r="N177" s="94">
        <v>8.6999999999999994E-3</v>
      </c>
      <c r="O177" s="90">
        <v>20608380</v>
      </c>
      <c r="P177" s="92">
        <v>113.09</v>
      </c>
      <c r="Q177" s="82"/>
      <c r="R177" s="90">
        <v>23306.01672</v>
      </c>
      <c r="S177" s="91">
        <v>1.5038137262153273E-2</v>
      </c>
      <c r="T177" s="91">
        <f t="shared" si="2"/>
        <v>4.0036975237465718E-3</v>
      </c>
      <c r="U177" s="91">
        <f>R177/'סכום נכסי הקרן'!$C$42</f>
        <v>4.7307754038810207E-4</v>
      </c>
    </row>
    <row r="178" spans="2:21" s="133" customFormat="1">
      <c r="B178" s="97" t="s">
        <v>744</v>
      </c>
      <c r="C178" s="82" t="s">
        <v>745</v>
      </c>
      <c r="D178" s="93" t="s">
        <v>140</v>
      </c>
      <c r="E178" s="93" t="s">
        <v>343</v>
      </c>
      <c r="F178" s="82" t="s">
        <v>362</v>
      </c>
      <c r="G178" s="93" t="s">
        <v>345</v>
      </c>
      <c r="H178" s="82" t="s">
        <v>372</v>
      </c>
      <c r="I178" s="82" t="s">
        <v>180</v>
      </c>
      <c r="J178" s="82"/>
      <c r="K178" s="90">
        <v>0.16999999999999998</v>
      </c>
      <c r="L178" s="93" t="s">
        <v>184</v>
      </c>
      <c r="M178" s="94">
        <v>2.41E-2</v>
      </c>
      <c r="N178" s="94">
        <v>2.5000000000000001E-3</v>
      </c>
      <c r="O178" s="90">
        <v>4154211</v>
      </c>
      <c r="P178" s="92">
        <v>100.56</v>
      </c>
      <c r="Q178" s="82"/>
      <c r="R178" s="90">
        <v>4177.4747200000002</v>
      </c>
      <c r="S178" s="91">
        <v>4.297809407938025E-3</v>
      </c>
      <c r="T178" s="91">
        <f t="shared" si="2"/>
        <v>7.1764065875852101E-4</v>
      </c>
      <c r="U178" s="91">
        <f>R178/'סכום נכסי הקרן'!$C$42</f>
        <v>8.4796535131425737E-5</v>
      </c>
    </row>
    <row r="179" spans="2:21" s="133" customFormat="1">
      <c r="B179" s="97" t="s">
        <v>746</v>
      </c>
      <c r="C179" s="82" t="s">
        <v>747</v>
      </c>
      <c r="D179" s="93" t="s">
        <v>140</v>
      </c>
      <c r="E179" s="93" t="s">
        <v>343</v>
      </c>
      <c r="F179" s="82" t="s">
        <v>409</v>
      </c>
      <c r="G179" s="93" t="s">
        <v>410</v>
      </c>
      <c r="H179" s="82" t="s">
        <v>402</v>
      </c>
      <c r="I179" s="82" t="s">
        <v>180</v>
      </c>
      <c r="J179" s="82"/>
      <c r="K179" s="90">
        <v>3.3300000000000005</v>
      </c>
      <c r="L179" s="93" t="s">
        <v>184</v>
      </c>
      <c r="M179" s="94">
        <v>1.5100000000000001E-2</v>
      </c>
      <c r="N179" s="94">
        <v>1.23E-2</v>
      </c>
      <c r="O179" s="90">
        <v>2523639</v>
      </c>
      <c r="P179" s="92">
        <v>101.12</v>
      </c>
      <c r="Q179" s="82"/>
      <c r="R179" s="90">
        <v>2551.9037599999997</v>
      </c>
      <c r="S179" s="91">
        <v>3.4393295346292173E-3</v>
      </c>
      <c r="T179" s="91">
        <f t="shared" si="2"/>
        <v>4.3838682892490287E-4</v>
      </c>
      <c r="U179" s="91">
        <f>R179/'סכום נכסי הקרן'!$C$42</f>
        <v>5.1799857890428452E-5</v>
      </c>
    </row>
    <row r="180" spans="2:21" s="133" customFormat="1">
      <c r="B180" s="97" t="s">
        <v>748</v>
      </c>
      <c r="C180" s="82" t="s">
        <v>749</v>
      </c>
      <c r="D180" s="93" t="s">
        <v>140</v>
      </c>
      <c r="E180" s="93" t="s">
        <v>343</v>
      </c>
      <c r="F180" s="82" t="s">
        <v>409</v>
      </c>
      <c r="G180" s="93" t="s">
        <v>410</v>
      </c>
      <c r="H180" s="82" t="s">
        <v>402</v>
      </c>
      <c r="I180" s="82" t="s">
        <v>180</v>
      </c>
      <c r="J180" s="82"/>
      <c r="K180" s="90">
        <v>6.42</v>
      </c>
      <c r="L180" s="93" t="s">
        <v>184</v>
      </c>
      <c r="M180" s="94">
        <v>3.6499999999999998E-2</v>
      </c>
      <c r="N180" s="94">
        <v>2.8199999999999999E-2</v>
      </c>
      <c r="O180" s="90">
        <v>8733000</v>
      </c>
      <c r="P180" s="92">
        <v>105.79</v>
      </c>
      <c r="Q180" s="82"/>
      <c r="R180" s="90">
        <v>9238.64041</v>
      </c>
      <c r="S180" s="91">
        <v>5.4753449598988818E-3</v>
      </c>
      <c r="T180" s="91">
        <f t="shared" si="2"/>
        <v>1.5870889554696079E-3</v>
      </c>
      <c r="U180" s="91">
        <f>R180/'סכום נכסי הקרן'!$C$42</f>
        <v>1.8753068506735917E-4</v>
      </c>
    </row>
    <row r="181" spans="2:21" s="133" customFormat="1">
      <c r="B181" s="97" t="s">
        <v>750</v>
      </c>
      <c r="C181" s="82" t="s">
        <v>751</v>
      </c>
      <c r="D181" s="93" t="s">
        <v>140</v>
      </c>
      <c r="E181" s="93" t="s">
        <v>343</v>
      </c>
      <c r="F181" s="82" t="s">
        <v>344</v>
      </c>
      <c r="G181" s="93" t="s">
        <v>345</v>
      </c>
      <c r="H181" s="82" t="s">
        <v>402</v>
      </c>
      <c r="I181" s="82" t="s">
        <v>180</v>
      </c>
      <c r="J181" s="82"/>
      <c r="K181" s="90">
        <v>3.5</v>
      </c>
      <c r="L181" s="93" t="s">
        <v>184</v>
      </c>
      <c r="M181" s="94">
        <v>1.55E-2</v>
      </c>
      <c r="N181" s="94">
        <v>1.11E-2</v>
      </c>
      <c r="O181" s="90">
        <v>24383121</v>
      </c>
      <c r="P181" s="92">
        <v>101.73</v>
      </c>
      <c r="Q181" s="82"/>
      <c r="R181" s="90">
        <v>24804.948250000001</v>
      </c>
      <c r="S181" s="91">
        <v>2.5666443157894736E-2</v>
      </c>
      <c r="T181" s="91">
        <f t="shared" si="2"/>
        <v>4.2611962000337431E-3</v>
      </c>
      <c r="U181" s="91">
        <f>R181/'סכום נכסי הקרן'!$C$42</f>
        <v>5.0350362520310411E-4</v>
      </c>
    </row>
    <row r="182" spans="2:21" s="133" customFormat="1">
      <c r="B182" s="97" t="s">
        <v>752</v>
      </c>
      <c r="C182" s="82" t="s">
        <v>753</v>
      </c>
      <c r="D182" s="93" t="s">
        <v>140</v>
      </c>
      <c r="E182" s="93" t="s">
        <v>343</v>
      </c>
      <c r="F182" s="82" t="s">
        <v>425</v>
      </c>
      <c r="G182" s="93" t="s">
        <v>345</v>
      </c>
      <c r="H182" s="82" t="s">
        <v>402</v>
      </c>
      <c r="I182" s="82" t="s">
        <v>182</v>
      </c>
      <c r="J182" s="82"/>
      <c r="K182" s="90">
        <v>3.1899999999999995</v>
      </c>
      <c r="L182" s="93" t="s">
        <v>184</v>
      </c>
      <c r="M182" s="94">
        <v>6.4000000000000001E-2</v>
      </c>
      <c r="N182" s="94">
        <v>1.21E-2</v>
      </c>
      <c r="O182" s="90">
        <v>7326624</v>
      </c>
      <c r="P182" s="92">
        <v>117.79</v>
      </c>
      <c r="Q182" s="82"/>
      <c r="R182" s="90">
        <v>8630.0306300000011</v>
      </c>
      <c r="S182" s="91">
        <v>2.2514639722693415E-2</v>
      </c>
      <c r="T182" s="91">
        <f t="shared" si="2"/>
        <v>1.4825370065720985E-3</v>
      </c>
      <c r="U182" s="91">
        <f>R182/'סכום נכסי הקרן'!$C$42</f>
        <v>1.7517681004711747E-4</v>
      </c>
    </row>
    <row r="183" spans="2:21" s="133" customFormat="1">
      <c r="B183" s="97" t="s">
        <v>754</v>
      </c>
      <c r="C183" s="82" t="s">
        <v>755</v>
      </c>
      <c r="D183" s="93" t="s">
        <v>140</v>
      </c>
      <c r="E183" s="93" t="s">
        <v>343</v>
      </c>
      <c r="F183" s="82" t="s">
        <v>425</v>
      </c>
      <c r="G183" s="93" t="s">
        <v>345</v>
      </c>
      <c r="H183" s="82" t="s">
        <v>402</v>
      </c>
      <c r="I183" s="82" t="s">
        <v>180</v>
      </c>
      <c r="J183" s="82"/>
      <c r="K183" s="90">
        <v>0.16999999999999998</v>
      </c>
      <c r="L183" s="93" t="s">
        <v>184</v>
      </c>
      <c r="M183" s="94">
        <v>2.12E-2</v>
      </c>
      <c r="N183" s="94">
        <v>2.3000000000000004E-3</v>
      </c>
      <c r="O183" s="90">
        <v>13518610</v>
      </c>
      <c r="P183" s="92">
        <v>100.49</v>
      </c>
      <c r="Q183" s="82"/>
      <c r="R183" s="90">
        <v>13584.850710000001</v>
      </c>
      <c r="S183" s="91">
        <v>1.7675983687259825E-2</v>
      </c>
      <c r="T183" s="91">
        <f t="shared" si="2"/>
        <v>2.3337163875549586E-3</v>
      </c>
      <c r="U183" s="91">
        <f>R183/'סכום נכסי הקרן'!$C$42</f>
        <v>2.7575230197579478E-4</v>
      </c>
    </row>
    <row r="184" spans="2:21" s="133" customFormat="1">
      <c r="B184" s="97" t="s">
        <v>756</v>
      </c>
      <c r="C184" s="82" t="s">
        <v>757</v>
      </c>
      <c r="D184" s="93" t="s">
        <v>140</v>
      </c>
      <c r="E184" s="93" t="s">
        <v>343</v>
      </c>
      <c r="F184" s="82" t="s">
        <v>434</v>
      </c>
      <c r="G184" s="93" t="s">
        <v>386</v>
      </c>
      <c r="H184" s="82" t="s">
        <v>402</v>
      </c>
      <c r="I184" s="82" t="s">
        <v>182</v>
      </c>
      <c r="J184" s="82"/>
      <c r="K184" s="90">
        <v>0.67</v>
      </c>
      <c r="L184" s="93" t="s">
        <v>184</v>
      </c>
      <c r="M184" s="94">
        <v>5.2499999999999998E-2</v>
      </c>
      <c r="N184" s="94">
        <v>8.6999999999999994E-3</v>
      </c>
      <c r="O184" s="90">
        <v>515408.66</v>
      </c>
      <c r="P184" s="92">
        <v>104.64</v>
      </c>
      <c r="Q184" s="82"/>
      <c r="R184" s="90">
        <v>539.32359999999994</v>
      </c>
      <c r="S184" s="91">
        <v>1.1343329366169217E-2</v>
      </c>
      <c r="T184" s="91">
        <f t="shared" si="2"/>
        <v>9.2649404132843455E-5</v>
      </c>
      <c r="U184" s="91">
        <f>R184/'סכום נכסי הקרן'!$C$42</f>
        <v>1.0947468425280378E-5</v>
      </c>
    </row>
    <row r="185" spans="2:21" s="133" customFormat="1">
      <c r="B185" s="97" t="s">
        <v>758</v>
      </c>
      <c r="C185" s="82" t="s">
        <v>759</v>
      </c>
      <c r="D185" s="93" t="s">
        <v>140</v>
      </c>
      <c r="E185" s="93" t="s">
        <v>343</v>
      </c>
      <c r="F185" s="82" t="s">
        <v>437</v>
      </c>
      <c r="G185" s="93" t="s">
        <v>438</v>
      </c>
      <c r="H185" s="82" t="s">
        <v>402</v>
      </c>
      <c r="I185" s="82" t="s">
        <v>180</v>
      </c>
      <c r="J185" s="82"/>
      <c r="K185" s="90">
        <v>4.4400000000000004</v>
      </c>
      <c r="L185" s="93" t="s">
        <v>184</v>
      </c>
      <c r="M185" s="94">
        <v>4.8000000000000001E-2</v>
      </c>
      <c r="N185" s="94">
        <v>1.8200000000000001E-2</v>
      </c>
      <c r="O185" s="90">
        <v>39728021.75</v>
      </c>
      <c r="P185" s="92">
        <v>114.93</v>
      </c>
      <c r="Q185" s="82"/>
      <c r="R185" s="90">
        <v>45659.416720000001</v>
      </c>
      <c r="S185" s="91">
        <v>1.8127272598102789E-2</v>
      </c>
      <c r="T185" s="91">
        <f t="shared" si="2"/>
        <v>7.8437467823792434E-3</v>
      </c>
      <c r="U185" s="91">
        <f>R185/'סכום נכסי הקרן'!$C$42</f>
        <v>9.2681837557065752E-4</v>
      </c>
    </row>
    <row r="186" spans="2:21" s="133" customFormat="1">
      <c r="B186" s="97" t="s">
        <v>760</v>
      </c>
      <c r="C186" s="82" t="s">
        <v>761</v>
      </c>
      <c r="D186" s="93" t="s">
        <v>140</v>
      </c>
      <c r="E186" s="93" t="s">
        <v>343</v>
      </c>
      <c r="F186" s="82" t="s">
        <v>425</v>
      </c>
      <c r="G186" s="93" t="s">
        <v>345</v>
      </c>
      <c r="H186" s="82" t="s">
        <v>402</v>
      </c>
      <c r="I186" s="82" t="s">
        <v>180</v>
      </c>
      <c r="J186" s="82"/>
      <c r="K186" s="90">
        <v>1.1700000000000002</v>
      </c>
      <c r="L186" s="93" t="s">
        <v>184</v>
      </c>
      <c r="M186" s="94">
        <v>6.0999999999999999E-2</v>
      </c>
      <c r="N186" s="94">
        <v>6.8999999999999999E-3</v>
      </c>
      <c r="O186" s="90">
        <v>6547146</v>
      </c>
      <c r="P186" s="92">
        <v>108.27</v>
      </c>
      <c r="Q186" s="82"/>
      <c r="R186" s="90">
        <v>7088.59512</v>
      </c>
      <c r="S186" s="91">
        <v>2.1823820000000001E-2</v>
      </c>
      <c r="T186" s="91">
        <f t="shared" si="2"/>
        <v>1.2177366501428494E-3</v>
      </c>
      <c r="U186" s="91">
        <f>R186/'סכום נכסי הקרן'!$C$42</f>
        <v>1.4388795753754626E-4</v>
      </c>
    </row>
    <row r="187" spans="2:21" s="133" customFormat="1">
      <c r="B187" s="97" t="s">
        <v>762</v>
      </c>
      <c r="C187" s="82" t="s">
        <v>763</v>
      </c>
      <c r="D187" s="93" t="s">
        <v>140</v>
      </c>
      <c r="E187" s="93" t="s">
        <v>343</v>
      </c>
      <c r="F187" s="82" t="s">
        <v>344</v>
      </c>
      <c r="G187" s="93" t="s">
        <v>345</v>
      </c>
      <c r="H187" s="82" t="s">
        <v>402</v>
      </c>
      <c r="I187" s="82" t="s">
        <v>182</v>
      </c>
      <c r="J187" s="82"/>
      <c r="K187" s="90">
        <v>3.39</v>
      </c>
      <c r="L187" s="93" t="s">
        <v>184</v>
      </c>
      <c r="M187" s="94">
        <v>3.2500000000000001E-2</v>
      </c>
      <c r="N187" s="94">
        <v>2.1199999999999997E-2</v>
      </c>
      <c r="O187" s="90">
        <f>18800000/50000</f>
        <v>376</v>
      </c>
      <c r="P187" s="92">
        <f>103.9*50000</f>
        <v>5195000</v>
      </c>
      <c r="Q187" s="82"/>
      <c r="R187" s="90">
        <v>19533.20334</v>
      </c>
      <c r="S187" s="91">
        <f>101539.292465568%/50000</f>
        <v>2.03078584931136E-2</v>
      </c>
      <c r="T187" s="91">
        <f t="shared" si="2"/>
        <v>3.355572888441499E-3</v>
      </c>
      <c r="U187" s="91">
        <f>R187/'סכום נכסי הקרן'!$C$42</f>
        <v>3.9649502971728155E-4</v>
      </c>
    </row>
    <row r="188" spans="2:21" s="133" customFormat="1">
      <c r="B188" s="97" t="s">
        <v>764</v>
      </c>
      <c r="C188" s="82" t="s">
        <v>765</v>
      </c>
      <c r="D188" s="93" t="s">
        <v>140</v>
      </c>
      <c r="E188" s="93" t="s">
        <v>343</v>
      </c>
      <c r="F188" s="82" t="s">
        <v>344</v>
      </c>
      <c r="G188" s="93" t="s">
        <v>345</v>
      </c>
      <c r="H188" s="82" t="s">
        <v>402</v>
      </c>
      <c r="I188" s="82" t="s">
        <v>180</v>
      </c>
      <c r="J188" s="82"/>
      <c r="K188" s="90">
        <v>3.02</v>
      </c>
      <c r="L188" s="93" t="s">
        <v>184</v>
      </c>
      <c r="M188" s="94">
        <v>2.1499999999999998E-2</v>
      </c>
      <c r="N188" s="94">
        <v>1.09E-2</v>
      </c>
      <c r="O188" s="90">
        <v>1384300</v>
      </c>
      <c r="P188" s="92">
        <v>103.48</v>
      </c>
      <c r="Q188" s="82"/>
      <c r="R188" s="90">
        <v>1432.4735700000001</v>
      </c>
      <c r="S188" s="91">
        <v>1.3843013843013842E-3</v>
      </c>
      <c r="T188" s="91">
        <f t="shared" si="2"/>
        <v>2.460819862074403E-4</v>
      </c>
      <c r="U188" s="91">
        <f>R188/'סכום נכסי הקרן'!$C$42</f>
        <v>2.9077086887396854E-5</v>
      </c>
    </row>
    <row r="189" spans="2:21" s="133" customFormat="1">
      <c r="B189" s="97" t="s">
        <v>766</v>
      </c>
      <c r="C189" s="82" t="s">
        <v>767</v>
      </c>
      <c r="D189" s="93" t="s">
        <v>140</v>
      </c>
      <c r="E189" s="93" t="s">
        <v>343</v>
      </c>
      <c r="F189" s="82" t="s">
        <v>768</v>
      </c>
      <c r="G189" s="93" t="s">
        <v>734</v>
      </c>
      <c r="H189" s="82" t="s">
        <v>402</v>
      </c>
      <c r="I189" s="82" t="s">
        <v>182</v>
      </c>
      <c r="J189" s="82"/>
      <c r="K189" s="90">
        <v>5.280000000000002</v>
      </c>
      <c r="L189" s="93" t="s">
        <v>184</v>
      </c>
      <c r="M189" s="94">
        <v>1.0500000000000001E-2</v>
      </c>
      <c r="N189" s="94">
        <v>1.06E-2</v>
      </c>
      <c r="O189" s="90">
        <v>4317286</v>
      </c>
      <c r="P189" s="92">
        <v>100.02</v>
      </c>
      <c r="Q189" s="82"/>
      <c r="R189" s="90">
        <v>4318.1493099999998</v>
      </c>
      <c r="S189" s="91">
        <v>9.3177091651523072E-3</v>
      </c>
      <c r="T189" s="91">
        <f t="shared" si="2"/>
        <v>7.4180688649291284E-4</v>
      </c>
      <c r="U189" s="91">
        <f>R189/'סכום נכסי הקרן'!$C$42</f>
        <v>8.7652020469475568E-5</v>
      </c>
    </row>
    <row r="190" spans="2:21" s="133" customFormat="1">
      <c r="B190" s="97" t="s">
        <v>769</v>
      </c>
      <c r="C190" s="82" t="s">
        <v>770</v>
      </c>
      <c r="D190" s="93" t="s">
        <v>140</v>
      </c>
      <c r="E190" s="93" t="s">
        <v>343</v>
      </c>
      <c r="F190" s="82" t="s">
        <v>463</v>
      </c>
      <c r="G190" s="93" t="s">
        <v>386</v>
      </c>
      <c r="H190" s="82" t="s">
        <v>460</v>
      </c>
      <c r="I190" s="82" t="s">
        <v>180</v>
      </c>
      <c r="J190" s="82"/>
      <c r="K190" s="90">
        <v>5.78</v>
      </c>
      <c r="L190" s="93" t="s">
        <v>184</v>
      </c>
      <c r="M190" s="94">
        <v>3.39E-2</v>
      </c>
      <c r="N190" s="94">
        <v>2.6400000000000007E-2</v>
      </c>
      <c r="O190" s="90">
        <v>4281733</v>
      </c>
      <c r="P190" s="92">
        <v>105.99</v>
      </c>
      <c r="Q190" s="82"/>
      <c r="R190" s="90">
        <v>4538.2088099999992</v>
      </c>
      <c r="S190" s="91">
        <v>6.6142677508851501E-3</v>
      </c>
      <c r="T190" s="91">
        <f t="shared" si="2"/>
        <v>7.7961050114795747E-4</v>
      </c>
      <c r="U190" s="91">
        <f>R190/'סכום נכסי הקרן'!$C$42</f>
        <v>9.2118901629382132E-5</v>
      </c>
    </row>
    <row r="191" spans="2:21" s="133" customFormat="1">
      <c r="B191" s="97" t="s">
        <v>771</v>
      </c>
      <c r="C191" s="82" t="s">
        <v>772</v>
      </c>
      <c r="D191" s="93" t="s">
        <v>140</v>
      </c>
      <c r="E191" s="93" t="s">
        <v>343</v>
      </c>
      <c r="F191" s="82" t="s">
        <v>477</v>
      </c>
      <c r="G191" s="93" t="s">
        <v>386</v>
      </c>
      <c r="H191" s="82" t="s">
        <v>460</v>
      </c>
      <c r="I191" s="82" t="s">
        <v>180</v>
      </c>
      <c r="J191" s="82"/>
      <c r="K191" s="90">
        <v>0.33</v>
      </c>
      <c r="L191" s="93" t="s">
        <v>184</v>
      </c>
      <c r="M191" s="94">
        <v>6.4100000000000004E-2</v>
      </c>
      <c r="N191" s="94">
        <v>4.5000000000000005E-3</v>
      </c>
      <c r="O191" s="90">
        <v>415872.6</v>
      </c>
      <c r="P191" s="92">
        <v>103.05</v>
      </c>
      <c r="Q191" s="82"/>
      <c r="R191" s="90">
        <v>428.55670000000003</v>
      </c>
      <c r="S191" s="91">
        <v>3.8747819767441859E-3</v>
      </c>
      <c r="T191" s="91">
        <f t="shared" si="2"/>
        <v>7.3620963169677278E-5</v>
      </c>
      <c r="U191" s="91">
        <f>R191/'סכום נכסי הקרן'!$C$42</f>
        <v>8.6990647946656818E-6</v>
      </c>
    </row>
    <row r="192" spans="2:21" s="133" customFormat="1">
      <c r="B192" s="97" t="s">
        <v>773</v>
      </c>
      <c r="C192" s="82" t="s">
        <v>774</v>
      </c>
      <c r="D192" s="93" t="s">
        <v>140</v>
      </c>
      <c r="E192" s="93" t="s">
        <v>343</v>
      </c>
      <c r="F192" s="82" t="s">
        <v>482</v>
      </c>
      <c r="G192" s="93" t="s">
        <v>386</v>
      </c>
      <c r="H192" s="82" t="s">
        <v>460</v>
      </c>
      <c r="I192" s="82" t="s">
        <v>180</v>
      </c>
      <c r="J192" s="82"/>
      <c r="K192" s="90">
        <v>0.5</v>
      </c>
      <c r="L192" s="93" t="s">
        <v>184</v>
      </c>
      <c r="M192" s="94">
        <v>8.0000000000000002E-3</v>
      </c>
      <c r="N192" s="94">
        <v>7.4000000000000003E-3</v>
      </c>
      <c r="O192" s="90">
        <v>5101050</v>
      </c>
      <c r="P192" s="92">
        <v>100.03</v>
      </c>
      <c r="Q192" s="82"/>
      <c r="R192" s="90">
        <v>5102.58032</v>
      </c>
      <c r="S192" s="91">
        <v>1.8872436366882427E-2</v>
      </c>
      <c r="T192" s="91">
        <f t="shared" si="2"/>
        <v>8.7656283943067525E-4</v>
      </c>
      <c r="U192" s="91">
        <f>R192/'סכום נכסי הקרן'!$C$42</f>
        <v>1.0357480544270093E-4</v>
      </c>
    </row>
    <row r="193" spans="2:21" s="133" customFormat="1">
      <c r="B193" s="97" t="s">
        <v>775</v>
      </c>
      <c r="C193" s="82" t="s">
        <v>776</v>
      </c>
      <c r="D193" s="93" t="s">
        <v>140</v>
      </c>
      <c r="E193" s="93" t="s">
        <v>343</v>
      </c>
      <c r="F193" s="82" t="s">
        <v>489</v>
      </c>
      <c r="G193" s="93" t="s">
        <v>386</v>
      </c>
      <c r="H193" s="82" t="s">
        <v>460</v>
      </c>
      <c r="I193" s="82" t="s">
        <v>180</v>
      </c>
      <c r="J193" s="82"/>
      <c r="K193" s="90">
        <v>3.3699999999999997</v>
      </c>
      <c r="L193" s="93" t="s">
        <v>184</v>
      </c>
      <c r="M193" s="94">
        <v>5.0499999999999996E-2</v>
      </c>
      <c r="N193" s="94">
        <v>2.5000000000000001E-2</v>
      </c>
      <c r="O193" s="90">
        <v>5522475.6500000004</v>
      </c>
      <c r="P193" s="92">
        <v>111.15</v>
      </c>
      <c r="Q193" s="82"/>
      <c r="R193" s="90">
        <v>6138.2317400000002</v>
      </c>
      <c r="S193" s="91">
        <v>9.4778918295320928E-3</v>
      </c>
      <c r="T193" s="91">
        <f t="shared" si="2"/>
        <v>1.0544754821415322E-3</v>
      </c>
      <c r="U193" s="91">
        <f>R193/'סכום נכסי הקרן'!$C$42</f>
        <v>1.245969917887959E-4</v>
      </c>
    </row>
    <row r="194" spans="2:21" s="133" customFormat="1">
      <c r="B194" s="97" t="s">
        <v>777</v>
      </c>
      <c r="C194" s="82" t="s">
        <v>778</v>
      </c>
      <c r="D194" s="93" t="s">
        <v>140</v>
      </c>
      <c r="E194" s="93" t="s">
        <v>343</v>
      </c>
      <c r="F194" s="82" t="s">
        <v>489</v>
      </c>
      <c r="G194" s="93" t="s">
        <v>386</v>
      </c>
      <c r="H194" s="82" t="s">
        <v>460</v>
      </c>
      <c r="I194" s="82" t="s">
        <v>180</v>
      </c>
      <c r="J194" s="82"/>
      <c r="K194" s="90">
        <v>5.36</v>
      </c>
      <c r="L194" s="93" t="s">
        <v>184</v>
      </c>
      <c r="M194" s="94">
        <v>4.3499999999999997E-2</v>
      </c>
      <c r="N194" s="94">
        <v>3.6000000000000004E-2</v>
      </c>
      <c r="O194" s="90">
        <v>6242385</v>
      </c>
      <c r="P194" s="92">
        <v>104.7</v>
      </c>
      <c r="Q194" s="82"/>
      <c r="R194" s="90">
        <v>6535.7773099999995</v>
      </c>
      <c r="S194" s="91">
        <v>6.8259117147596591E-3</v>
      </c>
      <c r="T194" s="91">
        <f t="shared" si="2"/>
        <v>1.1227691006224436E-3</v>
      </c>
      <c r="U194" s="91">
        <f>R194/'סכום נכסי הקרן'!$C$42</f>
        <v>1.326665766821421E-4</v>
      </c>
    </row>
    <row r="195" spans="2:21" s="133" customFormat="1">
      <c r="B195" s="97" t="s">
        <v>779</v>
      </c>
      <c r="C195" s="82" t="s">
        <v>780</v>
      </c>
      <c r="D195" s="93" t="s">
        <v>140</v>
      </c>
      <c r="E195" s="93" t="s">
        <v>343</v>
      </c>
      <c r="F195" s="82" t="s">
        <v>492</v>
      </c>
      <c r="G195" s="93" t="s">
        <v>345</v>
      </c>
      <c r="H195" s="82" t="s">
        <v>460</v>
      </c>
      <c r="I195" s="82" t="s">
        <v>182</v>
      </c>
      <c r="J195" s="82"/>
      <c r="K195" s="90">
        <v>2.7199999999999998</v>
      </c>
      <c r="L195" s="93" t="s">
        <v>184</v>
      </c>
      <c r="M195" s="94">
        <v>1.0500000000000001E-2</v>
      </c>
      <c r="N195" s="94">
        <v>9.1999999999999981E-3</v>
      </c>
      <c r="O195" s="90">
        <v>5233500</v>
      </c>
      <c r="P195" s="92">
        <v>100.36</v>
      </c>
      <c r="Q195" s="90">
        <v>13.700299999999999</v>
      </c>
      <c r="R195" s="90">
        <v>5266.0409</v>
      </c>
      <c r="S195" s="91">
        <v>1.7444999999999999E-2</v>
      </c>
      <c r="T195" s="91">
        <f t="shared" si="2"/>
        <v>9.0464343026001957E-4</v>
      </c>
      <c r="U195" s="91">
        <f>R195/'סכום נכסי הקרן'!$C$42</f>
        <v>1.0689281255073035E-4</v>
      </c>
    </row>
    <row r="196" spans="2:21" s="133" customFormat="1">
      <c r="B196" s="97" t="s">
        <v>781</v>
      </c>
      <c r="C196" s="82" t="s">
        <v>782</v>
      </c>
      <c r="D196" s="93" t="s">
        <v>140</v>
      </c>
      <c r="E196" s="93" t="s">
        <v>343</v>
      </c>
      <c r="F196" s="82" t="s">
        <v>451</v>
      </c>
      <c r="G196" s="93" t="s">
        <v>431</v>
      </c>
      <c r="H196" s="82" t="s">
        <v>460</v>
      </c>
      <c r="I196" s="82" t="s">
        <v>180</v>
      </c>
      <c r="J196" s="82"/>
      <c r="K196" s="90">
        <v>0.25</v>
      </c>
      <c r="L196" s="93" t="s">
        <v>184</v>
      </c>
      <c r="M196" s="94">
        <v>0.06</v>
      </c>
      <c r="N196" s="94">
        <v>6.5000000000000006E-3</v>
      </c>
      <c r="O196" s="90">
        <v>4601168</v>
      </c>
      <c r="P196" s="92">
        <v>102.83</v>
      </c>
      <c r="Q196" s="82"/>
      <c r="R196" s="90">
        <v>4731.3812099999996</v>
      </c>
      <c r="S196" s="91">
        <v>2.9347472162537601E-2</v>
      </c>
      <c r="T196" s="91">
        <f t="shared" si="2"/>
        <v>8.1279523060335548E-4</v>
      </c>
      <c r="U196" s="91">
        <f>R196/'סכום נכסי הקרן'!$C$42</f>
        <v>9.604001457462621E-5</v>
      </c>
    </row>
    <row r="197" spans="2:21" s="133" customFormat="1">
      <c r="B197" s="97" t="s">
        <v>783</v>
      </c>
      <c r="C197" s="82" t="s">
        <v>784</v>
      </c>
      <c r="D197" s="93" t="s">
        <v>140</v>
      </c>
      <c r="E197" s="93" t="s">
        <v>343</v>
      </c>
      <c r="F197" s="82" t="s">
        <v>451</v>
      </c>
      <c r="G197" s="93" t="s">
        <v>431</v>
      </c>
      <c r="H197" s="82" t="s">
        <v>460</v>
      </c>
      <c r="I197" s="82" t="s">
        <v>180</v>
      </c>
      <c r="J197" s="82"/>
      <c r="K197" s="90">
        <v>7.0000000000000009</v>
      </c>
      <c r="L197" s="93" t="s">
        <v>184</v>
      </c>
      <c r="M197" s="94">
        <v>3.61E-2</v>
      </c>
      <c r="N197" s="94">
        <v>3.0899999999999997E-2</v>
      </c>
      <c r="O197" s="90">
        <v>24136078</v>
      </c>
      <c r="P197" s="92">
        <v>105.51</v>
      </c>
      <c r="Q197" s="82"/>
      <c r="R197" s="90">
        <v>25465.975859999999</v>
      </c>
      <c r="S197" s="91">
        <v>5.2469734782608697E-2</v>
      </c>
      <c r="T197" s="91">
        <f t="shared" si="2"/>
        <v>4.3747529110359264E-3</v>
      </c>
      <c r="U197" s="91">
        <f>R197/'סכום נכסי הקרן'!$C$42</f>
        <v>5.1692150435527461E-4</v>
      </c>
    </row>
    <row r="198" spans="2:21" s="133" customFormat="1">
      <c r="B198" s="97" t="s">
        <v>785</v>
      </c>
      <c r="C198" s="82" t="s">
        <v>786</v>
      </c>
      <c r="D198" s="93" t="s">
        <v>140</v>
      </c>
      <c r="E198" s="93" t="s">
        <v>343</v>
      </c>
      <c r="F198" s="82" t="s">
        <v>430</v>
      </c>
      <c r="G198" s="93" t="s">
        <v>431</v>
      </c>
      <c r="H198" s="82" t="s">
        <v>460</v>
      </c>
      <c r="I198" s="82" t="s">
        <v>182</v>
      </c>
      <c r="J198" s="82"/>
      <c r="K198" s="90">
        <v>9.4300000000000015</v>
      </c>
      <c r="L198" s="93" t="s">
        <v>184</v>
      </c>
      <c r="M198" s="94">
        <v>3.95E-2</v>
      </c>
      <c r="N198" s="94">
        <v>3.4200000000000001E-2</v>
      </c>
      <c r="O198" s="90">
        <v>9446943</v>
      </c>
      <c r="P198" s="92">
        <v>105.26</v>
      </c>
      <c r="Q198" s="82"/>
      <c r="R198" s="90">
        <v>9943.8521999999994</v>
      </c>
      <c r="S198" s="91">
        <v>3.9360626901949615E-2</v>
      </c>
      <c r="T198" s="91">
        <f t="shared" si="2"/>
        <v>1.7082359850654867E-3</v>
      </c>
      <c r="U198" s="91">
        <f>R198/'סכום נכסי הקרן'!$C$42</f>
        <v>2.0184543747975211E-4</v>
      </c>
    </row>
    <row r="199" spans="2:21" s="133" customFormat="1">
      <c r="B199" s="97" t="s">
        <v>787</v>
      </c>
      <c r="C199" s="82" t="s">
        <v>788</v>
      </c>
      <c r="D199" s="93" t="s">
        <v>140</v>
      </c>
      <c r="E199" s="93" t="s">
        <v>343</v>
      </c>
      <c r="F199" s="82" t="s">
        <v>430</v>
      </c>
      <c r="G199" s="93" t="s">
        <v>431</v>
      </c>
      <c r="H199" s="82" t="s">
        <v>460</v>
      </c>
      <c r="I199" s="82" t="s">
        <v>182</v>
      </c>
      <c r="J199" s="82"/>
      <c r="K199" s="90">
        <v>10.059999999999999</v>
      </c>
      <c r="L199" s="93" t="s">
        <v>184</v>
      </c>
      <c r="M199" s="94">
        <v>3.95E-2</v>
      </c>
      <c r="N199" s="94">
        <v>3.5299999999999998E-2</v>
      </c>
      <c r="O199" s="90">
        <v>5904000</v>
      </c>
      <c r="P199" s="92">
        <v>104.5</v>
      </c>
      <c r="Q199" s="82"/>
      <c r="R199" s="90">
        <v>6169.68</v>
      </c>
      <c r="S199" s="91">
        <v>2.4598977809976254E-2</v>
      </c>
      <c r="T199" s="91">
        <f t="shared" si="2"/>
        <v>1.0598779205848246E-3</v>
      </c>
      <c r="U199" s="91">
        <f>R199/'סכום נכסי הקרן'!$C$42</f>
        <v>1.2523534478017253E-4</v>
      </c>
    </row>
    <row r="200" spans="2:21" s="133" customFormat="1">
      <c r="B200" s="97" t="s">
        <v>789</v>
      </c>
      <c r="C200" s="82" t="s">
        <v>790</v>
      </c>
      <c r="D200" s="93" t="s">
        <v>140</v>
      </c>
      <c r="E200" s="93" t="s">
        <v>343</v>
      </c>
      <c r="F200" s="82"/>
      <c r="G200" s="93" t="s">
        <v>386</v>
      </c>
      <c r="H200" s="82" t="s">
        <v>460</v>
      </c>
      <c r="I200" s="82" t="s">
        <v>180</v>
      </c>
      <c r="J200" s="82"/>
      <c r="K200" s="90">
        <v>4.2300000000000004</v>
      </c>
      <c r="L200" s="93" t="s">
        <v>184</v>
      </c>
      <c r="M200" s="94">
        <v>3.9E-2</v>
      </c>
      <c r="N200" s="94">
        <v>3.78E-2</v>
      </c>
      <c r="O200" s="90">
        <v>17717000</v>
      </c>
      <c r="P200" s="92">
        <v>101.02</v>
      </c>
      <c r="Q200" s="82"/>
      <c r="R200" s="90">
        <v>17897.713909999999</v>
      </c>
      <c r="S200" s="91">
        <v>1.9726213473325576E-2</v>
      </c>
      <c r="T200" s="91">
        <f t="shared" si="2"/>
        <v>3.0746151829840261E-3</v>
      </c>
      <c r="U200" s="91">
        <f>R200/'סכום נכסי הקרן'!$C$42</f>
        <v>3.6329702225978327E-4</v>
      </c>
    </row>
    <row r="201" spans="2:21" s="133" customFormat="1">
      <c r="B201" s="97" t="s">
        <v>791</v>
      </c>
      <c r="C201" s="82" t="s">
        <v>792</v>
      </c>
      <c r="D201" s="93" t="s">
        <v>140</v>
      </c>
      <c r="E201" s="93" t="s">
        <v>343</v>
      </c>
      <c r="F201" s="82" t="s">
        <v>511</v>
      </c>
      <c r="G201" s="93" t="s">
        <v>431</v>
      </c>
      <c r="H201" s="82" t="s">
        <v>460</v>
      </c>
      <c r="I201" s="82" t="s">
        <v>180</v>
      </c>
      <c r="J201" s="82"/>
      <c r="K201" s="90">
        <v>0.09</v>
      </c>
      <c r="L201" s="93" t="s">
        <v>184</v>
      </c>
      <c r="M201" s="94">
        <v>5.7000000000000002E-2</v>
      </c>
      <c r="N201" s="94">
        <v>1.41E-2</v>
      </c>
      <c r="O201" s="90">
        <v>653551.43999999994</v>
      </c>
      <c r="P201" s="92">
        <v>102.72</v>
      </c>
      <c r="Q201" s="82"/>
      <c r="R201" s="90">
        <v>671.32803999999999</v>
      </c>
      <c r="S201" s="91">
        <v>2.2287629589722319E-2</v>
      </c>
      <c r="T201" s="91">
        <f t="shared" si="2"/>
        <v>1.1532620282826433E-4</v>
      </c>
      <c r="U201" s="91">
        <f>R201/'סכום נכסי הקרן'!$C$42</f>
        <v>1.3626962589631464E-5</v>
      </c>
    </row>
    <row r="202" spans="2:21" s="133" customFormat="1">
      <c r="B202" s="97" t="s">
        <v>793</v>
      </c>
      <c r="C202" s="82" t="s">
        <v>794</v>
      </c>
      <c r="D202" s="93" t="s">
        <v>140</v>
      </c>
      <c r="E202" s="93" t="s">
        <v>343</v>
      </c>
      <c r="F202" s="82" t="s">
        <v>511</v>
      </c>
      <c r="G202" s="93" t="s">
        <v>431</v>
      </c>
      <c r="H202" s="82" t="s">
        <v>460</v>
      </c>
      <c r="I202" s="82" t="s">
        <v>180</v>
      </c>
      <c r="J202" s="82"/>
      <c r="K202" s="90">
        <v>6.2</v>
      </c>
      <c r="L202" s="93" t="s">
        <v>184</v>
      </c>
      <c r="M202" s="94">
        <v>3.9199999999999999E-2</v>
      </c>
      <c r="N202" s="94">
        <v>2.7800000000000002E-2</v>
      </c>
      <c r="O202" s="90">
        <v>17716163.25</v>
      </c>
      <c r="P202" s="92">
        <v>109.03</v>
      </c>
      <c r="Q202" s="82"/>
      <c r="R202" s="90">
        <v>19315.933379999999</v>
      </c>
      <c r="S202" s="91">
        <v>1.84571437426942E-2</v>
      </c>
      <c r="T202" s="91">
        <f t="shared" si="2"/>
        <v>3.3182484837057024E-3</v>
      </c>
      <c r="U202" s="91">
        <f>R202/'סכום נכסי הקרן'!$C$42</f>
        <v>3.9208477207815364E-4</v>
      </c>
    </row>
    <row r="203" spans="2:21" s="133" customFormat="1">
      <c r="B203" s="97" t="s">
        <v>795</v>
      </c>
      <c r="C203" s="82" t="s">
        <v>796</v>
      </c>
      <c r="D203" s="93" t="s">
        <v>140</v>
      </c>
      <c r="E203" s="93" t="s">
        <v>343</v>
      </c>
      <c r="F203" s="82" t="s">
        <v>542</v>
      </c>
      <c r="G203" s="93" t="s">
        <v>508</v>
      </c>
      <c r="H203" s="82" t="s">
        <v>460</v>
      </c>
      <c r="I203" s="82" t="s">
        <v>182</v>
      </c>
      <c r="J203" s="82"/>
      <c r="K203" s="90">
        <v>1.87</v>
      </c>
      <c r="L203" s="93" t="s">
        <v>184</v>
      </c>
      <c r="M203" s="94">
        <v>2.3E-2</v>
      </c>
      <c r="N203" s="94">
        <v>9.6000000000000009E-3</v>
      </c>
      <c r="O203" s="90">
        <v>49667570</v>
      </c>
      <c r="P203" s="92">
        <v>102.51</v>
      </c>
      <c r="Q203" s="82"/>
      <c r="R203" s="90">
        <v>50914.225729999998</v>
      </c>
      <c r="S203" s="91">
        <v>1.6689949798489458E-2</v>
      </c>
      <c r="T203" s="91">
        <f t="shared" si="2"/>
        <v>8.7464607070218813E-3</v>
      </c>
      <c r="U203" s="91">
        <f>R203/'סכום נכסי הקרן'!$C$42</f>
        <v>1.0334831974287289E-3</v>
      </c>
    </row>
    <row r="204" spans="2:21" s="133" customFormat="1">
      <c r="B204" s="97" t="s">
        <v>797</v>
      </c>
      <c r="C204" s="82" t="s">
        <v>798</v>
      </c>
      <c r="D204" s="93" t="s">
        <v>140</v>
      </c>
      <c r="E204" s="93" t="s">
        <v>343</v>
      </c>
      <c r="F204" s="82" t="s">
        <v>542</v>
      </c>
      <c r="G204" s="93" t="s">
        <v>508</v>
      </c>
      <c r="H204" s="82" t="s">
        <v>460</v>
      </c>
      <c r="I204" s="82" t="s">
        <v>182</v>
      </c>
      <c r="J204" s="82"/>
      <c r="K204" s="90">
        <v>6.53</v>
      </c>
      <c r="L204" s="93" t="s">
        <v>184</v>
      </c>
      <c r="M204" s="94">
        <v>1.7500000000000002E-2</v>
      </c>
      <c r="N204" s="94">
        <v>1.5700000000000002E-2</v>
      </c>
      <c r="O204" s="90">
        <v>52906184</v>
      </c>
      <c r="P204" s="92">
        <v>101.36</v>
      </c>
      <c r="Q204" s="82"/>
      <c r="R204" s="90">
        <v>53625.709869999999</v>
      </c>
      <c r="S204" s="91">
        <v>3.6623464797819187E-2</v>
      </c>
      <c r="T204" s="91">
        <f t="shared" ref="T204:T267" si="3">R204/$R$11</f>
        <v>9.212261554391912E-3</v>
      </c>
      <c r="U204" s="91">
        <f>R204/'סכום נכסי הקרן'!$C$42</f>
        <v>1.0885223001275513E-3</v>
      </c>
    </row>
    <row r="205" spans="2:21" s="133" customFormat="1">
      <c r="B205" s="97" t="s">
        <v>799</v>
      </c>
      <c r="C205" s="82" t="s">
        <v>800</v>
      </c>
      <c r="D205" s="93" t="s">
        <v>140</v>
      </c>
      <c r="E205" s="93" t="s">
        <v>343</v>
      </c>
      <c r="F205" s="82" t="s">
        <v>542</v>
      </c>
      <c r="G205" s="93" t="s">
        <v>508</v>
      </c>
      <c r="H205" s="82" t="s">
        <v>460</v>
      </c>
      <c r="I205" s="82" t="s">
        <v>182</v>
      </c>
      <c r="J205" s="82"/>
      <c r="K205" s="90">
        <v>5.05</v>
      </c>
      <c r="L205" s="93" t="s">
        <v>184</v>
      </c>
      <c r="M205" s="94">
        <v>2.9600000000000001E-2</v>
      </c>
      <c r="N205" s="94">
        <v>2.1500000000000005E-2</v>
      </c>
      <c r="O205" s="90">
        <v>16660000</v>
      </c>
      <c r="P205" s="92">
        <v>104.41</v>
      </c>
      <c r="Q205" s="82"/>
      <c r="R205" s="90">
        <v>17394.705449999998</v>
      </c>
      <c r="S205" s="91">
        <v>4.0793939186178053E-2</v>
      </c>
      <c r="T205" s="91">
        <f t="shared" si="3"/>
        <v>2.9882042896116996E-3</v>
      </c>
      <c r="U205" s="91">
        <f>R205/'סכום נכסי הקרן'!$C$42</f>
        <v>3.5308669726473587E-4</v>
      </c>
    </row>
    <row r="206" spans="2:21" s="133" customFormat="1">
      <c r="B206" s="97" t="s">
        <v>801</v>
      </c>
      <c r="C206" s="82" t="s">
        <v>802</v>
      </c>
      <c r="D206" s="93" t="s">
        <v>140</v>
      </c>
      <c r="E206" s="93" t="s">
        <v>343</v>
      </c>
      <c r="F206" s="82" t="s">
        <v>803</v>
      </c>
      <c r="G206" s="93" t="s">
        <v>171</v>
      </c>
      <c r="H206" s="82" t="s">
        <v>460</v>
      </c>
      <c r="I206" s="82" t="s">
        <v>180</v>
      </c>
      <c r="J206" s="82"/>
      <c r="K206" s="90">
        <v>4.3499999999999996</v>
      </c>
      <c r="L206" s="93" t="s">
        <v>184</v>
      </c>
      <c r="M206" s="94">
        <v>2.75E-2</v>
      </c>
      <c r="N206" s="94">
        <v>1.9800000000000002E-2</v>
      </c>
      <c r="O206" s="90">
        <v>11745062.26</v>
      </c>
      <c r="P206" s="92">
        <v>104.31</v>
      </c>
      <c r="Q206" s="82"/>
      <c r="R206" s="90">
        <v>12251.27405</v>
      </c>
      <c r="S206" s="91">
        <v>2.165863607607903E-2</v>
      </c>
      <c r="T206" s="91">
        <f t="shared" si="3"/>
        <v>2.1046237186740351E-3</v>
      </c>
      <c r="U206" s="91">
        <f>R206/'סכום נכסי הקרן'!$C$42</f>
        <v>2.486826755436474E-4</v>
      </c>
    </row>
    <row r="207" spans="2:21" s="133" customFormat="1">
      <c r="B207" s="97" t="s">
        <v>804</v>
      </c>
      <c r="C207" s="82" t="s">
        <v>805</v>
      </c>
      <c r="D207" s="93" t="s">
        <v>140</v>
      </c>
      <c r="E207" s="93" t="s">
        <v>343</v>
      </c>
      <c r="F207" s="82" t="s">
        <v>564</v>
      </c>
      <c r="G207" s="93" t="s">
        <v>386</v>
      </c>
      <c r="H207" s="82" t="s">
        <v>561</v>
      </c>
      <c r="I207" s="82" t="s">
        <v>180</v>
      </c>
      <c r="J207" s="82"/>
      <c r="K207" s="90">
        <v>4.75</v>
      </c>
      <c r="L207" s="93" t="s">
        <v>184</v>
      </c>
      <c r="M207" s="94">
        <v>3.5000000000000003E-2</v>
      </c>
      <c r="N207" s="94">
        <v>2.0300000000000002E-2</v>
      </c>
      <c r="O207" s="90">
        <v>5077049.9700000007</v>
      </c>
      <c r="P207" s="92">
        <v>107.09</v>
      </c>
      <c r="Q207" s="90">
        <v>392.72477000000003</v>
      </c>
      <c r="R207" s="90">
        <v>5850.9116399999994</v>
      </c>
      <c r="S207" s="91">
        <v>3.3284024431044841E-2</v>
      </c>
      <c r="T207" s="91">
        <f t="shared" si="3"/>
        <v>1.0051172933650927E-3</v>
      </c>
      <c r="U207" s="91">
        <f>R207/'סכום נכסי הקרן'!$C$42</f>
        <v>1.1876482030084617E-4</v>
      </c>
    </row>
    <row r="208" spans="2:21" s="133" customFormat="1">
      <c r="B208" s="97" t="s">
        <v>806</v>
      </c>
      <c r="C208" s="82" t="s">
        <v>807</v>
      </c>
      <c r="D208" s="93" t="s">
        <v>140</v>
      </c>
      <c r="E208" s="93" t="s">
        <v>343</v>
      </c>
      <c r="F208" s="82" t="s">
        <v>425</v>
      </c>
      <c r="G208" s="93" t="s">
        <v>345</v>
      </c>
      <c r="H208" s="82" t="s">
        <v>561</v>
      </c>
      <c r="I208" s="82" t="s">
        <v>180</v>
      </c>
      <c r="J208" s="82"/>
      <c r="K208" s="90">
        <v>4.21</v>
      </c>
      <c r="L208" s="93" t="s">
        <v>184</v>
      </c>
      <c r="M208" s="94">
        <v>3.6000000000000004E-2</v>
      </c>
      <c r="N208" s="94">
        <v>2.58E-2</v>
      </c>
      <c r="O208" s="90">
        <f>24850000/50000</f>
        <v>497</v>
      </c>
      <c r="P208" s="92">
        <v>5300001</v>
      </c>
      <c r="Q208" s="82"/>
      <c r="R208" s="90">
        <v>26341.00058</v>
      </c>
      <c r="S208" s="91">
        <f>158472.03622218%/50000</f>
        <v>3.1694407244436E-2</v>
      </c>
      <c r="T208" s="91">
        <f t="shared" si="3"/>
        <v>4.5250717899233111E-3</v>
      </c>
      <c r="U208" s="91">
        <f>R208/'סכום נכסי הקרן'!$C$42</f>
        <v>5.3468320715029376E-4</v>
      </c>
    </row>
    <row r="209" spans="2:21" s="133" customFormat="1">
      <c r="B209" s="97" t="s">
        <v>808</v>
      </c>
      <c r="C209" s="82" t="s">
        <v>809</v>
      </c>
      <c r="D209" s="93" t="s">
        <v>140</v>
      </c>
      <c r="E209" s="93" t="s">
        <v>343</v>
      </c>
      <c r="F209" s="82" t="s">
        <v>810</v>
      </c>
      <c r="G209" s="93" t="s">
        <v>455</v>
      </c>
      <c r="H209" s="82" t="s">
        <v>561</v>
      </c>
      <c r="I209" s="82" t="s">
        <v>180</v>
      </c>
      <c r="J209" s="82"/>
      <c r="K209" s="90">
        <v>1.6</v>
      </c>
      <c r="L209" s="93" t="s">
        <v>184</v>
      </c>
      <c r="M209" s="94">
        <v>5.5500000000000001E-2</v>
      </c>
      <c r="N209" s="94">
        <v>1.23E-2</v>
      </c>
      <c r="O209" s="90">
        <v>529167.30000000005</v>
      </c>
      <c r="P209" s="92">
        <v>108.95</v>
      </c>
      <c r="Q209" s="82"/>
      <c r="R209" s="90">
        <v>576.52777000000003</v>
      </c>
      <c r="S209" s="91">
        <v>1.4699091666666667E-2</v>
      </c>
      <c r="T209" s="91">
        <f t="shared" si="3"/>
        <v>9.9040639713405878E-5</v>
      </c>
      <c r="U209" s="91">
        <f>R209/'סכום נכסי הקרן'!$C$42</f>
        <v>1.1702657844700862E-5</v>
      </c>
    </row>
    <row r="210" spans="2:21" s="133" customFormat="1">
      <c r="B210" s="97" t="s">
        <v>811</v>
      </c>
      <c r="C210" s="82" t="s">
        <v>812</v>
      </c>
      <c r="D210" s="93" t="s">
        <v>140</v>
      </c>
      <c r="E210" s="93" t="s">
        <v>343</v>
      </c>
      <c r="F210" s="82" t="s">
        <v>560</v>
      </c>
      <c r="G210" s="93" t="s">
        <v>345</v>
      </c>
      <c r="H210" s="82" t="s">
        <v>561</v>
      </c>
      <c r="I210" s="82" t="s">
        <v>180</v>
      </c>
      <c r="J210" s="82"/>
      <c r="K210" s="90">
        <v>2.38</v>
      </c>
      <c r="L210" s="93" t="s">
        <v>184</v>
      </c>
      <c r="M210" s="94">
        <v>1.5100000000000001E-2</v>
      </c>
      <c r="N210" s="94">
        <v>9.0999999999999987E-3</v>
      </c>
      <c r="O210" s="90">
        <v>18601139</v>
      </c>
      <c r="P210" s="92">
        <v>101.6</v>
      </c>
      <c r="Q210" s="82"/>
      <c r="R210" s="90">
        <v>18898.757839999998</v>
      </c>
      <c r="S210" s="91">
        <v>3.6142577624062491E-2</v>
      </c>
      <c r="T210" s="91">
        <f t="shared" si="3"/>
        <v>3.2465826689707321E-3</v>
      </c>
      <c r="U210" s="91">
        <f>R210/'סכום נכסי הקרן'!$C$42</f>
        <v>3.8361672793554743E-4</v>
      </c>
    </row>
    <row r="211" spans="2:21" s="133" customFormat="1">
      <c r="B211" s="97" t="s">
        <v>813</v>
      </c>
      <c r="C211" s="82" t="s">
        <v>814</v>
      </c>
      <c r="D211" s="93" t="s">
        <v>140</v>
      </c>
      <c r="E211" s="93" t="s">
        <v>343</v>
      </c>
      <c r="F211" s="82" t="s">
        <v>815</v>
      </c>
      <c r="G211" s="93" t="s">
        <v>386</v>
      </c>
      <c r="H211" s="82" t="s">
        <v>561</v>
      </c>
      <c r="I211" s="82" t="s">
        <v>180</v>
      </c>
      <c r="J211" s="82"/>
      <c r="K211" s="90">
        <v>3.5199999999999991</v>
      </c>
      <c r="L211" s="93" t="s">
        <v>184</v>
      </c>
      <c r="M211" s="94">
        <v>6.0499999999999998E-2</v>
      </c>
      <c r="N211" s="94">
        <v>3.8699999999999998E-2</v>
      </c>
      <c r="O211" s="90">
        <v>13622562</v>
      </c>
      <c r="P211" s="92">
        <v>108.34</v>
      </c>
      <c r="Q211" s="82"/>
      <c r="R211" s="90">
        <v>14758.683220000001</v>
      </c>
      <c r="S211" s="91">
        <v>1.4599361478437841E-2</v>
      </c>
      <c r="T211" s="91">
        <f t="shared" si="3"/>
        <v>2.5353669042452349E-3</v>
      </c>
      <c r="U211" s="91">
        <f>R211/'סכום נכסי הקרן'!$C$42</f>
        <v>2.9957935931167369E-4</v>
      </c>
    </row>
    <row r="212" spans="2:21" s="133" customFormat="1">
      <c r="B212" s="97" t="s">
        <v>816</v>
      </c>
      <c r="C212" s="82" t="s">
        <v>817</v>
      </c>
      <c r="D212" s="93" t="s">
        <v>140</v>
      </c>
      <c r="E212" s="93" t="s">
        <v>343</v>
      </c>
      <c r="F212" s="82"/>
      <c r="G212" s="93" t="s">
        <v>818</v>
      </c>
      <c r="H212" s="82" t="s">
        <v>561</v>
      </c>
      <c r="I212" s="82" t="s">
        <v>180</v>
      </c>
      <c r="J212" s="82"/>
      <c r="K212" s="90">
        <v>3.18</v>
      </c>
      <c r="L212" s="93" t="s">
        <v>184</v>
      </c>
      <c r="M212" s="94">
        <v>4.4500000000000005E-2</v>
      </c>
      <c r="N212" s="94">
        <v>3.3600000000000005E-2</v>
      </c>
      <c r="O212" s="90">
        <v>54093734</v>
      </c>
      <c r="P212" s="92">
        <v>103.53</v>
      </c>
      <c r="Q212" s="82"/>
      <c r="R212" s="90">
        <v>56003.243409999995</v>
      </c>
      <c r="S212" s="91">
        <v>3.8638381428571428E-2</v>
      </c>
      <c r="T212" s="91">
        <f t="shared" si="3"/>
        <v>9.6206936456018095E-3</v>
      </c>
      <c r="U212" s="91">
        <f>R212/'סכום נכסי הקרן'!$C$42</f>
        <v>1.1367827014138942E-3</v>
      </c>
    </row>
    <row r="213" spans="2:21" s="133" customFormat="1">
      <c r="B213" s="97" t="s">
        <v>819</v>
      </c>
      <c r="C213" s="82" t="s">
        <v>820</v>
      </c>
      <c r="D213" s="93" t="s">
        <v>140</v>
      </c>
      <c r="E213" s="93" t="s">
        <v>343</v>
      </c>
      <c r="F213" s="82" t="s">
        <v>821</v>
      </c>
      <c r="G213" s="93" t="s">
        <v>438</v>
      </c>
      <c r="H213" s="82" t="s">
        <v>561</v>
      </c>
      <c r="I213" s="82" t="s">
        <v>182</v>
      </c>
      <c r="J213" s="82"/>
      <c r="K213" s="90">
        <v>3.7899999999999996</v>
      </c>
      <c r="L213" s="93" t="s">
        <v>184</v>
      </c>
      <c r="M213" s="94">
        <v>2.9500000000000002E-2</v>
      </c>
      <c r="N213" s="94">
        <v>1.9900000000000001E-2</v>
      </c>
      <c r="O213" s="90">
        <v>11760000.779999999</v>
      </c>
      <c r="P213" s="92">
        <v>103.67</v>
      </c>
      <c r="Q213" s="82"/>
      <c r="R213" s="90">
        <v>12191.59281</v>
      </c>
      <c r="S213" s="91">
        <v>4.3848073980376025E-2</v>
      </c>
      <c r="T213" s="91">
        <f t="shared" si="3"/>
        <v>2.0943711887941832E-3</v>
      </c>
      <c r="U213" s="91">
        <f>R213/'סכום נכסי הקרן'!$C$42</f>
        <v>2.4747123497163913E-4</v>
      </c>
    </row>
    <row r="214" spans="2:21" s="133" customFormat="1">
      <c r="B214" s="97" t="s">
        <v>822</v>
      </c>
      <c r="C214" s="82" t="s">
        <v>823</v>
      </c>
      <c r="D214" s="93" t="s">
        <v>140</v>
      </c>
      <c r="E214" s="93" t="s">
        <v>343</v>
      </c>
      <c r="F214" s="82" t="s">
        <v>587</v>
      </c>
      <c r="G214" s="93" t="s">
        <v>386</v>
      </c>
      <c r="H214" s="82" t="s">
        <v>561</v>
      </c>
      <c r="I214" s="82" t="s">
        <v>180</v>
      </c>
      <c r="J214" s="82"/>
      <c r="K214" s="90">
        <v>4.05</v>
      </c>
      <c r="L214" s="93" t="s">
        <v>184</v>
      </c>
      <c r="M214" s="94">
        <v>7.0499999999999993E-2</v>
      </c>
      <c r="N214" s="94">
        <v>2.4799999999999999E-2</v>
      </c>
      <c r="O214" s="90">
        <v>6330.4</v>
      </c>
      <c r="P214" s="92">
        <v>119.06</v>
      </c>
      <c r="Q214" s="82"/>
      <c r="R214" s="90">
        <v>7.5369700000000002</v>
      </c>
      <c r="S214" s="91">
        <v>1.0647986118635086E-5</v>
      </c>
      <c r="T214" s="91">
        <f t="shared" si="3"/>
        <v>1.2947621418145194E-6</v>
      </c>
      <c r="U214" s="91">
        <f>R214/'סכום נכסי הקרן'!$C$42</f>
        <v>1.5298930196506413E-7</v>
      </c>
    </row>
    <row r="215" spans="2:21" s="133" customFormat="1">
      <c r="B215" s="97" t="s">
        <v>824</v>
      </c>
      <c r="C215" s="82" t="s">
        <v>825</v>
      </c>
      <c r="D215" s="93" t="s">
        <v>140</v>
      </c>
      <c r="E215" s="93" t="s">
        <v>343</v>
      </c>
      <c r="F215" s="82" t="s">
        <v>595</v>
      </c>
      <c r="G215" s="93" t="s">
        <v>410</v>
      </c>
      <c r="H215" s="82" t="s">
        <v>561</v>
      </c>
      <c r="I215" s="82" t="s">
        <v>182</v>
      </c>
      <c r="J215" s="82"/>
      <c r="K215" s="90">
        <v>4.4300000000000006</v>
      </c>
      <c r="L215" s="93" t="s">
        <v>184</v>
      </c>
      <c r="M215" s="94">
        <v>4.1399999999999999E-2</v>
      </c>
      <c r="N215" s="94">
        <v>2.2699999999999994E-2</v>
      </c>
      <c r="O215" s="90">
        <v>8979000</v>
      </c>
      <c r="P215" s="92">
        <v>108.37</v>
      </c>
      <c r="Q215" s="90">
        <v>185.86529999999999</v>
      </c>
      <c r="R215" s="90">
        <v>9916.4076000000005</v>
      </c>
      <c r="S215" s="91">
        <v>1.1167772628557188E-2</v>
      </c>
      <c r="T215" s="91">
        <f t="shared" si="3"/>
        <v>1.7035213279715561E-3</v>
      </c>
      <c r="U215" s="91">
        <f>R215/'סכום נכסי הקרן'!$C$42</f>
        <v>2.0128835284272819E-4</v>
      </c>
    </row>
    <row r="216" spans="2:21" s="133" customFormat="1">
      <c r="B216" s="97" t="s">
        <v>826</v>
      </c>
      <c r="C216" s="82" t="s">
        <v>827</v>
      </c>
      <c r="D216" s="93" t="s">
        <v>140</v>
      </c>
      <c r="E216" s="93" t="s">
        <v>343</v>
      </c>
      <c r="F216" s="82" t="s">
        <v>604</v>
      </c>
      <c r="G216" s="93" t="s">
        <v>410</v>
      </c>
      <c r="H216" s="82" t="s">
        <v>561</v>
      </c>
      <c r="I216" s="82" t="s">
        <v>182</v>
      </c>
      <c r="J216" s="82"/>
      <c r="K216" s="90">
        <v>2.46</v>
      </c>
      <c r="L216" s="93" t="s">
        <v>184</v>
      </c>
      <c r="M216" s="94">
        <v>1.32E-2</v>
      </c>
      <c r="N216" s="94">
        <v>8.8000000000000005E-3</v>
      </c>
      <c r="O216" s="90">
        <v>19189794</v>
      </c>
      <c r="P216" s="92">
        <v>101.1</v>
      </c>
      <c r="Q216" s="82"/>
      <c r="R216" s="90">
        <v>19400.881730000001</v>
      </c>
      <c r="S216" s="91">
        <v>3.5137004661791253E-2</v>
      </c>
      <c r="T216" s="91">
        <f t="shared" si="3"/>
        <v>3.3328416036981679E-3</v>
      </c>
      <c r="U216" s="91">
        <f>R216/'סכום נכסי הקרן'!$C$42</f>
        <v>3.9380909747278631E-4</v>
      </c>
    </row>
    <row r="217" spans="2:21" s="133" customFormat="1">
      <c r="B217" s="97" t="s">
        <v>828</v>
      </c>
      <c r="C217" s="82" t="s">
        <v>829</v>
      </c>
      <c r="D217" s="93" t="s">
        <v>140</v>
      </c>
      <c r="E217" s="93" t="s">
        <v>343</v>
      </c>
      <c r="F217" s="82" t="s">
        <v>604</v>
      </c>
      <c r="G217" s="93" t="s">
        <v>410</v>
      </c>
      <c r="H217" s="82" t="s">
        <v>561</v>
      </c>
      <c r="I217" s="82" t="s">
        <v>182</v>
      </c>
      <c r="J217" s="82"/>
      <c r="K217" s="90">
        <v>0.5</v>
      </c>
      <c r="L217" s="93" t="s">
        <v>184</v>
      </c>
      <c r="M217" s="94">
        <v>5.5E-2</v>
      </c>
      <c r="N217" s="94">
        <v>1.03E-2</v>
      </c>
      <c r="O217" s="90">
        <v>361594</v>
      </c>
      <c r="P217" s="92">
        <v>102.22</v>
      </c>
      <c r="Q217" s="82"/>
      <c r="R217" s="90">
        <v>369.62139000000002</v>
      </c>
      <c r="S217" s="91">
        <v>2.9815440269344096E-3</v>
      </c>
      <c r="T217" s="91">
        <f t="shared" si="3"/>
        <v>6.3496575225436731E-5</v>
      </c>
      <c r="U217" s="91">
        <f>R217/'סכום נכסי הקרן'!$C$42</f>
        <v>7.5027654942844065E-6</v>
      </c>
    </row>
    <row r="218" spans="2:21" s="133" customFormat="1">
      <c r="B218" s="97" t="s">
        <v>830</v>
      </c>
      <c r="C218" s="82" t="s">
        <v>831</v>
      </c>
      <c r="D218" s="93" t="s">
        <v>140</v>
      </c>
      <c r="E218" s="93" t="s">
        <v>343</v>
      </c>
      <c r="F218" s="82" t="s">
        <v>803</v>
      </c>
      <c r="G218" s="93" t="s">
        <v>171</v>
      </c>
      <c r="H218" s="82" t="s">
        <v>561</v>
      </c>
      <c r="I218" s="82" t="s">
        <v>180</v>
      </c>
      <c r="J218" s="82"/>
      <c r="K218" s="90">
        <v>3.4</v>
      </c>
      <c r="L218" s="93" t="s">
        <v>184</v>
      </c>
      <c r="M218" s="94">
        <v>2.4E-2</v>
      </c>
      <c r="N218" s="94">
        <v>1.5300000000000001E-2</v>
      </c>
      <c r="O218" s="90">
        <v>6220177.5999999996</v>
      </c>
      <c r="P218" s="92">
        <v>103.18</v>
      </c>
      <c r="Q218" s="82"/>
      <c r="R218" s="90">
        <v>6417.9792500000003</v>
      </c>
      <c r="S218" s="91">
        <v>2.2213333333333331E-2</v>
      </c>
      <c r="T218" s="91">
        <f t="shared" si="3"/>
        <v>1.1025327896822122E-3</v>
      </c>
      <c r="U218" s="91">
        <f>R218/'סכום נכסי הקרן'!$C$42</f>
        <v>1.3027545094166038E-4</v>
      </c>
    </row>
    <row r="219" spans="2:21" s="133" customFormat="1">
      <c r="B219" s="97" t="s">
        <v>832</v>
      </c>
      <c r="C219" s="82" t="s">
        <v>833</v>
      </c>
      <c r="D219" s="93" t="s">
        <v>140</v>
      </c>
      <c r="E219" s="93" t="s">
        <v>343</v>
      </c>
      <c r="F219" s="82"/>
      <c r="G219" s="93" t="s">
        <v>386</v>
      </c>
      <c r="H219" s="82" t="s">
        <v>561</v>
      </c>
      <c r="I219" s="82" t="s">
        <v>182</v>
      </c>
      <c r="J219" s="82"/>
      <c r="K219" s="90">
        <v>2.8000000000000003</v>
      </c>
      <c r="L219" s="93" t="s">
        <v>184</v>
      </c>
      <c r="M219" s="94">
        <v>5.0999999999999997E-2</v>
      </c>
      <c r="N219" s="94">
        <v>2.9900000000000003E-2</v>
      </c>
      <c r="O219" s="90">
        <v>38610713</v>
      </c>
      <c r="P219" s="92">
        <v>107.33</v>
      </c>
      <c r="Q219" s="82"/>
      <c r="R219" s="90">
        <v>41440.876969999998</v>
      </c>
      <c r="S219" s="91">
        <v>4.5585257378984653E-2</v>
      </c>
      <c r="T219" s="91">
        <f t="shared" si="3"/>
        <v>7.1190516380387862E-3</v>
      </c>
      <c r="U219" s="91">
        <f>R219/'סכום נכסי הקרן'!$C$42</f>
        <v>8.4118828129346431E-4</v>
      </c>
    </row>
    <row r="220" spans="2:21" s="133" customFormat="1">
      <c r="B220" s="97" t="s">
        <v>834</v>
      </c>
      <c r="C220" s="82" t="s">
        <v>835</v>
      </c>
      <c r="D220" s="93" t="s">
        <v>140</v>
      </c>
      <c r="E220" s="93" t="s">
        <v>343</v>
      </c>
      <c r="F220" s="82" t="s">
        <v>836</v>
      </c>
      <c r="G220" s="93" t="s">
        <v>386</v>
      </c>
      <c r="H220" s="82" t="s">
        <v>561</v>
      </c>
      <c r="I220" s="82" t="s">
        <v>182</v>
      </c>
      <c r="J220" s="82"/>
      <c r="K220" s="90">
        <v>3.96</v>
      </c>
      <c r="L220" s="93" t="s">
        <v>184</v>
      </c>
      <c r="M220" s="94">
        <v>3.3500000000000002E-2</v>
      </c>
      <c r="N220" s="94">
        <v>2.12E-2</v>
      </c>
      <c r="O220" s="90">
        <v>11697300</v>
      </c>
      <c r="P220" s="92">
        <v>105.74</v>
      </c>
      <c r="Q220" s="82"/>
      <c r="R220" s="90">
        <v>12368.72502</v>
      </c>
      <c r="S220" s="91">
        <v>1.8913750851315244E-2</v>
      </c>
      <c r="T220" s="91">
        <f t="shared" si="3"/>
        <v>2.1248004036648728E-3</v>
      </c>
      <c r="U220" s="91">
        <f>R220/'סכום נכסי הקרן'!$C$42</f>
        <v>2.5106675587240285E-4</v>
      </c>
    </row>
    <row r="221" spans="2:21" s="133" customFormat="1">
      <c r="B221" s="97" t="s">
        <v>837</v>
      </c>
      <c r="C221" s="82" t="s">
        <v>838</v>
      </c>
      <c r="D221" s="93" t="s">
        <v>140</v>
      </c>
      <c r="E221" s="93" t="s">
        <v>343</v>
      </c>
      <c r="F221" s="82" t="s">
        <v>839</v>
      </c>
      <c r="G221" s="93" t="s">
        <v>840</v>
      </c>
      <c r="H221" s="82" t="s">
        <v>616</v>
      </c>
      <c r="I221" s="82" t="s">
        <v>182</v>
      </c>
      <c r="J221" s="82"/>
      <c r="K221" s="90">
        <v>0.99</v>
      </c>
      <c r="L221" s="93" t="s">
        <v>184</v>
      </c>
      <c r="M221" s="94">
        <v>6.3E-2</v>
      </c>
      <c r="N221" s="94">
        <v>1.11E-2</v>
      </c>
      <c r="O221" s="90">
        <v>4550000.2300000004</v>
      </c>
      <c r="P221" s="92">
        <v>105.14</v>
      </c>
      <c r="Q221" s="82"/>
      <c r="R221" s="90">
        <v>4783.8702400000002</v>
      </c>
      <c r="S221" s="91">
        <v>2.4266667893333337E-2</v>
      </c>
      <c r="T221" s="91">
        <f t="shared" si="3"/>
        <v>8.2181222402439441E-4</v>
      </c>
      <c r="U221" s="91">
        <f>R221/'סכום נכסי הקרן'!$C$42</f>
        <v>9.7105463960854815E-5</v>
      </c>
    </row>
    <row r="222" spans="2:21" s="133" customFormat="1">
      <c r="B222" s="97" t="s">
        <v>841</v>
      </c>
      <c r="C222" s="82" t="s">
        <v>842</v>
      </c>
      <c r="D222" s="93" t="s">
        <v>140</v>
      </c>
      <c r="E222" s="93" t="s">
        <v>343</v>
      </c>
      <c r="F222" s="82" t="s">
        <v>560</v>
      </c>
      <c r="G222" s="93" t="s">
        <v>345</v>
      </c>
      <c r="H222" s="82" t="s">
        <v>616</v>
      </c>
      <c r="I222" s="82" t="s">
        <v>180</v>
      </c>
      <c r="J222" s="82"/>
      <c r="K222" s="90">
        <v>3.08</v>
      </c>
      <c r="L222" s="93" t="s">
        <v>184</v>
      </c>
      <c r="M222" s="94">
        <v>2.6200000000000001E-2</v>
      </c>
      <c r="N222" s="94">
        <v>1.3999999999999999E-2</v>
      </c>
      <c r="O222" s="90">
        <v>2207987</v>
      </c>
      <c r="P222" s="92">
        <v>104</v>
      </c>
      <c r="Q222" s="82"/>
      <c r="R222" s="90">
        <v>2296.3063700000002</v>
      </c>
      <c r="S222" s="91">
        <v>2.2874057268357367E-2</v>
      </c>
      <c r="T222" s="91">
        <f t="shared" si="3"/>
        <v>3.9447822584984748E-4</v>
      </c>
      <c r="U222" s="91">
        <f>R222/'סכום נכסי הקרן'!$C$42</f>
        <v>4.6611610321419662E-5</v>
      </c>
    </row>
    <row r="223" spans="2:21" s="133" customFormat="1">
      <c r="B223" s="97" t="s">
        <v>843</v>
      </c>
      <c r="C223" s="82" t="s">
        <v>844</v>
      </c>
      <c r="D223" s="93" t="s">
        <v>140</v>
      </c>
      <c r="E223" s="93" t="s">
        <v>343</v>
      </c>
      <c r="F223" s="82" t="s">
        <v>619</v>
      </c>
      <c r="G223" s="93" t="s">
        <v>386</v>
      </c>
      <c r="H223" s="82" t="s">
        <v>616</v>
      </c>
      <c r="I223" s="82" t="s">
        <v>180</v>
      </c>
      <c r="J223" s="82"/>
      <c r="K223" s="90">
        <v>2.37</v>
      </c>
      <c r="L223" s="93" t="s">
        <v>184</v>
      </c>
      <c r="M223" s="94">
        <v>0.05</v>
      </c>
      <c r="N223" s="94">
        <v>1.8400000000000003E-2</v>
      </c>
      <c r="O223" s="90">
        <v>7820313.9500000002</v>
      </c>
      <c r="P223" s="92">
        <v>107.54</v>
      </c>
      <c r="Q223" s="82"/>
      <c r="R223" s="90">
        <v>8409.965619999999</v>
      </c>
      <c r="S223" s="91">
        <v>3.7688260000000001E-2</v>
      </c>
      <c r="T223" s="91">
        <f t="shared" si="3"/>
        <v>1.4447324453643402E-3</v>
      </c>
      <c r="U223" s="91">
        <f>R223/'סכום נכסי הקרן'!$C$42</f>
        <v>1.7070981704239073E-4</v>
      </c>
    </row>
    <row r="224" spans="2:21" s="133" customFormat="1">
      <c r="B224" s="97" t="s">
        <v>845</v>
      </c>
      <c r="C224" s="82" t="s">
        <v>846</v>
      </c>
      <c r="D224" s="93" t="s">
        <v>140</v>
      </c>
      <c r="E224" s="93" t="s">
        <v>343</v>
      </c>
      <c r="F224" s="82" t="s">
        <v>619</v>
      </c>
      <c r="G224" s="93" t="s">
        <v>386</v>
      </c>
      <c r="H224" s="82" t="s">
        <v>616</v>
      </c>
      <c r="I224" s="82" t="s">
        <v>180</v>
      </c>
      <c r="J224" s="82"/>
      <c r="K224" s="90">
        <v>3.2499999999999996</v>
      </c>
      <c r="L224" s="93" t="s">
        <v>184</v>
      </c>
      <c r="M224" s="94">
        <v>4.6500000000000007E-2</v>
      </c>
      <c r="N224" s="94">
        <v>2.06E-2</v>
      </c>
      <c r="O224" s="90">
        <v>2807</v>
      </c>
      <c r="P224" s="92">
        <v>108.56</v>
      </c>
      <c r="Q224" s="82"/>
      <c r="R224" s="90">
        <v>3.0472800000000002</v>
      </c>
      <c r="S224" s="91">
        <v>1.4471690496579535E-5</v>
      </c>
      <c r="T224" s="91">
        <f t="shared" si="3"/>
        <v>5.2348659733401477E-7</v>
      </c>
      <c r="U224" s="91">
        <f>R224/'סכום נכסי הקרן'!$C$42</f>
        <v>6.1855260149914439E-8</v>
      </c>
    </row>
    <row r="225" spans="2:21" s="133" customFormat="1">
      <c r="B225" s="97" t="s">
        <v>847</v>
      </c>
      <c r="C225" s="82" t="s">
        <v>848</v>
      </c>
      <c r="D225" s="93" t="s">
        <v>140</v>
      </c>
      <c r="E225" s="93" t="s">
        <v>343</v>
      </c>
      <c r="F225" s="82" t="s">
        <v>849</v>
      </c>
      <c r="G225" s="93" t="s">
        <v>438</v>
      </c>
      <c r="H225" s="82" t="s">
        <v>616</v>
      </c>
      <c r="I225" s="82" t="s">
        <v>182</v>
      </c>
      <c r="J225" s="82"/>
      <c r="K225" s="90">
        <v>2.94</v>
      </c>
      <c r="L225" s="93" t="s">
        <v>184</v>
      </c>
      <c r="M225" s="94">
        <v>3.4000000000000002E-2</v>
      </c>
      <c r="N225" s="94">
        <v>2.4899999999999999E-2</v>
      </c>
      <c r="O225" s="90">
        <v>5520728.9400000004</v>
      </c>
      <c r="P225" s="92">
        <v>103.21</v>
      </c>
      <c r="Q225" s="82"/>
      <c r="R225" s="90">
        <v>5697.9441500000003</v>
      </c>
      <c r="S225" s="91">
        <v>1.0628697861691896E-2</v>
      </c>
      <c r="T225" s="91">
        <f t="shared" si="3"/>
        <v>9.7883929106703507E-4</v>
      </c>
      <c r="U225" s="91">
        <f>R225/'סכום נכסי הקרן'!$C$42</f>
        <v>1.1565980734226364E-4</v>
      </c>
    </row>
    <row r="226" spans="2:21" s="133" customFormat="1">
      <c r="B226" s="97" t="s">
        <v>850</v>
      </c>
      <c r="C226" s="82" t="s">
        <v>851</v>
      </c>
      <c r="D226" s="93" t="s">
        <v>140</v>
      </c>
      <c r="E226" s="93" t="s">
        <v>343</v>
      </c>
      <c r="F226" s="82" t="s">
        <v>642</v>
      </c>
      <c r="G226" s="93" t="s">
        <v>386</v>
      </c>
      <c r="H226" s="82" t="s">
        <v>616</v>
      </c>
      <c r="I226" s="82" t="s">
        <v>182</v>
      </c>
      <c r="J226" s="82"/>
      <c r="K226" s="90">
        <v>4.51</v>
      </c>
      <c r="L226" s="93" t="s">
        <v>184</v>
      </c>
      <c r="M226" s="94">
        <v>3.7000000000000005E-2</v>
      </c>
      <c r="N226" s="94">
        <v>2.2600000000000002E-2</v>
      </c>
      <c r="O226" s="90">
        <v>3235117.22</v>
      </c>
      <c r="P226" s="92">
        <v>106.6</v>
      </c>
      <c r="Q226" s="82"/>
      <c r="R226" s="90">
        <v>3448.6349599999999</v>
      </c>
      <c r="S226" s="91">
        <v>1.300885220115335E-2</v>
      </c>
      <c r="T226" s="91">
        <f t="shared" si="3"/>
        <v>5.9243462388015736E-4</v>
      </c>
      <c r="U226" s="91">
        <f>R226/'סכום נכסי הקרן'!$C$42</f>
        <v>7.0002170005017522E-5</v>
      </c>
    </row>
    <row r="227" spans="2:21" s="133" customFormat="1">
      <c r="B227" s="97" t="s">
        <v>852</v>
      </c>
      <c r="C227" s="82" t="s">
        <v>853</v>
      </c>
      <c r="D227" s="93" t="s">
        <v>140</v>
      </c>
      <c r="E227" s="93" t="s">
        <v>343</v>
      </c>
      <c r="F227" s="82" t="s">
        <v>854</v>
      </c>
      <c r="G227" s="93" t="s">
        <v>508</v>
      </c>
      <c r="H227" s="82" t="s">
        <v>616</v>
      </c>
      <c r="I227" s="82" t="s">
        <v>180</v>
      </c>
      <c r="J227" s="82"/>
      <c r="K227" s="90">
        <v>0.3</v>
      </c>
      <c r="L227" s="93" t="s">
        <v>184</v>
      </c>
      <c r="M227" s="94">
        <v>8.5000000000000006E-2</v>
      </c>
      <c r="N227" s="94">
        <v>7.3999999999999986E-3</v>
      </c>
      <c r="O227" s="90">
        <v>637021.16</v>
      </c>
      <c r="P227" s="92">
        <v>104.02</v>
      </c>
      <c r="Q227" s="82"/>
      <c r="R227" s="90">
        <v>662.62941000000001</v>
      </c>
      <c r="S227" s="91">
        <v>2.3342045832017303E-3</v>
      </c>
      <c r="T227" s="91">
        <f t="shared" si="3"/>
        <v>1.1383188126274767E-4</v>
      </c>
      <c r="U227" s="91">
        <f>R227/'סכום נכסי הקרן'!$C$42</f>
        <v>1.3450393314212779E-5</v>
      </c>
    </row>
    <row r="228" spans="2:21" s="133" customFormat="1">
      <c r="B228" s="97" t="s">
        <v>855</v>
      </c>
      <c r="C228" s="82" t="s">
        <v>856</v>
      </c>
      <c r="D228" s="93" t="s">
        <v>140</v>
      </c>
      <c r="E228" s="93" t="s">
        <v>343</v>
      </c>
      <c r="F228" s="82" t="s">
        <v>658</v>
      </c>
      <c r="G228" s="93" t="s">
        <v>438</v>
      </c>
      <c r="H228" s="82" t="s">
        <v>651</v>
      </c>
      <c r="I228" s="82" t="s">
        <v>180</v>
      </c>
      <c r="J228" s="82"/>
      <c r="K228" s="90">
        <v>2.16</v>
      </c>
      <c r="L228" s="93" t="s">
        <v>184</v>
      </c>
      <c r="M228" s="94">
        <v>3.3000000000000002E-2</v>
      </c>
      <c r="N228" s="94">
        <v>2.2700000000000001E-2</v>
      </c>
      <c r="O228" s="90">
        <v>3287634.61</v>
      </c>
      <c r="P228" s="92">
        <v>102.68</v>
      </c>
      <c r="Q228" s="82"/>
      <c r="R228" s="90">
        <v>3375.7431099999999</v>
      </c>
      <c r="S228" s="91">
        <v>4.808840284312799E-3</v>
      </c>
      <c r="T228" s="91">
        <f t="shared" si="3"/>
        <v>5.7991266773241854E-4</v>
      </c>
      <c r="U228" s="91">
        <f>R228/'סכום נכסי הקרן'!$C$42</f>
        <v>6.8522573661866076E-5</v>
      </c>
    </row>
    <row r="229" spans="2:21" s="133" customFormat="1">
      <c r="B229" s="97" t="s">
        <v>857</v>
      </c>
      <c r="C229" s="82" t="s">
        <v>858</v>
      </c>
      <c r="D229" s="93" t="s">
        <v>140</v>
      </c>
      <c r="E229" s="93" t="s">
        <v>343</v>
      </c>
      <c r="F229" s="82" t="s">
        <v>664</v>
      </c>
      <c r="G229" s="93" t="s">
        <v>459</v>
      </c>
      <c r="H229" s="82" t="s">
        <v>651</v>
      </c>
      <c r="I229" s="82" t="s">
        <v>182</v>
      </c>
      <c r="J229" s="82"/>
      <c r="K229" s="90">
        <v>2.58</v>
      </c>
      <c r="L229" s="93" t="s">
        <v>184</v>
      </c>
      <c r="M229" s="94">
        <v>0.06</v>
      </c>
      <c r="N229" s="94">
        <v>1.8799999999999997E-2</v>
      </c>
      <c r="O229" s="90">
        <v>16003401.300000001</v>
      </c>
      <c r="P229" s="92">
        <v>110.84</v>
      </c>
      <c r="Q229" s="82"/>
      <c r="R229" s="90">
        <v>17738.169460000001</v>
      </c>
      <c r="S229" s="91">
        <v>2.6001271289418527E-2</v>
      </c>
      <c r="T229" s="91">
        <f t="shared" si="3"/>
        <v>3.0472073368871706E-3</v>
      </c>
      <c r="U229" s="91">
        <f>R229/'סכום נכסי הקרן'!$C$42</f>
        <v>3.6005850677704948E-4</v>
      </c>
    </row>
    <row r="230" spans="2:21" s="133" customFormat="1">
      <c r="B230" s="97" t="s">
        <v>859</v>
      </c>
      <c r="C230" s="82" t="s">
        <v>860</v>
      </c>
      <c r="D230" s="93" t="s">
        <v>140</v>
      </c>
      <c r="E230" s="93" t="s">
        <v>343</v>
      </c>
      <c r="F230" s="82" t="s">
        <v>664</v>
      </c>
      <c r="G230" s="93" t="s">
        <v>459</v>
      </c>
      <c r="H230" s="82" t="s">
        <v>651</v>
      </c>
      <c r="I230" s="82" t="s">
        <v>182</v>
      </c>
      <c r="J230" s="82"/>
      <c r="K230" s="90">
        <v>4.6899999999999995</v>
      </c>
      <c r="L230" s="93" t="s">
        <v>184</v>
      </c>
      <c r="M230" s="94">
        <v>5.9000000000000004E-2</v>
      </c>
      <c r="N230" s="94">
        <v>2.8899999999999995E-2</v>
      </c>
      <c r="O230" s="90">
        <v>162720</v>
      </c>
      <c r="P230" s="92">
        <v>114.72</v>
      </c>
      <c r="Q230" s="82"/>
      <c r="R230" s="90">
        <v>186.67238</v>
      </c>
      <c r="S230" s="91">
        <v>2.2811065721999949E-4</v>
      </c>
      <c r="T230" s="91">
        <f t="shared" si="3"/>
        <v>3.2068103036951704E-5</v>
      </c>
      <c r="U230" s="91">
        <f>R230/'סכום נכסי הקרן'!$C$42</f>
        <v>3.7891721888712839E-6</v>
      </c>
    </row>
    <row r="231" spans="2:21" s="133" customFormat="1">
      <c r="B231" s="97" t="s">
        <v>861</v>
      </c>
      <c r="C231" s="82" t="s">
        <v>862</v>
      </c>
      <c r="D231" s="93" t="s">
        <v>140</v>
      </c>
      <c r="E231" s="93" t="s">
        <v>343</v>
      </c>
      <c r="F231" s="82" t="s">
        <v>667</v>
      </c>
      <c r="G231" s="93" t="s">
        <v>386</v>
      </c>
      <c r="H231" s="82" t="s">
        <v>651</v>
      </c>
      <c r="I231" s="82" t="s">
        <v>182</v>
      </c>
      <c r="J231" s="82"/>
      <c r="K231" s="90">
        <v>5.1400000000000006</v>
      </c>
      <c r="L231" s="93" t="s">
        <v>184</v>
      </c>
      <c r="M231" s="94">
        <v>6.9000000000000006E-2</v>
      </c>
      <c r="N231" s="94">
        <v>6.0100000000000008E-2</v>
      </c>
      <c r="O231" s="90">
        <v>15925216</v>
      </c>
      <c r="P231" s="92">
        <v>105.81</v>
      </c>
      <c r="Q231" s="82"/>
      <c r="R231" s="90">
        <v>16850.470519999999</v>
      </c>
      <c r="S231" s="91">
        <v>3.4502949772619439E-2</v>
      </c>
      <c r="T231" s="91">
        <f t="shared" si="3"/>
        <v>2.8947111771783114E-3</v>
      </c>
      <c r="U231" s="91">
        <f>R231/'סכום נכסי הקרן'!$C$42</f>
        <v>3.4203953613158751E-4</v>
      </c>
    </row>
    <row r="232" spans="2:21" s="133" customFormat="1">
      <c r="B232" s="97" t="s">
        <v>863</v>
      </c>
      <c r="C232" s="82" t="s">
        <v>864</v>
      </c>
      <c r="D232" s="93" t="s">
        <v>140</v>
      </c>
      <c r="E232" s="93" t="s">
        <v>343</v>
      </c>
      <c r="F232" s="82" t="s">
        <v>865</v>
      </c>
      <c r="G232" s="93" t="s">
        <v>438</v>
      </c>
      <c r="H232" s="82" t="s">
        <v>651</v>
      </c>
      <c r="I232" s="82" t="s">
        <v>180</v>
      </c>
      <c r="J232" s="82"/>
      <c r="K232" s="90">
        <v>0.4200000000000001</v>
      </c>
      <c r="L232" s="93" t="s">
        <v>184</v>
      </c>
      <c r="M232" s="94">
        <v>2.3599999999999999E-2</v>
      </c>
      <c r="N232" s="94">
        <v>8.6E-3</v>
      </c>
      <c r="O232" s="90">
        <v>58248.2</v>
      </c>
      <c r="P232" s="92">
        <v>100.82</v>
      </c>
      <c r="Q232" s="82"/>
      <c r="R232" s="90">
        <v>58.725830000000002</v>
      </c>
      <c r="S232" s="91">
        <v>5.7106078431372548E-3</v>
      </c>
      <c r="T232" s="91">
        <f t="shared" si="3"/>
        <v>1.0088401762330932E-5</v>
      </c>
      <c r="U232" s="91">
        <f>R232/'סכום נכסי הקרן'!$C$42</f>
        <v>1.1920471673655359E-6</v>
      </c>
    </row>
    <row r="233" spans="2:21" s="133" customFormat="1">
      <c r="B233" s="97" t="s">
        <v>866</v>
      </c>
      <c r="C233" s="82" t="s">
        <v>867</v>
      </c>
      <c r="D233" s="93" t="s">
        <v>140</v>
      </c>
      <c r="E233" s="93" t="s">
        <v>343</v>
      </c>
      <c r="F233" s="82"/>
      <c r="G233" s="93" t="s">
        <v>386</v>
      </c>
      <c r="H233" s="82" t="s">
        <v>651</v>
      </c>
      <c r="I233" s="82" t="s">
        <v>180</v>
      </c>
      <c r="J233" s="82"/>
      <c r="K233" s="90">
        <v>4.58</v>
      </c>
      <c r="L233" s="93" t="s">
        <v>184</v>
      </c>
      <c r="M233" s="94">
        <v>4.5999999999999999E-2</v>
      </c>
      <c r="N233" s="94">
        <v>4.3999999999999997E-2</v>
      </c>
      <c r="O233" s="90">
        <v>12882600</v>
      </c>
      <c r="P233" s="92">
        <v>102.22</v>
      </c>
      <c r="Q233" s="82"/>
      <c r="R233" s="90">
        <v>13161.186230000001</v>
      </c>
      <c r="S233" s="91">
        <v>4.9548461538461541E-2</v>
      </c>
      <c r="T233" s="91">
        <f t="shared" si="3"/>
        <v>2.2609358498142571E-3</v>
      </c>
      <c r="U233" s="91">
        <f>R233/'סכום נכסי הקרן'!$C$42</f>
        <v>2.6715254198436694E-4</v>
      </c>
    </row>
    <row r="234" spans="2:21" s="133" customFormat="1">
      <c r="B234" s="97" t="s">
        <v>868</v>
      </c>
      <c r="C234" s="82" t="s">
        <v>869</v>
      </c>
      <c r="D234" s="93" t="s">
        <v>140</v>
      </c>
      <c r="E234" s="93" t="s">
        <v>343</v>
      </c>
      <c r="F234" s="82" t="s">
        <v>679</v>
      </c>
      <c r="G234" s="93" t="s">
        <v>386</v>
      </c>
      <c r="H234" s="82" t="s">
        <v>651</v>
      </c>
      <c r="I234" s="82" t="s">
        <v>180</v>
      </c>
      <c r="J234" s="82"/>
      <c r="K234" s="90">
        <v>0.90999999999999992</v>
      </c>
      <c r="L234" s="93" t="s">
        <v>184</v>
      </c>
      <c r="M234" s="94">
        <v>3.5099999999999999E-2</v>
      </c>
      <c r="N234" s="94">
        <v>1.0499999999999999E-2</v>
      </c>
      <c r="O234" s="90">
        <v>504806.40000000002</v>
      </c>
      <c r="P234" s="92">
        <v>102.18</v>
      </c>
      <c r="Q234" s="82"/>
      <c r="R234" s="90">
        <v>515.81118000000004</v>
      </c>
      <c r="S234" s="91">
        <v>3.0281455602958044E-3</v>
      </c>
      <c r="T234" s="91">
        <f t="shared" si="3"/>
        <v>8.8610248971227783E-5</v>
      </c>
      <c r="U234" s="91">
        <f>R234/'סכום נכסי הקרן'!$C$42</f>
        <v>1.0470201204724983E-5</v>
      </c>
    </row>
    <row r="235" spans="2:21" s="133" customFormat="1">
      <c r="B235" s="97" t="s">
        <v>870</v>
      </c>
      <c r="C235" s="82" t="s">
        <v>871</v>
      </c>
      <c r="D235" s="93" t="s">
        <v>140</v>
      </c>
      <c r="E235" s="93" t="s">
        <v>343</v>
      </c>
      <c r="F235" s="82" t="s">
        <v>686</v>
      </c>
      <c r="G235" s="93" t="s">
        <v>386</v>
      </c>
      <c r="H235" s="82" t="s">
        <v>651</v>
      </c>
      <c r="I235" s="82" t="s">
        <v>182</v>
      </c>
      <c r="J235" s="82"/>
      <c r="K235" s="90">
        <v>3.58</v>
      </c>
      <c r="L235" s="93" t="s">
        <v>184</v>
      </c>
      <c r="M235" s="94">
        <v>5.74E-2</v>
      </c>
      <c r="N235" s="94">
        <v>2.6700000000000005E-2</v>
      </c>
      <c r="O235" s="90">
        <v>4903138.1399999997</v>
      </c>
      <c r="P235" s="92">
        <v>112.79</v>
      </c>
      <c r="Q235" s="82"/>
      <c r="R235" s="90">
        <v>5530.2495099999996</v>
      </c>
      <c r="S235" s="91">
        <v>1.2171110366197366E-2</v>
      </c>
      <c r="T235" s="91">
        <f t="shared" si="3"/>
        <v>9.5003133889829685E-4</v>
      </c>
      <c r="U235" s="91">
        <f>R235/'סכום נכסי הקרן'!$C$42</f>
        <v>1.1225585510192265E-4</v>
      </c>
    </row>
    <row r="236" spans="2:21" s="133" customFormat="1">
      <c r="B236" s="97" t="s">
        <v>872</v>
      </c>
      <c r="C236" s="82" t="s">
        <v>873</v>
      </c>
      <c r="D236" s="93" t="s">
        <v>140</v>
      </c>
      <c r="E236" s="93" t="s">
        <v>343</v>
      </c>
      <c r="F236" s="82" t="s">
        <v>874</v>
      </c>
      <c r="G236" s="93" t="s">
        <v>438</v>
      </c>
      <c r="H236" s="82" t="s">
        <v>697</v>
      </c>
      <c r="I236" s="82" t="s">
        <v>180</v>
      </c>
      <c r="J236" s="82"/>
      <c r="K236" s="90">
        <v>1.84</v>
      </c>
      <c r="L236" s="93" t="s">
        <v>184</v>
      </c>
      <c r="M236" s="94">
        <v>4.2999999999999997E-2</v>
      </c>
      <c r="N236" s="94">
        <v>2.8199999999999999E-2</v>
      </c>
      <c r="O236" s="90">
        <v>12351714.539999999</v>
      </c>
      <c r="P236" s="92">
        <v>103.12</v>
      </c>
      <c r="Q236" s="82"/>
      <c r="R236" s="90">
        <v>12737.08844</v>
      </c>
      <c r="S236" s="91">
        <v>2.1388694170562137E-2</v>
      </c>
      <c r="T236" s="91">
        <f t="shared" si="3"/>
        <v>2.1880808745497666E-3</v>
      </c>
      <c r="U236" s="91">
        <f>R236/'סכום נכסי הקרן'!$C$42</f>
        <v>2.5854398644321094E-4</v>
      </c>
    </row>
    <row r="237" spans="2:21" s="133" customFormat="1">
      <c r="B237" s="97" t="s">
        <v>875</v>
      </c>
      <c r="C237" s="82" t="s">
        <v>876</v>
      </c>
      <c r="D237" s="93" t="s">
        <v>140</v>
      </c>
      <c r="E237" s="93" t="s">
        <v>343</v>
      </c>
      <c r="F237" s="82" t="s">
        <v>874</v>
      </c>
      <c r="G237" s="93" t="s">
        <v>438</v>
      </c>
      <c r="H237" s="82" t="s">
        <v>697</v>
      </c>
      <c r="I237" s="82" t="s">
        <v>180</v>
      </c>
      <c r="J237" s="82"/>
      <c r="K237" s="90">
        <v>2.76</v>
      </c>
      <c r="L237" s="93" t="s">
        <v>184</v>
      </c>
      <c r="M237" s="94">
        <v>4.2500000000000003E-2</v>
      </c>
      <c r="N237" s="94">
        <v>3.27E-2</v>
      </c>
      <c r="O237" s="90">
        <v>9855305.9600000009</v>
      </c>
      <c r="P237" s="92">
        <v>103.4</v>
      </c>
      <c r="Q237" s="82"/>
      <c r="R237" s="90">
        <v>10190.386470000001</v>
      </c>
      <c r="S237" s="91">
        <v>1.6240000408665151E-2</v>
      </c>
      <c r="T237" s="91">
        <f t="shared" si="3"/>
        <v>1.7505876515118014E-3</v>
      </c>
      <c r="U237" s="91">
        <f>R237/'סכום נכסי הקרן'!$C$42</f>
        <v>2.0684971716744717E-4</v>
      </c>
    </row>
    <row r="238" spans="2:21" s="133" customFormat="1">
      <c r="B238" s="97" t="s">
        <v>877</v>
      </c>
      <c r="C238" s="82" t="s">
        <v>878</v>
      </c>
      <c r="D238" s="93" t="s">
        <v>140</v>
      </c>
      <c r="E238" s="93" t="s">
        <v>343</v>
      </c>
      <c r="F238" s="82" t="s">
        <v>674</v>
      </c>
      <c r="G238" s="93" t="s">
        <v>508</v>
      </c>
      <c r="H238" s="82" t="s">
        <v>697</v>
      </c>
      <c r="I238" s="82" t="s">
        <v>180</v>
      </c>
      <c r="J238" s="82"/>
      <c r="K238" s="90">
        <v>0.66</v>
      </c>
      <c r="L238" s="93" t="s">
        <v>184</v>
      </c>
      <c r="M238" s="94">
        <v>5.16E-2</v>
      </c>
      <c r="N238" s="94">
        <v>1.67E-2</v>
      </c>
      <c r="O238" s="90">
        <v>0.16</v>
      </c>
      <c r="P238" s="92">
        <v>102.75</v>
      </c>
      <c r="Q238" s="82"/>
      <c r="R238" s="90">
        <v>1.6000000000000001E-4</v>
      </c>
      <c r="S238" s="91">
        <v>5.3365446880417738E-9</v>
      </c>
      <c r="T238" s="91">
        <f t="shared" si="3"/>
        <v>2.7486104189126814E-11</v>
      </c>
      <c r="U238" s="91">
        <f>R238/'סכום נכסי הקרן'!$C$42</f>
        <v>3.2477624714454568E-12</v>
      </c>
    </row>
    <row r="239" spans="2:21" s="133" customFormat="1">
      <c r="B239" s="97" t="s">
        <v>879</v>
      </c>
      <c r="C239" s="82" t="s">
        <v>880</v>
      </c>
      <c r="D239" s="93" t="s">
        <v>140</v>
      </c>
      <c r="E239" s="93" t="s">
        <v>343</v>
      </c>
      <c r="F239" s="82" t="s">
        <v>881</v>
      </c>
      <c r="G239" s="93" t="s">
        <v>438</v>
      </c>
      <c r="H239" s="82" t="s">
        <v>697</v>
      </c>
      <c r="I239" s="82" t="s">
        <v>182</v>
      </c>
      <c r="J239" s="82"/>
      <c r="K239" s="90">
        <v>2.14</v>
      </c>
      <c r="L239" s="93" t="s">
        <v>184</v>
      </c>
      <c r="M239" s="94">
        <v>4.7E-2</v>
      </c>
      <c r="N239" s="94">
        <v>1.9299999999999998E-2</v>
      </c>
      <c r="O239" s="90">
        <v>2814000</v>
      </c>
      <c r="P239" s="92">
        <v>106.37</v>
      </c>
      <c r="Q239" s="82"/>
      <c r="R239" s="90">
        <v>2993.25171</v>
      </c>
      <c r="S239" s="91">
        <v>2.5548373038930854E-2</v>
      </c>
      <c r="T239" s="91">
        <f t="shared" si="3"/>
        <v>5.1420517728338752E-4</v>
      </c>
      <c r="U239" s="91">
        <f>R239/'סכום נכסי הקרן'!$C$42</f>
        <v>6.075856607079962E-5</v>
      </c>
    </row>
    <row r="240" spans="2:21" s="133" customFormat="1">
      <c r="B240" s="97" t="s">
        <v>882</v>
      </c>
      <c r="C240" s="82" t="s">
        <v>883</v>
      </c>
      <c r="D240" s="93" t="s">
        <v>140</v>
      </c>
      <c r="E240" s="93" t="s">
        <v>343</v>
      </c>
      <c r="F240" s="82" t="s">
        <v>884</v>
      </c>
      <c r="G240" s="93" t="s">
        <v>459</v>
      </c>
      <c r="H240" s="82" t="s">
        <v>885</v>
      </c>
      <c r="I240" s="82"/>
      <c r="J240" s="82"/>
      <c r="K240" s="90">
        <v>5.3</v>
      </c>
      <c r="L240" s="93" t="s">
        <v>184</v>
      </c>
      <c r="M240" s="94">
        <v>3.4500000000000003E-2</v>
      </c>
      <c r="N240" s="94">
        <v>0.29500000000000004</v>
      </c>
      <c r="O240" s="90">
        <v>1.08</v>
      </c>
      <c r="P240" s="92">
        <v>35.83</v>
      </c>
      <c r="Q240" s="82"/>
      <c r="R240" s="90">
        <v>3.8000000000000002E-4</v>
      </c>
      <c r="S240" s="91">
        <v>1.8498941233652872E-9</v>
      </c>
      <c r="T240" s="91">
        <f t="shared" si="3"/>
        <v>6.5279497449176179E-11</v>
      </c>
      <c r="U240" s="91">
        <f>R240/'סכום נכסי הקרן'!$C$42</f>
        <v>7.7134358696829593E-12</v>
      </c>
    </row>
    <row r="241" spans="2:21" s="133" customFormat="1">
      <c r="B241" s="97"/>
      <c r="C241" s="82"/>
      <c r="D241" s="82"/>
      <c r="E241" s="82"/>
      <c r="F241" s="82"/>
      <c r="G241" s="82"/>
      <c r="H241" s="82"/>
      <c r="I241" s="82"/>
      <c r="J241" s="82"/>
      <c r="K241" s="82"/>
      <c r="L241" s="82"/>
      <c r="M241" s="82"/>
      <c r="N241" s="82"/>
      <c r="O241" s="90"/>
      <c r="P241" s="92"/>
      <c r="Q241" s="82"/>
      <c r="R241" s="82"/>
      <c r="S241" s="82"/>
      <c r="T241" s="91"/>
      <c r="U241" s="82"/>
    </row>
    <row r="242" spans="2:21" s="133" customFormat="1">
      <c r="B242" s="107" t="s">
        <v>55</v>
      </c>
      <c r="C242" s="80"/>
      <c r="D242" s="80"/>
      <c r="E242" s="80"/>
      <c r="F242" s="80"/>
      <c r="G242" s="80"/>
      <c r="H242" s="80"/>
      <c r="I242" s="80"/>
      <c r="J242" s="80"/>
      <c r="K242" s="87">
        <v>4.24</v>
      </c>
      <c r="L242" s="80"/>
      <c r="M242" s="80"/>
      <c r="N242" s="100">
        <v>4.5199999999999997E-2</v>
      </c>
      <c r="O242" s="87"/>
      <c r="P242" s="89"/>
      <c r="Q242" s="80"/>
      <c r="R242" s="87">
        <f>R243</f>
        <v>8364.5006599999997</v>
      </c>
      <c r="S242" s="80"/>
      <c r="T242" s="88">
        <f t="shared" si="3"/>
        <v>1.4369221039423749E-3</v>
      </c>
      <c r="U242" s="88">
        <f>R242/'סכום נכסי הקרן'!$C$42</f>
        <v>1.6978694584955469E-4</v>
      </c>
    </row>
    <row r="243" spans="2:21" s="133" customFormat="1">
      <c r="B243" s="97" t="s">
        <v>886</v>
      </c>
      <c r="C243" s="82" t="s">
        <v>887</v>
      </c>
      <c r="D243" s="93" t="s">
        <v>140</v>
      </c>
      <c r="E243" s="93" t="s">
        <v>343</v>
      </c>
      <c r="F243" s="82" t="s">
        <v>664</v>
      </c>
      <c r="G243" s="93" t="s">
        <v>459</v>
      </c>
      <c r="H243" s="82" t="s">
        <v>651</v>
      </c>
      <c r="I243" s="82" t="s">
        <v>182</v>
      </c>
      <c r="J243" s="82"/>
      <c r="K243" s="90">
        <v>4.24</v>
      </c>
      <c r="L243" s="93" t="s">
        <v>184</v>
      </c>
      <c r="M243" s="94">
        <v>6.7000000000000004E-2</v>
      </c>
      <c r="N243" s="94">
        <v>4.5199999999999997E-2</v>
      </c>
      <c r="O243" s="90">
        <v>8476389</v>
      </c>
      <c r="P243" s="92">
        <v>98.68</v>
      </c>
      <c r="Q243" s="82"/>
      <c r="R243" s="90">
        <v>8364.5006599999997</v>
      </c>
      <c r="S243" s="91">
        <v>7.0384539694111998E-3</v>
      </c>
      <c r="T243" s="91">
        <f t="shared" si="3"/>
        <v>1.4369221039423749E-3</v>
      </c>
      <c r="U243" s="91">
        <f>R243/'סכום נכסי הקרן'!$C$42</f>
        <v>1.6978694584955469E-4</v>
      </c>
    </row>
    <row r="244" spans="2:21" s="133" customFormat="1">
      <c r="B244" s="97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90"/>
      <c r="P244" s="92"/>
      <c r="Q244" s="82"/>
      <c r="R244" s="82"/>
      <c r="S244" s="82"/>
      <c r="T244" s="91"/>
      <c r="U244" s="82"/>
    </row>
    <row r="245" spans="2:21" s="133" customFormat="1">
      <c r="B245" s="107" t="s">
        <v>255</v>
      </c>
      <c r="C245" s="80"/>
      <c r="D245" s="80"/>
      <c r="E245" s="80"/>
      <c r="F245" s="80"/>
      <c r="G245" s="80"/>
      <c r="H245" s="80"/>
      <c r="I245" s="80"/>
      <c r="J245" s="80"/>
      <c r="K245" s="87">
        <v>5.1870684780757372</v>
      </c>
      <c r="L245" s="80"/>
      <c r="M245" s="80"/>
      <c r="N245" s="100">
        <v>3.8722471377434668E-2</v>
      </c>
      <c r="O245" s="87"/>
      <c r="P245" s="89"/>
      <c r="Q245" s="80"/>
      <c r="R245" s="87">
        <f>R246+R251</f>
        <v>1409457.2910400003</v>
      </c>
      <c r="S245" s="80"/>
      <c r="T245" s="88">
        <f t="shared" si="3"/>
        <v>0.24212806219781174</v>
      </c>
      <c r="U245" s="88">
        <f>R245/'סכום נכסי הקרן'!$C$42</f>
        <v>2.860989059340556E-2</v>
      </c>
    </row>
    <row r="246" spans="2:21" s="133" customFormat="1">
      <c r="B246" s="107" t="s">
        <v>75</v>
      </c>
      <c r="C246" s="80"/>
      <c r="D246" s="80"/>
      <c r="E246" s="80"/>
      <c r="F246" s="80"/>
      <c r="G246" s="80"/>
      <c r="H246" s="80"/>
      <c r="I246" s="80"/>
      <c r="J246" s="80"/>
      <c r="K246" s="87">
        <v>6.367218857692702</v>
      </c>
      <c r="L246" s="80"/>
      <c r="M246" s="80"/>
      <c r="N246" s="100">
        <v>4.2894230823268528E-2</v>
      </c>
      <c r="O246" s="87"/>
      <c r="P246" s="89"/>
      <c r="Q246" s="80"/>
      <c r="R246" s="87">
        <f>SUM(R247:R249)</f>
        <v>199510.06072000001</v>
      </c>
      <c r="S246" s="80"/>
      <c r="T246" s="88">
        <f t="shared" si="3"/>
        <v>3.4273464473305856E-2</v>
      </c>
      <c r="U246" s="88">
        <f>R246/'סכום נכסי הקרן'!$C$42</f>
        <v>4.0497580492638774E-3</v>
      </c>
    </row>
    <row r="247" spans="2:21" s="133" customFormat="1">
      <c r="B247" s="97" t="s">
        <v>888</v>
      </c>
      <c r="C247" s="82" t="s">
        <v>889</v>
      </c>
      <c r="D247" s="93" t="s">
        <v>30</v>
      </c>
      <c r="E247" s="93" t="s">
        <v>890</v>
      </c>
      <c r="F247" s="82" t="s">
        <v>891</v>
      </c>
      <c r="G247" s="93" t="s">
        <v>892</v>
      </c>
      <c r="H247" s="82" t="s">
        <v>893</v>
      </c>
      <c r="I247" s="82" t="s">
        <v>894</v>
      </c>
      <c r="J247" s="82"/>
      <c r="K247" s="90">
        <v>5.62</v>
      </c>
      <c r="L247" s="93" t="s">
        <v>183</v>
      </c>
      <c r="M247" s="94">
        <v>5.0819999999999997E-2</v>
      </c>
      <c r="N247" s="94">
        <v>4.3999999999999997E-2</v>
      </c>
      <c r="O247" s="90">
        <v>10765297</v>
      </c>
      <c r="P247" s="92">
        <v>103.35599999999999</v>
      </c>
      <c r="Q247" s="82"/>
      <c r="R247" s="90">
        <v>38903.83784</v>
      </c>
      <c r="S247" s="91">
        <v>2.69132425E-2</v>
      </c>
      <c r="T247" s="91">
        <f t="shared" si="3"/>
        <v>6.6832183764195885E-3</v>
      </c>
      <c r="U247" s="91">
        <f>R247/'סכום נכסי הקרן'!$C$42</f>
        <v>7.8969015332469789E-4</v>
      </c>
    </row>
    <row r="248" spans="2:21" s="133" customFormat="1">
      <c r="B248" s="97" t="s">
        <v>895</v>
      </c>
      <c r="C248" s="82" t="s">
        <v>896</v>
      </c>
      <c r="D248" s="93" t="s">
        <v>30</v>
      </c>
      <c r="E248" s="93" t="s">
        <v>890</v>
      </c>
      <c r="F248" s="82" t="s">
        <v>891</v>
      </c>
      <c r="G248" s="93" t="s">
        <v>892</v>
      </c>
      <c r="H248" s="82" t="s">
        <v>893</v>
      </c>
      <c r="I248" s="82" t="s">
        <v>894</v>
      </c>
      <c r="J248" s="82"/>
      <c r="K248" s="90">
        <v>6.94</v>
      </c>
      <c r="L248" s="93" t="s">
        <v>183</v>
      </c>
      <c r="M248" s="94">
        <v>5.4120000000000001E-2</v>
      </c>
      <c r="N248" s="94">
        <v>4.8399999999999999E-2</v>
      </c>
      <c r="O248" s="90">
        <v>13888928</v>
      </c>
      <c r="P248" s="92">
        <v>103.419</v>
      </c>
      <c r="Q248" s="82"/>
      <c r="R248" s="90">
        <v>50215.811419999998</v>
      </c>
      <c r="S248" s="91">
        <v>3.4722320000000001E-2</v>
      </c>
      <c r="T248" s="91">
        <f t="shared" si="3"/>
        <v>8.6264814039478995E-3</v>
      </c>
      <c r="U248" s="91">
        <f>R248/'סכום נכסי הקרן'!$C$42</f>
        <v>1.0193064237691135E-3</v>
      </c>
    </row>
    <row r="249" spans="2:21" s="133" customFormat="1">
      <c r="B249" s="97" t="s">
        <v>897</v>
      </c>
      <c r="C249" s="82" t="s">
        <v>898</v>
      </c>
      <c r="D249" s="93" t="s">
        <v>30</v>
      </c>
      <c r="E249" s="93" t="s">
        <v>890</v>
      </c>
      <c r="F249" s="82" t="s">
        <v>899</v>
      </c>
      <c r="G249" s="93" t="s">
        <v>459</v>
      </c>
      <c r="H249" s="82" t="s">
        <v>893</v>
      </c>
      <c r="I249" s="82" t="s">
        <v>900</v>
      </c>
      <c r="J249" s="82"/>
      <c r="K249" s="90">
        <v>6.370000000000001</v>
      </c>
      <c r="L249" s="93" t="s">
        <v>183</v>
      </c>
      <c r="M249" s="94">
        <v>4.4999999999999998E-2</v>
      </c>
      <c r="N249" s="94">
        <v>0.04</v>
      </c>
      <c r="O249" s="90">
        <v>30610000</v>
      </c>
      <c r="P249" s="92">
        <v>102.794</v>
      </c>
      <c r="Q249" s="82"/>
      <c r="R249" s="90">
        <v>110390.41145999999</v>
      </c>
      <c r="S249" s="91">
        <v>3.8262499999999998E-2</v>
      </c>
      <c r="T249" s="91">
        <f t="shared" si="3"/>
        <v>1.8963764692938364E-2</v>
      </c>
      <c r="U249" s="91">
        <f>R249/'סכום נכסי הקרן'!$C$42</f>
        <v>2.2407614721700652E-3</v>
      </c>
    </row>
    <row r="250" spans="2:21" s="133" customFormat="1">
      <c r="B250" s="97"/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90"/>
      <c r="P250" s="92"/>
      <c r="Q250" s="82"/>
      <c r="R250" s="82"/>
      <c r="S250" s="82"/>
      <c r="T250" s="91"/>
      <c r="U250" s="82"/>
    </row>
    <row r="251" spans="2:21" s="133" customFormat="1">
      <c r="B251" s="107" t="s">
        <v>74</v>
      </c>
      <c r="C251" s="80"/>
      <c r="D251" s="80"/>
      <c r="E251" s="80"/>
      <c r="F251" s="80"/>
      <c r="G251" s="80"/>
      <c r="H251" s="80"/>
      <c r="I251" s="80"/>
      <c r="J251" s="80"/>
      <c r="K251" s="87">
        <v>4.9924716659206787</v>
      </c>
      <c r="L251" s="80"/>
      <c r="M251" s="80"/>
      <c r="N251" s="100">
        <v>3.8034583542749988E-2</v>
      </c>
      <c r="O251" s="87"/>
      <c r="P251" s="89"/>
      <c r="Q251" s="80"/>
      <c r="R251" s="87">
        <f>SUM(R252:R298)</f>
        <v>1209947.2303200003</v>
      </c>
      <c r="S251" s="80"/>
      <c r="T251" s="88">
        <f t="shared" si="3"/>
        <v>0.2078545977245059</v>
      </c>
      <c r="U251" s="88">
        <f>R251/'סכום נכסי הקרן'!$C$42</f>
        <v>2.4560132544141682E-2</v>
      </c>
    </row>
    <row r="252" spans="2:21" s="133" customFormat="1">
      <c r="B252" s="97" t="s">
        <v>901</v>
      </c>
      <c r="C252" s="82" t="s">
        <v>902</v>
      </c>
      <c r="D252" s="93" t="s">
        <v>30</v>
      </c>
      <c r="E252" s="93" t="s">
        <v>890</v>
      </c>
      <c r="F252" s="82"/>
      <c r="G252" s="93" t="s">
        <v>903</v>
      </c>
      <c r="H252" s="82" t="s">
        <v>697</v>
      </c>
      <c r="I252" s="82" t="s">
        <v>900</v>
      </c>
      <c r="J252" s="82"/>
      <c r="K252" s="90">
        <v>1.99</v>
      </c>
      <c r="L252" s="93" t="s">
        <v>183</v>
      </c>
      <c r="M252" s="94">
        <v>6.3750000000000001E-2</v>
      </c>
      <c r="N252" s="94">
        <v>3.0899999999999997E-2</v>
      </c>
      <c r="O252" s="90">
        <v>10000000</v>
      </c>
      <c r="P252" s="92">
        <v>106.511</v>
      </c>
      <c r="Q252" s="82"/>
      <c r="R252" s="90">
        <v>39093.495600000002</v>
      </c>
      <c r="S252" s="91">
        <v>1.3333333333333334E-2</v>
      </c>
      <c r="T252" s="91">
        <f t="shared" si="3"/>
        <v>6.7157993323673166E-3</v>
      </c>
      <c r="U252" s="91">
        <f>R252/'סכום נכסי הקרן'!$C$42</f>
        <v>7.9353992429561304E-4</v>
      </c>
    </row>
    <row r="253" spans="2:21" s="133" customFormat="1">
      <c r="B253" s="97" t="s">
        <v>904</v>
      </c>
      <c r="C253" s="82" t="s">
        <v>905</v>
      </c>
      <c r="D253" s="93" t="s">
        <v>30</v>
      </c>
      <c r="E253" s="93" t="s">
        <v>890</v>
      </c>
      <c r="F253" s="82"/>
      <c r="G253" s="93" t="s">
        <v>906</v>
      </c>
      <c r="H253" s="82" t="s">
        <v>697</v>
      </c>
      <c r="I253" s="82" t="s">
        <v>900</v>
      </c>
      <c r="J253" s="82"/>
      <c r="K253" s="90">
        <v>7.7399999999999993</v>
      </c>
      <c r="L253" s="93" t="s">
        <v>183</v>
      </c>
      <c r="M253" s="94">
        <v>4.7500000000000001E-2</v>
      </c>
      <c r="N253" s="94">
        <v>4.3400000000000008E-2</v>
      </c>
      <c r="O253" s="90">
        <v>6300000</v>
      </c>
      <c r="P253" s="92">
        <v>102.82899999999999</v>
      </c>
      <c r="Q253" s="82"/>
      <c r="R253" s="90">
        <v>23019.85599</v>
      </c>
      <c r="S253" s="91">
        <v>6.3E-3</v>
      </c>
      <c r="T253" s="91">
        <f t="shared" si="3"/>
        <v>3.9545385009989685E-3</v>
      </c>
      <c r="U253" s="91">
        <f>R253/'סכום נכסי הקרן'!$C$42</f>
        <v>4.6726890239000561E-4</v>
      </c>
    </row>
    <row r="254" spans="2:21" s="133" customFormat="1">
      <c r="B254" s="97" t="s">
        <v>907</v>
      </c>
      <c r="C254" s="82" t="s">
        <v>908</v>
      </c>
      <c r="D254" s="93" t="s">
        <v>30</v>
      </c>
      <c r="E254" s="93" t="s">
        <v>890</v>
      </c>
      <c r="F254" s="82"/>
      <c r="G254" s="93" t="s">
        <v>909</v>
      </c>
      <c r="H254" s="82" t="s">
        <v>697</v>
      </c>
      <c r="I254" s="82" t="s">
        <v>900</v>
      </c>
      <c r="J254" s="82"/>
      <c r="K254" s="90">
        <v>7.59</v>
      </c>
      <c r="L254" s="93" t="s">
        <v>183</v>
      </c>
      <c r="M254" s="94">
        <v>4.2500000000000003E-2</v>
      </c>
      <c r="N254" s="94">
        <v>3.8900000000000004E-2</v>
      </c>
      <c r="O254" s="90">
        <v>4290000</v>
      </c>
      <c r="P254" s="92">
        <v>102.276</v>
      </c>
      <c r="Q254" s="82"/>
      <c r="R254" s="90">
        <v>15447.196119999999</v>
      </c>
      <c r="S254" s="91">
        <v>4.2900000000000004E-3</v>
      </c>
      <c r="T254" s="91">
        <f t="shared" si="3"/>
        <v>2.6536452624012215E-3</v>
      </c>
      <c r="U254" s="91">
        <f>R254/'סכום נכסי הקרן'!$C$42</f>
        <v>3.1355514904746163E-4</v>
      </c>
    </row>
    <row r="255" spans="2:21" s="133" customFormat="1">
      <c r="B255" s="97" t="s">
        <v>910</v>
      </c>
      <c r="C255" s="82" t="s">
        <v>911</v>
      </c>
      <c r="D255" s="93" t="s">
        <v>30</v>
      </c>
      <c r="E255" s="93" t="s">
        <v>890</v>
      </c>
      <c r="F255" s="82"/>
      <c r="G255" s="93" t="s">
        <v>912</v>
      </c>
      <c r="H255" s="82" t="s">
        <v>697</v>
      </c>
      <c r="I255" s="82" t="s">
        <v>900</v>
      </c>
      <c r="J255" s="82"/>
      <c r="K255" s="90">
        <v>0.87999999999999989</v>
      </c>
      <c r="L255" s="93" t="s">
        <v>183</v>
      </c>
      <c r="M255" s="94">
        <v>4.7500000000000001E-2</v>
      </c>
      <c r="N255" s="94">
        <v>2.3199999999999995E-2</v>
      </c>
      <c r="O255" s="90">
        <v>5988000</v>
      </c>
      <c r="P255" s="92">
        <v>101.914</v>
      </c>
      <c r="Q255" s="82"/>
      <c r="R255" s="90">
        <v>21442.448800000002</v>
      </c>
      <c r="S255" s="91">
        <v>3.9919999999999999E-3</v>
      </c>
      <c r="T255" s="91">
        <f t="shared" si="3"/>
        <v>3.6835586361676077E-3</v>
      </c>
      <c r="U255" s="91">
        <f>R255/'סכום נכסי הקרן'!$C$42</f>
        <v>4.3524987817831671E-4</v>
      </c>
    </row>
    <row r="256" spans="2:21" s="133" customFormat="1">
      <c r="B256" s="97" t="s">
        <v>913</v>
      </c>
      <c r="C256" s="82" t="s">
        <v>914</v>
      </c>
      <c r="D256" s="93" t="s">
        <v>30</v>
      </c>
      <c r="E256" s="93" t="s">
        <v>890</v>
      </c>
      <c r="F256" s="82"/>
      <c r="G256" s="93" t="s">
        <v>912</v>
      </c>
      <c r="H256" s="82" t="s">
        <v>697</v>
      </c>
      <c r="I256" s="82" t="s">
        <v>900</v>
      </c>
      <c r="J256" s="82"/>
      <c r="K256" s="90">
        <v>5.95</v>
      </c>
      <c r="L256" s="93" t="s">
        <v>183</v>
      </c>
      <c r="M256" s="94">
        <v>5.1249999999999997E-2</v>
      </c>
      <c r="N256" s="94">
        <v>4.1299999999999996E-2</v>
      </c>
      <c r="O256" s="90">
        <v>7961000</v>
      </c>
      <c r="P256" s="92">
        <v>105.572</v>
      </c>
      <c r="Q256" s="82"/>
      <c r="R256" s="90">
        <v>29564.69456</v>
      </c>
      <c r="S256" s="91">
        <v>3.1844E-3</v>
      </c>
      <c r="T256" s="91">
        <f t="shared" si="3"/>
        <v>5.0788642187241922E-3</v>
      </c>
      <c r="U256" s="91">
        <f>R256/'סכום נכסי הקרן'!$C$42</f>
        <v>6.0011940919822281E-4</v>
      </c>
    </row>
    <row r="257" spans="2:21" s="133" customFormat="1">
      <c r="B257" s="97" t="s">
        <v>915</v>
      </c>
      <c r="C257" s="82" t="s">
        <v>916</v>
      </c>
      <c r="D257" s="93" t="s">
        <v>30</v>
      </c>
      <c r="E257" s="93" t="s">
        <v>890</v>
      </c>
      <c r="F257" s="82"/>
      <c r="G257" s="93" t="s">
        <v>917</v>
      </c>
      <c r="H257" s="82" t="s">
        <v>703</v>
      </c>
      <c r="I257" s="82" t="s">
        <v>894</v>
      </c>
      <c r="J257" s="82"/>
      <c r="K257" s="90">
        <v>1.1500000000000001</v>
      </c>
      <c r="L257" s="93" t="s">
        <v>183</v>
      </c>
      <c r="M257" s="94">
        <v>6.1249999999999999E-2</v>
      </c>
      <c r="N257" s="94">
        <v>7.9000000000000008E-3</v>
      </c>
      <c r="O257" s="90">
        <v>4319000</v>
      </c>
      <c r="P257" s="92">
        <v>109.35</v>
      </c>
      <c r="Q257" s="82"/>
      <c r="R257" s="90">
        <v>16783.31177</v>
      </c>
      <c r="S257" s="91">
        <v>5.7586666666666663E-3</v>
      </c>
      <c r="T257" s="91">
        <f t="shared" si="3"/>
        <v>2.8831740996801149E-3</v>
      </c>
      <c r="U257" s="91">
        <f>R257/'סכום נכסי הקרן'!$C$42</f>
        <v>3.4067631320734265E-4</v>
      </c>
    </row>
    <row r="258" spans="2:21" s="133" customFormat="1">
      <c r="B258" s="97" t="s">
        <v>918</v>
      </c>
      <c r="C258" s="82" t="s">
        <v>919</v>
      </c>
      <c r="D258" s="93" t="s">
        <v>30</v>
      </c>
      <c r="E258" s="93" t="s">
        <v>890</v>
      </c>
      <c r="F258" s="82"/>
      <c r="G258" s="93" t="s">
        <v>903</v>
      </c>
      <c r="H258" s="82" t="s">
        <v>703</v>
      </c>
      <c r="I258" s="82" t="s">
        <v>894</v>
      </c>
      <c r="J258" s="82"/>
      <c r="K258" s="90">
        <v>0.33</v>
      </c>
      <c r="L258" s="93" t="s">
        <v>183</v>
      </c>
      <c r="M258" s="94">
        <v>8.2500000000000004E-2</v>
      </c>
      <c r="N258" s="94">
        <v>1.89E-2</v>
      </c>
      <c r="O258" s="90">
        <v>5638000</v>
      </c>
      <c r="P258" s="92">
        <v>101.887</v>
      </c>
      <c r="Q258" s="82"/>
      <c r="R258" s="90">
        <v>20344.368870000002</v>
      </c>
      <c r="S258" s="91">
        <v>8.6738461538461535E-3</v>
      </c>
      <c r="T258" s="91">
        <f t="shared" si="3"/>
        <v>3.494921515142801E-3</v>
      </c>
      <c r="U258" s="91">
        <f>R258/'סכום נכסי הקרן'!$C$42</f>
        <v>4.1296048575768259E-4</v>
      </c>
    </row>
    <row r="259" spans="2:21" s="133" customFormat="1">
      <c r="B259" s="97" t="s">
        <v>920</v>
      </c>
      <c r="C259" s="82" t="s">
        <v>921</v>
      </c>
      <c r="D259" s="93" t="s">
        <v>30</v>
      </c>
      <c r="E259" s="93" t="s">
        <v>890</v>
      </c>
      <c r="F259" s="82"/>
      <c r="G259" s="93" t="s">
        <v>912</v>
      </c>
      <c r="H259" s="82" t="s">
        <v>703</v>
      </c>
      <c r="I259" s="82" t="s">
        <v>894</v>
      </c>
      <c r="J259" s="82"/>
      <c r="K259" s="90">
        <v>4</v>
      </c>
      <c r="L259" s="93" t="s">
        <v>183</v>
      </c>
      <c r="M259" s="94">
        <v>3.3750000000000002E-2</v>
      </c>
      <c r="N259" s="94">
        <v>3.4599999999999992E-2</v>
      </c>
      <c r="O259" s="90">
        <v>6913000</v>
      </c>
      <c r="P259" s="92">
        <v>99.518000000000001</v>
      </c>
      <c r="Q259" s="82"/>
      <c r="R259" s="90">
        <v>24212.22623</v>
      </c>
      <c r="S259" s="91">
        <v>9.2173333333333326E-3</v>
      </c>
      <c r="T259" s="91">
        <f t="shared" si="3"/>
        <v>4.1593735800530569E-3</v>
      </c>
      <c r="U259" s="91">
        <f>R259/'סכום נכסי הקרן'!$C$42</f>
        <v>4.9147224812463321E-4</v>
      </c>
    </row>
    <row r="260" spans="2:21" s="133" customFormat="1">
      <c r="B260" s="97" t="s">
        <v>922</v>
      </c>
      <c r="C260" s="82" t="s">
        <v>923</v>
      </c>
      <c r="D260" s="93" t="s">
        <v>30</v>
      </c>
      <c r="E260" s="93" t="s">
        <v>890</v>
      </c>
      <c r="F260" s="82"/>
      <c r="G260" s="93" t="s">
        <v>912</v>
      </c>
      <c r="H260" s="82" t="s">
        <v>703</v>
      </c>
      <c r="I260" s="82" t="s">
        <v>900</v>
      </c>
      <c r="J260" s="82"/>
      <c r="K260" s="90">
        <v>5.07</v>
      </c>
      <c r="L260" s="93" t="s">
        <v>183</v>
      </c>
      <c r="M260" s="94">
        <v>6.5000000000000002E-2</v>
      </c>
      <c r="N260" s="94">
        <v>4.1299999999999996E-2</v>
      </c>
      <c r="O260" s="90">
        <v>5899000</v>
      </c>
      <c r="P260" s="92">
        <v>112.31399999999999</v>
      </c>
      <c r="Q260" s="82"/>
      <c r="R260" s="90">
        <v>23694.88031</v>
      </c>
      <c r="S260" s="91">
        <v>2.3595999999999999E-3</v>
      </c>
      <c r="T260" s="91">
        <f t="shared" si="3"/>
        <v>4.0704996809346836E-3</v>
      </c>
      <c r="U260" s="91">
        <f>R260/'סכום נכסי הקרן'!$C$42</f>
        <v>4.8097089397631181E-4</v>
      </c>
    </row>
    <row r="261" spans="2:21" s="133" customFormat="1">
      <c r="B261" s="97" t="s">
        <v>924</v>
      </c>
      <c r="C261" s="82" t="s">
        <v>925</v>
      </c>
      <c r="D261" s="93" t="s">
        <v>30</v>
      </c>
      <c r="E261" s="93" t="s">
        <v>890</v>
      </c>
      <c r="F261" s="82"/>
      <c r="G261" s="93" t="s">
        <v>926</v>
      </c>
      <c r="H261" s="82" t="s">
        <v>703</v>
      </c>
      <c r="I261" s="82" t="s">
        <v>894</v>
      </c>
      <c r="J261" s="82"/>
      <c r="K261" s="90">
        <v>6.7000000000000011</v>
      </c>
      <c r="L261" s="93" t="s">
        <v>183</v>
      </c>
      <c r="M261" s="94">
        <v>4.9000000000000002E-2</v>
      </c>
      <c r="N261" s="94">
        <v>4.1499999999999995E-2</v>
      </c>
      <c r="O261" s="90">
        <v>8747000</v>
      </c>
      <c r="P261" s="92">
        <v>104.776</v>
      </c>
      <c r="Q261" s="82"/>
      <c r="R261" s="90">
        <v>32356.317579999999</v>
      </c>
      <c r="S261" s="91">
        <v>3.5135414143580806E-3</v>
      </c>
      <c r="T261" s="91">
        <f t="shared" si="3"/>
        <v>5.5584319761272215E-3</v>
      </c>
      <c r="U261" s="91">
        <f>R261/'סכום נכסי הקרן'!$C$42</f>
        <v>6.567852121905929E-4</v>
      </c>
    </row>
    <row r="262" spans="2:21" s="133" customFormat="1">
      <c r="B262" s="97" t="s">
        <v>927</v>
      </c>
      <c r="C262" s="82" t="s">
        <v>928</v>
      </c>
      <c r="D262" s="93" t="s">
        <v>30</v>
      </c>
      <c r="E262" s="93" t="s">
        <v>890</v>
      </c>
      <c r="F262" s="82"/>
      <c r="G262" s="93" t="s">
        <v>912</v>
      </c>
      <c r="H262" s="82" t="s">
        <v>703</v>
      </c>
      <c r="I262" s="82" t="s">
        <v>929</v>
      </c>
      <c r="J262" s="82"/>
      <c r="K262" s="90">
        <v>1.35</v>
      </c>
      <c r="L262" s="93" t="s">
        <v>183</v>
      </c>
      <c r="M262" s="94">
        <v>4.1250000000000002E-2</v>
      </c>
      <c r="N262" s="94">
        <v>2.35E-2</v>
      </c>
      <c r="O262" s="90">
        <v>6300000</v>
      </c>
      <c r="P262" s="92">
        <v>102.173</v>
      </c>
      <c r="Q262" s="82"/>
      <c r="R262" s="90">
        <v>22601.822239999998</v>
      </c>
      <c r="S262" s="91">
        <v>3.0607872344767073E-3</v>
      </c>
      <c r="T262" s="91">
        <f t="shared" si="3"/>
        <v>3.8827252559547718E-3</v>
      </c>
      <c r="U262" s="91">
        <f>R262/'סכום נכסי הקרן'!$C$42</f>
        <v>4.5878343785845798E-4</v>
      </c>
    </row>
    <row r="263" spans="2:21" s="133" customFormat="1">
      <c r="B263" s="97" t="s">
        <v>930</v>
      </c>
      <c r="C263" s="82" t="s">
        <v>931</v>
      </c>
      <c r="D263" s="93" t="s">
        <v>30</v>
      </c>
      <c r="E263" s="93" t="s">
        <v>890</v>
      </c>
      <c r="F263" s="82"/>
      <c r="G263" s="93" t="s">
        <v>932</v>
      </c>
      <c r="H263" s="82" t="s">
        <v>703</v>
      </c>
      <c r="I263" s="82" t="s">
        <v>900</v>
      </c>
      <c r="J263" s="82"/>
      <c r="K263" s="90">
        <v>2.2299999999999995</v>
      </c>
      <c r="L263" s="93" t="s">
        <v>183</v>
      </c>
      <c r="M263" s="94">
        <v>3.3599999999999998E-2</v>
      </c>
      <c r="N263" s="94">
        <v>2.8199999999999999E-2</v>
      </c>
      <c r="O263" s="90">
        <v>8000000</v>
      </c>
      <c r="P263" s="92">
        <v>100.714</v>
      </c>
      <c r="Q263" s="82"/>
      <c r="R263" s="90">
        <v>28196.405320000002</v>
      </c>
      <c r="S263" s="91">
        <v>2.2857142857142859E-3</v>
      </c>
      <c r="T263" s="91">
        <f t="shared" si="3"/>
        <v>4.8438083399023101E-3</v>
      </c>
      <c r="U263" s="91">
        <f>R263/'סכום נכסי הקרן'!$C$42</f>
        <v>5.7234516892475638E-4</v>
      </c>
    </row>
    <row r="264" spans="2:21" s="133" customFormat="1">
      <c r="B264" s="97" t="s">
        <v>933</v>
      </c>
      <c r="C264" s="82" t="s">
        <v>934</v>
      </c>
      <c r="D264" s="93" t="s">
        <v>30</v>
      </c>
      <c r="E264" s="93" t="s">
        <v>890</v>
      </c>
      <c r="F264" s="82"/>
      <c r="G264" s="93" t="s">
        <v>903</v>
      </c>
      <c r="H264" s="82" t="s">
        <v>703</v>
      </c>
      <c r="I264" s="82" t="s">
        <v>900</v>
      </c>
      <c r="J264" s="82"/>
      <c r="K264" s="90">
        <v>6.4700000000000006</v>
      </c>
      <c r="L264" s="93" t="s">
        <v>183</v>
      </c>
      <c r="M264" s="94">
        <v>5.7500000000000002E-2</v>
      </c>
      <c r="N264" s="94">
        <v>4.4900000000000009E-2</v>
      </c>
      <c r="O264" s="90">
        <v>5474000</v>
      </c>
      <c r="P264" s="92">
        <v>108.03400000000001</v>
      </c>
      <c r="Q264" s="82"/>
      <c r="R264" s="90">
        <v>21640.471079999999</v>
      </c>
      <c r="S264" s="91">
        <v>7.8200000000000006E-3</v>
      </c>
      <c r="T264" s="91">
        <f t="shared" si="3"/>
        <v>3.7175765175416603E-3</v>
      </c>
      <c r="U264" s="91">
        <f>R264/'סכום נכסי הקרן'!$C$42</f>
        <v>4.392694364876545E-4</v>
      </c>
    </row>
    <row r="265" spans="2:21" s="133" customFormat="1">
      <c r="B265" s="97" t="s">
        <v>935</v>
      </c>
      <c r="C265" s="82" t="s">
        <v>936</v>
      </c>
      <c r="D265" s="93" t="s">
        <v>30</v>
      </c>
      <c r="E265" s="93" t="s">
        <v>890</v>
      </c>
      <c r="F265" s="82"/>
      <c r="G265" s="93" t="s">
        <v>906</v>
      </c>
      <c r="H265" s="82" t="s">
        <v>703</v>
      </c>
      <c r="I265" s="82" t="s">
        <v>900</v>
      </c>
      <c r="J265" s="82"/>
      <c r="K265" s="90">
        <v>7.6000000000000014</v>
      </c>
      <c r="L265" s="93" t="s">
        <v>183</v>
      </c>
      <c r="M265" s="94">
        <v>5.2999999999999999E-2</v>
      </c>
      <c r="N265" s="94">
        <v>4.9400000000000006E-2</v>
      </c>
      <c r="O265" s="90">
        <v>13514000</v>
      </c>
      <c r="P265" s="92">
        <v>102.36</v>
      </c>
      <c r="Q265" s="82"/>
      <c r="R265" s="90">
        <v>49180.674330000002</v>
      </c>
      <c r="S265" s="91">
        <v>9.0093333333333327E-3</v>
      </c>
      <c r="T265" s="91">
        <f t="shared" si="3"/>
        <v>8.4486571170368403E-3</v>
      </c>
      <c r="U265" s="91">
        <f>R265/'סכום נכסי הקרן'!$C$42</f>
        <v>9.9829467755846836E-4</v>
      </c>
    </row>
    <row r="266" spans="2:21" s="133" customFormat="1">
      <c r="B266" s="97" t="s">
        <v>937</v>
      </c>
      <c r="C266" s="82" t="s">
        <v>938</v>
      </c>
      <c r="D266" s="93" t="s">
        <v>30</v>
      </c>
      <c r="E266" s="93" t="s">
        <v>890</v>
      </c>
      <c r="F266" s="82"/>
      <c r="G266" s="93" t="s">
        <v>345</v>
      </c>
      <c r="H266" s="82" t="s">
        <v>893</v>
      </c>
      <c r="I266" s="82" t="s">
        <v>894</v>
      </c>
      <c r="J266" s="82"/>
      <c r="K266" s="90">
        <v>5.0799999999999983</v>
      </c>
      <c r="L266" s="93" t="s">
        <v>183</v>
      </c>
      <c r="M266" s="94">
        <v>4.4000000000000004E-2</v>
      </c>
      <c r="N266" s="94">
        <v>3.8800000000000001E-2</v>
      </c>
      <c r="O266" s="90">
        <v>10600000</v>
      </c>
      <c r="P266" s="92">
        <v>102.46299999999999</v>
      </c>
      <c r="Q266" s="82"/>
      <c r="R266" s="90">
        <v>38391.550090000004</v>
      </c>
      <c r="S266" s="91">
        <v>7.0666666666666664E-3</v>
      </c>
      <c r="T266" s="91">
        <f t="shared" si="3"/>
        <v>6.5952134109738816E-3</v>
      </c>
      <c r="U266" s="91">
        <f>R266/'סכום נכסי הקרן'!$C$42</f>
        <v>7.7929147251825281E-4</v>
      </c>
    </row>
    <row r="267" spans="2:21" s="133" customFormat="1">
      <c r="B267" s="97" t="s">
        <v>939</v>
      </c>
      <c r="C267" s="82" t="s">
        <v>940</v>
      </c>
      <c r="D267" s="93" t="s">
        <v>30</v>
      </c>
      <c r="E267" s="93" t="s">
        <v>890</v>
      </c>
      <c r="F267" s="82"/>
      <c r="G267" s="93" t="s">
        <v>912</v>
      </c>
      <c r="H267" s="82" t="s">
        <v>893</v>
      </c>
      <c r="I267" s="82" t="s">
        <v>929</v>
      </c>
      <c r="J267" s="82"/>
      <c r="K267" s="90">
        <v>7.7999999999999989</v>
      </c>
      <c r="L267" s="93" t="s">
        <v>183</v>
      </c>
      <c r="M267" s="94">
        <v>4.2999999999999997E-2</v>
      </c>
      <c r="N267" s="94">
        <v>3.9199999999999992E-2</v>
      </c>
      <c r="O267" s="90">
        <v>10382000</v>
      </c>
      <c r="P267" s="92">
        <v>102.67</v>
      </c>
      <c r="Q267" s="82"/>
      <c r="R267" s="90">
        <v>37442.308090000006</v>
      </c>
      <c r="S267" s="91">
        <v>1.0382000000000001E-2</v>
      </c>
      <c r="T267" s="91">
        <f t="shared" si="3"/>
        <v>6.432144882769537E-3</v>
      </c>
      <c r="U267" s="91">
        <f>R267/'סכום נכסי הקרן'!$C$42</f>
        <v>7.6002326911875394E-4</v>
      </c>
    </row>
    <row r="268" spans="2:21" s="133" customFormat="1">
      <c r="B268" s="97" t="s">
        <v>941</v>
      </c>
      <c r="C268" s="82" t="s">
        <v>942</v>
      </c>
      <c r="D268" s="93" t="s">
        <v>30</v>
      </c>
      <c r="E268" s="93" t="s">
        <v>890</v>
      </c>
      <c r="F268" s="82"/>
      <c r="G268" s="93" t="s">
        <v>943</v>
      </c>
      <c r="H268" s="82" t="s">
        <v>893</v>
      </c>
      <c r="I268" s="82" t="s">
        <v>929</v>
      </c>
      <c r="J268" s="82"/>
      <c r="K268" s="90">
        <v>6.8599999999999994</v>
      </c>
      <c r="L268" s="93" t="s">
        <v>183</v>
      </c>
      <c r="M268" s="94">
        <v>5.2499999999999998E-2</v>
      </c>
      <c r="N268" s="94">
        <v>4.0899999999999999E-2</v>
      </c>
      <c r="O268" s="90">
        <v>4877000</v>
      </c>
      <c r="P268" s="92">
        <v>107.846</v>
      </c>
      <c r="Q268" s="82"/>
      <c r="R268" s="90">
        <v>18686.109230000002</v>
      </c>
      <c r="S268" s="91">
        <v>3.9015999999999999E-3</v>
      </c>
      <c r="T268" s="91">
        <f t="shared" ref="T268:T298" si="4">R268/$R$11</f>
        <v>3.2100521574074015E-3</v>
      </c>
      <c r="U268" s="91">
        <f>R268/'סכום נכסי הקרן'!$C$42</f>
        <v>3.793002768407785E-4</v>
      </c>
    </row>
    <row r="269" spans="2:21" s="133" customFormat="1">
      <c r="B269" s="97" t="s">
        <v>944</v>
      </c>
      <c r="C269" s="82" t="s">
        <v>945</v>
      </c>
      <c r="D269" s="93" t="s">
        <v>30</v>
      </c>
      <c r="E269" s="93" t="s">
        <v>890</v>
      </c>
      <c r="F269" s="82"/>
      <c r="G269" s="93" t="s">
        <v>946</v>
      </c>
      <c r="H269" s="82" t="s">
        <v>893</v>
      </c>
      <c r="I269" s="82" t="s">
        <v>894</v>
      </c>
      <c r="J269" s="82"/>
      <c r="K269" s="90">
        <v>7.410000000000001</v>
      </c>
      <c r="L269" s="93" t="s">
        <v>183</v>
      </c>
      <c r="M269" s="94">
        <v>5.9500000000000004E-2</v>
      </c>
      <c r="N269" s="94">
        <v>3.8500000000000006E-2</v>
      </c>
      <c r="O269" s="90">
        <v>4989000</v>
      </c>
      <c r="P269" s="92">
        <v>116.35299999999999</v>
      </c>
      <c r="Q269" s="82"/>
      <c r="R269" s="90">
        <v>20772.287829999997</v>
      </c>
      <c r="S269" s="91">
        <v>6.1729540721823604E-3</v>
      </c>
      <c r="T269" s="91">
        <f t="shared" si="4"/>
        <v>3.5684329221369426E-3</v>
      </c>
      <c r="U269" s="91">
        <f>R269/'סכום נכסי הקרן'!$C$42</f>
        <v>4.216466053771073E-4</v>
      </c>
    </row>
    <row r="270" spans="2:21" s="133" customFormat="1">
      <c r="B270" s="97" t="s">
        <v>947</v>
      </c>
      <c r="C270" s="82" t="s">
        <v>948</v>
      </c>
      <c r="D270" s="93" t="s">
        <v>30</v>
      </c>
      <c r="E270" s="93" t="s">
        <v>890</v>
      </c>
      <c r="F270" s="82"/>
      <c r="G270" s="93" t="s">
        <v>949</v>
      </c>
      <c r="H270" s="82" t="s">
        <v>893</v>
      </c>
      <c r="I270" s="82" t="s">
        <v>894</v>
      </c>
      <c r="J270" s="82"/>
      <c r="K270" s="90">
        <v>2.35</v>
      </c>
      <c r="L270" s="93" t="s">
        <v>183</v>
      </c>
      <c r="M270" s="94">
        <v>5.2499999999999998E-2</v>
      </c>
      <c r="N270" s="94">
        <v>3.49E-2</v>
      </c>
      <c r="O270" s="90">
        <v>7359000</v>
      </c>
      <c r="P270" s="92">
        <v>106.18300000000001</v>
      </c>
      <c r="Q270" s="82"/>
      <c r="R270" s="90">
        <v>27940.577730000001</v>
      </c>
      <c r="S270" s="91">
        <v>1.1321538461538461E-2</v>
      </c>
      <c r="T270" s="91">
        <f t="shared" si="4"/>
        <v>4.799860191194852E-3</v>
      </c>
      <c r="U270" s="91">
        <f>R270/'סכום נכסי הקרן'!$C$42</f>
        <v>5.671522486374918E-4</v>
      </c>
    </row>
    <row r="271" spans="2:21" s="133" customFormat="1">
      <c r="B271" s="97" t="s">
        <v>950</v>
      </c>
      <c r="C271" s="82" t="s">
        <v>951</v>
      </c>
      <c r="D271" s="93" t="s">
        <v>30</v>
      </c>
      <c r="E271" s="93" t="s">
        <v>890</v>
      </c>
      <c r="F271" s="82"/>
      <c r="G271" s="93" t="s">
        <v>912</v>
      </c>
      <c r="H271" s="82" t="s">
        <v>893</v>
      </c>
      <c r="I271" s="82" t="s">
        <v>894</v>
      </c>
      <c r="J271" s="82"/>
      <c r="K271" s="90">
        <v>6.6899999999999995</v>
      </c>
      <c r="L271" s="93" t="s">
        <v>183</v>
      </c>
      <c r="M271" s="94">
        <v>4.8750000000000002E-2</v>
      </c>
      <c r="N271" s="94">
        <v>4.0299999999999996E-2</v>
      </c>
      <c r="O271" s="90">
        <v>7670000</v>
      </c>
      <c r="P271" s="92">
        <v>105.366</v>
      </c>
      <c r="Q271" s="82"/>
      <c r="R271" s="90">
        <v>28329.429620000003</v>
      </c>
      <c r="S271" s="91">
        <v>1.0226666666666667E-2</v>
      </c>
      <c r="T271" s="91">
        <f t="shared" si="4"/>
        <v>4.8666603384615956E-3</v>
      </c>
      <c r="U271" s="91">
        <f>R271/'סכום נכסי הקרן'!$C$42</f>
        <v>5.7504536473307083E-4</v>
      </c>
    </row>
    <row r="272" spans="2:21" s="133" customFormat="1">
      <c r="B272" s="97" t="s">
        <v>952</v>
      </c>
      <c r="C272" s="82" t="s">
        <v>953</v>
      </c>
      <c r="D272" s="93" t="s">
        <v>30</v>
      </c>
      <c r="E272" s="93" t="s">
        <v>890</v>
      </c>
      <c r="F272" s="82"/>
      <c r="G272" s="93" t="s">
        <v>903</v>
      </c>
      <c r="H272" s="82" t="s">
        <v>893</v>
      </c>
      <c r="I272" s="82" t="s">
        <v>900</v>
      </c>
      <c r="J272" s="82"/>
      <c r="K272" s="90">
        <v>8.120000000000001</v>
      </c>
      <c r="L272" s="93" t="s">
        <v>185</v>
      </c>
      <c r="M272" s="94">
        <v>4.3749999999999997E-2</v>
      </c>
      <c r="N272" s="94">
        <v>3.5400000000000001E-2</v>
      </c>
      <c r="O272" s="90">
        <v>5800000</v>
      </c>
      <c r="P272" s="92">
        <v>106.423</v>
      </c>
      <c r="Q272" s="82"/>
      <c r="R272" s="90">
        <v>24855.266050000002</v>
      </c>
      <c r="S272" s="91">
        <v>9.6666666666666672E-3</v>
      </c>
      <c r="T272" s="91">
        <f t="shared" si="4"/>
        <v>4.2698402018672907E-3</v>
      </c>
      <c r="U272" s="91">
        <f>R272/'סכום נכסי הקרן'!$C$42</f>
        <v>5.0452500184363974E-4</v>
      </c>
    </row>
    <row r="273" spans="2:21" s="133" customFormat="1">
      <c r="B273" s="97" t="s">
        <v>954</v>
      </c>
      <c r="C273" s="82" t="s">
        <v>955</v>
      </c>
      <c r="D273" s="93" t="s">
        <v>30</v>
      </c>
      <c r="E273" s="93" t="s">
        <v>890</v>
      </c>
      <c r="F273" s="82"/>
      <c r="G273" s="93" t="s">
        <v>926</v>
      </c>
      <c r="H273" s="82" t="s">
        <v>893</v>
      </c>
      <c r="I273" s="82" t="s">
        <v>894</v>
      </c>
      <c r="J273" s="82"/>
      <c r="K273" s="90">
        <v>5.12</v>
      </c>
      <c r="L273" s="93" t="s">
        <v>183</v>
      </c>
      <c r="M273" s="94">
        <v>3.5000000000000003E-2</v>
      </c>
      <c r="N273" s="94">
        <v>3.4099999999999998E-2</v>
      </c>
      <c r="O273" s="90">
        <v>4512000</v>
      </c>
      <c r="P273" s="92">
        <v>100.01</v>
      </c>
      <c r="Q273" s="82"/>
      <c r="R273" s="90">
        <v>15958.55867</v>
      </c>
      <c r="S273" s="91">
        <v>7.5199999999999998E-3</v>
      </c>
      <c r="T273" s="91">
        <f t="shared" si="4"/>
        <v>2.7414912894494566E-3</v>
      </c>
      <c r="U273" s="91">
        <f>R273/'סכום נכסי הקרן'!$C$42</f>
        <v>3.2393504966741576E-4</v>
      </c>
    </row>
    <row r="274" spans="2:21" s="133" customFormat="1">
      <c r="B274" s="97" t="s">
        <v>956</v>
      </c>
      <c r="C274" s="82" t="s">
        <v>957</v>
      </c>
      <c r="D274" s="93" t="s">
        <v>30</v>
      </c>
      <c r="E274" s="93" t="s">
        <v>890</v>
      </c>
      <c r="F274" s="82"/>
      <c r="G274" s="93" t="s">
        <v>932</v>
      </c>
      <c r="H274" s="82" t="s">
        <v>893</v>
      </c>
      <c r="I274" s="82" t="s">
        <v>900</v>
      </c>
      <c r="J274" s="82"/>
      <c r="K274" s="90">
        <v>5.7099999999999991</v>
      </c>
      <c r="L274" s="93" t="s">
        <v>185</v>
      </c>
      <c r="M274" s="94">
        <v>5.2499999999999998E-2</v>
      </c>
      <c r="N274" s="94">
        <v>2.8400000000000002E-2</v>
      </c>
      <c r="O274" s="90">
        <v>10075000</v>
      </c>
      <c r="P274" s="92">
        <v>114.03400000000001</v>
      </c>
      <c r="Q274" s="82"/>
      <c r="R274" s="90">
        <v>46625.472649999996</v>
      </c>
      <c r="S274" s="91">
        <v>1.0075000000000001E-2</v>
      </c>
      <c r="T274" s="91">
        <f t="shared" si="4"/>
        <v>8.0097037445323906E-3</v>
      </c>
      <c r="U274" s="91">
        <f>R274/'סכום נכסי הקרן'!$C$42</f>
        <v>9.4642787678797828E-4</v>
      </c>
    </row>
    <row r="275" spans="2:21" s="133" customFormat="1">
      <c r="B275" s="97" t="s">
        <v>958</v>
      </c>
      <c r="C275" s="82" t="s">
        <v>959</v>
      </c>
      <c r="D275" s="93" t="s">
        <v>30</v>
      </c>
      <c r="E275" s="93" t="s">
        <v>890</v>
      </c>
      <c r="F275" s="82"/>
      <c r="G275" s="93" t="s">
        <v>906</v>
      </c>
      <c r="H275" s="82" t="s">
        <v>893</v>
      </c>
      <c r="I275" s="82" t="s">
        <v>900</v>
      </c>
      <c r="J275" s="82"/>
      <c r="K275" s="90">
        <v>4.41</v>
      </c>
      <c r="L275" s="93" t="s">
        <v>183</v>
      </c>
      <c r="M275" s="94">
        <v>4.7500000000000001E-2</v>
      </c>
      <c r="N275" s="94">
        <v>4.0500000000000001E-2</v>
      </c>
      <c r="O275" s="90">
        <v>9650000</v>
      </c>
      <c r="P275" s="92">
        <v>102.828</v>
      </c>
      <c r="Q275" s="82"/>
      <c r="R275" s="90">
        <v>35153.403760000001</v>
      </c>
      <c r="S275" s="91">
        <v>1.0722222222222222E-2</v>
      </c>
      <c r="T275" s="91">
        <f t="shared" si="4"/>
        <v>6.0389382396862645E-3</v>
      </c>
      <c r="U275" s="91">
        <f>R275/'סכום נכסי הקרן'!$C$42</f>
        <v>7.1356190922061008E-4</v>
      </c>
    </row>
    <row r="276" spans="2:21" s="133" customFormat="1">
      <c r="B276" s="97" t="s">
        <v>960</v>
      </c>
      <c r="C276" s="82" t="s">
        <v>961</v>
      </c>
      <c r="D276" s="93" t="s">
        <v>30</v>
      </c>
      <c r="E276" s="93" t="s">
        <v>890</v>
      </c>
      <c r="F276" s="82"/>
      <c r="G276" s="93" t="s">
        <v>912</v>
      </c>
      <c r="H276" s="82" t="s">
        <v>893</v>
      </c>
      <c r="I276" s="82" t="s">
        <v>894</v>
      </c>
      <c r="J276" s="82"/>
      <c r="K276" s="90">
        <v>7.8699999999999992</v>
      </c>
      <c r="L276" s="93" t="s">
        <v>183</v>
      </c>
      <c r="M276" s="94">
        <v>4.2999999999999997E-2</v>
      </c>
      <c r="N276" s="94">
        <v>4.1700000000000001E-2</v>
      </c>
      <c r="O276" s="90">
        <v>8902000</v>
      </c>
      <c r="P276" s="92">
        <v>100.65300000000001</v>
      </c>
      <c r="Q276" s="82"/>
      <c r="R276" s="90">
        <v>31811.578020000001</v>
      </c>
      <c r="S276" s="91">
        <v>7.1215999999999996E-3</v>
      </c>
      <c r="T276" s="91">
        <f t="shared" si="4"/>
        <v>5.4648521742391033E-3</v>
      </c>
      <c r="U276" s="91">
        <f>R276/'סכום נכסי הקרן'!$C$42</f>
        <v>6.4572780781759474E-4</v>
      </c>
    </row>
    <row r="277" spans="2:21" s="133" customFormat="1">
      <c r="B277" s="97" t="s">
        <v>962</v>
      </c>
      <c r="C277" s="82" t="s">
        <v>963</v>
      </c>
      <c r="D277" s="93" t="s">
        <v>30</v>
      </c>
      <c r="E277" s="93" t="s">
        <v>890</v>
      </c>
      <c r="F277" s="82"/>
      <c r="G277" s="93" t="s">
        <v>946</v>
      </c>
      <c r="H277" s="82" t="s">
        <v>893</v>
      </c>
      <c r="I277" s="82" t="s">
        <v>900</v>
      </c>
      <c r="J277" s="82"/>
      <c r="K277" s="90">
        <v>8.42</v>
      </c>
      <c r="L277" s="93" t="s">
        <v>185</v>
      </c>
      <c r="M277" s="94">
        <v>3.875E-2</v>
      </c>
      <c r="N277" s="94">
        <v>3.9399999999999998E-2</v>
      </c>
      <c r="O277" s="90">
        <v>6700000</v>
      </c>
      <c r="P277" s="92">
        <v>99.251000000000005</v>
      </c>
      <c r="Q277" s="82"/>
      <c r="R277" s="90">
        <v>26553.703570000001</v>
      </c>
      <c r="S277" s="91">
        <v>3.3500000000000001E-3</v>
      </c>
      <c r="T277" s="91">
        <f t="shared" si="4"/>
        <v>4.5616116433263038E-3</v>
      </c>
      <c r="U277" s="91">
        <f>R277/'סכום נכסי הקרן'!$C$42</f>
        <v>5.3900076207833282E-4</v>
      </c>
    </row>
    <row r="278" spans="2:21" s="133" customFormat="1">
      <c r="B278" s="97" t="s">
        <v>964</v>
      </c>
      <c r="C278" s="82" t="s">
        <v>965</v>
      </c>
      <c r="D278" s="93" t="s">
        <v>30</v>
      </c>
      <c r="E278" s="93" t="s">
        <v>890</v>
      </c>
      <c r="F278" s="82"/>
      <c r="G278" s="93" t="s">
        <v>903</v>
      </c>
      <c r="H278" s="82" t="s">
        <v>893</v>
      </c>
      <c r="I278" s="82" t="s">
        <v>900</v>
      </c>
      <c r="J278" s="82"/>
      <c r="K278" s="90">
        <v>8.68</v>
      </c>
      <c r="L278" s="93" t="s">
        <v>185</v>
      </c>
      <c r="M278" s="94">
        <v>3.2500000000000001E-2</v>
      </c>
      <c r="N278" s="94">
        <v>3.3599999999999998E-2</v>
      </c>
      <c r="O278" s="90">
        <v>4200000</v>
      </c>
      <c r="P278" s="92">
        <v>98.838999999999999</v>
      </c>
      <c r="Q278" s="82"/>
      <c r="R278" s="90">
        <v>16549.442169999998</v>
      </c>
      <c r="S278" s="91">
        <v>8.3999999999999995E-3</v>
      </c>
      <c r="T278" s="91">
        <f t="shared" si="4"/>
        <v>2.8429980734784306E-3</v>
      </c>
      <c r="U278" s="91">
        <f>R278/'סכום נכסי הקרן'!$C$42</f>
        <v>3.3592910751926785E-4</v>
      </c>
    </row>
    <row r="279" spans="2:21" s="133" customFormat="1">
      <c r="B279" s="97" t="s">
        <v>966</v>
      </c>
      <c r="C279" s="82" t="s">
        <v>967</v>
      </c>
      <c r="D279" s="93" t="s">
        <v>30</v>
      </c>
      <c r="E279" s="93" t="s">
        <v>890</v>
      </c>
      <c r="F279" s="82"/>
      <c r="G279" s="93" t="s">
        <v>912</v>
      </c>
      <c r="H279" s="82" t="s">
        <v>968</v>
      </c>
      <c r="I279" s="82" t="s">
        <v>894</v>
      </c>
      <c r="J279" s="82"/>
      <c r="K279" s="90">
        <v>5.19</v>
      </c>
      <c r="L279" s="93" t="s">
        <v>183</v>
      </c>
      <c r="M279" s="94">
        <v>7.8750000000000001E-2</v>
      </c>
      <c r="N279" s="94">
        <v>5.9799999999999992E-2</v>
      </c>
      <c r="O279" s="90">
        <v>6450000</v>
      </c>
      <c r="P279" s="92">
        <v>109.831</v>
      </c>
      <c r="Q279" s="82"/>
      <c r="R279" s="90">
        <v>24800.540300000001</v>
      </c>
      <c r="S279" s="91">
        <v>3.6857142857142857E-3</v>
      </c>
      <c r="T279" s="91">
        <f t="shared" si="4"/>
        <v>4.26043896645274E-3</v>
      </c>
      <c r="U279" s="91">
        <f>R279/'סכום נכסי הקרן'!$C$42</f>
        <v>5.0341415036194153E-4</v>
      </c>
    </row>
    <row r="280" spans="2:21" s="133" customFormat="1">
      <c r="B280" s="97" t="s">
        <v>969</v>
      </c>
      <c r="C280" s="82" t="s">
        <v>970</v>
      </c>
      <c r="D280" s="93" t="s">
        <v>30</v>
      </c>
      <c r="E280" s="93" t="s">
        <v>890</v>
      </c>
      <c r="F280" s="82"/>
      <c r="G280" s="93" t="s">
        <v>912</v>
      </c>
      <c r="H280" s="82" t="s">
        <v>968</v>
      </c>
      <c r="I280" s="82" t="s">
        <v>894</v>
      </c>
      <c r="J280" s="82"/>
      <c r="K280" s="90">
        <v>7.2</v>
      </c>
      <c r="L280" s="93" t="s">
        <v>183</v>
      </c>
      <c r="M280" s="94">
        <v>5.2000000000000005E-2</v>
      </c>
      <c r="N280" s="94">
        <v>4.4399999999999988E-2</v>
      </c>
      <c r="O280" s="90">
        <v>5888000</v>
      </c>
      <c r="P280" s="92">
        <v>105.164</v>
      </c>
      <c r="Q280" s="82"/>
      <c r="R280" s="90">
        <v>21793.121050000002</v>
      </c>
      <c r="S280" s="91">
        <v>2.8721951219512197E-3</v>
      </c>
      <c r="T280" s="91">
        <f t="shared" si="4"/>
        <v>3.7437999736659546E-3</v>
      </c>
      <c r="U280" s="91">
        <f>R280/'סכום נכסי הקרן'!$C$42</f>
        <v>4.4236800426161255E-4</v>
      </c>
    </row>
    <row r="281" spans="2:21" s="133" customFormat="1">
      <c r="B281" s="97" t="s">
        <v>971</v>
      </c>
      <c r="C281" s="82" t="s">
        <v>972</v>
      </c>
      <c r="D281" s="93" t="s">
        <v>30</v>
      </c>
      <c r="E281" s="93" t="s">
        <v>890</v>
      </c>
      <c r="F281" s="82"/>
      <c r="G281" s="93" t="s">
        <v>906</v>
      </c>
      <c r="H281" s="82" t="s">
        <v>968</v>
      </c>
      <c r="I281" s="82" t="s">
        <v>929</v>
      </c>
      <c r="J281" s="82"/>
      <c r="K281" s="90">
        <v>7.23</v>
      </c>
      <c r="L281" s="93" t="s">
        <v>183</v>
      </c>
      <c r="M281" s="94">
        <v>0.06</v>
      </c>
      <c r="N281" s="94">
        <v>5.3099999999999994E-2</v>
      </c>
      <c r="O281" s="90">
        <v>10376000</v>
      </c>
      <c r="P281" s="92">
        <v>104.76</v>
      </c>
      <c r="Q281" s="82"/>
      <c r="R281" s="90">
        <v>39161.945879999999</v>
      </c>
      <c r="S281" s="91">
        <v>1.3834666666666667E-2</v>
      </c>
      <c r="T281" s="91">
        <f t="shared" si="4"/>
        <v>6.7275582794164091E-3</v>
      </c>
      <c r="U281" s="91">
        <f>R281/'סכום נכסי הקרן'!$C$42</f>
        <v>7.9492936336151253E-4</v>
      </c>
    </row>
    <row r="282" spans="2:21" s="133" customFormat="1">
      <c r="B282" s="97" t="s">
        <v>973</v>
      </c>
      <c r="C282" s="82" t="s">
        <v>974</v>
      </c>
      <c r="D282" s="93" t="s">
        <v>30</v>
      </c>
      <c r="E282" s="93" t="s">
        <v>890</v>
      </c>
      <c r="F282" s="82"/>
      <c r="G282" s="93" t="s">
        <v>975</v>
      </c>
      <c r="H282" s="82" t="s">
        <v>968</v>
      </c>
      <c r="I282" s="82" t="s">
        <v>900</v>
      </c>
      <c r="J282" s="82"/>
      <c r="K282" s="90">
        <v>5.3500000000000005</v>
      </c>
      <c r="L282" s="93" t="s">
        <v>183</v>
      </c>
      <c r="M282" s="94">
        <v>5.6250000000000001E-2</v>
      </c>
      <c r="N282" s="94">
        <v>4.3099999999999999E-2</v>
      </c>
      <c r="O282" s="90">
        <v>4839000</v>
      </c>
      <c r="P282" s="92">
        <v>106.654</v>
      </c>
      <c r="Q282" s="82"/>
      <c r="R282" s="90">
        <v>18243.701860000001</v>
      </c>
      <c r="S282" s="91">
        <v>9.6780000000000008E-3</v>
      </c>
      <c r="T282" s="91">
        <f t="shared" si="4"/>
        <v>3.1340518132457916E-3</v>
      </c>
      <c r="U282" s="91">
        <f>R282/'סכום נכסי הקרן'!$C$42</f>
        <v>3.7032006400717298E-4</v>
      </c>
    </row>
    <row r="283" spans="2:21" s="133" customFormat="1">
      <c r="B283" s="97" t="s">
        <v>976</v>
      </c>
      <c r="C283" s="82" t="s">
        <v>977</v>
      </c>
      <c r="D283" s="93" t="s">
        <v>30</v>
      </c>
      <c r="E283" s="93" t="s">
        <v>890</v>
      </c>
      <c r="F283" s="82"/>
      <c r="G283" s="93" t="s">
        <v>912</v>
      </c>
      <c r="H283" s="82" t="s">
        <v>968</v>
      </c>
      <c r="I283" s="82" t="s">
        <v>900</v>
      </c>
      <c r="J283" s="82"/>
      <c r="K283" s="90">
        <v>1.87</v>
      </c>
      <c r="L283" s="93" t="s">
        <v>186</v>
      </c>
      <c r="M283" s="94">
        <v>6.8760000000000002E-2</v>
      </c>
      <c r="N283" s="94">
        <v>5.1699999999999996E-2</v>
      </c>
      <c r="O283" s="90">
        <v>4960000</v>
      </c>
      <c r="P283" s="92">
        <v>102.71599999999999</v>
      </c>
      <c r="Q283" s="82"/>
      <c r="R283" s="90">
        <v>23188.03168</v>
      </c>
      <c r="S283" s="91">
        <v>4.96E-3</v>
      </c>
      <c r="T283" s="91">
        <f t="shared" si="4"/>
        <v>3.9834290918578331E-3</v>
      </c>
      <c r="U283" s="91">
        <f>R283/'סכום נכסי הקרן'!$C$42</f>
        <v>4.7068261923120211E-4</v>
      </c>
    </row>
    <row r="284" spans="2:21" s="133" customFormat="1">
      <c r="B284" s="97" t="s">
        <v>978</v>
      </c>
      <c r="C284" s="82" t="s">
        <v>979</v>
      </c>
      <c r="D284" s="93" t="s">
        <v>30</v>
      </c>
      <c r="E284" s="93" t="s">
        <v>890</v>
      </c>
      <c r="F284" s="82"/>
      <c r="G284" s="93" t="s">
        <v>980</v>
      </c>
      <c r="H284" s="82" t="s">
        <v>968</v>
      </c>
      <c r="I284" s="82" t="s">
        <v>894</v>
      </c>
      <c r="J284" s="82"/>
      <c r="K284" s="90">
        <v>5.62</v>
      </c>
      <c r="L284" s="93" t="s">
        <v>185</v>
      </c>
      <c r="M284" s="94">
        <v>5.6250000000000001E-2</v>
      </c>
      <c r="N284" s="94">
        <v>3.5500000000000004E-2</v>
      </c>
      <c r="O284" s="90">
        <v>6850000</v>
      </c>
      <c r="P284" s="92">
        <v>111.68300000000001</v>
      </c>
      <c r="Q284" s="82"/>
      <c r="R284" s="90">
        <v>31137.053809999998</v>
      </c>
      <c r="S284" s="91">
        <v>1.2454545454545454E-2</v>
      </c>
      <c r="T284" s="91">
        <f t="shared" si="4"/>
        <v>5.3489769072756748E-3</v>
      </c>
      <c r="U284" s="91">
        <f>R284/'סכום נכסי הקרן'!$C$42</f>
        <v>6.3203596772184849E-4</v>
      </c>
    </row>
    <row r="285" spans="2:21" s="133" customFormat="1">
      <c r="B285" s="97" t="s">
        <v>981</v>
      </c>
      <c r="C285" s="82" t="s">
        <v>982</v>
      </c>
      <c r="D285" s="93" t="s">
        <v>30</v>
      </c>
      <c r="E285" s="93" t="s">
        <v>890</v>
      </c>
      <c r="F285" s="82"/>
      <c r="G285" s="93" t="s">
        <v>917</v>
      </c>
      <c r="H285" s="82" t="s">
        <v>968</v>
      </c>
      <c r="I285" s="82" t="s">
        <v>900</v>
      </c>
      <c r="J285" s="82"/>
      <c r="K285" s="90">
        <v>4.2399999999999993</v>
      </c>
      <c r="L285" s="93" t="s">
        <v>183</v>
      </c>
      <c r="M285" s="94">
        <v>0.05</v>
      </c>
      <c r="N285" s="94">
        <v>3.9099999999999996E-2</v>
      </c>
      <c r="O285" s="90">
        <v>6225000</v>
      </c>
      <c r="P285" s="92">
        <v>104.221</v>
      </c>
      <c r="Q285" s="82"/>
      <c r="R285" s="90">
        <v>23110.406170000002</v>
      </c>
      <c r="S285" s="91">
        <v>5.6590909090909088E-3</v>
      </c>
      <c r="T285" s="91">
        <f t="shared" si="4"/>
        <v>3.9700939490103703E-3</v>
      </c>
      <c r="U285" s="91">
        <f>R285/'סכום נכסי הקרן'!$C$42</f>
        <v>4.6910693661742208E-4</v>
      </c>
    </row>
    <row r="286" spans="2:21" s="133" customFormat="1">
      <c r="B286" s="97" t="s">
        <v>983</v>
      </c>
      <c r="C286" s="82" t="s">
        <v>984</v>
      </c>
      <c r="D286" s="93" t="s">
        <v>30</v>
      </c>
      <c r="E286" s="93" t="s">
        <v>890</v>
      </c>
      <c r="F286" s="82"/>
      <c r="G286" s="93" t="s">
        <v>917</v>
      </c>
      <c r="H286" s="82" t="s">
        <v>968</v>
      </c>
      <c r="I286" s="82" t="s">
        <v>894</v>
      </c>
      <c r="J286" s="82"/>
      <c r="K286" s="90">
        <v>1.7500000000000002</v>
      </c>
      <c r="L286" s="93" t="s">
        <v>183</v>
      </c>
      <c r="M286" s="94">
        <v>4.6249999999999999E-2</v>
      </c>
      <c r="N286" s="94">
        <v>3.7900000000000003E-2</v>
      </c>
      <c r="O286" s="90">
        <v>5860000</v>
      </c>
      <c r="P286" s="92">
        <v>102.145</v>
      </c>
      <c r="Q286" s="82"/>
      <c r="R286" s="90">
        <v>21083.055700000001</v>
      </c>
      <c r="S286" s="91">
        <v>7.8133333333333336E-3</v>
      </c>
      <c r="T286" s="91">
        <f t="shared" si="4"/>
        <v>3.6218191599710248E-3</v>
      </c>
      <c r="U286" s="91">
        <f>R286/'סכום נכסי הקרן'!$C$42</f>
        <v>4.2795473178658887E-4</v>
      </c>
    </row>
    <row r="287" spans="2:21" s="133" customFormat="1">
      <c r="B287" s="97" t="s">
        <v>985</v>
      </c>
      <c r="C287" s="82" t="s">
        <v>986</v>
      </c>
      <c r="D287" s="93" t="s">
        <v>30</v>
      </c>
      <c r="E287" s="93" t="s">
        <v>890</v>
      </c>
      <c r="F287" s="82"/>
      <c r="G287" s="93" t="s">
        <v>906</v>
      </c>
      <c r="H287" s="82" t="s">
        <v>968</v>
      </c>
      <c r="I287" s="82" t="s">
        <v>900</v>
      </c>
      <c r="J287" s="82"/>
      <c r="K287" s="90">
        <v>0.78</v>
      </c>
      <c r="L287" s="93" t="s">
        <v>186</v>
      </c>
      <c r="M287" s="94">
        <v>4.8499999999999995E-2</v>
      </c>
      <c r="N287" s="94">
        <v>1.5700000000000002E-2</v>
      </c>
      <c r="O287" s="90">
        <v>7900000</v>
      </c>
      <c r="P287" s="92">
        <v>102.244</v>
      </c>
      <c r="Q287" s="82"/>
      <c r="R287" s="90">
        <v>37045.392350000002</v>
      </c>
      <c r="S287" s="91">
        <v>1.975E-2</v>
      </c>
      <c r="T287" s="91">
        <f t="shared" si="4"/>
        <v>6.3639594616198844E-3</v>
      </c>
      <c r="U287" s="91">
        <f>R287/'סכום נכסי הקרן'!$C$42</f>
        <v>7.5196646883939132E-4</v>
      </c>
    </row>
    <row r="288" spans="2:21" s="133" customFormat="1">
      <c r="B288" s="97" t="s">
        <v>987</v>
      </c>
      <c r="C288" s="82" t="s">
        <v>988</v>
      </c>
      <c r="D288" s="93" t="s">
        <v>30</v>
      </c>
      <c r="E288" s="93" t="s">
        <v>890</v>
      </c>
      <c r="F288" s="82"/>
      <c r="G288" s="93" t="s">
        <v>906</v>
      </c>
      <c r="H288" s="82" t="s">
        <v>989</v>
      </c>
      <c r="I288" s="82" t="s">
        <v>894</v>
      </c>
      <c r="J288" s="82"/>
      <c r="K288" s="90">
        <v>6.36</v>
      </c>
      <c r="L288" s="93" t="s">
        <v>185</v>
      </c>
      <c r="M288" s="94">
        <v>5.3749999999999999E-2</v>
      </c>
      <c r="N288" s="94">
        <v>3.7499999999999999E-2</v>
      </c>
      <c r="O288" s="90">
        <v>9000000</v>
      </c>
      <c r="P288" s="92">
        <v>110.328</v>
      </c>
      <c r="Q288" s="82"/>
      <c r="R288" s="90">
        <v>40386.324209999999</v>
      </c>
      <c r="S288" s="91">
        <v>7.1999999999999998E-3</v>
      </c>
      <c r="T288" s="91">
        <f t="shared" si="4"/>
        <v>6.9378919690744664E-3</v>
      </c>
      <c r="U288" s="91">
        <f>R288/'סכום נכסי הקרן'!$C$42</f>
        <v>8.1978242580541916E-4</v>
      </c>
    </row>
    <row r="289" spans="2:21" s="133" customFormat="1">
      <c r="B289" s="97" t="s">
        <v>990</v>
      </c>
      <c r="C289" s="82" t="s">
        <v>991</v>
      </c>
      <c r="D289" s="93" t="s">
        <v>30</v>
      </c>
      <c r="E289" s="93" t="s">
        <v>890</v>
      </c>
      <c r="F289" s="82"/>
      <c r="G289" s="93" t="s">
        <v>992</v>
      </c>
      <c r="H289" s="82" t="s">
        <v>989</v>
      </c>
      <c r="I289" s="82" t="s">
        <v>894</v>
      </c>
      <c r="J289" s="82"/>
      <c r="K289" s="90">
        <v>3.9</v>
      </c>
      <c r="L289" s="93" t="s">
        <v>183</v>
      </c>
      <c r="M289" s="94">
        <v>4.1250000000000002E-2</v>
      </c>
      <c r="N289" s="94">
        <v>3.1899999999999998E-2</v>
      </c>
      <c r="O289" s="90">
        <v>6328000</v>
      </c>
      <c r="P289" s="92">
        <v>103.185</v>
      </c>
      <c r="Q289" s="82"/>
      <c r="R289" s="90">
        <v>23235.413089999998</v>
      </c>
      <c r="S289" s="91">
        <v>1.0546666666666666E-2</v>
      </c>
      <c r="T289" s="91">
        <f t="shared" si="4"/>
        <v>3.9915686566821306E-3</v>
      </c>
      <c r="U289" s="91">
        <f>R289/'סכום נכסי הקרן'!$C$42</f>
        <v>4.7164439151396568E-4</v>
      </c>
    </row>
    <row r="290" spans="2:21" s="133" customFormat="1">
      <c r="B290" s="97" t="s">
        <v>993</v>
      </c>
      <c r="C290" s="82" t="s">
        <v>994</v>
      </c>
      <c r="D290" s="93" t="s">
        <v>30</v>
      </c>
      <c r="E290" s="93" t="s">
        <v>890</v>
      </c>
      <c r="F290" s="82"/>
      <c r="G290" s="93" t="s">
        <v>892</v>
      </c>
      <c r="H290" s="82" t="s">
        <v>989</v>
      </c>
      <c r="I290" s="82" t="s">
        <v>894</v>
      </c>
      <c r="J290" s="82"/>
      <c r="K290" s="90">
        <v>6.6300000000000008</v>
      </c>
      <c r="L290" s="93" t="s">
        <v>185</v>
      </c>
      <c r="M290" s="94">
        <v>4.4999999999999998E-2</v>
      </c>
      <c r="N290" s="94">
        <v>4.0399999999999998E-2</v>
      </c>
      <c r="O290" s="90">
        <v>5952000</v>
      </c>
      <c r="P290" s="92">
        <v>102.63500000000001</v>
      </c>
      <c r="Q290" s="82"/>
      <c r="R290" s="90">
        <v>24635.845079999999</v>
      </c>
      <c r="S290" s="91">
        <v>5.9519999999999998E-3</v>
      </c>
      <c r="T290" s="91">
        <f t="shared" si="4"/>
        <v>4.2321462791004199E-3</v>
      </c>
      <c r="U290" s="91">
        <f>R290/'סכום נכסי הקרן'!$C$42</f>
        <v>5.0007108189480121E-4</v>
      </c>
    </row>
    <row r="291" spans="2:21" s="133" customFormat="1">
      <c r="B291" s="97" t="s">
        <v>995</v>
      </c>
      <c r="C291" s="82" t="s">
        <v>996</v>
      </c>
      <c r="D291" s="93" t="s">
        <v>30</v>
      </c>
      <c r="E291" s="93" t="s">
        <v>890</v>
      </c>
      <c r="F291" s="82"/>
      <c r="G291" s="93" t="s">
        <v>943</v>
      </c>
      <c r="H291" s="82" t="s">
        <v>989</v>
      </c>
      <c r="I291" s="82" t="s">
        <v>929</v>
      </c>
      <c r="J291" s="82"/>
      <c r="K291" s="90">
        <v>5.0199999999999996</v>
      </c>
      <c r="L291" s="93" t="s">
        <v>185</v>
      </c>
      <c r="M291" s="94">
        <v>3.7499999999999999E-2</v>
      </c>
      <c r="N291" s="94">
        <v>2.4699999999999996E-2</v>
      </c>
      <c r="O291" s="90">
        <v>4900000</v>
      </c>
      <c r="P291" s="92">
        <v>106.096</v>
      </c>
      <c r="Q291" s="82"/>
      <c r="R291" s="90">
        <v>21066.649530000002</v>
      </c>
      <c r="S291" s="91">
        <v>6.5333333333333337E-3</v>
      </c>
      <c r="T291" s="91">
        <f t="shared" si="4"/>
        <v>3.6190007743587467E-3</v>
      </c>
      <c r="U291" s="91">
        <f>R291/'סכום נכסי הקרן'!$C$42</f>
        <v>4.2762171089142547E-4</v>
      </c>
    </row>
    <row r="292" spans="2:21" s="133" customFormat="1">
      <c r="B292" s="97" t="s">
        <v>997</v>
      </c>
      <c r="C292" s="82" t="s">
        <v>998</v>
      </c>
      <c r="D292" s="93" t="s">
        <v>30</v>
      </c>
      <c r="E292" s="93" t="s">
        <v>890</v>
      </c>
      <c r="F292" s="82"/>
      <c r="G292" s="93" t="s">
        <v>949</v>
      </c>
      <c r="H292" s="82" t="s">
        <v>999</v>
      </c>
      <c r="I292" s="82" t="s">
        <v>929</v>
      </c>
      <c r="J292" s="82"/>
      <c r="K292" s="90">
        <v>3.8300000000000005</v>
      </c>
      <c r="L292" s="93" t="s">
        <v>183</v>
      </c>
      <c r="M292" s="94">
        <v>0.05</v>
      </c>
      <c r="N292" s="94">
        <v>4.2699999999999995E-2</v>
      </c>
      <c r="O292" s="90">
        <v>4750000</v>
      </c>
      <c r="P292" s="92">
        <v>102.803</v>
      </c>
      <c r="Q292" s="82"/>
      <c r="R292" s="90">
        <v>17276.734800000002</v>
      </c>
      <c r="S292" s="91">
        <v>4.7499999999999999E-3</v>
      </c>
      <c r="T292" s="91">
        <f t="shared" si="4"/>
        <v>2.9679383297544566E-3</v>
      </c>
      <c r="U292" s="91">
        <f>R292/'סכום נכסי הקרן'!$C$42</f>
        <v>3.506920682034733E-4</v>
      </c>
    </row>
    <row r="293" spans="2:21" s="133" customFormat="1">
      <c r="B293" s="97" t="s">
        <v>1000</v>
      </c>
      <c r="C293" s="82" t="s">
        <v>1001</v>
      </c>
      <c r="D293" s="93" t="s">
        <v>30</v>
      </c>
      <c r="E293" s="93" t="s">
        <v>890</v>
      </c>
      <c r="F293" s="82"/>
      <c r="G293" s="93" t="s">
        <v>892</v>
      </c>
      <c r="H293" s="82" t="s">
        <v>999</v>
      </c>
      <c r="I293" s="82" t="s">
        <v>929</v>
      </c>
      <c r="J293" s="82"/>
      <c r="K293" s="90">
        <v>4.5599999999999996</v>
      </c>
      <c r="L293" s="93" t="s">
        <v>183</v>
      </c>
      <c r="M293" s="94">
        <v>0.05</v>
      </c>
      <c r="N293" s="94">
        <v>5.2999999999999999E-2</v>
      </c>
      <c r="O293" s="90">
        <v>5820000</v>
      </c>
      <c r="P293" s="92">
        <v>97.930999999999997</v>
      </c>
      <c r="Q293" s="82"/>
      <c r="R293" s="90">
        <v>20225.295289999998</v>
      </c>
      <c r="S293" s="91">
        <v>2.9114557278639322E-3</v>
      </c>
      <c r="T293" s="91">
        <f t="shared" si="4"/>
        <v>3.4744660849799734E-3</v>
      </c>
      <c r="U293" s="91">
        <f>R293/'סכום נכסי הקרן'!$C$42</f>
        <v>4.1054346885477838E-4</v>
      </c>
    </row>
    <row r="294" spans="2:21" s="133" customFormat="1">
      <c r="B294" s="97" t="s">
        <v>1002</v>
      </c>
      <c r="C294" s="82" t="s">
        <v>1003</v>
      </c>
      <c r="D294" s="93" t="s">
        <v>30</v>
      </c>
      <c r="E294" s="93" t="s">
        <v>890</v>
      </c>
      <c r="F294" s="82"/>
      <c r="G294" s="93" t="s">
        <v>1004</v>
      </c>
      <c r="H294" s="82" t="s">
        <v>999</v>
      </c>
      <c r="I294" s="82" t="s">
        <v>929</v>
      </c>
      <c r="J294" s="82"/>
      <c r="K294" s="90">
        <v>1.89</v>
      </c>
      <c r="L294" s="93" t="s">
        <v>183</v>
      </c>
      <c r="M294" s="94">
        <v>0.06</v>
      </c>
      <c r="N294" s="94">
        <v>3.9599999999999996E-2</v>
      </c>
      <c r="O294" s="90">
        <v>4747000</v>
      </c>
      <c r="P294" s="92">
        <v>106.333</v>
      </c>
      <c r="Q294" s="82"/>
      <c r="R294" s="90">
        <v>18105.648280000001</v>
      </c>
      <c r="S294" s="91">
        <v>3.1646666666666668E-3</v>
      </c>
      <c r="T294" s="91">
        <f t="shared" si="4"/>
        <v>3.1103358439735296E-3</v>
      </c>
      <c r="U294" s="91">
        <f>R294/'סכום נכסי הקרן'!$C$42</f>
        <v>3.6751778128109362E-4</v>
      </c>
    </row>
    <row r="295" spans="2:21" s="133" customFormat="1">
      <c r="B295" s="97" t="s">
        <v>1005</v>
      </c>
      <c r="C295" s="82" t="s">
        <v>1006</v>
      </c>
      <c r="D295" s="93" t="s">
        <v>30</v>
      </c>
      <c r="E295" s="93" t="s">
        <v>890</v>
      </c>
      <c r="F295" s="82"/>
      <c r="G295" s="93" t="s">
        <v>1004</v>
      </c>
      <c r="H295" s="82" t="s">
        <v>999</v>
      </c>
      <c r="I295" s="82" t="s">
        <v>929</v>
      </c>
      <c r="J295" s="82"/>
      <c r="K295" s="90">
        <v>0.85</v>
      </c>
      <c r="L295" s="93" t="s">
        <v>183</v>
      </c>
      <c r="M295" s="94">
        <v>4.6249999999999999E-2</v>
      </c>
      <c r="N295" s="94">
        <v>3.5699999999999996E-2</v>
      </c>
      <c r="O295" s="90">
        <v>1287000</v>
      </c>
      <c r="P295" s="92">
        <v>103.125</v>
      </c>
      <c r="Q295" s="82"/>
      <c r="R295" s="90">
        <v>4666.54666</v>
      </c>
      <c r="S295" s="91">
        <v>2.5739999999999999E-3</v>
      </c>
      <c r="T295" s="91">
        <f t="shared" si="4"/>
        <v>8.0165742312613591E-4</v>
      </c>
      <c r="U295" s="91">
        <f>R295/'סכום נכסי הקרן'!$C$42</f>
        <v>9.4723969459982121E-5</v>
      </c>
    </row>
    <row r="296" spans="2:21" s="133" customFormat="1">
      <c r="B296" s="97" t="s">
        <v>1007</v>
      </c>
      <c r="C296" s="82" t="s">
        <v>1008</v>
      </c>
      <c r="D296" s="93" t="s">
        <v>30</v>
      </c>
      <c r="E296" s="93" t="s">
        <v>890</v>
      </c>
      <c r="F296" s="82"/>
      <c r="G296" s="93" t="s">
        <v>892</v>
      </c>
      <c r="H296" s="82" t="s">
        <v>999</v>
      </c>
      <c r="I296" s="82" t="s">
        <v>900</v>
      </c>
      <c r="J296" s="82"/>
      <c r="K296" s="90">
        <v>3.77</v>
      </c>
      <c r="L296" s="93" t="s">
        <v>183</v>
      </c>
      <c r="M296" s="94">
        <v>7.7499999999999999E-2</v>
      </c>
      <c r="N296" s="94">
        <v>6.0100000000000001E-2</v>
      </c>
      <c r="O296" s="90">
        <v>5866250</v>
      </c>
      <c r="P296" s="92">
        <v>106.056</v>
      </c>
      <c r="Q296" s="82"/>
      <c r="R296" s="90">
        <v>22085.939690000003</v>
      </c>
      <c r="S296" s="91">
        <v>1.0291666666666666E-2</v>
      </c>
      <c r="T296" s="91">
        <f t="shared" si="4"/>
        <v>3.7941027464631952E-3</v>
      </c>
      <c r="U296" s="91">
        <f>R296/'סכום נכסי הקרן'!$C$42</f>
        <v>4.4831178794868569E-4</v>
      </c>
    </row>
    <row r="297" spans="2:21" s="133" customFormat="1">
      <c r="B297" s="97" t="s">
        <v>1009</v>
      </c>
      <c r="C297" s="82" t="s">
        <v>1010</v>
      </c>
      <c r="D297" s="93" t="s">
        <v>30</v>
      </c>
      <c r="E297" s="93" t="s">
        <v>890</v>
      </c>
      <c r="F297" s="82"/>
      <c r="G297" s="93" t="s">
        <v>946</v>
      </c>
      <c r="H297" s="82" t="s">
        <v>1011</v>
      </c>
      <c r="I297" s="82" t="s">
        <v>900</v>
      </c>
      <c r="J297" s="82"/>
      <c r="K297" s="90">
        <v>4.79</v>
      </c>
      <c r="L297" s="93" t="s">
        <v>183</v>
      </c>
      <c r="M297" s="94">
        <v>6.8750000000000006E-2</v>
      </c>
      <c r="N297" s="94">
        <v>6.5100000000000005E-2</v>
      </c>
      <c r="O297" s="90">
        <v>6347000</v>
      </c>
      <c r="P297" s="92">
        <v>101.41800000000001</v>
      </c>
      <c r="Q297" s="82"/>
      <c r="R297" s="90">
        <v>22838.516449999999</v>
      </c>
      <c r="S297" s="91">
        <v>9.0671428571428569E-3</v>
      </c>
      <c r="T297" s="91">
        <f t="shared" si="4"/>
        <v>3.9233865166861661E-3</v>
      </c>
      <c r="U297" s="91">
        <f>R297/'סכום נכסי הקרן'!$C$42</f>
        <v>4.635879789362482E-4</v>
      </c>
    </row>
    <row r="298" spans="2:21" s="133" customFormat="1">
      <c r="B298" s="97" t="s">
        <v>1012</v>
      </c>
      <c r="C298" s="82" t="s">
        <v>1013</v>
      </c>
      <c r="D298" s="93" t="s">
        <v>30</v>
      </c>
      <c r="E298" s="93" t="s">
        <v>890</v>
      </c>
      <c r="F298" s="82"/>
      <c r="G298" s="93" t="s">
        <v>912</v>
      </c>
      <c r="H298" s="82" t="s">
        <v>1011</v>
      </c>
      <c r="I298" s="82" t="s">
        <v>894</v>
      </c>
      <c r="J298" s="82"/>
      <c r="K298" s="90">
        <v>0.24</v>
      </c>
      <c r="L298" s="93" t="s">
        <v>185</v>
      </c>
      <c r="M298" s="94">
        <v>5.5E-2</v>
      </c>
      <c r="N298" s="94">
        <v>8.7000000000000011E-3</v>
      </c>
      <c r="O298" s="90">
        <v>4659000</v>
      </c>
      <c r="P298" s="92">
        <v>100.712</v>
      </c>
      <c r="Q298" s="82"/>
      <c r="R298" s="90">
        <v>19213.212159999999</v>
      </c>
      <c r="S298" s="91">
        <v>3.7272E-3</v>
      </c>
      <c r="T298" s="91">
        <f t="shared" si="4"/>
        <v>3.3006021952347387E-3</v>
      </c>
      <c r="U298" s="91">
        <f>R298/'סכום נכסי הקרן'!$C$42</f>
        <v>3.8999968380729684E-4</v>
      </c>
    </row>
    <row r="299" spans="2:21" s="133" customFormat="1">
      <c r="B299" s="134"/>
    </row>
    <row r="300" spans="2:21" s="133" customFormat="1">
      <c r="B300" s="134"/>
    </row>
    <row r="301" spans="2:21" s="133" customFormat="1">
      <c r="B301" s="134"/>
    </row>
    <row r="302" spans="2:21" s="133" customFormat="1">
      <c r="B302" s="137" t="s">
        <v>276</v>
      </c>
    </row>
    <row r="303" spans="2:21" s="133" customFormat="1">
      <c r="B303" s="137" t="s">
        <v>132</v>
      </c>
    </row>
    <row r="304" spans="2:21" s="133" customFormat="1">
      <c r="B304" s="137" t="s">
        <v>261</v>
      </c>
    </row>
    <row r="305" spans="2:2" s="133" customFormat="1">
      <c r="B305" s="137" t="s">
        <v>271</v>
      </c>
    </row>
    <row r="306" spans="2:2" s="133" customFormat="1">
      <c r="B306" s="137" t="s">
        <v>269</v>
      </c>
    </row>
    <row r="307" spans="2:2" s="133" customFormat="1">
      <c r="B307" s="134"/>
    </row>
    <row r="308" spans="2:2" s="133" customFormat="1">
      <c r="B308" s="134"/>
    </row>
    <row r="309" spans="2:2" s="133" customFormat="1">
      <c r="B309" s="134"/>
    </row>
    <row r="310" spans="2:2" s="133" customFormat="1">
      <c r="B310" s="134"/>
    </row>
    <row r="311" spans="2:2" s="133" customFormat="1">
      <c r="B311" s="134"/>
    </row>
    <row r="312" spans="2:2" s="133" customFormat="1">
      <c r="B312" s="134"/>
    </row>
    <row r="313" spans="2:2" s="133" customFormat="1">
      <c r="B313" s="134"/>
    </row>
    <row r="314" spans="2:2" s="133" customFormat="1">
      <c r="B314" s="134"/>
    </row>
    <row r="315" spans="2:2" s="133" customFormat="1">
      <c r="B315" s="134"/>
    </row>
    <row r="316" spans="2:2" s="133" customFormat="1">
      <c r="B316" s="134"/>
    </row>
    <row r="317" spans="2:2" s="133" customFormat="1">
      <c r="B317" s="134"/>
    </row>
    <row r="318" spans="2:2" s="133" customFormat="1">
      <c r="B318" s="134"/>
    </row>
    <row r="319" spans="2:2" s="133" customFormat="1">
      <c r="B319" s="134"/>
    </row>
    <row r="320" spans="2:2" s="133" customFormat="1">
      <c r="B320" s="134"/>
    </row>
    <row r="321" spans="2:2" s="133" customFormat="1">
      <c r="B321" s="134"/>
    </row>
    <row r="322" spans="2:2" s="133" customFormat="1">
      <c r="B322" s="134"/>
    </row>
    <row r="323" spans="2:2" s="133" customFormat="1">
      <c r="B323" s="134"/>
    </row>
    <row r="324" spans="2:2" s="133" customFormat="1">
      <c r="B324" s="134"/>
    </row>
    <row r="325" spans="2:2" s="133" customFormat="1">
      <c r="B325" s="134"/>
    </row>
    <row r="326" spans="2:2" s="133" customFormat="1">
      <c r="B326" s="134"/>
    </row>
    <row r="327" spans="2:2" s="133" customFormat="1">
      <c r="B327" s="134"/>
    </row>
    <row r="328" spans="2:2" s="133" customFormat="1">
      <c r="B328" s="134"/>
    </row>
    <row r="329" spans="2:2" s="133" customFormat="1">
      <c r="B329" s="134"/>
    </row>
    <row r="330" spans="2:2" s="133" customFormat="1">
      <c r="B330" s="134"/>
    </row>
    <row r="331" spans="2:2" s="133" customFormat="1">
      <c r="B331" s="134"/>
    </row>
    <row r="332" spans="2:2" s="133" customFormat="1">
      <c r="B332" s="134"/>
    </row>
    <row r="333" spans="2:2" s="133" customFormat="1">
      <c r="B333" s="134"/>
    </row>
    <row r="334" spans="2:2" s="133" customFormat="1">
      <c r="B334" s="134"/>
    </row>
    <row r="335" spans="2:2" s="133" customFormat="1">
      <c r="B335" s="134"/>
    </row>
    <row r="336" spans="2:2" s="133" customFormat="1">
      <c r="B336" s="134"/>
    </row>
    <row r="337" spans="2:2" s="133" customFormat="1">
      <c r="B337" s="134"/>
    </row>
    <row r="338" spans="2:2" s="133" customFormat="1">
      <c r="B338" s="134"/>
    </row>
    <row r="339" spans="2:2" s="133" customFormat="1">
      <c r="B339" s="134"/>
    </row>
    <row r="340" spans="2:2" s="133" customFormat="1">
      <c r="B340" s="134"/>
    </row>
    <row r="341" spans="2:2" s="133" customFormat="1">
      <c r="B341" s="134"/>
    </row>
    <row r="342" spans="2:2" s="133" customFormat="1">
      <c r="B342" s="134"/>
    </row>
    <row r="343" spans="2:2" s="133" customFormat="1">
      <c r="B343" s="134"/>
    </row>
    <row r="344" spans="2:2" s="133" customFormat="1">
      <c r="B344" s="134"/>
    </row>
    <row r="345" spans="2:2" s="133" customFormat="1">
      <c r="B345" s="134"/>
    </row>
    <row r="346" spans="2:2" s="133" customFormat="1">
      <c r="B346" s="134"/>
    </row>
    <row r="347" spans="2:2" s="133" customFormat="1">
      <c r="B347" s="134"/>
    </row>
    <row r="348" spans="2:2" s="133" customFormat="1">
      <c r="B348" s="134"/>
    </row>
    <row r="349" spans="2:2" s="133" customFormat="1">
      <c r="B349" s="134"/>
    </row>
    <row r="350" spans="2:2" s="133" customFormat="1">
      <c r="B350" s="134"/>
    </row>
    <row r="351" spans="2:2" s="133" customFormat="1">
      <c r="B351" s="134"/>
    </row>
    <row r="352" spans="2:2" s="133" customFormat="1">
      <c r="B352" s="134"/>
    </row>
    <row r="353" spans="2:2" s="133" customFormat="1">
      <c r="B353" s="134"/>
    </row>
    <row r="354" spans="2:2" s="133" customFormat="1">
      <c r="B354" s="134"/>
    </row>
    <row r="355" spans="2:2" s="133" customFormat="1">
      <c r="B355" s="134"/>
    </row>
    <row r="356" spans="2:2" s="133" customFormat="1">
      <c r="B356" s="134"/>
    </row>
    <row r="357" spans="2:2" s="133" customFormat="1">
      <c r="B357" s="134"/>
    </row>
    <row r="358" spans="2:2" s="133" customFormat="1">
      <c r="B358" s="134"/>
    </row>
    <row r="359" spans="2:2" s="133" customFormat="1">
      <c r="B359" s="134"/>
    </row>
    <row r="360" spans="2:2" s="133" customFormat="1">
      <c r="B360" s="134"/>
    </row>
    <row r="361" spans="2:2" s="133" customFormat="1">
      <c r="B361" s="134"/>
    </row>
    <row r="362" spans="2:2" s="133" customFormat="1">
      <c r="B362" s="134"/>
    </row>
    <row r="363" spans="2:2" s="133" customFormat="1">
      <c r="B363" s="134"/>
    </row>
    <row r="364" spans="2:2" s="133" customFormat="1">
      <c r="B364" s="134"/>
    </row>
    <row r="365" spans="2:2" s="133" customFormat="1">
      <c r="B365" s="134"/>
    </row>
    <row r="366" spans="2:2" s="133" customFormat="1">
      <c r="B366" s="134"/>
    </row>
    <row r="367" spans="2:2" s="133" customFormat="1">
      <c r="B367" s="134"/>
    </row>
    <row r="368" spans="2:2" s="133" customFormat="1">
      <c r="B368" s="134"/>
    </row>
    <row r="369" spans="2:2" s="133" customFormat="1">
      <c r="B369" s="134"/>
    </row>
    <row r="370" spans="2:2" s="133" customFormat="1">
      <c r="B370" s="134"/>
    </row>
    <row r="371" spans="2:2" s="133" customFormat="1">
      <c r="B371" s="134"/>
    </row>
    <row r="372" spans="2:2" s="133" customFormat="1">
      <c r="B372" s="134"/>
    </row>
    <row r="373" spans="2:2" s="133" customFormat="1">
      <c r="B373" s="134"/>
    </row>
    <row r="374" spans="2:2" s="133" customFormat="1">
      <c r="B374" s="134"/>
    </row>
    <row r="375" spans="2:2" s="133" customFormat="1">
      <c r="B375" s="134"/>
    </row>
    <row r="376" spans="2:2" s="133" customFormat="1">
      <c r="B376" s="134"/>
    </row>
    <row r="377" spans="2:2" s="133" customFormat="1">
      <c r="B377" s="134"/>
    </row>
    <row r="378" spans="2:2" s="133" customFormat="1">
      <c r="B378" s="134"/>
    </row>
    <row r="379" spans="2:2" s="133" customFormat="1">
      <c r="B379" s="134"/>
    </row>
    <row r="380" spans="2:2" s="133" customFormat="1">
      <c r="B380" s="134"/>
    </row>
    <row r="381" spans="2:2" s="133" customFormat="1">
      <c r="B381" s="134"/>
    </row>
    <row r="382" spans="2:2" s="133" customFormat="1">
      <c r="B382" s="134"/>
    </row>
    <row r="383" spans="2:2" s="133" customFormat="1">
      <c r="B383" s="134"/>
    </row>
    <row r="384" spans="2:2" s="133" customFormat="1">
      <c r="B384" s="134"/>
    </row>
    <row r="385" spans="2:2" s="133" customFormat="1">
      <c r="B385" s="134"/>
    </row>
    <row r="386" spans="2:2" s="133" customFormat="1">
      <c r="B386" s="134"/>
    </row>
    <row r="387" spans="2:2" s="133" customFormat="1">
      <c r="B387" s="134"/>
    </row>
    <row r="388" spans="2:2" s="133" customFormat="1">
      <c r="B388" s="134"/>
    </row>
    <row r="389" spans="2:2" s="133" customFormat="1">
      <c r="B389" s="134"/>
    </row>
    <row r="390" spans="2:2" s="133" customFormat="1">
      <c r="B390" s="134"/>
    </row>
    <row r="391" spans="2:2" s="133" customFormat="1">
      <c r="B391" s="134"/>
    </row>
    <row r="392" spans="2:2" s="133" customFormat="1">
      <c r="B392" s="134"/>
    </row>
    <row r="393" spans="2:2" s="133" customFormat="1">
      <c r="B393" s="134"/>
    </row>
    <row r="394" spans="2:2" s="133" customFormat="1">
      <c r="B394" s="134"/>
    </row>
    <row r="395" spans="2:2" s="133" customFormat="1">
      <c r="B395" s="134"/>
    </row>
    <row r="396" spans="2:2" s="133" customFormat="1">
      <c r="B396" s="134"/>
    </row>
    <row r="397" spans="2:2" s="133" customFormat="1">
      <c r="B397" s="134"/>
    </row>
    <row r="398" spans="2:2" s="133" customFormat="1">
      <c r="B398" s="134"/>
    </row>
    <row r="399" spans="2:2" s="133" customFormat="1">
      <c r="B399" s="134"/>
    </row>
    <row r="400" spans="2:2" s="133" customFormat="1">
      <c r="B400" s="134"/>
    </row>
    <row r="401" spans="2:6" s="133" customFormat="1">
      <c r="B401" s="134"/>
    </row>
    <row r="402" spans="2:6" s="133" customFormat="1">
      <c r="B402" s="134"/>
    </row>
    <row r="403" spans="2:6" s="133" customFormat="1">
      <c r="B403" s="134"/>
    </row>
    <row r="404" spans="2:6" s="133" customFormat="1">
      <c r="B404" s="134"/>
    </row>
    <row r="405" spans="2:6" s="133" customFormat="1">
      <c r="B405" s="134"/>
    </row>
    <row r="406" spans="2:6" s="133" customFormat="1">
      <c r="B406" s="134"/>
    </row>
    <row r="407" spans="2:6" s="133" customFormat="1">
      <c r="B407" s="134"/>
    </row>
    <row r="408" spans="2:6" s="133" customFormat="1">
      <c r="B408" s="134"/>
    </row>
    <row r="409" spans="2:6" s="133" customFormat="1">
      <c r="B409" s="134"/>
    </row>
    <row r="410" spans="2:6" s="133" customFormat="1">
      <c r="B410" s="134"/>
    </row>
    <row r="411" spans="2:6">
      <c r="C411" s="1"/>
      <c r="D411" s="1"/>
      <c r="E411" s="1"/>
      <c r="F411" s="1"/>
    </row>
    <row r="412" spans="2:6">
      <c r="C412" s="1"/>
      <c r="D412" s="1"/>
      <c r="E412" s="1"/>
      <c r="F412" s="1"/>
    </row>
    <row r="413" spans="2:6">
      <c r="C413" s="1"/>
      <c r="D413" s="1"/>
      <c r="E413" s="1"/>
      <c r="F413" s="1"/>
    </row>
    <row r="414" spans="2:6">
      <c r="C414" s="1"/>
      <c r="D414" s="1"/>
      <c r="E414" s="1"/>
      <c r="F414" s="1"/>
    </row>
    <row r="415" spans="2:6">
      <c r="C415" s="1"/>
      <c r="D415" s="1"/>
      <c r="E415" s="1"/>
      <c r="F415" s="1"/>
    </row>
    <row r="416" spans="2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3"/>
      <c r="C796" s="1"/>
      <c r="D796" s="1"/>
      <c r="E796" s="1"/>
      <c r="F796" s="1"/>
    </row>
    <row r="797" spans="2:6">
      <c r="B797" s="43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2">
    <mergeCell ref="B6:U6"/>
    <mergeCell ref="B7:U7"/>
  </mergeCells>
  <phoneticPr fontId="5" type="noConversion"/>
  <conditionalFormatting sqref="B12:B298">
    <cfRule type="cellIs" dxfId="33" priority="2" operator="equal">
      <formula>"NR3"</formula>
    </cfRule>
  </conditionalFormatting>
  <conditionalFormatting sqref="B12:B298">
    <cfRule type="containsText" dxfId="32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$AN$7:$AN$24</formula1>
    </dataValidation>
    <dataValidation allowBlank="1" showInputMessage="1" showErrorMessage="1" sqref="H2 B34 Q9 B36 B304 B306"/>
    <dataValidation type="list" allowBlank="1" showInputMessage="1" showErrorMessage="1" sqref="I12:I828">
      <formula1>$AP$7:$AP$10</formula1>
    </dataValidation>
    <dataValidation type="list" allowBlank="1" showInputMessage="1" showErrorMessage="1" sqref="E12:E822">
      <formula1>$AL$7:$AL$24</formula1>
    </dataValidation>
    <dataValidation type="list" allowBlank="1" showInputMessage="1" showErrorMessage="1" sqref="L12:L828">
      <formula1>$AQ$7:$AQ$20</formula1>
    </dataValidation>
    <dataValidation type="list" allowBlank="1" showInputMessage="1" showErrorMessage="1" sqref="G12:G555">
      <formula1>$AN$7:$AN$29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I363"/>
  <sheetViews>
    <sheetView rightToLeft="1" workbookViewId="0">
      <selection activeCell="B15" sqref="B15"/>
    </sheetView>
  </sheetViews>
  <sheetFormatPr defaultColWidth="9.140625" defaultRowHeight="18"/>
  <cols>
    <col min="1" max="1" width="6.28515625" style="1" customWidth="1"/>
    <col min="2" max="2" width="43.85546875" style="2" bestFit="1" customWidth="1"/>
    <col min="3" max="3" width="41.7109375" style="2" bestFit="1" customWidth="1"/>
    <col min="4" max="4" width="9.7109375" style="2" bestFit="1" customWidth="1"/>
    <col min="5" max="5" width="8" style="2" bestFit="1" customWidth="1"/>
    <col min="6" max="6" width="12" style="2" bestFit="1" customWidth="1"/>
    <col min="7" max="7" width="35.7109375" style="2" bestFit="1" customWidth="1"/>
    <col min="8" max="8" width="12.28515625" style="1" bestFit="1" customWidth="1"/>
    <col min="9" max="9" width="15.42578125" style="1" bestFit="1" customWidth="1"/>
    <col min="10" max="10" width="11.85546875" style="1" bestFit="1" customWidth="1"/>
    <col min="11" max="11" width="13.140625" style="1" bestFit="1" customWidth="1"/>
    <col min="12" max="12" width="9" style="1" bestFit="1" customWidth="1"/>
    <col min="13" max="13" width="9.140625" style="1"/>
    <col min="14" max="14" width="10.42578125" style="1" bestFit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6" t="s">
        <v>199</v>
      </c>
      <c r="C1" s="76" t="s" vm="1">
        <v>277</v>
      </c>
    </row>
    <row r="2" spans="2:61">
      <c r="B2" s="56" t="s">
        <v>198</v>
      </c>
      <c r="C2" s="76" t="s">
        <v>278</v>
      </c>
    </row>
    <row r="3" spans="2:61">
      <c r="B3" s="56" t="s">
        <v>200</v>
      </c>
      <c r="C3" s="76" t="s">
        <v>279</v>
      </c>
    </row>
    <row r="4" spans="2:61">
      <c r="B4" s="56" t="s">
        <v>201</v>
      </c>
      <c r="C4" s="76">
        <v>2102</v>
      </c>
    </row>
    <row r="6" spans="2:61" ht="26.25" customHeight="1">
      <c r="B6" s="200" t="s">
        <v>229</v>
      </c>
      <c r="C6" s="201"/>
      <c r="D6" s="201"/>
      <c r="E6" s="201"/>
      <c r="F6" s="201"/>
      <c r="G6" s="201"/>
      <c r="H6" s="201"/>
      <c r="I6" s="201"/>
      <c r="J6" s="201"/>
      <c r="K6" s="201"/>
      <c r="L6" s="201"/>
      <c r="M6" s="201"/>
      <c r="N6" s="202"/>
      <c r="BI6" s="3"/>
    </row>
    <row r="7" spans="2:61" ht="26.25" customHeight="1">
      <c r="B7" s="200" t="s">
        <v>109</v>
      </c>
      <c r="C7" s="201"/>
      <c r="D7" s="201"/>
      <c r="E7" s="201"/>
      <c r="F7" s="201"/>
      <c r="G7" s="201"/>
      <c r="H7" s="201"/>
      <c r="I7" s="201"/>
      <c r="J7" s="201"/>
      <c r="K7" s="201"/>
      <c r="L7" s="201"/>
      <c r="M7" s="201"/>
      <c r="N7" s="202"/>
      <c r="BE7" s="3"/>
      <c r="BI7" s="3"/>
    </row>
    <row r="8" spans="2:61" s="3" customFormat="1" ht="63">
      <c r="B8" s="22" t="s">
        <v>135</v>
      </c>
      <c r="C8" s="30" t="s">
        <v>53</v>
      </c>
      <c r="D8" s="30" t="s">
        <v>139</v>
      </c>
      <c r="E8" s="30" t="s">
        <v>247</v>
      </c>
      <c r="F8" s="30" t="s">
        <v>137</v>
      </c>
      <c r="G8" s="30" t="s">
        <v>76</v>
      </c>
      <c r="H8" s="30" t="s">
        <v>121</v>
      </c>
      <c r="I8" s="13" t="s">
        <v>263</v>
      </c>
      <c r="J8" s="13" t="s">
        <v>262</v>
      </c>
      <c r="K8" s="13" t="s">
        <v>73</v>
      </c>
      <c r="L8" s="13" t="s">
        <v>68</v>
      </c>
      <c r="M8" s="30" t="s">
        <v>202</v>
      </c>
      <c r="N8" s="14" t="s">
        <v>204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 t="s">
        <v>272</v>
      </c>
      <c r="J9" s="16"/>
      <c r="K9" s="16" t="s">
        <v>266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20" t="s">
        <v>12</v>
      </c>
      <c r="BE10" s="1"/>
      <c r="BF10" s="3"/>
      <c r="BG10" s="1"/>
      <c r="BI10" s="1"/>
    </row>
    <row r="11" spans="2:61" s="132" customFormat="1" ht="18" customHeight="1">
      <c r="B11" s="101" t="s">
        <v>32</v>
      </c>
      <c r="C11" s="78"/>
      <c r="D11" s="78"/>
      <c r="E11" s="78"/>
      <c r="F11" s="78"/>
      <c r="G11" s="78"/>
      <c r="H11" s="78"/>
      <c r="I11" s="84"/>
      <c r="J11" s="86"/>
      <c r="K11" s="84">
        <v>8196299.8169199973</v>
      </c>
      <c r="L11" s="78"/>
      <c r="M11" s="85">
        <f>K11/$K$11</f>
        <v>1</v>
      </c>
      <c r="N11" s="85">
        <f>K11/'סכום נכסי הקרן'!$C$42</f>
        <v>0.16637271843817519</v>
      </c>
      <c r="BE11" s="133"/>
      <c r="BF11" s="135"/>
      <c r="BG11" s="133"/>
      <c r="BI11" s="133"/>
    </row>
    <row r="12" spans="2:61" s="133" customFormat="1" ht="20.25">
      <c r="B12" s="102" t="s">
        <v>256</v>
      </c>
      <c r="C12" s="80"/>
      <c r="D12" s="80"/>
      <c r="E12" s="80"/>
      <c r="F12" s="80"/>
      <c r="G12" s="80"/>
      <c r="H12" s="80"/>
      <c r="I12" s="87"/>
      <c r="J12" s="89"/>
      <c r="K12" s="87">
        <v>5589026.7822000002</v>
      </c>
      <c r="L12" s="80"/>
      <c r="M12" s="88">
        <f t="shared" ref="M12:M75" si="0">K12/$K$11</f>
        <v>0.68189633213054457</v>
      </c>
      <c r="N12" s="88">
        <f>K12/'סכום נכסי הקרן'!$C$42</f>
        <v>0.1134489464695795</v>
      </c>
      <c r="BF12" s="132"/>
    </row>
    <row r="13" spans="2:61" s="133" customFormat="1">
      <c r="B13" s="103" t="s">
        <v>1014</v>
      </c>
      <c r="C13" s="80"/>
      <c r="D13" s="80"/>
      <c r="E13" s="80"/>
      <c r="F13" s="80"/>
      <c r="G13" s="80"/>
      <c r="H13" s="80"/>
      <c r="I13" s="87"/>
      <c r="J13" s="89"/>
      <c r="K13" s="87">
        <v>4154258.8828799999</v>
      </c>
      <c r="L13" s="80"/>
      <c r="M13" s="88">
        <f t="shared" si="0"/>
        <v>0.50684564689839351</v>
      </c>
      <c r="N13" s="88">
        <f>K13/'סכום נכסי הקרן'!$C$42</f>
        <v>8.4325288103041185E-2</v>
      </c>
    </row>
    <row r="14" spans="2:61" s="133" customFormat="1">
      <c r="B14" s="104" t="s">
        <v>1015</v>
      </c>
      <c r="C14" s="82" t="s">
        <v>1016</v>
      </c>
      <c r="D14" s="93" t="s">
        <v>140</v>
      </c>
      <c r="E14" s="93" t="s">
        <v>343</v>
      </c>
      <c r="F14" s="82" t="s">
        <v>1017</v>
      </c>
      <c r="G14" s="93" t="s">
        <v>906</v>
      </c>
      <c r="H14" s="93" t="s">
        <v>184</v>
      </c>
      <c r="I14" s="90">
        <v>972443.36</v>
      </c>
      <c r="J14" s="92">
        <v>20540</v>
      </c>
      <c r="K14" s="90">
        <v>199739.86549</v>
      </c>
      <c r="L14" s="91">
        <v>1.9563725834373605E-2</v>
      </c>
      <c r="M14" s="91">
        <f t="shared" si="0"/>
        <v>2.4369516727251465E-2</v>
      </c>
      <c r="N14" s="91">
        <f>K14/'סכום נכסי הקרן'!$C$42</f>
        <v>4.0544227449374089E-3</v>
      </c>
    </row>
    <row r="15" spans="2:61" s="133" customFormat="1">
      <c r="B15" s="104" t="s">
        <v>1018</v>
      </c>
      <c r="C15" s="82" t="s">
        <v>1019</v>
      </c>
      <c r="D15" s="93" t="s">
        <v>140</v>
      </c>
      <c r="E15" s="93" t="s">
        <v>343</v>
      </c>
      <c r="F15" s="82" t="s">
        <v>401</v>
      </c>
      <c r="G15" s="93" t="s">
        <v>386</v>
      </c>
      <c r="H15" s="93" t="s">
        <v>184</v>
      </c>
      <c r="I15" s="90">
        <v>431865</v>
      </c>
      <c r="J15" s="92">
        <v>4830</v>
      </c>
      <c r="K15" s="90">
        <v>20859.0795</v>
      </c>
      <c r="L15" s="91">
        <v>3.9721722689074861E-3</v>
      </c>
      <c r="M15" s="91">
        <f t="shared" si="0"/>
        <v>2.5449385656854139E-3</v>
      </c>
      <c r="N15" s="91">
        <f>K15/'סכום נכסי הקרן'!$C$42</f>
        <v>4.2340834743123283E-4</v>
      </c>
    </row>
    <row r="16" spans="2:61" s="133" customFormat="1" ht="20.25">
      <c r="B16" s="104" t="s">
        <v>1020</v>
      </c>
      <c r="C16" s="82" t="s">
        <v>1021</v>
      </c>
      <c r="D16" s="93" t="s">
        <v>140</v>
      </c>
      <c r="E16" s="93" t="s">
        <v>343</v>
      </c>
      <c r="F16" s="82" t="s">
        <v>733</v>
      </c>
      <c r="G16" s="93" t="s">
        <v>734</v>
      </c>
      <c r="H16" s="93" t="s">
        <v>184</v>
      </c>
      <c r="I16" s="90">
        <v>452763</v>
      </c>
      <c r="J16" s="92">
        <v>43030</v>
      </c>
      <c r="K16" s="90">
        <v>194823.91890000002</v>
      </c>
      <c r="L16" s="91">
        <v>1.0590906986717221E-2</v>
      </c>
      <c r="M16" s="91">
        <f t="shared" si="0"/>
        <v>2.3769740401371857E-2</v>
      </c>
      <c r="N16" s="91">
        <f>K16/'סכום נכסי הקרן'!$C$42</f>
        <v>3.954636327145958E-3</v>
      </c>
      <c r="BE16" s="132"/>
    </row>
    <row r="17" spans="2:14" s="133" customFormat="1">
      <c r="B17" s="104" t="s">
        <v>1022</v>
      </c>
      <c r="C17" s="82" t="s">
        <v>1023</v>
      </c>
      <c r="D17" s="93" t="s">
        <v>140</v>
      </c>
      <c r="E17" s="93" t="s">
        <v>343</v>
      </c>
      <c r="F17" s="82" t="s">
        <v>1024</v>
      </c>
      <c r="G17" s="93" t="s">
        <v>386</v>
      </c>
      <c r="H17" s="93" t="s">
        <v>184</v>
      </c>
      <c r="I17" s="90">
        <v>3274597</v>
      </c>
      <c r="J17" s="92">
        <v>3529</v>
      </c>
      <c r="K17" s="90">
        <v>115560.52812999999</v>
      </c>
      <c r="L17" s="91">
        <v>1.9891029906305667E-2</v>
      </c>
      <c r="M17" s="91">
        <f t="shared" si="0"/>
        <v>1.4099109440999595E-2</v>
      </c>
      <c r="N17" s="91">
        <f>K17/'סכום נכסי הקרן'!$C$42</f>
        <v>2.3457071652564438E-3</v>
      </c>
    </row>
    <row r="18" spans="2:14" s="133" customFormat="1">
      <c r="B18" s="104" t="s">
        <v>1025</v>
      </c>
      <c r="C18" s="82" t="s">
        <v>1026</v>
      </c>
      <c r="D18" s="93" t="s">
        <v>140</v>
      </c>
      <c r="E18" s="93" t="s">
        <v>343</v>
      </c>
      <c r="F18" s="82" t="s">
        <v>409</v>
      </c>
      <c r="G18" s="93" t="s">
        <v>410</v>
      </c>
      <c r="H18" s="93" t="s">
        <v>184</v>
      </c>
      <c r="I18" s="90">
        <v>38877088</v>
      </c>
      <c r="J18" s="92">
        <v>579.5</v>
      </c>
      <c r="K18" s="90">
        <v>225292.72496000002</v>
      </c>
      <c r="L18" s="91">
        <v>1.4057959965198201E-2</v>
      </c>
      <c r="M18" s="91">
        <f t="shared" si="0"/>
        <v>2.748712589733698E-2</v>
      </c>
      <c r="N18" s="91">
        <f>K18/'סכום נכסי הקרן'!$C$42</f>
        <v>4.5731078575923199E-3</v>
      </c>
    </row>
    <row r="19" spans="2:14" s="133" customFormat="1">
      <c r="B19" s="104" t="s">
        <v>1027</v>
      </c>
      <c r="C19" s="82" t="s">
        <v>1028</v>
      </c>
      <c r="D19" s="93" t="s">
        <v>140</v>
      </c>
      <c r="E19" s="93" t="s">
        <v>343</v>
      </c>
      <c r="F19" s="82" t="s">
        <v>371</v>
      </c>
      <c r="G19" s="93" t="s">
        <v>345</v>
      </c>
      <c r="H19" s="93" t="s">
        <v>184</v>
      </c>
      <c r="I19" s="90">
        <v>1322837</v>
      </c>
      <c r="J19" s="92">
        <v>6326</v>
      </c>
      <c r="K19" s="90">
        <v>83682.668620000011</v>
      </c>
      <c r="L19" s="91">
        <v>1.318485470552987E-2</v>
      </c>
      <c r="M19" s="91">
        <f t="shared" si="0"/>
        <v>1.0209810583947898E-2</v>
      </c>
      <c r="N19" s="91">
        <f>K19/'סכום נכסי הקרן'!$C$42</f>
        <v>1.6986339415902649E-3</v>
      </c>
    </row>
    <row r="20" spans="2:14" s="133" customFormat="1">
      <c r="B20" s="104" t="s">
        <v>1029</v>
      </c>
      <c r="C20" s="82" t="s">
        <v>1030</v>
      </c>
      <c r="D20" s="93" t="s">
        <v>140</v>
      </c>
      <c r="E20" s="93" t="s">
        <v>343</v>
      </c>
      <c r="F20" s="82" t="s">
        <v>664</v>
      </c>
      <c r="G20" s="93" t="s">
        <v>459</v>
      </c>
      <c r="H20" s="93" t="s">
        <v>184</v>
      </c>
      <c r="I20" s="90">
        <v>41404591.289999999</v>
      </c>
      <c r="J20" s="92">
        <v>153.6</v>
      </c>
      <c r="K20" s="90">
        <v>63597.452219999999</v>
      </c>
      <c r="L20" s="91">
        <v>1.2949669394429196E-2</v>
      </c>
      <c r="M20" s="91">
        <f t="shared" si="0"/>
        <v>7.7592881715616187E-3</v>
      </c>
      <c r="N20" s="91">
        <f>K20/'סכום נכסי הקרן'!$C$42</f>
        <v>1.2909338662478846E-3</v>
      </c>
    </row>
    <row r="21" spans="2:14" s="133" customFormat="1">
      <c r="B21" s="104" t="s">
        <v>1031</v>
      </c>
      <c r="C21" s="82" t="s">
        <v>1032</v>
      </c>
      <c r="D21" s="93" t="s">
        <v>140</v>
      </c>
      <c r="E21" s="93" t="s">
        <v>343</v>
      </c>
      <c r="F21" s="82" t="s">
        <v>482</v>
      </c>
      <c r="G21" s="93" t="s">
        <v>386</v>
      </c>
      <c r="H21" s="93" t="s">
        <v>184</v>
      </c>
      <c r="I21" s="90">
        <v>935259.18</v>
      </c>
      <c r="J21" s="92">
        <v>3372</v>
      </c>
      <c r="K21" s="90">
        <v>32155.531709999999</v>
      </c>
      <c r="L21" s="91">
        <v>4.7827010992674253E-3</v>
      </c>
      <c r="M21" s="91">
        <f t="shared" si="0"/>
        <v>3.9231766075247592E-3</v>
      </c>
      <c r="N21" s="91">
        <f>K21/'סכום נכסי הקרן'!$C$42</f>
        <v>6.5270955710695217E-4</v>
      </c>
    </row>
    <row r="22" spans="2:14" s="133" customFormat="1">
      <c r="B22" s="104" t="s">
        <v>1033</v>
      </c>
      <c r="C22" s="82" t="s">
        <v>1034</v>
      </c>
      <c r="D22" s="93" t="s">
        <v>140</v>
      </c>
      <c r="E22" s="93" t="s">
        <v>343</v>
      </c>
      <c r="F22" s="82" t="s">
        <v>425</v>
      </c>
      <c r="G22" s="93" t="s">
        <v>345</v>
      </c>
      <c r="H22" s="93" t="s">
        <v>184</v>
      </c>
      <c r="I22" s="90">
        <v>13881783</v>
      </c>
      <c r="J22" s="92">
        <v>919.9</v>
      </c>
      <c r="K22" s="90">
        <v>127698.52181999999</v>
      </c>
      <c r="L22" s="91">
        <v>1.1925756310672692E-2</v>
      </c>
      <c r="M22" s="91">
        <f t="shared" si="0"/>
        <v>1.5580020823101918E-2</v>
      </c>
      <c r="N22" s="91">
        <f>K22/'סכום נכסי הקרן'!$C$42</f>
        <v>2.5920904176628423E-3</v>
      </c>
    </row>
    <row r="23" spans="2:14" s="133" customFormat="1">
      <c r="B23" s="104" t="s">
        <v>1035</v>
      </c>
      <c r="C23" s="82" t="s">
        <v>1036</v>
      </c>
      <c r="D23" s="93" t="s">
        <v>140</v>
      </c>
      <c r="E23" s="93" t="s">
        <v>343</v>
      </c>
      <c r="F23" s="82" t="s">
        <v>1037</v>
      </c>
      <c r="G23" s="93" t="s">
        <v>1038</v>
      </c>
      <c r="H23" s="93" t="s">
        <v>184</v>
      </c>
      <c r="I23" s="90">
        <v>13693674.07</v>
      </c>
      <c r="J23" s="92">
        <v>1383</v>
      </c>
      <c r="K23" s="90">
        <v>189383.51241</v>
      </c>
      <c r="L23" s="91">
        <v>1.1665958184642852E-2</v>
      </c>
      <c r="M23" s="91">
        <f t="shared" si="0"/>
        <v>2.310597667731077E-2</v>
      </c>
      <c r="N23" s="91">
        <f>K23/'סכום נכסי הקרן'!$C$42</f>
        <v>3.8442041519732681E-3</v>
      </c>
    </row>
    <row r="24" spans="2:14" s="133" customFormat="1">
      <c r="B24" s="104" t="s">
        <v>1039</v>
      </c>
      <c r="C24" s="82" t="s">
        <v>1040</v>
      </c>
      <c r="D24" s="93" t="s">
        <v>140</v>
      </c>
      <c r="E24" s="93" t="s">
        <v>343</v>
      </c>
      <c r="F24" s="82" t="s">
        <v>430</v>
      </c>
      <c r="G24" s="93" t="s">
        <v>431</v>
      </c>
      <c r="H24" s="93" t="s">
        <v>184</v>
      </c>
      <c r="I24" s="90">
        <v>2532160</v>
      </c>
      <c r="J24" s="92">
        <v>2067</v>
      </c>
      <c r="K24" s="90">
        <v>54112.2592</v>
      </c>
      <c r="L24" s="91">
        <v>1.1819049813386336E-2</v>
      </c>
      <c r="M24" s="91">
        <f t="shared" si="0"/>
        <v>6.6020351144663574E-3</v>
      </c>
      <c r="N24" s="91">
        <f>K24/'סכום נכסי הקרן'!$C$42</f>
        <v>1.0983985292180572E-3</v>
      </c>
    </row>
    <row r="25" spans="2:14" s="133" customFormat="1">
      <c r="B25" s="104" t="s">
        <v>1041</v>
      </c>
      <c r="C25" s="82" t="s">
        <v>1042</v>
      </c>
      <c r="D25" s="93" t="s">
        <v>140</v>
      </c>
      <c r="E25" s="93" t="s">
        <v>343</v>
      </c>
      <c r="F25" s="82" t="s">
        <v>1043</v>
      </c>
      <c r="G25" s="93" t="s">
        <v>1044</v>
      </c>
      <c r="H25" s="93" t="s">
        <v>184</v>
      </c>
      <c r="I25" s="90">
        <v>688557.84</v>
      </c>
      <c r="J25" s="92">
        <v>8416</v>
      </c>
      <c r="K25" s="90">
        <v>57949.02781</v>
      </c>
      <c r="L25" s="91">
        <v>7.0355395177121305E-3</v>
      </c>
      <c r="M25" s="91">
        <f t="shared" si="0"/>
        <v>7.0701449561878108E-3</v>
      </c>
      <c r="N25" s="91">
        <f>K25/'סכום נכסי הקרן'!$C$42</f>
        <v>1.1762792361129193E-3</v>
      </c>
    </row>
    <row r="26" spans="2:14" s="133" customFormat="1">
      <c r="B26" s="104" t="s">
        <v>1045</v>
      </c>
      <c r="C26" s="82" t="s">
        <v>1046</v>
      </c>
      <c r="D26" s="93" t="s">
        <v>140</v>
      </c>
      <c r="E26" s="93" t="s">
        <v>343</v>
      </c>
      <c r="F26" s="82" t="s">
        <v>1047</v>
      </c>
      <c r="G26" s="93" t="s">
        <v>459</v>
      </c>
      <c r="H26" s="93" t="s">
        <v>184</v>
      </c>
      <c r="I26" s="90">
        <v>802910</v>
      </c>
      <c r="J26" s="92">
        <v>11540</v>
      </c>
      <c r="K26" s="90">
        <v>92655.813999999998</v>
      </c>
      <c r="L26" s="91">
        <v>7.9154274721770796E-4</v>
      </c>
      <c r="M26" s="91">
        <f t="shared" si="0"/>
        <v>1.1304590616454313E-2</v>
      </c>
      <c r="N26" s="91">
        <f>K26/'סכום נכסי הקרן'!$C$42</f>
        <v>1.8807754716901907E-3</v>
      </c>
    </row>
    <row r="27" spans="2:14" s="133" customFormat="1">
      <c r="B27" s="104" t="s">
        <v>1048</v>
      </c>
      <c r="C27" s="82" t="s">
        <v>1049</v>
      </c>
      <c r="D27" s="93" t="s">
        <v>140</v>
      </c>
      <c r="E27" s="93" t="s">
        <v>343</v>
      </c>
      <c r="F27" s="82" t="s">
        <v>1050</v>
      </c>
      <c r="G27" s="93" t="s">
        <v>1038</v>
      </c>
      <c r="H27" s="93" t="s">
        <v>184</v>
      </c>
      <c r="I27" s="90">
        <v>553288729</v>
      </c>
      <c r="J27" s="92">
        <v>52.5</v>
      </c>
      <c r="K27" s="90">
        <v>290476.58273000002</v>
      </c>
      <c r="L27" s="91">
        <v>4.2717460923631476E-2</v>
      </c>
      <c r="M27" s="91">
        <f t="shared" si="0"/>
        <v>3.5439965498865217E-2</v>
      </c>
      <c r="N27" s="91">
        <f>K27/'סכום נכסי הקרן'!$C$42</f>
        <v>5.8962434014013469E-3</v>
      </c>
    </row>
    <row r="28" spans="2:14" s="133" customFormat="1">
      <c r="B28" s="104" t="s">
        <v>1051</v>
      </c>
      <c r="C28" s="82" t="s">
        <v>1052</v>
      </c>
      <c r="D28" s="93" t="s">
        <v>140</v>
      </c>
      <c r="E28" s="93" t="s">
        <v>343</v>
      </c>
      <c r="F28" s="82" t="s">
        <v>899</v>
      </c>
      <c r="G28" s="93" t="s">
        <v>459</v>
      </c>
      <c r="H28" s="93" t="s">
        <v>184</v>
      </c>
      <c r="I28" s="90">
        <v>13272715</v>
      </c>
      <c r="J28" s="92">
        <v>1647</v>
      </c>
      <c r="K28" s="90">
        <v>218601.61605000001</v>
      </c>
      <c r="L28" s="91">
        <v>1.039863675449762E-2</v>
      </c>
      <c r="M28" s="91">
        <f t="shared" si="0"/>
        <v>2.6670768631319546E-2</v>
      </c>
      <c r="N28" s="91">
        <f>K28/'סכום נכסי הקרן'!$C$42</f>
        <v>4.437288280028243E-3</v>
      </c>
    </row>
    <row r="29" spans="2:14" s="133" customFormat="1">
      <c r="B29" s="104" t="s">
        <v>1053</v>
      </c>
      <c r="C29" s="82" t="s">
        <v>1054</v>
      </c>
      <c r="D29" s="93" t="s">
        <v>140</v>
      </c>
      <c r="E29" s="93" t="s">
        <v>343</v>
      </c>
      <c r="F29" s="82" t="s">
        <v>344</v>
      </c>
      <c r="G29" s="93" t="s">
        <v>345</v>
      </c>
      <c r="H29" s="93" t="s">
        <v>184</v>
      </c>
      <c r="I29" s="90">
        <v>19852001</v>
      </c>
      <c r="J29" s="92">
        <v>1697</v>
      </c>
      <c r="K29" s="90">
        <v>336888.45697000006</v>
      </c>
      <c r="L29" s="91">
        <v>1.3030389662670777E-2</v>
      </c>
      <c r="M29" s="91">
        <f t="shared" si="0"/>
        <v>4.1102505337170046E-2</v>
      </c>
      <c r="N29" s="91">
        <f>K29/'סכום נכסי הקרן'!$C$42</f>
        <v>6.8383355475645858E-3</v>
      </c>
    </row>
    <row r="30" spans="2:14" s="133" customFormat="1">
      <c r="B30" s="104" t="s">
        <v>1055</v>
      </c>
      <c r="C30" s="82" t="s">
        <v>1056</v>
      </c>
      <c r="D30" s="93" t="s">
        <v>140</v>
      </c>
      <c r="E30" s="93" t="s">
        <v>343</v>
      </c>
      <c r="F30" s="82" t="s">
        <v>349</v>
      </c>
      <c r="G30" s="93" t="s">
        <v>345</v>
      </c>
      <c r="H30" s="93" t="s">
        <v>184</v>
      </c>
      <c r="I30" s="90">
        <v>3217240</v>
      </c>
      <c r="J30" s="92">
        <v>6350</v>
      </c>
      <c r="K30" s="90">
        <v>204294.74</v>
      </c>
      <c r="L30" s="91">
        <v>1.3848207344256297E-2</v>
      </c>
      <c r="M30" s="91">
        <f t="shared" si="0"/>
        <v>2.4925239994059881E-2</v>
      </c>
      <c r="N30" s="91">
        <f>K30/'סכום נכסי הקרן'!$C$42</f>
        <v>4.146879935535668E-3</v>
      </c>
    </row>
    <row r="31" spans="2:14" s="133" customFormat="1">
      <c r="B31" s="104" t="s">
        <v>1057</v>
      </c>
      <c r="C31" s="82" t="s">
        <v>1058</v>
      </c>
      <c r="D31" s="93" t="s">
        <v>140</v>
      </c>
      <c r="E31" s="93" t="s">
        <v>343</v>
      </c>
      <c r="F31" s="82"/>
      <c r="G31" s="93" t="s">
        <v>1059</v>
      </c>
      <c r="H31" s="93" t="s">
        <v>184</v>
      </c>
      <c r="I31" s="90">
        <v>207582</v>
      </c>
      <c r="J31" s="92">
        <v>13590</v>
      </c>
      <c r="K31" s="90">
        <v>28210.393800000002</v>
      </c>
      <c r="L31" s="91">
        <v>4.2213863961303708E-4</v>
      </c>
      <c r="M31" s="91">
        <f t="shared" si="0"/>
        <v>3.4418450313108352E-3</v>
      </c>
      <c r="N31" s="91">
        <f>K31/'סכום נכסי הקרן'!$C$42</f>
        <v>5.7262911430210994E-4</v>
      </c>
    </row>
    <row r="32" spans="2:14" s="133" customFormat="1">
      <c r="B32" s="104" t="s">
        <v>1060</v>
      </c>
      <c r="C32" s="82" t="s">
        <v>1061</v>
      </c>
      <c r="D32" s="93" t="s">
        <v>140</v>
      </c>
      <c r="E32" s="93" t="s">
        <v>343</v>
      </c>
      <c r="F32" s="82" t="s">
        <v>516</v>
      </c>
      <c r="G32" s="93" t="s">
        <v>386</v>
      </c>
      <c r="H32" s="93" t="s">
        <v>184</v>
      </c>
      <c r="I32" s="90">
        <v>887153</v>
      </c>
      <c r="J32" s="92">
        <v>18350</v>
      </c>
      <c r="K32" s="90">
        <v>162792.57550000001</v>
      </c>
      <c r="L32" s="91">
        <v>1.9953161565116069E-2</v>
      </c>
      <c r="M32" s="91">
        <f t="shared" si="0"/>
        <v>1.9861715546805624E-2</v>
      </c>
      <c r="N32" s="91">
        <f>K32/'סכום נכסי הקרן'!$C$42</f>
        <v>3.3044476083678195E-3</v>
      </c>
    </row>
    <row r="33" spans="2:14" s="133" customFormat="1">
      <c r="B33" s="104" t="s">
        <v>1062</v>
      </c>
      <c r="C33" s="82" t="s">
        <v>1063</v>
      </c>
      <c r="D33" s="93" t="s">
        <v>140</v>
      </c>
      <c r="E33" s="93" t="s">
        <v>343</v>
      </c>
      <c r="F33" s="82" t="s">
        <v>1064</v>
      </c>
      <c r="G33" s="93" t="s">
        <v>212</v>
      </c>
      <c r="H33" s="93" t="s">
        <v>184</v>
      </c>
      <c r="I33" s="90">
        <v>190100</v>
      </c>
      <c r="J33" s="92">
        <v>27980</v>
      </c>
      <c r="K33" s="90">
        <v>53189.98</v>
      </c>
      <c r="L33" s="91">
        <v>3.1525210234678576E-3</v>
      </c>
      <c r="M33" s="91">
        <f t="shared" si="0"/>
        <v>6.4895112658272325E-3</v>
      </c>
      <c r="N33" s="91">
        <f>K33/'סכום נכסי הקרן'!$C$42</f>
        <v>1.0796776306308401E-3</v>
      </c>
    </row>
    <row r="34" spans="2:14" s="133" customFormat="1">
      <c r="B34" s="104" t="s">
        <v>1065</v>
      </c>
      <c r="C34" s="82" t="s">
        <v>1066</v>
      </c>
      <c r="D34" s="93" t="s">
        <v>140</v>
      </c>
      <c r="E34" s="93" t="s">
        <v>343</v>
      </c>
      <c r="F34" s="82" t="s">
        <v>595</v>
      </c>
      <c r="G34" s="93" t="s">
        <v>410</v>
      </c>
      <c r="H34" s="93" t="s">
        <v>184</v>
      </c>
      <c r="I34" s="90">
        <v>777898</v>
      </c>
      <c r="J34" s="92">
        <v>3361</v>
      </c>
      <c r="K34" s="90">
        <v>26145.15178</v>
      </c>
      <c r="L34" s="91">
        <v>7.7321077309716185E-3</v>
      </c>
      <c r="M34" s="91">
        <f t="shared" si="0"/>
        <v>3.1898725478571887E-3</v>
      </c>
      <c r="N34" s="91">
        <f>K34/'סכום נכסי הקרן'!$C$42</f>
        <v>5.3070776725830859E-4</v>
      </c>
    </row>
    <row r="35" spans="2:14" s="133" customFormat="1">
      <c r="B35" s="104" t="s">
        <v>1067</v>
      </c>
      <c r="C35" s="82" t="s">
        <v>1068</v>
      </c>
      <c r="D35" s="93" t="s">
        <v>140</v>
      </c>
      <c r="E35" s="93" t="s">
        <v>343</v>
      </c>
      <c r="F35" s="82" t="s">
        <v>362</v>
      </c>
      <c r="G35" s="93" t="s">
        <v>345</v>
      </c>
      <c r="H35" s="93" t="s">
        <v>184</v>
      </c>
      <c r="I35" s="90">
        <v>18091821</v>
      </c>
      <c r="J35" s="92">
        <v>2354</v>
      </c>
      <c r="K35" s="90">
        <v>425881.46633999998</v>
      </c>
      <c r="L35" s="91">
        <v>1.3568338358864245E-2</v>
      </c>
      <c r="M35" s="91">
        <f t="shared" si="0"/>
        <v>5.1960210808886388E-2</v>
      </c>
      <c r="N35" s="91">
        <f>K35/'סכום נכסי הקרן'!$C$42</f>
        <v>8.6447615228950839E-3</v>
      </c>
    </row>
    <row r="36" spans="2:14" s="133" customFormat="1">
      <c r="B36" s="104" t="s">
        <v>1069</v>
      </c>
      <c r="C36" s="82" t="s">
        <v>1070</v>
      </c>
      <c r="D36" s="93" t="s">
        <v>140</v>
      </c>
      <c r="E36" s="93" t="s">
        <v>343</v>
      </c>
      <c r="F36" s="82" t="s">
        <v>542</v>
      </c>
      <c r="G36" s="93" t="s">
        <v>508</v>
      </c>
      <c r="H36" s="93" t="s">
        <v>184</v>
      </c>
      <c r="I36" s="90">
        <v>254158</v>
      </c>
      <c r="J36" s="92">
        <v>59610</v>
      </c>
      <c r="K36" s="90">
        <v>151503.58380000002</v>
      </c>
      <c r="L36" s="91">
        <v>2.5023067953089846E-2</v>
      </c>
      <c r="M36" s="91">
        <f t="shared" si="0"/>
        <v>1.8484387733992386E-2</v>
      </c>
      <c r="N36" s="91">
        <f>K36/'סכום נכסי הקרן'!$C$42</f>
        <v>3.0752978359695742E-3</v>
      </c>
    </row>
    <row r="37" spans="2:14" s="133" customFormat="1">
      <c r="B37" s="104" t="s">
        <v>1071</v>
      </c>
      <c r="C37" s="82" t="s">
        <v>1072</v>
      </c>
      <c r="D37" s="93" t="s">
        <v>140</v>
      </c>
      <c r="E37" s="93" t="s">
        <v>343</v>
      </c>
      <c r="F37" s="82" t="s">
        <v>1073</v>
      </c>
      <c r="G37" s="93" t="s">
        <v>455</v>
      </c>
      <c r="H37" s="93" t="s">
        <v>184</v>
      </c>
      <c r="I37" s="90">
        <v>782954</v>
      </c>
      <c r="J37" s="92">
        <v>24410</v>
      </c>
      <c r="K37" s="90">
        <v>191119.07140000002</v>
      </c>
      <c r="L37" s="91">
        <v>1.3173997456680199E-2</v>
      </c>
      <c r="M37" s="91">
        <f t="shared" si="0"/>
        <v>2.331772576272334E-2</v>
      </c>
      <c r="N37" s="91">
        <f>K37/'סכום נכסי הקרן'!$C$42</f>
        <v>3.8794334229401545E-3</v>
      </c>
    </row>
    <row r="38" spans="2:14" s="133" customFormat="1">
      <c r="B38" s="104" t="s">
        <v>1074</v>
      </c>
      <c r="C38" s="82" t="s">
        <v>1075</v>
      </c>
      <c r="D38" s="93" t="s">
        <v>140</v>
      </c>
      <c r="E38" s="93" t="s">
        <v>343</v>
      </c>
      <c r="F38" s="82" t="s">
        <v>604</v>
      </c>
      <c r="G38" s="93" t="s">
        <v>410</v>
      </c>
      <c r="H38" s="93" t="s">
        <v>184</v>
      </c>
      <c r="I38" s="90">
        <v>2061359</v>
      </c>
      <c r="J38" s="92">
        <v>1853</v>
      </c>
      <c r="K38" s="90">
        <v>38196.98227</v>
      </c>
      <c r="L38" s="91">
        <v>1.2164777699284727E-2</v>
      </c>
      <c r="M38" s="91">
        <f t="shared" si="0"/>
        <v>4.6602714789847266E-3</v>
      </c>
      <c r="N38" s="91">
        <f>K38/'סכום נכסי הקרן'!$C$42</f>
        <v>7.753420346185843E-4</v>
      </c>
    </row>
    <row r="39" spans="2:14" s="133" customFormat="1">
      <c r="B39" s="104" t="s">
        <v>1076</v>
      </c>
      <c r="C39" s="82" t="s">
        <v>1077</v>
      </c>
      <c r="D39" s="93" t="s">
        <v>140</v>
      </c>
      <c r="E39" s="93" t="s">
        <v>343</v>
      </c>
      <c r="F39" s="82" t="s">
        <v>1078</v>
      </c>
      <c r="G39" s="93" t="s">
        <v>459</v>
      </c>
      <c r="H39" s="93" t="s">
        <v>184</v>
      </c>
      <c r="I39" s="90">
        <v>298514</v>
      </c>
      <c r="J39" s="92">
        <v>26580</v>
      </c>
      <c r="K39" s="90">
        <v>79345.021200000003</v>
      </c>
      <c r="L39" s="91">
        <v>2.1236712044131246E-3</v>
      </c>
      <c r="M39" s="91">
        <f t="shared" si="0"/>
        <v>9.680590384969134E-3</v>
      </c>
      <c r="N39" s="91">
        <f>K39/'סכום נכסי הקרן'!$C$42</f>
        <v>1.6105861384337759E-3</v>
      </c>
    </row>
    <row r="40" spans="2:14" s="133" customFormat="1">
      <c r="B40" s="104" t="s">
        <v>2810</v>
      </c>
      <c r="C40" s="82" t="s">
        <v>1079</v>
      </c>
      <c r="D40" s="93" t="s">
        <v>140</v>
      </c>
      <c r="E40" s="93" t="s">
        <v>343</v>
      </c>
      <c r="F40" s="82" t="s">
        <v>385</v>
      </c>
      <c r="G40" s="93" t="s">
        <v>386</v>
      </c>
      <c r="H40" s="93" t="s">
        <v>184</v>
      </c>
      <c r="I40" s="90">
        <v>1692606</v>
      </c>
      <c r="J40" s="92">
        <v>19400</v>
      </c>
      <c r="K40" s="90">
        <v>328365.56400000001</v>
      </c>
      <c r="L40" s="91">
        <v>1.3957017222993853E-2</v>
      </c>
      <c r="M40" s="91">
        <f t="shared" si="0"/>
        <v>4.0062658923498619E-2</v>
      </c>
      <c r="N40" s="91">
        <f>K40/'סכום נכסי הקרן'!$C$42</f>
        <v>6.6653334729638832E-3</v>
      </c>
    </row>
    <row r="41" spans="2:14" s="133" customFormat="1">
      <c r="B41" s="104" t="s">
        <v>1080</v>
      </c>
      <c r="C41" s="82" t="s">
        <v>1081</v>
      </c>
      <c r="D41" s="93" t="s">
        <v>140</v>
      </c>
      <c r="E41" s="93" t="s">
        <v>343</v>
      </c>
      <c r="F41" s="82" t="s">
        <v>454</v>
      </c>
      <c r="G41" s="93" t="s">
        <v>455</v>
      </c>
      <c r="H41" s="93" t="s">
        <v>184</v>
      </c>
      <c r="I41" s="90">
        <v>2366995.35</v>
      </c>
      <c r="J41" s="92">
        <v>6833</v>
      </c>
      <c r="K41" s="90">
        <v>161736.79227000001</v>
      </c>
      <c r="L41" s="91">
        <v>2.1217855960755549E-2</v>
      </c>
      <c r="M41" s="91">
        <f t="shared" si="0"/>
        <v>1.9732903368922562E-2</v>
      </c>
      <c r="N41" s="91">
        <f>K41/'סכום נכסי הקרן'!$C$42</f>
        <v>3.2830167761654728E-3</v>
      </c>
    </row>
    <row r="42" spans="2:14" s="133" customFormat="1">
      <c r="B42" s="105"/>
      <c r="C42" s="82"/>
      <c r="D42" s="82"/>
      <c r="E42" s="82"/>
      <c r="F42" s="82"/>
      <c r="G42" s="82"/>
      <c r="H42" s="82"/>
      <c r="I42" s="90"/>
      <c r="J42" s="92"/>
      <c r="K42" s="82"/>
      <c r="L42" s="82"/>
      <c r="M42" s="91"/>
      <c r="N42" s="82"/>
    </row>
    <row r="43" spans="2:14" s="133" customFormat="1">
      <c r="B43" s="103" t="s">
        <v>1082</v>
      </c>
      <c r="C43" s="80"/>
      <c r="D43" s="80"/>
      <c r="E43" s="80"/>
      <c r="F43" s="80"/>
      <c r="G43" s="80"/>
      <c r="H43" s="80"/>
      <c r="I43" s="87"/>
      <c r="J43" s="89"/>
      <c r="K43" s="87">
        <v>1267313.1603900003</v>
      </c>
      <c r="L43" s="80"/>
      <c r="M43" s="88">
        <f t="shared" si="0"/>
        <v>0.15462015649718275</v>
      </c>
      <c r="N43" s="88">
        <f>K43/'סכום נכסי הקרן'!$C$42</f>
        <v>2.5724575761772374E-2</v>
      </c>
    </row>
    <row r="44" spans="2:14" s="133" customFormat="1">
      <c r="B44" s="104" t="s">
        <v>1083</v>
      </c>
      <c r="C44" s="82" t="s">
        <v>1084</v>
      </c>
      <c r="D44" s="93" t="s">
        <v>140</v>
      </c>
      <c r="E44" s="93" t="s">
        <v>343</v>
      </c>
      <c r="F44" s="82" t="s">
        <v>839</v>
      </c>
      <c r="G44" s="93" t="s">
        <v>840</v>
      </c>
      <c r="H44" s="93" t="s">
        <v>184</v>
      </c>
      <c r="I44" s="90">
        <v>7631674</v>
      </c>
      <c r="J44" s="92">
        <v>447.1</v>
      </c>
      <c r="K44" s="90">
        <v>34121.214449999999</v>
      </c>
      <c r="L44" s="91">
        <v>2.5970974100415097E-2</v>
      </c>
      <c r="M44" s="91">
        <f t="shared" si="0"/>
        <v>4.1630022341986577E-3</v>
      </c>
      <c r="N44" s="91">
        <f>K44/'סכום נכסי הקרן'!$C$42</f>
        <v>6.9260999856782766E-4</v>
      </c>
    </row>
    <row r="45" spans="2:14" s="133" customFormat="1">
      <c r="B45" s="104" t="s">
        <v>1085</v>
      </c>
      <c r="C45" s="82" t="s">
        <v>1086</v>
      </c>
      <c r="D45" s="93" t="s">
        <v>140</v>
      </c>
      <c r="E45" s="93" t="s">
        <v>343</v>
      </c>
      <c r="F45" s="82" t="s">
        <v>619</v>
      </c>
      <c r="G45" s="93" t="s">
        <v>386</v>
      </c>
      <c r="H45" s="93" t="s">
        <v>184</v>
      </c>
      <c r="I45" s="90">
        <v>3875088</v>
      </c>
      <c r="J45" s="92">
        <v>379.3</v>
      </c>
      <c r="K45" s="90">
        <v>14698.208779999999</v>
      </c>
      <c r="L45" s="91">
        <v>1.8387975643598578E-2</v>
      </c>
      <c r="M45" s="91">
        <f t="shared" si="0"/>
        <v>1.7932736854815649E-3</v>
      </c>
      <c r="N45" s="91">
        <f>K45/'סכום נכסי הקרן'!$C$42</f>
        <v>2.9835181795721317E-4</v>
      </c>
    </row>
    <row r="46" spans="2:14" s="133" customFormat="1">
      <c r="B46" s="104" t="s">
        <v>1087</v>
      </c>
      <c r="C46" s="82" t="s">
        <v>1088</v>
      </c>
      <c r="D46" s="93" t="s">
        <v>140</v>
      </c>
      <c r="E46" s="93" t="s">
        <v>343</v>
      </c>
      <c r="F46" s="82" t="s">
        <v>1089</v>
      </c>
      <c r="G46" s="93" t="s">
        <v>431</v>
      </c>
      <c r="H46" s="93" t="s">
        <v>184</v>
      </c>
      <c r="I46" s="90">
        <v>204728</v>
      </c>
      <c r="J46" s="92">
        <v>20350</v>
      </c>
      <c r="K46" s="90">
        <v>41662.148000000001</v>
      </c>
      <c r="L46" s="91">
        <v>1.3950883388542066E-2</v>
      </c>
      <c r="M46" s="91">
        <f t="shared" si="0"/>
        <v>5.0830434379663513E-3</v>
      </c>
      <c r="N46" s="91">
        <f>K46/'סכום נכסי הקרן'!$C$42</f>
        <v>8.4567975471378995E-4</v>
      </c>
    </row>
    <row r="47" spans="2:14" s="133" customFormat="1">
      <c r="B47" s="104" t="s">
        <v>1090</v>
      </c>
      <c r="C47" s="82" t="s">
        <v>1091</v>
      </c>
      <c r="D47" s="93" t="s">
        <v>140</v>
      </c>
      <c r="E47" s="93" t="s">
        <v>343</v>
      </c>
      <c r="F47" s="82" t="s">
        <v>1092</v>
      </c>
      <c r="G47" s="93" t="s">
        <v>1093</v>
      </c>
      <c r="H47" s="93" t="s">
        <v>184</v>
      </c>
      <c r="I47" s="90">
        <v>2218443</v>
      </c>
      <c r="J47" s="92">
        <v>1664</v>
      </c>
      <c r="K47" s="90">
        <v>36914.891520000005</v>
      </c>
      <c r="L47" s="91">
        <v>2.0387316585253154E-2</v>
      </c>
      <c r="M47" s="91">
        <f t="shared" si="0"/>
        <v>4.5038483638427801E-3</v>
      </c>
      <c r="N47" s="91">
        <f>K47/'סכום נכסי הקרן'!$C$42</f>
        <v>7.4931749572585088E-4</v>
      </c>
    </row>
    <row r="48" spans="2:14" s="133" customFormat="1">
      <c r="B48" s="104" t="s">
        <v>1094</v>
      </c>
      <c r="C48" s="82" t="s">
        <v>1095</v>
      </c>
      <c r="D48" s="93" t="s">
        <v>140</v>
      </c>
      <c r="E48" s="93" t="s">
        <v>343</v>
      </c>
      <c r="F48" s="82" t="s">
        <v>1096</v>
      </c>
      <c r="G48" s="93" t="s">
        <v>734</v>
      </c>
      <c r="H48" s="93" t="s">
        <v>184</v>
      </c>
      <c r="I48" s="90">
        <v>626500</v>
      </c>
      <c r="J48" s="92">
        <v>1807</v>
      </c>
      <c r="K48" s="90">
        <v>11320.855</v>
      </c>
      <c r="L48" s="91">
        <v>1.1576226160249671E-2</v>
      </c>
      <c r="M48" s="91">
        <f t="shared" si="0"/>
        <v>1.3812153353187301E-3</v>
      </c>
      <c r="N48" s="91">
        <f>K48/'סכום נכסי הקרן'!$C$42</f>
        <v>2.2979655008547283E-4</v>
      </c>
    </row>
    <row r="49" spans="2:14" s="133" customFormat="1">
      <c r="B49" s="104" t="s">
        <v>1097</v>
      </c>
      <c r="C49" s="82" t="s">
        <v>1098</v>
      </c>
      <c r="D49" s="93" t="s">
        <v>140</v>
      </c>
      <c r="E49" s="93" t="s">
        <v>343</v>
      </c>
      <c r="F49" s="82" t="s">
        <v>865</v>
      </c>
      <c r="G49" s="93" t="s">
        <v>438</v>
      </c>
      <c r="H49" s="93" t="s">
        <v>184</v>
      </c>
      <c r="I49" s="90">
        <v>86752</v>
      </c>
      <c r="J49" s="92">
        <v>6073</v>
      </c>
      <c r="K49" s="90">
        <v>5268.4489599999997</v>
      </c>
      <c r="L49" s="91">
        <v>5.4637216615729791E-3</v>
      </c>
      <c r="M49" s="91">
        <f t="shared" si="0"/>
        <v>6.4278382656575092E-4</v>
      </c>
      <c r="N49" s="91">
        <f>K49/'סכום נכסי הקרן'!$C$42</f>
        <v>1.0694169259383652E-4</v>
      </c>
    </row>
    <row r="50" spans="2:14" s="133" customFormat="1">
      <c r="B50" s="104" t="s">
        <v>1099</v>
      </c>
      <c r="C50" s="82" t="s">
        <v>1100</v>
      </c>
      <c r="D50" s="93" t="s">
        <v>140</v>
      </c>
      <c r="E50" s="93" t="s">
        <v>343</v>
      </c>
      <c r="F50" s="82" t="s">
        <v>1101</v>
      </c>
      <c r="G50" s="93" t="s">
        <v>171</v>
      </c>
      <c r="H50" s="93" t="s">
        <v>184</v>
      </c>
      <c r="I50" s="90">
        <v>190217</v>
      </c>
      <c r="J50" s="92">
        <v>7000</v>
      </c>
      <c r="K50" s="90">
        <v>13315.19</v>
      </c>
      <c r="L50" s="91">
        <v>8.7708478646116063E-3</v>
      </c>
      <c r="M50" s="91">
        <f t="shared" si="0"/>
        <v>1.624536717472541E-3</v>
      </c>
      <c r="N50" s="91">
        <f>K50/'סכום נכסי הקרן'!$C$42</f>
        <v>2.7027858988853644E-4</v>
      </c>
    </row>
    <row r="51" spans="2:14" s="133" customFormat="1">
      <c r="B51" s="104" t="s">
        <v>1102</v>
      </c>
      <c r="C51" s="82" t="s">
        <v>1103</v>
      </c>
      <c r="D51" s="93" t="s">
        <v>140</v>
      </c>
      <c r="E51" s="93" t="s">
        <v>343</v>
      </c>
      <c r="F51" s="82" t="s">
        <v>1104</v>
      </c>
      <c r="G51" s="93" t="s">
        <v>508</v>
      </c>
      <c r="H51" s="93" t="s">
        <v>184</v>
      </c>
      <c r="I51" s="90">
        <v>96262</v>
      </c>
      <c r="J51" s="92">
        <v>69970</v>
      </c>
      <c r="K51" s="90">
        <v>67354.521400000012</v>
      </c>
      <c r="L51" s="91">
        <v>2.6846921620665844E-2</v>
      </c>
      <c r="M51" s="91">
        <f t="shared" si="0"/>
        <v>8.2176741828009978E-3</v>
      </c>
      <c r="N51" s="91">
        <f>K51/'סכום נכסי הקרן'!$C$42</f>
        <v>1.3671967930318121E-3</v>
      </c>
    </row>
    <row r="52" spans="2:14" s="133" customFormat="1">
      <c r="B52" s="104" t="s">
        <v>1105</v>
      </c>
      <c r="C52" s="82" t="s">
        <v>1106</v>
      </c>
      <c r="D52" s="93" t="s">
        <v>140</v>
      </c>
      <c r="E52" s="93" t="s">
        <v>343</v>
      </c>
      <c r="F52" s="82" t="s">
        <v>1107</v>
      </c>
      <c r="G52" s="93" t="s">
        <v>1108</v>
      </c>
      <c r="H52" s="93" t="s">
        <v>184</v>
      </c>
      <c r="I52" s="90">
        <v>65612</v>
      </c>
      <c r="J52" s="92">
        <v>16250</v>
      </c>
      <c r="K52" s="90">
        <v>10661.95</v>
      </c>
      <c r="L52" s="91">
        <v>1.4325648460918548E-2</v>
      </c>
      <c r="M52" s="91">
        <f t="shared" si="0"/>
        <v>1.3008247914491912E-3</v>
      </c>
      <c r="N52" s="91">
        <f>K52/'סכום נכסי הקרן'!$C$42</f>
        <v>2.164217567651743E-4</v>
      </c>
    </row>
    <row r="53" spans="2:14" s="133" customFormat="1">
      <c r="B53" s="104" t="s">
        <v>1109</v>
      </c>
      <c r="C53" s="82" t="s">
        <v>1110</v>
      </c>
      <c r="D53" s="93" t="s">
        <v>140</v>
      </c>
      <c r="E53" s="93" t="s">
        <v>343</v>
      </c>
      <c r="F53" s="82" t="s">
        <v>1111</v>
      </c>
      <c r="G53" s="93" t="s">
        <v>1112</v>
      </c>
      <c r="H53" s="93" t="s">
        <v>184</v>
      </c>
      <c r="I53" s="90">
        <v>517387</v>
      </c>
      <c r="J53" s="92">
        <v>3860</v>
      </c>
      <c r="K53" s="90">
        <v>19971.138199999998</v>
      </c>
      <c r="L53" s="91">
        <v>2.0920815594267988E-2</v>
      </c>
      <c r="M53" s="91">
        <f t="shared" si="0"/>
        <v>2.4366041562770388E-3</v>
      </c>
      <c r="N53" s="91">
        <f>K53/'סכום נכסי הקרן'!$C$42</f>
        <v>4.0538445723756726E-4</v>
      </c>
    </row>
    <row r="54" spans="2:14" s="133" customFormat="1">
      <c r="B54" s="104" t="s">
        <v>1113</v>
      </c>
      <c r="C54" s="82" t="s">
        <v>1114</v>
      </c>
      <c r="D54" s="93" t="s">
        <v>140</v>
      </c>
      <c r="E54" s="93" t="s">
        <v>343</v>
      </c>
      <c r="F54" s="82" t="s">
        <v>1115</v>
      </c>
      <c r="G54" s="93" t="s">
        <v>410</v>
      </c>
      <c r="H54" s="93" t="s">
        <v>184</v>
      </c>
      <c r="I54" s="90">
        <v>119715</v>
      </c>
      <c r="J54" s="92">
        <v>6050</v>
      </c>
      <c r="K54" s="90">
        <v>7242.7574999999997</v>
      </c>
      <c r="L54" s="91">
        <v>4.0053136525439337E-3</v>
      </c>
      <c r="M54" s="91">
        <f t="shared" si="0"/>
        <v>8.836618549566041E-4</v>
      </c>
      <c r="N54" s="91">
        <f>K54/'סכום נכסי הקרן'!$C$42</f>
        <v>1.4701722498925072E-4</v>
      </c>
    </row>
    <row r="55" spans="2:14" s="133" customFormat="1">
      <c r="B55" s="104" t="s">
        <v>1116</v>
      </c>
      <c r="C55" s="82" t="s">
        <v>1117</v>
      </c>
      <c r="D55" s="93" t="s">
        <v>140</v>
      </c>
      <c r="E55" s="93" t="s">
        <v>343</v>
      </c>
      <c r="F55" s="82" t="s">
        <v>477</v>
      </c>
      <c r="G55" s="93" t="s">
        <v>386</v>
      </c>
      <c r="H55" s="93" t="s">
        <v>184</v>
      </c>
      <c r="I55" s="90">
        <v>64747</v>
      </c>
      <c r="J55" s="92">
        <v>155500</v>
      </c>
      <c r="K55" s="90">
        <v>100681.58500000001</v>
      </c>
      <c r="L55" s="91">
        <v>3.030155539591577E-2</v>
      </c>
      <c r="M55" s="91">
        <f t="shared" si="0"/>
        <v>1.2283785030918268E-2</v>
      </c>
      <c r="N55" s="91">
        <f>K55/'סכום נכסי הקרן'!$C$42</f>
        <v>2.0436867083040364E-3</v>
      </c>
    </row>
    <row r="56" spans="2:14" s="133" customFormat="1">
      <c r="B56" s="104" t="s">
        <v>1118</v>
      </c>
      <c r="C56" s="82" t="s">
        <v>1119</v>
      </c>
      <c r="D56" s="93" t="s">
        <v>140</v>
      </c>
      <c r="E56" s="93" t="s">
        <v>343</v>
      </c>
      <c r="F56" s="82" t="s">
        <v>1120</v>
      </c>
      <c r="G56" s="93" t="s">
        <v>171</v>
      </c>
      <c r="H56" s="93" t="s">
        <v>184</v>
      </c>
      <c r="I56" s="90">
        <v>714277</v>
      </c>
      <c r="J56" s="92">
        <v>2839</v>
      </c>
      <c r="K56" s="90">
        <v>21135.456429999998</v>
      </c>
      <c r="L56" s="91">
        <v>7.6638374504279507E-3</v>
      </c>
      <c r="M56" s="91">
        <f t="shared" si="0"/>
        <v>2.5786582850921471E-3</v>
      </c>
      <c r="N56" s="91">
        <f>K56/'סכום נכסי הקרן'!$C$42</f>
        <v>4.2901838881390352E-4</v>
      </c>
    </row>
    <row r="57" spans="2:14" s="133" customFormat="1">
      <c r="B57" s="104" t="s">
        <v>1121</v>
      </c>
      <c r="C57" s="82" t="s">
        <v>1122</v>
      </c>
      <c r="D57" s="93" t="s">
        <v>140</v>
      </c>
      <c r="E57" s="93" t="s">
        <v>343</v>
      </c>
      <c r="F57" s="82" t="s">
        <v>1123</v>
      </c>
      <c r="G57" s="93" t="s">
        <v>207</v>
      </c>
      <c r="H57" s="93" t="s">
        <v>184</v>
      </c>
      <c r="I57" s="90">
        <v>241303</v>
      </c>
      <c r="J57" s="92">
        <v>10300</v>
      </c>
      <c r="K57" s="90">
        <v>24854.208999999999</v>
      </c>
      <c r="L57" s="91">
        <v>9.5154582276971555E-3</v>
      </c>
      <c r="M57" s="91">
        <f t="shared" si="0"/>
        <v>3.0323694295189539E-3</v>
      </c>
      <c r="N57" s="91">
        <f>K57/'סכום נכסי הקרן'!$C$42</f>
        <v>5.0450354529788693E-4</v>
      </c>
    </row>
    <row r="58" spans="2:14" s="133" customFormat="1">
      <c r="B58" s="104" t="s">
        <v>1124</v>
      </c>
      <c r="C58" s="82" t="s">
        <v>1125</v>
      </c>
      <c r="D58" s="93" t="s">
        <v>140</v>
      </c>
      <c r="E58" s="93" t="s">
        <v>343</v>
      </c>
      <c r="F58" s="82" t="s">
        <v>1126</v>
      </c>
      <c r="G58" s="93" t="s">
        <v>386</v>
      </c>
      <c r="H58" s="93" t="s">
        <v>184</v>
      </c>
      <c r="I58" s="90">
        <v>203093</v>
      </c>
      <c r="J58" s="92">
        <v>5991</v>
      </c>
      <c r="K58" s="90">
        <v>12167.30163</v>
      </c>
      <c r="L58" s="91">
        <v>1.1323706642884762E-2</v>
      </c>
      <c r="M58" s="91">
        <f t="shared" si="0"/>
        <v>1.4844871346558701E-3</v>
      </c>
      <c r="N58" s="91">
        <f>K58/'סכום נכסי הקרן'!$C$42</f>
        <v>2.4697816007919455E-4</v>
      </c>
    </row>
    <row r="59" spans="2:14" s="133" customFormat="1">
      <c r="B59" s="104" t="s">
        <v>1127</v>
      </c>
      <c r="C59" s="82" t="s">
        <v>1128</v>
      </c>
      <c r="D59" s="93" t="s">
        <v>140</v>
      </c>
      <c r="E59" s="93" t="s">
        <v>343</v>
      </c>
      <c r="F59" s="82" t="s">
        <v>1129</v>
      </c>
      <c r="G59" s="93" t="s">
        <v>438</v>
      </c>
      <c r="H59" s="93" t="s">
        <v>184</v>
      </c>
      <c r="I59" s="90">
        <v>119114</v>
      </c>
      <c r="J59" s="92">
        <v>16570</v>
      </c>
      <c r="K59" s="90">
        <v>19737.1898</v>
      </c>
      <c r="L59" s="91">
        <v>2.4553937691863068E-2</v>
      </c>
      <c r="M59" s="91">
        <f t="shared" si="0"/>
        <v>2.4080609837204363E-3</v>
      </c>
      <c r="N59" s="91">
        <f>K59/'סכום נכסי הקרן'!$C$42</f>
        <v>4.0063565202647534E-4</v>
      </c>
    </row>
    <row r="60" spans="2:14" s="133" customFormat="1">
      <c r="B60" s="104" t="s">
        <v>1130</v>
      </c>
      <c r="C60" s="82" t="s">
        <v>1131</v>
      </c>
      <c r="D60" s="93" t="s">
        <v>140</v>
      </c>
      <c r="E60" s="93" t="s">
        <v>343</v>
      </c>
      <c r="F60" s="82" t="s">
        <v>1132</v>
      </c>
      <c r="G60" s="93" t="s">
        <v>1093</v>
      </c>
      <c r="H60" s="93" t="s">
        <v>184</v>
      </c>
      <c r="I60" s="90">
        <v>217634</v>
      </c>
      <c r="J60" s="92">
        <v>5513</v>
      </c>
      <c r="K60" s="90">
        <v>11998.162420000001</v>
      </c>
      <c r="L60" s="91">
        <v>1.5571889174662828E-2</v>
      </c>
      <c r="M60" s="91">
        <f t="shared" si="0"/>
        <v>1.4638510898822472E-3</v>
      </c>
      <c r="N60" s="91">
        <f>K60/'סכום נכסי הקרן'!$C$42</f>
        <v>2.43544885212395E-4</v>
      </c>
    </row>
    <row r="61" spans="2:14" s="133" customFormat="1">
      <c r="B61" s="104" t="s">
        <v>1133</v>
      </c>
      <c r="C61" s="82" t="s">
        <v>1134</v>
      </c>
      <c r="D61" s="93" t="s">
        <v>140</v>
      </c>
      <c r="E61" s="93" t="s">
        <v>343</v>
      </c>
      <c r="F61" s="82" t="s">
        <v>451</v>
      </c>
      <c r="G61" s="93" t="s">
        <v>431</v>
      </c>
      <c r="H61" s="93" t="s">
        <v>184</v>
      </c>
      <c r="I61" s="90">
        <v>2951319</v>
      </c>
      <c r="J61" s="92">
        <v>1484</v>
      </c>
      <c r="K61" s="90">
        <v>43797.573960000002</v>
      </c>
      <c r="L61" s="91">
        <v>1.1807885684430888E-2</v>
      </c>
      <c r="M61" s="91">
        <f t="shared" si="0"/>
        <v>5.3435788024233403E-3</v>
      </c>
      <c r="N61" s="91">
        <f>K61/'סכום נכסי הקרן'!$C$42</f>
        <v>8.8902573154777981E-4</v>
      </c>
    </row>
    <row r="62" spans="2:14" s="133" customFormat="1">
      <c r="B62" s="104" t="s">
        <v>1135</v>
      </c>
      <c r="C62" s="82" t="s">
        <v>1136</v>
      </c>
      <c r="D62" s="93" t="s">
        <v>140</v>
      </c>
      <c r="E62" s="93" t="s">
        <v>343</v>
      </c>
      <c r="F62" s="82" t="s">
        <v>1137</v>
      </c>
      <c r="G62" s="93" t="s">
        <v>1138</v>
      </c>
      <c r="H62" s="93" t="s">
        <v>184</v>
      </c>
      <c r="I62" s="90">
        <v>71583</v>
      </c>
      <c r="J62" s="92">
        <v>13820</v>
      </c>
      <c r="K62" s="90">
        <v>9892.7705999999998</v>
      </c>
      <c r="L62" s="91">
        <v>1.0538820632020066E-2</v>
      </c>
      <c r="M62" s="91">
        <f t="shared" si="0"/>
        <v>1.206980078934875E-3</v>
      </c>
      <c r="N62" s="91">
        <f>K62/'סכום נכסי הקרן'!$C$42</f>
        <v>2.0080855683311845E-4</v>
      </c>
    </row>
    <row r="63" spans="2:14" s="133" customFormat="1">
      <c r="B63" s="104" t="s">
        <v>1139</v>
      </c>
      <c r="C63" s="82" t="s">
        <v>1140</v>
      </c>
      <c r="D63" s="93" t="s">
        <v>140</v>
      </c>
      <c r="E63" s="93" t="s">
        <v>343</v>
      </c>
      <c r="F63" s="82" t="s">
        <v>434</v>
      </c>
      <c r="G63" s="93" t="s">
        <v>386</v>
      </c>
      <c r="H63" s="93" t="s">
        <v>184</v>
      </c>
      <c r="I63" s="90">
        <v>100600</v>
      </c>
      <c r="J63" s="92">
        <v>9988</v>
      </c>
      <c r="K63" s="90">
        <v>10047.928</v>
      </c>
      <c r="L63" s="91">
        <v>5.6635757204873379E-3</v>
      </c>
      <c r="M63" s="91">
        <f t="shared" si="0"/>
        <v>1.2259102551687533E-3</v>
      </c>
      <c r="N63" s="91">
        <f>K63/'סכום נכסי הקרן'!$C$42</f>
        <v>2.0395802171366251E-4</v>
      </c>
    </row>
    <row r="64" spans="2:14" s="133" customFormat="1">
      <c r="B64" s="104" t="s">
        <v>1141</v>
      </c>
      <c r="C64" s="82" t="s">
        <v>1142</v>
      </c>
      <c r="D64" s="93" t="s">
        <v>140</v>
      </c>
      <c r="E64" s="93" t="s">
        <v>343</v>
      </c>
      <c r="F64" s="82" t="s">
        <v>1143</v>
      </c>
      <c r="G64" s="93" t="s">
        <v>1138</v>
      </c>
      <c r="H64" s="93" t="s">
        <v>184</v>
      </c>
      <c r="I64" s="90">
        <v>596903</v>
      </c>
      <c r="J64" s="92">
        <v>6338</v>
      </c>
      <c r="K64" s="90">
        <v>37831.712140000003</v>
      </c>
      <c r="L64" s="91">
        <v>2.6549462948740492E-2</v>
      </c>
      <c r="M64" s="91">
        <f t="shared" si="0"/>
        <v>4.6157062314756067E-3</v>
      </c>
      <c r="N64" s="91">
        <f>K64/'סכום נכסי הקרן'!$C$42</f>
        <v>7.6792759324262186E-4</v>
      </c>
    </row>
    <row r="65" spans="2:14" s="133" customFormat="1">
      <c r="B65" s="104" t="s">
        <v>2811</v>
      </c>
      <c r="C65" s="82" t="s">
        <v>1144</v>
      </c>
      <c r="D65" s="93" t="s">
        <v>140</v>
      </c>
      <c r="E65" s="93" t="s">
        <v>343</v>
      </c>
      <c r="F65" s="82" t="s">
        <v>507</v>
      </c>
      <c r="G65" s="93" t="s">
        <v>508</v>
      </c>
      <c r="H65" s="93" t="s">
        <v>184</v>
      </c>
      <c r="I65" s="90">
        <v>144948</v>
      </c>
      <c r="J65" s="92">
        <v>20940</v>
      </c>
      <c r="K65" s="90">
        <v>30352.111199999999</v>
      </c>
      <c r="L65" s="91">
        <v>8.3919047541852997E-3</v>
      </c>
      <c r="M65" s="91">
        <f t="shared" si="0"/>
        <v>3.7031479909193591E-3</v>
      </c>
      <c r="N65" s="91">
        <f>K65/'סכום נכסי הקרן'!$C$42</f>
        <v>6.1610279802812079E-4</v>
      </c>
    </row>
    <row r="66" spans="2:14" s="133" customFormat="1">
      <c r="B66" s="104" t="s">
        <v>1145</v>
      </c>
      <c r="C66" s="82" t="s">
        <v>1146</v>
      </c>
      <c r="D66" s="93" t="s">
        <v>140</v>
      </c>
      <c r="E66" s="93" t="s">
        <v>343</v>
      </c>
      <c r="F66" s="82" t="s">
        <v>582</v>
      </c>
      <c r="G66" s="93" t="s">
        <v>386</v>
      </c>
      <c r="H66" s="93" t="s">
        <v>184</v>
      </c>
      <c r="I66" s="90">
        <v>25841</v>
      </c>
      <c r="J66" s="92">
        <v>41490</v>
      </c>
      <c r="K66" s="90">
        <v>10721.430900000001</v>
      </c>
      <c r="L66" s="91">
        <v>4.9460472964696078E-3</v>
      </c>
      <c r="M66" s="91">
        <f t="shared" si="0"/>
        <v>1.3080818344232917E-3</v>
      </c>
      <c r="N66" s="91">
        <f>K66/'סכום נכסי הקרן'!$C$42</f>
        <v>2.1762913073259806E-4</v>
      </c>
    </row>
    <row r="67" spans="2:14" s="133" customFormat="1">
      <c r="B67" s="104" t="s">
        <v>1147</v>
      </c>
      <c r="C67" s="82" t="s">
        <v>1148</v>
      </c>
      <c r="D67" s="93" t="s">
        <v>140</v>
      </c>
      <c r="E67" s="93" t="s">
        <v>343</v>
      </c>
      <c r="F67" s="82" t="s">
        <v>1149</v>
      </c>
      <c r="G67" s="93" t="s">
        <v>431</v>
      </c>
      <c r="H67" s="93" t="s">
        <v>184</v>
      </c>
      <c r="I67" s="90">
        <v>617638</v>
      </c>
      <c r="J67" s="92">
        <v>5900</v>
      </c>
      <c r="K67" s="90">
        <v>36440.642</v>
      </c>
      <c r="L67" s="91">
        <v>1.1143434183206669E-2</v>
      </c>
      <c r="M67" s="91">
        <f t="shared" si="0"/>
        <v>4.4459869470335764E-3</v>
      </c>
      <c r="N67" s="91">
        <f>K67/'סכום נכסי הקרן'!$C$42</f>
        <v>7.3969093451861938E-4</v>
      </c>
    </row>
    <row r="68" spans="2:14" s="133" customFormat="1">
      <c r="B68" s="104" t="s">
        <v>1150</v>
      </c>
      <c r="C68" s="82" t="s">
        <v>1151</v>
      </c>
      <c r="D68" s="93" t="s">
        <v>140</v>
      </c>
      <c r="E68" s="93" t="s">
        <v>343</v>
      </c>
      <c r="F68" s="82" t="s">
        <v>1152</v>
      </c>
      <c r="G68" s="93" t="s">
        <v>212</v>
      </c>
      <c r="H68" s="93" t="s">
        <v>184</v>
      </c>
      <c r="I68" s="90">
        <v>120556</v>
      </c>
      <c r="J68" s="92">
        <v>3920</v>
      </c>
      <c r="K68" s="90">
        <v>4725.7952000000005</v>
      </c>
      <c r="L68" s="91">
        <v>2.1746492887374739E-3</v>
      </c>
      <c r="M68" s="91">
        <f t="shared" si="0"/>
        <v>5.7657666331877282E-4</v>
      </c>
      <c r="N68" s="91">
        <f>K68/'סכום נכסי הקרן'!$C$42</f>
        <v>9.5926626864356731E-5</v>
      </c>
    </row>
    <row r="69" spans="2:14" s="133" customFormat="1">
      <c r="B69" s="104" t="s">
        <v>1153</v>
      </c>
      <c r="C69" s="82" t="s">
        <v>1154</v>
      </c>
      <c r="D69" s="93" t="s">
        <v>140</v>
      </c>
      <c r="E69" s="93" t="s">
        <v>343</v>
      </c>
      <c r="F69" s="82" t="s">
        <v>1155</v>
      </c>
      <c r="G69" s="93" t="s">
        <v>1156</v>
      </c>
      <c r="H69" s="93" t="s">
        <v>184</v>
      </c>
      <c r="I69" s="90">
        <v>841137</v>
      </c>
      <c r="J69" s="92">
        <v>5990</v>
      </c>
      <c r="K69" s="90">
        <v>50384.106299999999</v>
      </c>
      <c r="L69" s="91">
        <v>1.7387945604646394E-2</v>
      </c>
      <c r="M69" s="91">
        <f t="shared" si="0"/>
        <v>6.1471770708033131E-3</v>
      </c>
      <c r="N69" s="91">
        <f>K69/'סכום נכסי הקרן'!$C$42</f>
        <v>1.0227225599903661E-3</v>
      </c>
    </row>
    <row r="70" spans="2:14" s="133" customFormat="1">
      <c r="B70" s="104" t="s">
        <v>1157</v>
      </c>
      <c r="C70" s="82" t="s">
        <v>1158</v>
      </c>
      <c r="D70" s="93" t="s">
        <v>140</v>
      </c>
      <c r="E70" s="93" t="s">
        <v>343</v>
      </c>
      <c r="F70" s="82" t="s">
        <v>1159</v>
      </c>
      <c r="G70" s="93" t="s">
        <v>1138</v>
      </c>
      <c r="H70" s="93" t="s">
        <v>184</v>
      </c>
      <c r="I70" s="90">
        <v>1758956</v>
      </c>
      <c r="J70" s="92">
        <v>3579</v>
      </c>
      <c r="K70" s="90">
        <v>62953.035240000005</v>
      </c>
      <c r="L70" s="91">
        <v>2.8703369931725394E-2</v>
      </c>
      <c r="M70" s="91">
        <f t="shared" si="0"/>
        <v>7.6806652570277105E-3</v>
      </c>
      <c r="N70" s="91">
        <f>K70/'סכום נכסי הקרן'!$C$42</f>
        <v>1.2778531582253458E-3</v>
      </c>
    </row>
    <row r="71" spans="2:14" s="133" customFormat="1">
      <c r="B71" s="104" t="s">
        <v>1160</v>
      </c>
      <c r="C71" s="82" t="s">
        <v>1161</v>
      </c>
      <c r="D71" s="93" t="s">
        <v>140</v>
      </c>
      <c r="E71" s="93" t="s">
        <v>343</v>
      </c>
      <c r="F71" s="82" t="s">
        <v>1162</v>
      </c>
      <c r="G71" s="93" t="s">
        <v>1112</v>
      </c>
      <c r="H71" s="93" t="s">
        <v>184</v>
      </c>
      <c r="I71" s="90">
        <v>3199027</v>
      </c>
      <c r="J71" s="92">
        <v>1367</v>
      </c>
      <c r="K71" s="90">
        <v>43730.699090000002</v>
      </c>
      <c r="L71" s="91">
        <v>2.9713106541300521E-2</v>
      </c>
      <c r="M71" s="91">
        <f t="shared" si="0"/>
        <v>5.335419648720599E-3</v>
      </c>
      <c r="N71" s="91">
        <f>K71/'סכום נכסי הקרן'!$C$42</f>
        <v>8.8766827096609991E-4</v>
      </c>
    </row>
    <row r="72" spans="2:14" s="133" customFormat="1">
      <c r="B72" s="104" t="s">
        <v>1163</v>
      </c>
      <c r="C72" s="82" t="s">
        <v>1164</v>
      </c>
      <c r="D72" s="93" t="s">
        <v>140</v>
      </c>
      <c r="E72" s="93" t="s">
        <v>343</v>
      </c>
      <c r="F72" s="82" t="s">
        <v>537</v>
      </c>
      <c r="G72" s="93" t="s">
        <v>431</v>
      </c>
      <c r="H72" s="93" t="s">
        <v>184</v>
      </c>
      <c r="I72" s="90">
        <v>735309</v>
      </c>
      <c r="J72" s="92">
        <v>4395</v>
      </c>
      <c r="K72" s="90">
        <v>32316.830550000002</v>
      </c>
      <c r="L72" s="91">
        <v>1.1621409183797473E-2</v>
      </c>
      <c r="M72" s="91">
        <f t="shared" si="0"/>
        <v>3.9428560779690962E-3</v>
      </c>
      <c r="N72" s="91">
        <f>K72/'סכום נכסי הקרן'!$C$42</f>
        <v>6.5598368410220019E-4</v>
      </c>
    </row>
    <row r="73" spans="2:14" s="133" customFormat="1">
      <c r="B73" s="104" t="s">
        <v>1165</v>
      </c>
      <c r="C73" s="82" t="s">
        <v>1166</v>
      </c>
      <c r="D73" s="93" t="s">
        <v>140</v>
      </c>
      <c r="E73" s="93" t="s">
        <v>343</v>
      </c>
      <c r="F73" s="82" t="s">
        <v>1167</v>
      </c>
      <c r="G73" s="93" t="s">
        <v>1044</v>
      </c>
      <c r="H73" s="93" t="s">
        <v>184</v>
      </c>
      <c r="I73" s="90">
        <v>1438</v>
      </c>
      <c r="J73" s="92">
        <v>8023</v>
      </c>
      <c r="K73" s="90">
        <v>115.37074000000001</v>
      </c>
      <c r="L73" s="91">
        <v>5.2574945713078048E-5</v>
      </c>
      <c r="M73" s="91">
        <f t="shared" si="0"/>
        <v>1.4075954098437798E-5</v>
      </c>
      <c r="N73" s="91">
        <f>K73/'סכום נכסי הקרן'!$C$42</f>
        <v>2.34185474796807E-6</v>
      </c>
    </row>
    <row r="74" spans="2:14" s="133" customFormat="1">
      <c r="B74" s="104" t="s">
        <v>1168</v>
      </c>
      <c r="C74" s="82" t="s">
        <v>1169</v>
      </c>
      <c r="D74" s="93" t="s">
        <v>140</v>
      </c>
      <c r="E74" s="93" t="s">
        <v>343</v>
      </c>
      <c r="F74" s="82" t="s">
        <v>1170</v>
      </c>
      <c r="G74" s="93" t="s">
        <v>1038</v>
      </c>
      <c r="H74" s="93" t="s">
        <v>184</v>
      </c>
      <c r="I74" s="90">
        <v>1972599</v>
      </c>
      <c r="J74" s="92">
        <v>2769</v>
      </c>
      <c r="K74" s="90">
        <v>54621.266309999999</v>
      </c>
      <c r="L74" s="91">
        <v>2.0151058853584574E-2</v>
      </c>
      <c r="M74" s="91">
        <f t="shared" si="0"/>
        <v>6.6641371753193819E-3</v>
      </c>
      <c r="N74" s="91">
        <f>K74/'סכום נכסי הקרן'!$C$42</f>
        <v>1.1087306179027878E-3</v>
      </c>
    </row>
    <row r="75" spans="2:14" s="133" customFormat="1">
      <c r="B75" s="104" t="s">
        <v>1171</v>
      </c>
      <c r="C75" s="82" t="s">
        <v>1172</v>
      </c>
      <c r="D75" s="93" t="s">
        <v>140</v>
      </c>
      <c r="E75" s="93" t="s">
        <v>343</v>
      </c>
      <c r="F75" s="82" t="s">
        <v>1173</v>
      </c>
      <c r="G75" s="93" t="s">
        <v>212</v>
      </c>
      <c r="H75" s="93" t="s">
        <v>184</v>
      </c>
      <c r="I75" s="90">
        <v>329779</v>
      </c>
      <c r="J75" s="92">
        <v>4000</v>
      </c>
      <c r="K75" s="90">
        <v>13191.16</v>
      </c>
      <c r="L75" s="91">
        <v>6.7252493991602205E-3</v>
      </c>
      <c r="M75" s="91">
        <f t="shared" si="0"/>
        <v>1.6094042793272257E-3</v>
      </c>
      <c r="N75" s="91">
        <f>K75/'סכום נכסי הקרן'!$C$42</f>
        <v>2.6776096501770282E-4</v>
      </c>
    </row>
    <row r="76" spans="2:14" s="133" customFormat="1">
      <c r="B76" s="104" t="s">
        <v>1174</v>
      </c>
      <c r="C76" s="82" t="s">
        <v>1175</v>
      </c>
      <c r="D76" s="93" t="s">
        <v>140</v>
      </c>
      <c r="E76" s="93" t="s">
        <v>343</v>
      </c>
      <c r="F76" s="82" t="s">
        <v>1176</v>
      </c>
      <c r="G76" s="93" t="s">
        <v>840</v>
      </c>
      <c r="H76" s="93" t="s">
        <v>184</v>
      </c>
      <c r="I76" s="90">
        <v>667929</v>
      </c>
      <c r="J76" s="92">
        <v>1053</v>
      </c>
      <c r="K76" s="90">
        <v>7033.2923700000001</v>
      </c>
      <c r="L76" s="91">
        <v>1.0080093649798614E-2</v>
      </c>
      <c r="M76" s="91">
        <f t="shared" ref="M76:M139" si="1">K76/$K$11</f>
        <v>8.5810579494430554E-4</v>
      </c>
      <c r="N76" s="91">
        <f>K76/'סכום נכסי הקרן'!$C$42</f>
        <v>1.4276539381243545E-4</v>
      </c>
    </row>
    <row r="77" spans="2:14" s="133" customFormat="1">
      <c r="B77" s="104" t="s">
        <v>1177</v>
      </c>
      <c r="C77" s="82" t="s">
        <v>1178</v>
      </c>
      <c r="D77" s="93" t="s">
        <v>140</v>
      </c>
      <c r="E77" s="93" t="s">
        <v>343</v>
      </c>
      <c r="F77" s="82" t="s">
        <v>1179</v>
      </c>
      <c r="G77" s="93" t="s">
        <v>171</v>
      </c>
      <c r="H77" s="93" t="s">
        <v>184</v>
      </c>
      <c r="I77" s="90">
        <v>224884</v>
      </c>
      <c r="J77" s="92">
        <v>11020</v>
      </c>
      <c r="K77" s="90">
        <v>24782.216800000002</v>
      </c>
      <c r="L77" s="91">
        <v>2.0643165258413171E-2</v>
      </c>
      <c r="M77" s="91">
        <f t="shared" si="1"/>
        <v>3.0235859294508649E-3</v>
      </c>
      <c r="N77" s="91">
        <f>K77/'סכום נכסי הקרן'!$C$42</f>
        <v>5.0304221051415698E-4</v>
      </c>
    </row>
    <row r="78" spans="2:14" s="133" customFormat="1">
      <c r="B78" s="104" t="s">
        <v>2812</v>
      </c>
      <c r="C78" s="82" t="s">
        <v>1180</v>
      </c>
      <c r="D78" s="93" t="s">
        <v>140</v>
      </c>
      <c r="E78" s="93" t="s">
        <v>343</v>
      </c>
      <c r="F78" s="82" t="s">
        <v>1181</v>
      </c>
      <c r="G78" s="93" t="s">
        <v>1182</v>
      </c>
      <c r="H78" s="93" t="s">
        <v>184</v>
      </c>
      <c r="I78" s="90">
        <v>11143</v>
      </c>
      <c r="J78" s="92">
        <v>914.9</v>
      </c>
      <c r="K78" s="90">
        <v>101.94731</v>
      </c>
      <c r="L78" s="91">
        <v>1.4297401895322514E-4</v>
      </c>
      <c r="M78" s="91">
        <f t="shared" si="1"/>
        <v>1.2438211421883995E-5</v>
      </c>
      <c r="N78" s="91">
        <f>K78/'סכום נכסי הקרן'!$C$42</f>
        <v>2.0693790467676008E-6</v>
      </c>
    </row>
    <row r="79" spans="2:14" s="133" customFormat="1">
      <c r="B79" s="104" t="s">
        <v>1183</v>
      </c>
      <c r="C79" s="82" t="s">
        <v>1184</v>
      </c>
      <c r="D79" s="93" t="s">
        <v>140</v>
      </c>
      <c r="E79" s="93" t="s">
        <v>343</v>
      </c>
      <c r="F79" s="82" t="s">
        <v>1185</v>
      </c>
      <c r="G79" s="93" t="s">
        <v>207</v>
      </c>
      <c r="H79" s="93" t="s">
        <v>184</v>
      </c>
      <c r="I79" s="90">
        <v>335341</v>
      </c>
      <c r="J79" s="92">
        <v>7338</v>
      </c>
      <c r="K79" s="90">
        <v>24607.32258</v>
      </c>
      <c r="L79" s="91">
        <v>2.4883923233318325E-2</v>
      </c>
      <c r="M79" s="91">
        <f t="shared" si="1"/>
        <v>3.0022477373511857E-3</v>
      </c>
      <c r="N79" s="91">
        <f>K79/'סכום נכסי הקרן'!$C$42</f>
        <v>4.9949211748797739E-4</v>
      </c>
    </row>
    <row r="80" spans="2:14" s="133" customFormat="1">
      <c r="B80" s="104" t="s">
        <v>1186</v>
      </c>
      <c r="C80" s="82" t="s">
        <v>1187</v>
      </c>
      <c r="D80" s="93" t="s">
        <v>140</v>
      </c>
      <c r="E80" s="93" t="s">
        <v>343</v>
      </c>
      <c r="F80" s="82" t="s">
        <v>1188</v>
      </c>
      <c r="G80" s="93" t="s">
        <v>1138</v>
      </c>
      <c r="H80" s="93" t="s">
        <v>184</v>
      </c>
      <c r="I80" s="90">
        <v>202472</v>
      </c>
      <c r="J80" s="92">
        <v>13090</v>
      </c>
      <c r="K80" s="90">
        <v>26503.584800000001</v>
      </c>
      <c r="L80" s="91">
        <v>1.3746689984277043E-2</v>
      </c>
      <c r="M80" s="91">
        <f t="shared" si="1"/>
        <v>3.2336036250513235E-3</v>
      </c>
      <c r="N80" s="91">
        <f>K80/'סכום נכסי הקרן'!$C$42</f>
        <v>5.3798342545132653E-4</v>
      </c>
    </row>
    <row r="81" spans="2:14" s="133" customFormat="1">
      <c r="B81" s="104" t="s">
        <v>1189</v>
      </c>
      <c r="C81" s="82" t="s">
        <v>1190</v>
      </c>
      <c r="D81" s="93" t="s">
        <v>140</v>
      </c>
      <c r="E81" s="93" t="s">
        <v>343</v>
      </c>
      <c r="F81" s="82" t="s">
        <v>1191</v>
      </c>
      <c r="G81" s="93" t="s">
        <v>459</v>
      </c>
      <c r="H81" s="93" t="s">
        <v>184</v>
      </c>
      <c r="I81" s="90">
        <v>196239</v>
      </c>
      <c r="J81" s="92">
        <v>13420</v>
      </c>
      <c r="K81" s="90">
        <v>26335.273799999999</v>
      </c>
      <c r="L81" s="91">
        <v>2.0552987524553687E-2</v>
      </c>
      <c r="M81" s="91">
        <f t="shared" si="1"/>
        <v>3.2130686270937631E-3</v>
      </c>
      <c r="N81" s="91">
        <f>K81/'סכום נכסי הקרן'!$C$42</f>
        <v>5.3456696201800485E-4</v>
      </c>
    </row>
    <row r="82" spans="2:14" s="133" customFormat="1">
      <c r="B82" s="104" t="s">
        <v>1192</v>
      </c>
      <c r="C82" s="82" t="s">
        <v>1193</v>
      </c>
      <c r="D82" s="93" t="s">
        <v>140</v>
      </c>
      <c r="E82" s="93" t="s">
        <v>343</v>
      </c>
      <c r="F82" s="82" t="s">
        <v>1194</v>
      </c>
      <c r="G82" s="93" t="s">
        <v>459</v>
      </c>
      <c r="H82" s="93" t="s">
        <v>184</v>
      </c>
      <c r="I82" s="90">
        <v>403286</v>
      </c>
      <c r="J82" s="92">
        <v>2547</v>
      </c>
      <c r="K82" s="90">
        <v>10271.69442</v>
      </c>
      <c r="L82" s="91">
        <v>1.5676515667128091E-2</v>
      </c>
      <c r="M82" s="91">
        <f t="shared" si="1"/>
        <v>1.2532111622851655E-3</v>
      </c>
      <c r="N82" s="91">
        <f>K82/'סכום נכסי הקרן'!$C$42</f>
        <v>2.0850014784644816E-4</v>
      </c>
    </row>
    <row r="83" spans="2:14" s="133" customFormat="1">
      <c r="B83" s="104" t="s">
        <v>1195</v>
      </c>
      <c r="C83" s="82" t="s">
        <v>1196</v>
      </c>
      <c r="D83" s="93" t="s">
        <v>140</v>
      </c>
      <c r="E83" s="93" t="s">
        <v>343</v>
      </c>
      <c r="F83" s="82" t="s">
        <v>1197</v>
      </c>
      <c r="G83" s="93" t="s">
        <v>1093</v>
      </c>
      <c r="H83" s="93" t="s">
        <v>184</v>
      </c>
      <c r="I83" s="90">
        <v>29324</v>
      </c>
      <c r="J83" s="92">
        <v>39810</v>
      </c>
      <c r="K83" s="90">
        <v>11673.884400000001</v>
      </c>
      <c r="L83" s="91">
        <v>1.2277063736985136E-2</v>
      </c>
      <c r="M83" s="91">
        <f t="shared" si="1"/>
        <v>1.4242871369713765E-3</v>
      </c>
      <c r="N83" s="91">
        <f>K83/'סכום נכסי הקרן'!$C$42</f>
        <v>2.3696252281445353E-4</v>
      </c>
    </row>
    <row r="84" spans="2:14" s="133" customFormat="1">
      <c r="B84" s="104" t="s">
        <v>2813</v>
      </c>
      <c r="C84" s="82" t="s">
        <v>1198</v>
      </c>
      <c r="D84" s="93" t="s">
        <v>140</v>
      </c>
      <c r="E84" s="93" t="s">
        <v>343</v>
      </c>
      <c r="F84" s="82" t="s">
        <v>1199</v>
      </c>
      <c r="G84" s="93" t="s">
        <v>1200</v>
      </c>
      <c r="H84" s="93" t="s">
        <v>184</v>
      </c>
      <c r="I84" s="90">
        <v>296663</v>
      </c>
      <c r="J84" s="92">
        <v>2078</v>
      </c>
      <c r="K84" s="90">
        <v>6164.6571399999993</v>
      </c>
      <c r="L84" s="91">
        <v>8.1458828121743609E-3</v>
      </c>
      <c r="M84" s="91">
        <f t="shared" si="1"/>
        <v>7.521268471992709E-4</v>
      </c>
      <c r="N84" s="91">
        <f>K84/'סכום נכסי הקרן'!$C$42</f>
        <v>1.2513338817887672E-4</v>
      </c>
    </row>
    <row r="85" spans="2:14" s="133" customFormat="1">
      <c r="B85" s="104" t="s">
        <v>1201</v>
      </c>
      <c r="C85" s="82" t="s">
        <v>1202</v>
      </c>
      <c r="D85" s="93" t="s">
        <v>140</v>
      </c>
      <c r="E85" s="93" t="s">
        <v>343</v>
      </c>
      <c r="F85" s="82" t="s">
        <v>1203</v>
      </c>
      <c r="G85" s="93" t="s">
        <v>455</v>
      </c>
      <c r="H85" s="93" t="s">
        <v>184</v>
      </c>
      <c r="I85" s="90">
        <v>250557</v>
      </c>
      <c r="J85" s="92">
        <v>10390</v>
      </c>
      <c r="K85" s="90">
        <v>26032.872299999999</v>
      </c>
      <c r="L85" s="91">
        <v>1.9920995641912E-2</v>
      </c>
      <c r="M85" s="91">
        <f t="shared" si="1"/>
        <v>3.1761737468728448E-3</v>
      </c>
      <c r="N85" s="91">
        <f>K85/'סכום נכסי הקרן'!$C$42</f>
        <v>5.2842866049919977E-4</v>
      </c>
    </row>
    <row r="86" spans="2:14" s="133" customFormat="1">
      <c r="B86" s="104" t="s">
        <v>1204</v>
      </c>
      <c r="C86" s="82" t="s">
        <v>1205</v>
      </c>
      <c r="D86" s="93" t="s">
        <v>140</v>
      </c>
      <c r="E86" s="93" t="s">
        <v>343</v>
      </c>
      <c r="F86" s="82" t="s">
        <v>1206</v>
      </c>
      <c r="G86" s="93" t="s">
        <v>1200</v>
      </c>
      <c r="H86" s="93" t="s">
        <v>184</v>
      </c>
      <c r="I86" s="90">
        <v>1349225</v>
      </c>
      <c r="J86" s="92">
        <v>300</v>
      </c>
      <c r="K86" s="90">
        <v>4047.6750000000002</v>
      </c>
      <c r="L86" s="91">
        <v>7.8607684449758502E-3</v>
      </c>
      <c r="M86" s="91">
        <f t="shared" si="1"/>
        <v>4.9384174449599791E-4</v>
      </c>
      <c r="N86" s="91">
        <f>K86/'סכום נכסי הקרן'!$C$42</f>
        <v>8.2161793510049933E-5</v>
      </c>
    </row>
    <row r="87" spans="2:14" s="133" customFormat="1">
      <c r="B87" s="104" t="s">
        <v>1207</v>
      </c>
      <c r="C87" s="82" t="s">
        <v>1208</v>
      </c>
      <c r="D87" s="93" t="s">
        <v>140</v>
      </c>
      <c r="E87" s="93" t="s">
        <v>343</v>
      </c>
      <c r="F87" s="82" t="s">
        <v>549</v>
      </c>
      <c r="G87" s="93" t="s">
        <v>386</v>
      </c>
      <c r="H87" s="93" t="s">
        <v>184</v>
      </c>
      <c r="I87" s="90">
        <v>2733743</v>
      </c>
      <c r="J87" s="92">
        <v>1305</v>
      </c>
      <c r="K87" s="90">
        <v>35675.346149999998</v>
      </c>
      <c r="L87" s="91">
        <v>1.6551663667298738E-2</v>
      </c>
      <c r="M87" s="91">
        <f t="shared" si="1"/>
        <v>4.3526160519840604E-3</v>
      </c>
      <c r="N87" s="91">
        <f>K87/'סכום נכסי הקרן'!$C$42</f>
        <v>7.241565648862259E-4</v>
      </c>
    </row>
    <row r="88" spans="2:14" s="133" customFormat="1">
      <c r="B88" s="104" t="s">
        <v>1209</v>
      </c>
      <c r="C88" s="82" t="s">
        <v>1210</v>
      </c>
      <c r="D88" s="93" t="s">
        <v>140</v>
      </c>
      <c r="E88" s="93" t="s">
        <v>343</v>
      </c>
      <c r="F88" s="82" t="s">
        <v>1211</v>
      </c>
      <c r="G88" s="93" t="s">
        <v>171</v>
      </c>
      <c r="H88" s="93" t="s">
        <v>184</v>
      </c>
      <c r="I88" s="90">
        <v>87716</v>
      </c>
      <c r="J88" s="92">
        <v>17140</v>
      </c>
      <c r="K88" s="90">
        <v>15034.5224</v>
      </c>
      <c r="L88" s="91">
        <v>6.5077159494312869E-3</v>
      </c>
      <c r="M88" s="91">
        <f t="shared" si="1"/>
        <v>1.8343060571019555E-3</v>
      </c>
      <c r="N88" s="91">
        <f>K88/'סכום נכסי הקרן'!$C$42</f>
        <v>3.0517848516766296E-4</v>
      </c>
    </row>
    <row r="89" spans="2:14" s="133" customFormat="1">
      <c r="B89" s="104" t="s">
        <v>1212</v>
      </c>
      <c r="C89" s="82" t="s">
        <v>1213</v>
      </c>
      <c r="D89" s="93" t="s">
        <v>140</v>
      </c>
      <c r="E89" s="93" t="s">
        <v>343</v>
      </c>
      <c r="F89" s="82" t="s">
        <v>1214</v>
      </c>
      <c r="G89" s="93" t="s">
        <v>1038</v>
      </c>
      <c r="H89" s="93" t="s">
        <v>184</v>
      </c>
      <c r="I89" s="90">
        <v>7048300</v>
      </c>
      <c r="J89" s="92">
        <v>245.2</v>
      </c>
      <c r="K89" s="90">
        <v>17282.4316</v>
      </c>
      <c r="L89" s="91">
        <v>6.7481076250853079E-3</v>
      </c>
      <c r="M89" s="91">
        <f t="shared" si="1"/>
        <v>2.1085650825416469E-3</v>
      </c>
      <c r="N89" s="91">
        <f>K89/'סכום נכסי הקרן'!$C$42</f>
        <v>3.5080770478626908E-4</v>
      </c>
    </row>
    <row r="90" spans="2:14" s="133" customFormat="1">
      <c r="B90" s="104" t="s">
        <v>1215</v>
      </c>
      <c r="C90" s="82" t="s">
        <v>1216</v>
      </c>
      <c r="D90" s="93" t="s">
        <v>140</v>
      </c>
      <c r="E90" s="93" t="s">
        <v>343</v>
      </c>
      <c r="F90" s="82" t="s">
        <v>1217</v>
      </c>
      <c r="G90" s="93" t="s">
        <v>171</v>
      </c>
      <c r="H90" s="93" t="s">
        <v>184</v>
      </c>
      <c r="I90" s="90">
        <v>819065</v>
      </c>
      <c r="J90" s="92">
        <v>1830</v>
      </c>
      <c r="K90" s="90">
        <v>14988.889499999999</v>
      </c>
      <c r="L90" s="91">
        <v>3.5257958609287831E-3</v>
      </c>
      <c r="M90" s="91">
        <f t="shared" si="1"/>
        <v>1.8287385570080962E-3</v>
      </c>
      <c r="N90" s="91">
        <f>K90/'סכום נכסי הקרן'!$C$42</f>
        <v>3.042522050421428E-4</v>
      </c>
    </row>
    <row r="91" spans="2:14" s="133" customFormat="1">
      <c r="B91" s="104" t="s">
        <v>1218</v>
      </c>
      <c r="C91" s="82" t="s">
        <v>1219</v>
      </c>
      <c r="D91" s="93" t="s">
        <v>140</v>
      </c>
      <c r="E91" s="93" t="s">
        <v>343</v>
      </c>
      <c r="F91" s="82" t="s">
        <v>647</v>
      </c>
      <c r="G91" s="93" t="s">
        <v>386</v>
      </c>
      <c r="H91" s="93" t="s">
        <v>184</v>
      </c>
      <c r="I91" s="90">
        <v>9066044</v>
      </c>
      <c r="J91" s="92">
        <v>906.8</v>
      </c>
      <c r="K91" s="90">
        <v>82210.886989999999</v>
      </c>
      <c r="L91" s="91">
        <v>2.2373323270569137E-2</v>
      </c>
      <c r="M91" s="91">
        <f t="shared" si="1"/>
        <v>1.0030243991354281E-2</v>
      </c>
      <c r="N91" s="91">
        <f>K91/'סכום נכסי הקרן'!$C$42</f>
        <v>1.6687589594397846E-3</v>
      </c>
    </row>
    <row r="92" spans="2:14" s="133" customFormat="1">
      <c r="B92" s="104" t="s">
        <v>1220</v>
      </c>
      <c r="C92" s="82" t="s">
        <v>1221</v>
      </c>
      <c r="D92" s="93" t="s">
        <v>140</v>
      </c>
      <c r="E92" s="93" t="s">
        <v>343</v>
      </c>
      <c r="F92" s="82" t="s">
        <v>836</v>
      </c>
      <c r="G92" s="93" t="s">
        <v>386</v>
      </c>
      <c r="H92" s="93" t="s">
        <v>184</v>
      </c>
      <c r="I92" s="90">
        <v>3643993</v>
      </c>
      <c r="J92" s="92">
        <v>1107</v>
      </c>
      <c r="K92" s="90">
        <v>40339.002509999998</v>
      </c>
      <c r="L92" s="91">
        <v>1.0408434732933448E-2</v>
      </c>
      <c r="M92" s="91">
        <f t="shared" si="1"/>
        <v>4.9216113869732228E-3</v>
      </c>
      <c r="N92" s="91">
        <f>K92/'סכום נכסי הקרן'!$C$42</f>
        <v>8.1882186554701293E-4</v>
      </c>
    </row>
    <row r="93" spans="2:14" s="133" customFormat="1">
      <c r="B93" s="105"/>
      <c r="C93" s="82"/>
      <c r="D93" s="82"/>
      <c r="E93" s="82"/>
      <c r="F93" s="82"/>
      <c r="G93" s="82"/>
      <c r="H93" s="82"/>
      <c r="I93" s="90"/>
      <c r="J93" s="92"/>
      <c r="K93" s="82"/>
      <c r="L93" s="82"/>
      <c r="M93" s="91"/>
      <c r="N93" s="82"/>
    </row>
    <row r="94" spans="2:14" s="133" customFormat="1">
      <c r="B94" s="103" t="s">
        <v>31</v>
      </c>
      <c r="C94" s="80"/>
      <c r="D94" s="80"/>
      <c r="E94" s="80"/>
      <c r="F94" s="80"/>
      <c r="G94" s="80"/>
      <c r="H94" s="80"/>
      <c r="I94" s="87"/>
      <c r="J94" s="89"/>
      <c r="K94" s="87">
        <v>167454.73893000002</v>
      </c>
      <c r="L94" s="80"/>
      <c r="M94" s="88">
        <f t="shared" si="1"/>
        <v>2.0430528734968374E-2</v>
      </c>
      <c r="N94" s="88">
        <f>K94/'סכום נכסי הקרן'!$C$42</f>
        <v>3.3990826047659412E-3</v>
      </c>
    </row>
    <row r="95" spans="2:14" s="133" customFormat="1">
      <c r="B95" s="104" t="s">
        <v>1222</v>
      </c>
      <c r="C95" s="82" t="s">
        <v>1223</v>
      </c>
      <c r="D95" s="93" t="s">
        <v>140</v>
      </c>
      <c r="E95" s="93" t="s">
        <v>343</v>
      </c>
      <c r="F95" s="82" t="s">
        <v>1224</v>
      </c>
      <c r="G95" s="93" t="s">
        <v>1200</v>
      </c>
      <c r="H95" s="93" t="s">
        <v>184</v>
      </c>
      <c r="I95" s="90">
        <v>517807</v>
      </c>
      <c r="J95" s="92">
        <v>1752</v>
      </c>
      <c r="K95" s="90">
        <v>9071.9786400000012</v>
      </c>
      <c r="L95" s="91">
        <v>2.0112625294853977E-2</v>
      </c>
      <c r="M95" s="91">
        <f t="shared" si="1"/>
        <v>1.1068383102912243E-3</v>
      </c>
      <c r="N95" s="91">
        <f>K95/'סכום נכסי הקרן'!$C$42</f>
        <v>1.8414769855466746E-4</v>
      </c>
    </row>
    <row r="96" spans="2:14" s="133" customFormat="1">
      <c r="B96" s="104" t="s">
        <v>1225</v>
      </c>
      <c r="C96" s="82" t="s">
        <v>1226</v>
      </c>
      <c r="D96" s="93" t="s">
        <v>140</v>
      </c>
      <c r="E96" s="93" t="s">
        <v>343</v>
      </c>
      <c r="F96" s="82" t="s">
        <v>1227</v>
      </c>
      <c r="G96" s="93" t="s">
        <v>1112</v>
      </c>
      <c r="H96" s="93" t="s">
        <v>184</v>
      </c>
      <c r="I96" s="90">
        <v>142675</v>
      </c>
      <c r="J96" s="92">
        <v>4912</v>
      </c>
      <c r="K96" s="90">
        <v>7008.1959999999999</v>
      </c>
      <c r="L96" s="91">
        <v>2.5008816845889948E-2</v>
      </c>
      <c r="M96" s="91">
        <f t="shared" si="1"/>
        <v>8.5504388035350536E-4</v>
      </c>
      <c r="N96" s="91">
        <f>K96/'סכום נכסי הקרן'!$C$42</f>
        <v>1.4225597475833851E-4</v>
      </c>
    </row>
    <row r="97" spans="2:14" s="133" customFormat="1">
      <c r="B97" s="104" t="s">
        <v>1228</v>
      </c>
      <c r="C97" s="82" t="s">
        <v>1229</v>
      </c>
      <c r="D97" s="93" t="s">
        <v>140</v>
      </c>
      <c r="E97" s="93" t="s">
        <v>343</v>
      </c>
      <c r="F97" s="82" t="s">
        <v>1230</v>
      </c>
      <c r="G97" s="93" t="s">
        <v>171</v>
      </c>
      <c r="H97" s="93" t="s">
        <v>184</v>
      </c>
      <c r="I97" s="90">
        <v>836406</v>
      </c>
      <c r="J97" s="92">
        <v>730.1</v>
      </c>
      <c r="K97" s="90">
        <v>6106.6002099999996</v>
      </c>
      <c r="L97" s="91">
        <v>1.5212125235414315E-2</v>
      </c>
      <c r="M97" s="91">
        <f t="shared" si="1"/>
        <v>7.4504353749894133E-4</v>
      </c>
      <c r="N97" s="91">
        <f>K97/'סכום נכסי הקרן'!$C$42</f>
        <v>1.239549186884934E-4</v>
      </c>
    </row>
    <row r="98" spans="2:14" s="133" customFormat="1">
      <c r="B98" s="104" t="s">
        <v>1231</v>
      </c>
      <c r="C98" s="82" t="s">
        <v>1232</v>
      </c>
      <c r="D98" s="93" t="s">
        <v>140</v>
      </c>
      <c r="E98" s="93" t="s">
        <v>343</v>
      </c>
      <c r="F98" s="82" t="s">
        <v>1233</v>
      </c>
      <c r="G98" s="93" t="s">
        <v>734</v>
      </c>
      <c r="H98" s="93" t="s">
        <v>184</v>
      </c>
      <c r="I98" s="90">
        <v>157739</v>
      </c>
      <c r="J98" s="92">
        <v>698.2</v>
      </c>
      <c r="K98" s="90">
        <v>1101.3336999999999</v>
      </c>
      <c r="L98" s="91">
        <v>1.4734307662028672E-2</v>
      </c>
      <c r="M98" s="91">
        <f t="shared" si="1"/>
        <v>1.3436962099976703E-4</v>
      </c>
      <c r="N98" s="91">
        <f>K98/'סכום נכסי הקרן'!$C$42</f>
        <v>2.2355439121238553E-5</v>
      </c>
    </row>
    <row r="99" spans="2:14" s="133" customFormat="1">
      <c r="B99" s="104" t="s">
        <v>1234</v>
      </c>
      <c r="C99" s="82" t="s">
        <v>1235</v>
      </c>
      <c r="D99" s="93" t="s">
        <v>140</v>
      </c>
      <c r="E99" s="93" t="s">
        <v>343</v>
      </c>
      <c r="F99" s="82" t="s">
        <v>1236</v>
      </c>
      <c r="G99" s="93" t="s">
        <v>438</v>
      </c>
      <c r="H99" s="93" t="s">
        <v>184</v>
      </c>
      <c r="I99" s="90">
        <v>278797</v>
      </c>
      <c r="J99" s="92">
        <v>2449</v>
      </c>
      <c r="K99" s="90">
        <v>6827.7385300000005</v>
      </c>
      <c r="L99" s="91">
        <v>2.1362952655417537E-2</v>
      </c>
      <c r="M99" s="91">
        <f t="shared" si="1"/>
        <v>8.3302693685084425E-4</v>
      </c>
      <c r="N99" s="91">
        <f>K99/'סכום נכסי הקרן'!$C$42</f>
        <v>1.3859295601610107E-4</v>
      </c>
    </row>
    <row r="100" spans="2:14" s="133" customFormat="1">
      <c r="B100" s="104" t="s">
        <v>2814</v>
      </c>
      <c r="C100" s="82" t="s">
        <v>1237</v>
      </c>
      <c r="D100" s="93" t="s">
        <v>140</v>
      </c>
      <c r="E100" s="93" t="s">
        <v>343</v>
      </c>
      <c r="F100" s="82" t="s">
        <v>1238</v>
      </c>
      <c r="G100" s="93" t="s">
        <v>1156</v>
      </c>
      <c r="H100" s="93" t="s">
        <v>184</v>
      </c>
      <c r="I100" s="90">
        <v>363133</v>
      </c>
      <c r="J100" s="92">
        <v>46</v>
      </c>
      <c r="K100" s="90">
        <v>167.04118</v>
      </c>
      <c r="L100" s="91">
        <v>8.3891196052911753E-3</v>
      </c>
      <c r="M100" s="91">
        <f t="shared" si="1"/>
        <v>2.0380071950902679E-5</v>
      </c>
      <c r="N100" s="91">
        <f>K100/'סכום נכסי הקרן'!$C$42</f>
        <v>3.3906879724372833E-6</v>
      </c>
    </row>
    <row r="101" spans="2:14" s="133" customFormat="1">
      <c r="B101" s="104" t="s">
        <v>1239</v>
      </c>
      <c r="C101" s="82" t="s">
        <v>1240</v>
      </c>
      <c r="D101" s="93" t="s">
        <v>140</v>
      </c>
      <c r="E101" s="93" t="s">
        <v>343</v>
      </c>
      <c r="F101" s="82" t="s">
        <v>1241</v>
      </c>
      <c r="G101" s="93" t="s">
        <v>171</v>
      </c>
      <c r="H101" s="93" t="s">
        <v>184</v>
      </c>
      <c r="I101" s="90">
        <v>1973</v>
      </c>
      <c r="J101" s="92">
        <v>4326</v>
      </c>
      <c r="K101" s="90">
        <v>85.351979999999998</v>
      </c>
      <c r="L101" s="91">
        <v>1.9661185849526657E-4</v>
      </c>
      <c r="M101" s="91">
        <f t="shared" si="1"/>
        <v>1.0413477045313056E-5</v>
      </c>
      <c r="N101" s="91">
        <f>K101/'סכום נכסי הקרן'!$C$42</f>
        <v>1.7325184844222697E-6</v>
      </c>
    </row>
    <row r="102" spans="2:14" s="133" customFormat="1">
      <c r="B102" s="104" t="s">
        <v>1242</v>
      </c>
      <c r="C102" s="82" t="s">
        <v>1243</v>
      </c>
      <c r="D102" s="93" t="s">
        <v>140</v>
      </c>
      <c r="E102" s="93" t="s">
        <v>343</v>
      </c>
      <c r="F102" s="82" t="s">
        <v>1244</v>
      </c>
      <c r="G102" s="93" t="s">
        <v>1156</v>
      </c>
      <c r="H102" s="93" t="s">
        <v>184</v>
      </c>
      <c r="I102" s="90">
        <v>4234348</v>
      </c>
      <c r="J102" s="92">
        <v>120.1</v>
      </c>
      <c r="K102" s="90">
        <v>5085.4519500000006</v>
      </c>
      <c r="L102" s="91">
        <v>1.6009157059929686E-2</v>
      </c>
      <c r="M102" s="91">
        <f t="shared" si="1"/>
        <v>6.2045704325040297E-4</v>
      </c>
      <c r="N102" s="91">
        <f>K102/'סכום נכסי הקרן'!$C$42</f>
        <v>1.0322712495968199E-4</v>
      </c>
    </row>
    <row r="103" spans="2:14" s="133" customFormat="1">
      <c r="B103" s="104" t="s">
        <v>1245</v>
      </c>
      <c r="C103" s="82" t="s">
        <v>1246</v>
      </c>
      <c r="D103" s="93" t="s">
        <v>140</v>
      </c>
      <c r="E103" s="93" t="s">
        <v>343</v>
      </c>
      <c r="F103" s="82" t="s">
        <v>1247</v>
      </c>
      <c r="G103" s="93" t="s">
        <v>1108</v>
      </c>
      <c r="H103" s="93" t="s">
        <v>184</v>
      </c>
      <c r="I103" s="90">
        <v>645794</v>
      </c>
      <c r="J103" s="92">
        <v>279.89999999999998</v>
      </c>
      <c r="K103" s="90">
        <v>1807.5774099999999</v>
      </c>
      <c r="L103" s="91">
        <v>3.3455046319454833E-2</v>
      </c>
      <c r="M103" s="91">
        <f t="shared" si="1"/>
        <v>2.2053578448515696E-4</v>
      </c>
      <c r="N103" s="91">
        <f>K103/'סכום נכסי הקרן'!$C$42</f>
        <v>3.6691137977691106E-5</v>
      </c>
    </row>
    <row r="104" spans="2:14" s="133" customFormat="1">
      <c r="B104" s="104" t="s">
        <v>1248</v>
      </c>
      <c r="C104" s="82" t="s">
        <v>1249</v>
      </c>
      <c r="D104" s="93" t="s">
        <v>140</v>
      </c>
      <c r="E104" s="93" t="s">
        <v>343</v>
      </c>
      <c r="F104" s="82" t="s">
        <v>1250</v>
      </c>
      <c r="G104" s="93" t="s">
        <v>209</v>
      </c>
      <c r="H104" s="93" t="s">
        <v>184</v>
      </c>
      <c r="I104" s="90">
        <v>325586.68</v>
      </c>
      <c r="J104" s="92">
        <v>2093</v>
      </c>
      <c r="K104" s="90">
        <v>6814.5292099999997</v>
      </c>
      <c r="L104" s="91">
        <v>1.0946383489354257E-2</v>
      </c>
      <c r="M104" s="91">
        <f t="shared" si="1"/>
        <v>8.3141531693758377E-4</v>
      </c>
      <c r="N104" s="91">
        <f>K104/'סכום נכסי הקרן'!$C$42</f>
        <v>1.3832482643004283E-4</v>
      </c>
    </row>
    <row r="105" spans="2:14" s="133" customFormat="1">
      <c r="B105" s="104" t="s">
        <v>1251</v>
      </c>
      <c r="C105" s="82" t="s">
        <v>1252</v>
      </c>
      <c r="D105" s="93" t="s">
        <v>140</v>
      </c>
      <c r="E105" s="93" t="s">
        <v>343</v>
      </c>
      <c r="F105" s="82" t="s">
        <v>1253</v>
      </c>
      <c r="G105" s="93" t="s">
        <v>508</v>
      </c>
      <c r="H105" s="93" t="s">
        <v>184</v>
      </c>
      <c r="I105" s="90">
        <v>349800</v>
      </c>
      <c r="J105" s="92">
        <v>2958</v>
      </c>
      <c r="K105" s="90">
        <v>10347.084000000001</v>
      </c>
      <c r="L105" s="91">
        <v>4.02843721971958E-2</v>
      </c>
      <c r="M105" s="91">
        <f t="shared" si="1"/>
        <v>1.2624091640278997E-3</v>
      </c>
      <c r="N105" s="91">
        <f>K105/'סכום נכסי הקרן'!$C$42</f>
        <v>2.1003044440058588E-4</v>
      </c>
    </row>
    <row r="106" spans="2:14" s="133" customFormat="1">
      <c r="B106" s="104" t="s">
        <v>1254</v>
      </c>
      <c r="C106" s="82" t="s">
        <v>1255</v>
      </c>
      <c r="D106" s="93" t="s">
        <v>140</v>
      </c>
      <c r="E106" s="93" t="s">
        <v>343</v>
      </c>
      <c r="F106" s="82" t="s">
        <v>1256</v>
      </c>
      <c r="G106" s="93" t="s">
        <v>438</v>
      </c>
      <c r="H106" s="93" t="s">
        <v>184</v>
      </c>
      <c r="I106" s="90">
        <v>149970</v>
      </c>
      <c r="J106" s="92">
        <v>2320</v>
      </c>
      <c r="K106" s="90">
        <v>3479.3040000000001</v>
      </c>
      <c r="L106" s="91">
        <v>2.2543709723243155E-2</v>
      </c>
      <c r="M106" s="91">
        <f t="shared" si="1"/>
        <v>4.2449691662297583E-4</v>
      </c>
      <c r="N106" s="91">
        <f>K106/'סכום נכסי הקרן'!$C$42</f>
        <v>7.0624705987187893E-5</v>
      </c>
    </row>
    <row r="107" spans="2:14" s="133" customFormat="1">
      <c r="B107" s="104" t="s">
        <v>1257</v>
      </c>
      <c r="C107" s="82" t="s">
        <v>1258</v>
      </c>
      <c r="D107" s="93" t="s">
        <v>140</v>
      </c>
      <c r="E107" s="93" t="s">
        <v>343</v>
      </c>
      <c r="F107" s="82" t="s">
        <v>1259</v>
      </c>
      <c r="G107" s="93" t="s">
        <v>1093</v>
      </c>
      <c r="H107" s="93" t="s">
        <v>184</v>
      </c>
      <c r="I107" s="90">
        <v>25034</v>
      </c>
      <c r="J107" s="92">
        <v>4794</v>
      </c>
      <c r="K107" s="90">
        <v>1200.12996</v>
      </c>
      <c r="L107" s="91">
        <v>1.5834973189848261E-2</v>
      </c>
      <c r="M107" s="91">
        <f t="shared" si="1"/>
        <v>1.4642338455244362E-4</v>
      </c>
      <c r="N107" s="91">
        <f>K107/'סכום נכסי הקרן'!$C$42</f>
        <v>2.4360856530908354E-5</v>
      </c>
    </row>
    <row r="108" spans="2:14" s="133" customFormat="1">
      <c r="B108" s="104" t="s">
        <v>1260</v>
      </c>
      <c r="C108" s="82" t="s">
        <v>1261</v>
      </c>
      <c r="D108" s="93" t="s">
        <v>140</v>
      </c>
      <c r="E108" s="93" t="s">
        <v>343</v>
      </c>
      <c r="F108" s="82" t="s">
        <v>1262</v>
      </c>
      <c r="G108" s="93" t="s">
        <v>1156</v>
      </c>
      <c r="H108" s="93" t="s">
        <v>184</v>
      </c>
      <c r="I108" s="90">
        <v>350785.21</v>
      </c>
      <c r="J108" s="92">
        <v>477.9</v>
      </c>
      <c r="K108" s="90">
        <v>1676.4024999999999</v>
      </c>
      <c r="L108" s="91">
        <v>1.3760471864434652E-2</v>
      </c>
      <c r="M108" s="91">
        <f t="shared" si="1"/>
        <v>2.0453162249376548E-4</v>
      </c>
      <c r="N108" s="91">
        <f>K108/'סכום נכסי הקרן'!$C$42</f>
        <v>3.4028482040858388E-5</v>
      </c>
    </row>
    <row r="109" spans="2:14" s="133" customFormat="1">
      <c r="B109" s="104" t="s">
        <v>1263</v>
      </c>
      <c r="C109" s="82" t="s">
        <v>1264</v>
      </c>
      <c r="D109" s="93" t="s">
        <v>140</v>
      </c>
      <c r="E109" s="93" t="s">
        <v>343</v>
      </c>
      <c r="F109" s="82" t="s">
        <v>401</v>
      </c>
      <c r="G109" s="93" t="s">
        <v>386</v>
      </c>
      <c r="H109" s="93" t="s">
        <v>184</v>
      </c>
      <c r="I109" s="90">
        <v>28791</v>
      </c>
      <c r="J109" s="92">
        <v>1181</v>
      </c>
      <c r="K109" s="90">
        <v>340.02171000000004</v>
      </c>
      <c r="L109" s="91">
        <v>2.6996784960908352E-4</v>
      </c>
      <c r="M109" s="91">
        <f t="shared" si="1"/>
        <v>4.1484781864381979E-5</v>
      </c>
      <c r="N109" s="91">
        <f>K109/'סכום נכסי הקרן'!$C$42</f>
        <v>6.9019359325919399E-6</v>
      </c>
    </row>
    <row r="110" spans="2:14" s="133" customFormat="1">
      <c r="B110" s="104" t="s">
        <v>1265</v>
      </c>
      <c r="C110" s="82" t="s">
        <v>1266</v>
      </c>
      <c r="D110" s="93" t="s">
        <v>140</v>
      </c>
      <c r="E110" s="93" t="s">
        <v>343</v>
      </c>
      <c r="F110" s="82" t="s">
        <v>1267</v>
      </c>
      <c r="G110" s="93" t="s">
        <v>207</v>
      </c>
      <c r="H110" s="93" t="s">
        <v>184</v>
      </c>
      <c r="I110" s="90">
        <v>181112</v>
      </c>
      <c r="J110" s="92">
        <v>1176</v>
      </c>
      <c r="K110" s="90">
        <v>2129.8771200000001</v>
      </c>
      <c r="L110" s="91">
        <v>3.0022491340303527E-2</v>
      </c>
      <c r="M110" s="91">
        <f t="shared" si="1"/>
        <v>2.5985837116441216E-4</v>
      </c>
      <c r="N110" s="91">
        <f>K110/'סכום נכסי הקרן'!$C$42</f>
        <v>4.3233343619539572E-5</v>
      </c>
    </row>
    <row r="111" spans="2:14" s="133" customFormat="1">
      <c r="B111" s="104" t="s">
        <v>1268</v>
      </c>
      <c r="C111" s="82" t="s">
        <v>1269</v>
      </c>
      <c r="D111" s="93" t="s">
        <v>140</v>
      </c>
      <c r="E111" s="93" t="s">
        <v>343</v>
      </c>
      <c r="F111" s="82" t="s">
        <v>1270</v>
      </c>
      <c r="G111" s="93" t="s">
        <v>459</v>
      </c>
      <c r="H111" s="93" t="s">
        <v>184</v>
      </c>
      <c r="I111" s="90">
        <v>451803.41</v>
      </c>
      <c r="J111" s="92">
        <v>1013</v>
      </c>
      <c r="K111" s="90">
        <v>4576.7685000000001</v>
      </c>
      <c r="L111" s="91">
        <v>1.7157973308501676E-2</v>
      </c>
      <c r="M111" s="91">
        <f t="shared" si="1"/>
        <v>5.5839447094797184E-4</v>
      </c>
      <c r="N111" s="91">
        <f>K111/'סכום נכסי הקרן'!$C$42</f>
        <v>9.2901606092460722E-5</v>
      </c>
    </row>
    <row r="112" spans="2:14" s="133" customFormat="1">
      <c r="B112" s="104" t="s">
        <v>1271</v>
      </c>
      <c r="C112" s="82" t="s">
        <v>1272</v>
      </c>
      <c r="D112" s="93" t="s">
        <v>140</v>
      </c>
      <c r="E112" s="93" t="s">
        <v>343</v>
      </c>
      <c r="F112" s="82" t="s">
        <v>1273</v>
      </c>
      <c r="G112" s="93" t="s">
        <v>459</v>
      </c>
      <c r="H112" s="93" t="s">
        <v>184</v>
      </c>
      <c r="I112" s="90">
        <v>390242</v>
      </c>
      <c r="J112" s="92">
        <v>2702</v>
      </c>
      <c r="K112" s="90">
        <v>10544.33884</v>
      </c>
      <c r="L112" s="91">
        <v>2.5708036230068617E-2</v>
      </c>
      <c r="M112" s="91">
        <f t="shared" si="1"/>
        <v>1.2864754920547E-3</v>
      </c>
      <c r="N112" s="91">
        <f>K112/'סכום נכסי הקרן'!$C$42</f>
        <v>2.1403442481722948E-4</v>
      </c>
    </row>
    <row r="113" spans="2:14" s="133" customFormat="1">
      <c r="B113" s="104" t="s">
        <v>1274</v>
      </c>
      <c r="C113" s="82" t="s">
        <v>1275</v>
      </c>
      <c r="D113" s="93" t="s">
        <v>140</v>
      </c>
      <c r="E113" s="93" t="s">
        <v>343</v>
      </c>
      <c r="F113" s="82" t="s">
        <v>1276</v>
      </c>
      <c r="G113" s="93" t="s">
        <v>455</v>
      </c>
      <c r="H113" s="93" t="s">
        <v>184</v>
      </c>
      <c r="I113" s="90">
        <v>301134</v>
      </c>
      <c r="J113" s="92">
        <v>2246</v>
      </c>
      <c r="K113" s="90">
        <v>6763.4696399999993</v>
      </c>
      <c r="L113" s="91">
        <v>2.1090758675212862E-2</v>
      </c>
      <c r="M113" s="91">
        <f t="shared" si="1"/>
        <v>8.2518572905762415E-4</v>
      </c>
      <c r="N113" s="91">
        <f>K113/'סכום נכסי הקרן'!$C$42</f>
        <v>1.3728839295970444E-4</v>
      </c>
    </row>
    <row r="114" spans="2:14" s="133" customFormat="1">
      <c r="B114" s="104" t="s">
        <v>1277</v>
      </c>
      <c r="C114" s="82" t="s">
        <v>1278</v>
      </c>
      <c r="D114" s="93" t="s">
        <v>140</v>
      </c>
      <c r="E114" s="93" t="s">
        <v>343</v>
      </c>
      <c r="F114" s="82" t="s">
        <v>1279</v>
      </c>
      <c r="G114" s="93" t="s">
        <v>1093</v>
      </c>
      <c r="H114" s="93" t="s">
        <v>184</v>
      </c>
      <c r="I114" s="90">
        <v>216424</v>
      </c>
      <c r="J114" s="92">
        <v>1541</v>
      </c>
      <c r="K114" s="90">
        <v>3335.09384</v>
      </c>
      <c r="L114" s="91">
        <v>1.7609047638419917E-2</v>
      </c>
      <c r="M114" s="91">
        <f t="shared" si="1"/>
        <v>4.0690237235041266E-4</v>
      </c>
      <c r="N114" s="91">
        <f>K114/'סכום נכסי הקרן'!$C$42</f>
        <v>6.7697453826880737E-5</v>
      </c>
    </row>
    <row r="115" spans="2:14" s="133" customFormat="1">
      <c r="B115" s="104" t="s">
        <v>1280</v>
      </c>
      <c r="C115" s="82" t="s">
        <v>1281</v>
      </c>
      <c r="D115" s="93" t="s">
        <v>140</v>
      </c>
      <c r="E115" s="93" t="s">
        <v>343</v>
      </c>
      <c r="F115" s="82" t="s">
        <v>1282</v>
      </c>
      <c r="G115" s="93" t="s">
        <v>209</v>
      </c>
      <c r="H115" s="93" t="s">
        <v>184</v>
      </c>
      <c r="I115" s="90">
        <v>1973729</v>
      </c>
      <c r="J115" s="92">
        <v>372.2</v>
      </c>
      <c r="K115" s="90">
        <v>7346.2193399999996</v>
      </c>
      <c r="L115" s="91">
        <v>1.3185257304574989E-2</v>
      </c>
      <c r="M115" s="91">
        <f t="shared" si="1"/>
        <v>8.962848485404185E-4</v>
      </c>
      <c r="N115" s="91">
        <f>K115/'סכום נכסי הקרן'!$C$42</f>
        <v>1.4911734674661755E-4</v>
      </c>
    </row>
    <row r="116" spans="2:14" s="133" customFormat="1">
      <c r="B116" s="104" t="s">
        <v>1283</v>
      </c>
      <c r="C116" s="82" t="s">
        <v>1284</v>
      </c>
      <c r="D116" s="93" t="s">
        <v>140</v>
      </c>
      <c r="E116" s="93" t="s">
        <v>343</v>
      </c>
      <c r="F116" s="82" t="s">
        <v>1285</v>
      </c>
      <c r="G116" s="93" t="s">
        <v>438</v>
      </c>
      <c r="H116" s="93" t="s">
        <v>184</v>
      </c>
      <c r="I116" s="90">
        <v>320981</v>
      </c>
      <c r="J116" s="92">
        <v>834.6</v>
      </c>
      <c r="K116" s="90">
        <v>2678.9074300000002</v>
      </c>
      <c r="L116" s="91">
        <v>2.785162897421151E-2</v>
      </c>
      <c r="M116" s="91">
        <f t="shared" si="1"/>
        <v>3.2684351351689318E-4</v>
      </c>
      <c r="N116" s="91">
        <f>K116/'סכום נכסי הקרן'!$C$42</f>
        <v>5.4377843847689978E-5</v>
      </c>
    </row>
    <row r="117" spans="2:14" s="133" customFormat="1">
      <c r="B117" s="104" t="s">
        <v>1286</v>
      </c>
      <c r="C117" s="82" t="s">
        <v>1287</v>
      </c>
      <c r="D117" s="93" t="s">
        <v>140</v>
      </c>
      <c r="E117" s="93" t="s">
        <v>343</v>
      </c>
      <c r="F117" s="82" t="s">
        <v>1288</v>
      </c>
      <c r="G117" s="93" t="s">
        <v>386</v>
      </c>
      <c r="H117" s="93" t="s">
        <v>184</v>
      </c>
      <c r="I117" s="90">
        <v>97215</v>
      </c>
      <c r="J117" s="92">
        <v>11750</v>
      </c>
      <c r="K117" s="90">
        <v>11422.762500000001</v>
      </c>
      <c r="L117" s="91">
        <v>2.6632845614696431E-2</v>
      </c>
      <c r="M117" s="91">
        <f t="shared" si="1"/>
        <v>1.3936486896708523E-3</v>
      </c>
      <c r="N117" s="91">
        <f>K117/'סכום נכסי הקרן'!$C$42</f>
        <v>2.3186512104834053E-4</v>
      </c>
    </row>
    <row r="118" spans="2:14" s="133" customFormat="1">
      <c r="B118" s="104" t="s">
        <v>1289</v>
      </c>
      <c r="C118" s="82" t="s">
        <v>1290</v>
      </c>
      <c r="D118" s="93" t="s">
        <v>140</v>
      </c>
      <c r="E118" s="93" t="s">
        <v>343</v>
      </c>
      <c r="F118" s="82" t="s">
        <v>1291</v>
      </c>
      <c r="G118" s="93" t="s">
        <v>171</v>
      </c>
      <c r="H118" s="93" t="s">
        <v>184</v>
      </c>
      <c r="I118" s="90">
        <v>260129</v>
      </c>
      <c r="J118" s="92">
        <v>1560</v>
      </c>
      <c r="K118" s="90">
        <v>4058.0124000000001</v>
      </c>
      <c r="L118" s="91">
        <v>1.8071019455893012E-2</v>
      </c>
      <c r="M118" s="91">
        <f t="shared" si="1"/>
        <v>4.9510297215126994E-4</v>
      </c>
      <c r="N118" s="91">
        <f>K118/'סכום נכסי הקרן'!$C$42</f>
        <v>8.2371627383626931E-5</v>
      </c>
    </row>
    <row r="119" spans="2:14" s="133" customFormat="1">
      <c r="B119" s="104" t="s">
        <v>2815</v>
      </c>
      <c r="C119" s="82" t="s">
        <v>1292</v>
      </c>
      <c r="D119" s="93" t="s">
        <v>140</v>
      </c>
      <c r="E119" s="93" t="s">
        <v>343</v>
      </c>
      <c r="F119" s="82" t="s">
        <v>1293</v>
      </c>
      <c r="G119" s="93" t="s">
        <v>1200</v>
      </c>
      <c r="H119" s="93" t="s">
        <v>184</v>
      </c>
      <c r="I119" s="90">
        <v>822023.5</v>
      </c>
      <c r="J119" s="92">
        <v>15.3</v>
      </c>
      <c r="K119" s="90">
        <v>125.76960000000001</v>
      </c>
      <c r="L119" s="91">
        <v>5.6270475929335447E-3</v>
      </c>
      <c r="M119" s="91">
        <f t="shared" si="1"/>
        <v>1.5344680259300428E-5</v>
      </c>
      <c r="N119" s="91">
        <f>K119/'סכום נכסי הקרן'!$C$42</f>
        <v>2.5529361683044157E-6</v>
      </c>
    </row>
    <row r="120" spans="2:14" s="133" customFormat="1">
      <c r="B120" s="104" t="s">
        <v>1294</v>
      </c>
      <c r="C120" s="82" t="s">
        <v>1295</v>
      </c>
      <c r="D120" s="93" t="s">
        <v>140</v>
      </c>
      <c r="E120" s="93" t="s">
        <v>343</v>
      </c>
      <c r="F120" s="82" t="s">
        <v>1296</v>
      </c>
      <c r="G120" s="93" t="s">
        <v>1156</v>
      </c>
      <c r="H120" s="93" t="s">
        <v>184</v>
      </c>
      <c r="I120" s="90">
        <v>28474.19</v>
      </c>
      <c r="J120" s="92">
        <v>286.3</v>
      </c>
      <c r="K120" s="90">
        <v>81.521609999999995</v>
      </c>
      <c r="L120" s="91">
        <v>1.5712099792191566E-2</v>
      </c>
      <c r="M120" s="91">
        <f t="shared" si="1"/>
        <v>9.9461478741555061E-6</v>
      </c>
      <c r="N120" s="91">
        <f>K120/'סכום נכסי הקרן'!$C$42</f>
        <v>1.6547676598113289E-6</v>
      </c>
    </row>
    <row r="121" spans="2:14" s="133" customFormat="1">
      <c r="B121" s="104" t="s">
        <v>1297</v>
      </c>
      <c r="C121" s="82" t="s">
        <v>1298</v>
      </c>
      <c r="D121" s="93" t="s">
        <v>140</v>
      </c>
      <c r="E121" s="93" t="s">
        <v>343</v>
      </c>
      <c r="F121" s="82" t="s">
        <v>1299</v>
      </c>
      <c r="G121" s="93" t="s">
        <v>171</v>
      </c>
      <c r="H121" s="93" t="s">
        <v>184</v>
      </c>
      <c r="I121" s="90">
        <v>656128</v>
      </c>
      <c r="J121" s="92">
        <v>917.5</v>
      </c>
      <c r="K121" s="90">
        <v>6019.9744000000001</v>
      </c>
      <c r="L121" s="91">
        <v>1.6560480263215847E-2</v>
      </c>
      <c r="M121" s="91">
        <f t="shared" si="1"/>
        <v>7.3447464520181303E-4</v>
      </c>
      <c r="N121" s="91">
        <f>K121/'סכום נכסי הקרן'!$C$42</f>
        <v>1.2219654334613987E-4</v>
      </c>
    </row>
    <row r="122" spans="2:14" s="133" customFormat="1">
      <c r="B122" s="104" t="s">
        <v>1300</v>
      </c>
      <c r="C122" s="82" t="s">
        <v>1301</v>
      </c>
      <c r="D122" s="93" t="s">
        <v>140</v>
      </c>
      <c r="E122" s="93" t="s">
        <v>343</v>
      </c>
      <c r="F122" s="82" t="s">
        <v>1302</v>
      </c>
      <c r="G122" s="93" t="s">
        <v>171</v>
      </c>
      <c r="H122" s="93" t="s">
        <v>184</v>
      </c>
      <c r="I122" s="90">
        <v>1296363</v>
      </c>
      <c r="J122" s="92">
        <v>227.9</v>
      </c>
      <c r="K122" s="90">
        <v>2954.4112799999998</v>
      </c>
      <c r="L122" s="91">
        <v>8.6029372210941913E-3</v>
      </c>
      <c r="M122" s="91">
        <f t="shared" si="1"/>
        <v>3.6045671168605535E-4</v>
      </c>
      <c r="N122" s="91">
        <f>K122/'סכום נכסי הקרן'!$C$42</f>
        <v>5.9970163002494589E-5</v>
      </c>
    </row>
    <row r="123" spans="2:14" s="133" customFormat="1">
      <c r="B123" s="104" t="s">
        <v>1303</v>
      </c>
      <c r="C123" s="82" t="s">
        <v>1304</v>
      </c>
      <c r="D123" s="93" t="s">
        <v>140</v>
      </c>
      <c r="E123" s="93" t="s">
        <v>343</v>
      </c>
      <c r="F123" s="82" t="s">
        <v>1305</v>
      </c>
      <c r="G123" s="93" t="s">
        <v>171</v>
      </c>
      <c r="H123" s="93" t="s">
        <v>184</v>
      </c>
      <c r="I123" s="90">
        <v>108877</v>
      </c>
      <c r="J123" s="92">
        <v>830</v>
      </c>
      <c r="K123" s="90">
        <v>903.67909999999995</v>
      </c>
      <c r="L123" s="91">
        <v>1.2648028587562653E-2</v>
      </c>
      <c r="M123" s="91">
        <f t="shared" si="1"/>
        <v>1.1025451974493342E-4</v>
      </c>
      <c r="N123" s="91">
        <f>K123/'סכום נכסי הקרן'!$C$42</f>
        <v>1.8343344170060036E-5</v>
      </c>
    </row>
    <row r="124" spans="2:14" s="133" customFormat="1">
      <c r="B124" s="104" t="s">
        <v>1306</v>
      </c>
      <c r="C124" s="82" t="s">
        <v>1307</v>
      </c>
      <c r="D124" s="93" t="s">
        <v>140</v>
      </c>
      <c r="E124" s="93" t="s">
        <v>343</v>
      </c>
      <c r="F124" s="82" t="s">
        <v>1308</v>
      </c>
      <c r="G124" s="93" t="s">
        <v>840</v>
      </c>
      <c r="H124" s="93" t="s">
        <v>184</v>
      </c>
      <c r="I124" s="90">
        <v>132749</v>
      </c>
      <c r="J124" s="92">
        <v>5951</v>
      </c>
      <c r="K124" s="90">
        <v>7899.8929900000003</v>
      </c>
      <c r="L124" s="91">
        <v>1.2605851970193179E-2</v>
      </c>
      <c r="M124" s="91">
        <f t="shared" si="1"/>
        <v>9.6383650750450699E-4</v>
      </c>
      <c r="N124" s="91">
        <f>K124/'סכום נכסי הקרן'!$C$42</f>
        <v>1.6035609988348148E-4</v>
      </c>
    </row>
    <row r="125" spans="2:14" s="133" customFormat="1">
      <c r="B125" s="138" t="s">
        <v>2816</v>
      </c>
      <c r="C125" s="82" t="s">
        <v>1309</v>
      </c>
      <c r="D125" s="93" t="s">
        <v>140</v>
      </c>
      <c r="E125" s="93" t="s">
        <v>343</v>
      </c>
      <c r="F125" s="82" t="s">
        <v>1310</v>
      </c>
      <c r="G125" s="93" t="s">
        <v>459</v>
      </c>
      <c r="H125" s="93" t="s">
        <v>184</v>
      </c>
      <c r="I125" s="90">
        <v>496847</v>
      </c>
      <c r="J125" s="92">
        <v>1440</v>
      </c>
      <c r="K125" s="90">
        <v>7154.5968000000003</v>
      </c>
      <c r="L125" s="91">
        <v>2.9579798813288337E-2</v>
      </c>
      <c r="M125" s="91">
        <f t="shared" si="1"/>
        <v>8.7290569644980992E-4</v>
      </c>
      <c r="N125" s="91">
        <f>K125/'סכום נכסי הקרן'!$C$42</f>
        <v>1.4522769365852347E-4</v>
      </c>
    </row>
    <row r="126" spans="2:14" s="133" customFormat="1">
      <c r="B126" s="104" t="s">
        <v>1311</v>
      </c>
      <c r="C126" s="82" t="s">
        <v>1312</v>
      </c>
      <c r="D126" s="93" t="s">
        <v>140</v>
      </c>
      <c r="E126" s="93" t="s">
        <v>343</v>
      </c>
      <c r="F126" s="82" t="s">
        <v>884</v>
      </c>
      <c r="G126" s="93" t="s">
        <v>459</v>
      </c>
      <c r="H126" s="93" t="s">
        <v>184</v>
      </c>
      <c r="I126" s="90">
        <v>7279.08</v>
      </c>
      <c r="J126" s="92">
        <v>434.3</v>
      </c>
      <c r="K126" s="90">
        <v>31.613040000000002</v>
      </c>
      <c r="L126" s="91">
        <v>1.2887992202487448E-3</v>
      </c>
      <c r="M126" s="91">
        <f t="shared" si="1"/>
        <v>3.8569892153944582E-6</v>
      </c>
      <c r="N126" s="91">
        <f>K126/'סכום נכסי הקרן'!$C$42</f>
        <v>6.4169778075190048E-7</v>
      </c>
    </row>
    <row r="127" spans="2:14" s="133" customFormat="1">
      <c r="B127" s="104" t="s">
        <v>1313</v>
      </c>
      <c r="C127" s="82" t="s">
        <v>1314</v>
      </c>
      <c r="D127" s="93" t="s">
        <v>140</v>
      </c>
      <c r="E127" s="93" t="s">
        <v>343</v>
      </c>
      <c r="F127" s="82" t="s">
        <v>1315</v>
      </c>
      <c r="G127" s="93" t="s">
        <v>386</v>
      </c>
      <c r="H127" s="93" t="s">
        <v>184</v>
      </c>
      <c r="I127" s="90">
        <v>2384.54</v>
      </c>
      <c r="J127" s="92">
        <v>569.79999999999995</v>
      </c>
      <c r="K127" s="90">
        <v>13.587129999999998</v>
      </c>
      <c r="L127" s="91">
        <v>3.4782352478695161E-4</v>
      </c>
      <c r="M127" s="91">
        <f t="shared" si="1"/>
        <v>1.6577151035826512E-6</v>
      </c>
      <c r="N127" s="91">
        <f>K127/'סכום נכסי הקרן'!$C$42</f>
        <v>2.7579856817906686E-7</v>
      </c>
    </row>
    <row r="128" spans="2:14" s="133" customFormat="1">
      <c r="B128" s="104" t="s">
        <v>1316</v>
      </c>
      <c r="C128" s="82" t="s">
        <v>1317</v>
      </c>
      <c r="D128" s="93" t="s">
        <v>140</v>
      </c>
      <c r="E128" s="93" t="s">
        <v>343</v>
      </c>
      <c r="F128" s="82" t="s">
        <v>1318</v>
      </c>
      <c r="G128" s="93" t="s">
        <v>459</v>
      </c>
      <c r="H128" s="93" t="s">
        <v>184</v>
      </c>
      <c r="I128" s="90">
        <v>321313</v>
      </c>
      <c r="J128" s="92">
        <v>541.20000000000005</v>
      </c>
      <c r="K128" s="90">
        <v>1738.94596</v>
      </c>
      <c r="L128" s="91">
        <v>2.4480294769527691E-2</v>
      </c>
      <c r="M128" s="91">
        <f t="shared" si="1"/>
        <v>2.1216231700190057E-4</v>
      </c>
      <c r="N128" s="91">
        <f>K128/'סכום נכסי הקרן'!$C$42</f>
        <v>3.5298021429748072E-5</v>
      </c>
    </row>
    <row r="129" spans="2:14" s="133" customFormat="1">
      <c r="B129" s="104" t="s">
        <v>1319</v>
      </c>
      <c r="C129" s="82" t="s">
        <v>1320</v>
      </c>
      <c r="D129" s="93" t="s">
        <v>140</v>
      </c>
      <c r="E129" s="93" t="s">
        <v>343</v>
      </c>
      <c r="F129" s="82" t="s">
        <v>1321</v>
      </c>
      <c r="G129" s="93" t="s">
        <v>410</v>
      </c>
      <c r="H129" s="93" t="s">
        <v>184</v>
      </c>
      <c r="I129" s="90">
        <v>176165</v>
      </c>
      <c r="J129" s="92">
        <v>1419</v>
      </c>
      <c r="K129" s="90">
        <v>2499.7813500000002</v>
      </c>
      <c r="L129" s="91">
        <v>1.9916836903530785E-2</v>
      </c>
      <c r="M129" s="91">
        <f t="shared" si="1"/>
        <v>3.0498900794716992E-4</v>
      </c>
      <c r="N129" s="91">
        <f>K129/'סכום נכסי הקרן'!$C$42</f>
        <v>5.0741850345932876E-5</v>
      </c>
    </row>
    <row r="130" spans="2:14" s="133" customFormat="1">
      <c r="B130" s="104" t="s">
        <v>1322</v>
      </c>
      <c r="C130" s="82" t="s">
        <v>1323</v>
      </c>
      <c r="D130" s="93" t="s">
        <v>140</v>
      </c>
      <c r="E130" s="93" t="s">
        <v>343</v>
      </c>
      <c r="F130" s="82" t="s">
        <v>1324</v>
      </c>
      <c r="G130" s="93" t="s">
        <v>207</v>
      </c>
      <c r="H130" s="93" t="s">
        <v>184</v>
      </c>
      <c r="I130" s="90">
        <v>74041</v>
      </c>
      <c r="J130" s="92">
        <v>11590</v>
      </c>
      <c r="K130" s="90">
        <v>8581.3518999999997</v>
      </c>
      <c r="L130" s="91">
        <v>1.3889949339138868E-2</v>
      </c>
      <c r="M130" s="91">
        <f t="shared" si="1"/>
        <v>1.0469787698938393E-3</v>
      </c>
      <c r="N130" s="91">
        <f>K130/'סכום נכסי הקרן'!$C$42</f>
        <v>1.7418870409429476E-4</v>
      </c>
    </row>
    <row r="131" spans="2:14" s="133" customFormat="1">
      <c r="B131" s="104" t="s">
        <v>1325</v>
      </c>
      <c r="C131" s="82" t="s">
        <v>1326</v>
      </c>
      <c r="D131" s="93" t="s">
        <v>140</v>
      </c>
      <c r="E131" s="93" t="s">
        <v>343</v>
      </c>
      <c r="F131" s="82" t="s">
        <v>1327</v>
      </c>
      <c r="G131" s="93" t="s">
        <v>459</v>
      </c>
      <c r="H131" s="93" t="s">
        <v>184</v>
      </c>
      <c r="I131" s="90">
        <v>1716205</v>
      </c>
      <c r="J131" s="92">
        <v>855.1</v>
      </c>
      <c r="K131" s="90">
        <v>14675.268960000001</v>
      </c>
      <c r="L131" s="91">
        <v>2.2030139047357792E-2</v>
      </c>
      <c r="M131" s="91">
        <f t="shared" si="1"/>
        <v>1.790474883520631E-3</v>
      </c>
      <c r="N131" s="91">
        <f>K131/'סכום נכסי הקרן'!$C$42</f>
        <v>2.978861736666025E-4</v>
      </c>
    </row>
    <row r="132" spans="2:14" s="133" customFormat="1">
      <c r="B132" s="104" t="s">
        <v>1328</v>
      </c>
      <c r="C132" s="82" t="s">
        <v>1329</v>
      </c>
      <c r="D132" s="93" t="s">
        <v>140</v>
      </c>
      <c r="E132" s="93" t="s">
        <v>343</v>
      </c>
      <c r="F132" s="82" t="s">
        <v>1330</v>
      </c>
      <c r="G132" s="93" t="s">
        <v>1093</v>
      </c>
      <c r="H132" s="93" t="s">
        <v>184</v>
      </c>
      <c r="I132" s="90">
        <v>2105669</v>
      </c>
      <c r="J132" s="92">
        <v>38</v>
      </c>
      <c r="K132" s="90">
        <v>800.15422000000001</v>
      </c>
      <c r="L132" s="91">
        <v>6.6374426181533084E-3</v>
      </c>
      <c r="M132" s="91">
        <f t="shared" si="1"/>
        <v>9.7623834885615703E-5</v>
      </c>
      <c r="N132" s="91">
        <f>K132/'סכום נכסי הקרן'!$C$42</f>
        <v>1.6241942794279447E-5</v>
      </c>
    </row>
    <row r="133" spans="2:14" s="133" customFormat="1">
      <c r="B133" s="105"/>
      <c r="C133" s="82"/>
      <c r="D133" s="82"/>
      <c r="E133" s="82"/>
      <c r="F133" s="82"/>
      <c r="G133" s="82"/>
      <c r="H133" s="82"/>
      <c r="I133" s="90"/>
      <c r="J133" s="92"/>
      <c r="K133" s="82"/>
      <c r="L133" s="82"/>
      <c r="M133" s="91"/>
      <c r="N133" s="82"/>
    </row>
    <row r="134" spans="2:14" s="133" customFormat="1">
      <c r="B134" s="102" t="s">
        <v>255</v>
      </c>
      <c r="C134" s="80"/>
      <c r="D134" s="80"/>
      <c r="E134" s="80"/>
      <c r="F134" s="80"/>
      <c r="G134" s="80"/>
      <c r="H134" s="80"/>
      <c r="I134" s="87"/>
      <c r="J134" s="89"/>
      <c r="K134" s="87">
        <v>2607273.0347199985</v>
      </c>
      <c r="L134" s="80"/>
      <c r="M134" s="88">
        <f t="shared" si="1"/>
        <v>0.3181036678694556</v>
      </c>
      <c r="N134" s="88">
        <f>K134/'סכום נכסי הקרן'!$C$42</f>
        <v>5.2923771968595733E-2</v>
      </c>
    </row>
    <row r="135" spans="2:14" s="133" customFormat="1">
      <c r="B135" s="103" t="s">
        <v>75</v>
      </c>
      <c r="C135" s="80"/>
      <c r="D135" s="80"/>
      <c r="E135" s="80"/>
      <c r="F135" s="80"/>
      <c r="G135" s="80"/>
      <c r="H135" s="80"/>
      <c r="I135" s="87"/>
      <c r="J135" s="89"/>
      <c r="K135" s="87">
        <f>SUM(K136:K165)</f>
        <v>1034224.7773500001</v>
      </c>
      <c r="L135" s="80"/>
      <c r="M135" s="88">
        <f t="shared" si="1"/>
        <v>0.12618191140531518</v>
      </c>
      <c r="N135" s="88">
        <f>K135/'סכום נכסי הקרן'!$C$42</f>
        <v>2.0993227618227271E-2</v>
      </c>
    </row>
    <row r="136" spans="2:14" s="133" customFormat="1">
      <c r="B136" s="104" t="s">
        <v>1331</v>
      </c>
      <c r="C136" s="82" t="s">
        <v>1332</v>
      </c>
      <c r="D136" s="93" t="s">
        <v>1333</v>
      </c>
      <c r="E136" s="93" t="s">
        <v>890</v>
      </c>
      <c r="F136" s="82" t="s">
        <v>1199</v>
      </c>
      <c r="G136" s="93" t="s">
        <v>1200</v>
      </c>
      <c r="H136" s="93" t="s">
        <v>183</v>
      </c>
      <c r="I136" s="90">
        <v>136834</v>
      </c>
      <c r="J136" s="92">
        <v>600</v>
      </c>
      <c r="K136" s="90">
        <v>2870.2299900000003</v>
      </c>
      <c r="L136" s="91">
        <v>3.7572387817862911E-3</v>
      </c>
      <c r="M136" s="91">
        <f t="shared" si="1"/>
        <v>3.50186066165473E-4</v>
      </c>
      <c r="N136" s="91">
        <f>K136/'סכום נכסי הקרן'!$C$42</f>
        <v>5.8261407787120427E-5</v>
      </c>
    </row>
    <row r="137" spans="2:14" s="133" customFormat="1">
      <c r="B137" s="104" t="s">
        <v>1334</v>
      </c>
      <c r="C137" s="82" t="s">
        <v>1335</v>
      </c>
      <c r="D137" s="93" t="s">
        <v>1333</v>
      </c>
      <c r="E137" s="93" t="s">
        <v>890</v>
      </c>
      <c r="F137" s="82" t="s">
        <v>1064</v>
      </c>
      <c r="G137" s="93" t="s">
        <v>212</v>
      </c>
      <c r="H137" s="93" t="s">
        <v>183</v>
      </c>
      <c r="I137" s="90">
        <v>708815</v>
      </c>
      <c r="J137" s="92">
        <v>7872</v>
      </c>
      <c r="K137" s="90">
        <v>195069.51712999999</v>
      </c>
      <c r="L137" s="91">
        <v>1.1754624877692632E-2</v>
      </c>
      <c r="M137" s="91">
        <f t="shared" si="1"/>
        <v>2.3799704926277716E-2</v>
      </c>
      <c r="N137" s="91">
        <f>K137/'סכום נכסי הקרן'!$C$42</f>
        <v>3.9596216066112534E-3</v>
      </c>
    </row>
    <row r="138" spans="2:14" s="133" customFormat="1">
      <c r="B138" s="104" t="s">
        <v>1336</v>
      </c>
      <c r="C138" s="82" t="s">
        <v>1337</v>
      </c>
      <c r="D138" s="93" t="s">
        <v>1333</v>
      </c>
      <c r="E138" s="93" t="s">
        <v>890</v>
      </c>
      <c r="F138" s="82" t="s">
        <v>1338</v>
      </c>
      <c r="G138" s="93" t="s">
        <v>212</v>
      </c>
      <c r="H138" s="93" t="s">
        <v>183</v>
      </c>
      <c r="I138" s="90">
        <v>688617</v>
      </c>
      <c r="J138" s="92">
        <v>511</v>
      </c>
      <c r="K138" s="90">
        <v>12301.83971</v>
      </c>
      <c r="L138" s="91">
        <v>2.0830747578198E-2</v>
      </c>
      <c r="M138" s="91">
        <f t="shared" si="1"/>
        <v>1.5009016244872777E-3</v>
      </c>
      <c r="N138" s="91">
        <f>K138/'סכום נכסי הקרן'!$C$42</f>
        <v>2.4970908337422162E-4</v>
      </c>
    </row>
    <row r="139" spans="2:14" s="133" customFormat="1">
      <c r="B139" s="104" t="s">
        <v>1339</v>
      </c>
      <c r="C139" s="82" t="s">
        <v>1340</v>
      </c>
      <c r="D139" s="93" t="s">
        <v>1341</v>
      </c>
      <c r="E139" s="93" t="s">
        <v>890</v>
      </c>
      <c r="F139" s="82"/>
      <c r="G139" s="93" t="s">
        <v>917</v>
      </c>
      <c r="H139" s="93" t="s">
        <v>183</v>
      </c>
      <c r="I139" s="90">
        <v>185727</v>
      </c>
      <c r="J139" s="92">
        <v>6446</v>
      </c>
      <c r="K139" s="90">
        <v>41996.826970000002</v>
      </c>
      <c r="L139" s="91">
        <v>1.2652843821803989E-3</v>
      </c>
      <c r="M139" s="91">
        <f t="shared" si="1"/>
        <v>5.1238763720311969E-3</v>
      </c>
      <c r="N139" s="91">
        <f>K139/'סכום נכסי הקרן'!$C$42</f>
        <v>8.52473240955965E-4</v>
      </c>
    </row>
    <row r="140" spans="2:14" s="133" customFormat="1">
      <c r="B140" s="104" t="s">
        <v>1342</v>
      </c>
      <c r="C140" s="82" t="s">
        <v>1343</v>
      </c>
      <c r="D140" s="93" t="s">
        <v>1333</v>
      </c>
      <c r="E140" s="93" t="s">
        <v>890</v>
      </c>
      <c r="F140" s="82" t="s">
        <v>1344</v>
      </c>
      <c r="G140" s="93" t="s">
        <v>943</v>
      </c>
      <c r="H140" s="93" t="s">
        <v>183</v>
      </c>
      <c r="I140" s="90">
        <v>178450</v>
      </c>
      <c r="J140" s="92">
        <v>3505</v>
      </c>
      <c r="K140" s="90">
        <v>21866.335059999998</v>
      </c>
      <c r="L140" s="91">
        <v>5.1993537708775756E-3</v>
      </c>
      <c r="M140" s="91">
        <f t="shared" ref="M140:M203" si="2">K140/$K$11</f>
        <v>2.6678300633732701E-3</v>
      </c>
      <c r="N140" s="91">
        <f>K140/'סכום נכסי הקרן'!$C$42</f>
        <v>4.4385413997450018E-4</v>
      </c>
    </row>
    <row r="141" spans="2:14" s="133" customFormat="1">
      <c r="B141" s="104" t="s">
        <v>1345</v>
      </c>
      <c r="C141" s="82" t="s">
        <v>1346</v>
      </c>
      <c r="D141" s="93" t="s">
        <v>1333</v>
      </c>
      <c r="E141" s="93" t="s">
        <v>890</v>
      </c>
      <c r="F141" s="82" t="s">
        <v>1181</v>
      </c>
      <c r="G141" s="93" t="s">
        <v>1182</v>
      </c>
      <c r="H141" s="93" t="s">
        <v>183</v>
      </c>
      <c r="I141" s="90">
        <v>733153</v>
      </c>
      <c r="J141" s="92">
        <v>255</v>
      </c>
      <c r="K141" s="90">
        <v>6535.91237</v>
      </c>
      <c r="L141" s="91">
        <v>9.4069667879039635E-3</v>
      </c>
      <c r="M141" s="91">
        <f t="shared" si="2"/>
        <v>7.9742231445799686E-4</v>
      </c>
      <c r="N141" s="91">
        <f>K141/'סכום נכסי הקרן'!$C$42</f>
        <v>1.3266931819963832E-4</v>
      </c>
    </row>
    <row r="142" spans="2:14" s="133" customFormat="1">
      <c r="B142" s="104" t="s">
        <v>1347</v>
      </c>
      <c r="C142" s="82" t="s">
        <v>1348</v>
      </c>
      <c r="D142" s="93" t="s">
        <v>1333</v>
      </c>
      <c r="E142" s="93" t="s">
        <v>890</v>
      </c>
      <c r="F142" s="82" t="s">
        <v>1349</v>
      </c>
      <c r="G142" s="93" t="s">
        <v>917</v>
      </c>
      <c r="H142" s="93" t="s">
        <v>183</v>
      </c>
      <c r="I142" s="90">
        <v>108429</v>
      </c>
      <c r="J142" s="92">
        <v>10908</v>
      </c>
      <c r="K142" s="90">
        <v>41348.713880000003</v>
      </c>
      <c r="L142" s="91">
        <v>6.6340578982815844E-4</v>
      </c>
      <c r="M142" s="91">
        <f t="shared" si="2"/>
        <v>5.0448025088884567E-3</v>
      </c>
      <c r="N142" s="91">
        <f>K142/'סכום נכסי הקרן'!$C$42</f>
        <v>8.3931750738749911E-4</v>
      </c>
    </row>
    <row r="143" spans="2:14" s="133" customFormat="1">
      <c r="B143" s="104" t="s">
        <v>1350</v>
      </c>
      <c r="C143" s="82" t="s">
        <v>1351</v>
      </c>
      <c r="D143" s="93" t="s">
        <v>1341</v>
      </c>
      <c r="E143" s="93" t="s">
        <v>890</v>
      </c>
      <c r="F143" s="82" t="s">
        <v>1352</v>
      </c>
      <c r="G143" s="93" t="s">
        <v>892</v>
      </c>
      <c r="H143" s="93" t="s">
        <v>183</v>
      </c>
      <c r="I143" s="90">
        <v>1000</v>
      </c>
      <c r="J143" s="92">
        <v>876</v>
      </c>
      <c r="K143" s="90">
        <v>30.624959999999998</v>
      </c>
      <c r="L143" s="91">
        <v>9.3671479881988928E-5</v>
      </c>
      <c r="M143" s="91">
        <f t="shared" si="2"/>
        <v>3.736437256331142E-6</v>
      </c>
      <c r="N143" s="91">
        <f>K143/'סכום נכסי הקרן'!$C$42</f>
        <v>6.2164122360948895E-7</v>
      </c>
    </row>
    <row r="144" spans="2:14" s="133" customFormat="1">
      <c r="B144" s="104" t="s">
        <v>1353</v>
      </c>
      <c r="C144" s="82" t="s">
        <v>1354</v>
      </c>
      <c r="D144" s="93" t="s">
        <v>1333</v>
      </c>
      <c r="E144" s="93" t="s">
        <v>890</v>
      </c>
      <c r="F144" s="82" t="s">
        <v>1355</v>
      </c>
      <c r="G144" s="93" t="s">
        <v>1200</v>
      </c>
      <c r="H144" s="93" t="s">
        <v>183</v>
      </c>
      <c r="I144" s="90">
        <v>153506</v>
      </c>
      <c r="J144" s="92">
        <v>570</v>
      </c>
      <c r="K144" s="90">
        <v>3058.9447599999999</v>
      </c>
      <c r="L144" s="91">
        <v>1.1173656880672775E-2</v>
      </c>
      <c r="M144" s="91">
        <f t="shared" si="2"/>
        <v>3.7321045207317573E-4</v>
      </c>
      <c r="N144" s="91">
        <f>K144/'סכום נכסי הקרן'!$C$42</f>
        <v>6.2092037460954546E-5</v>
      </c>
    </row>
    <row r="145" spans="2:14" s="133" customFormat="1">
      <c r="B145" s="104" t="s">
        <v>1356</v>
      </c>
      <c r="C145" s="82" t="s">
        <v>1357</v>
      </c>
      <c r="D145" s="93" t="s">
        <v>1341</v>
      </c>
      <c r="E145" s="93" t="s">
        <v>890</v>
      </c>
      <c r="F145" s="82" t="s">
        <v>899</v>
      </c>
      <c r="G145" s="93" t="s">
        <v>459</v>
      </c>
      <c r="H145" s="93" t="s">
        <v>183</v>
      </c>
      <c r="I145" s="90">
        <v>792066</v>
      </c>
      <c r="J145" s="92">
        <v>473</v>
      </c>
      <c r="K145" s="90">
        <v>13097.666740000001</v>
      </c>
      <c r="L145" s="91">
        <v>6.2055175746544042E-4</v>
      </c>
      <c r="M145" s="91">
        <f t="shared" si="2"/>
        <v>1.5979975150447628E-3</v>
      </c>
      <c r="N145" s="91">
        <f>K145/'סכום נכסי הקרן'!$C$42</f>
        <v>2.6586319063544599E-4</v>
      </c>
    </row>
    <row r="146" spans="2:14" s="133" customFormat="1">
      <c r="B146" s="104" t="s">
        <v>1358</v>
      </c>
      <c r="C146" s="82" t="s">
        <v>1359</v>
      </c>
      <c r="D146" s="93" t="s">
        <v>1333</v>
      </c>
      <c r="E146" s="93" t="s">
        <v>890</v>
      </c>
      <c r="F146" s="82" t="s">
        <v>1360</v>
      </c>
      <c r="G146" s="93" t="s">
        <v>438</v>
      </c>
      <c r="H146" s="93" t="s">
        <v>183</v>
      </c>
      <c r="I146" s="90">
        <v>145502</v>
      </c>
      <c r="J146" s="92">
        <v>3130</v>
      </c>
      <c r="K146" s="90">
        <v>16043.60925</v>
      </c>
      <c r="L146" s="91">
        <v>6.1980544680947502E-3</v>
      </c>
      <c r="M146" s="91">
        <f t="shared" si="2"/>
        <v>1.9574209836590458E-3</v>
      </c>
      <c r="N146" s="91">
        <f>K146/'סכום נכסי הקרן'!$C$42</f>
        <v>3.256614501792824E-4</v>
      </c>
    </row>
    <row r="147" spans="2:14" s="133" customFormat="1">
      <c r="B147" s="104" t="s">
        <v>1361</v>
      </c>
      <c r="C147" s="82" t="s">
        <v>1362</v>
      </c>
      <c r="D147" s="93" t="s">
        <v>1333</v>
      </c>
      <c r="E147" s="93" t="s">
        <v>890</v>
      </c>
      <c r="F147" s="82" t="s">
        <v>1363</v>
      </c>
      <c r="G147" s="93" t="s">
        <v>30</v>
      </c>
      <c r="H147" s="93" t="s">
        <v>183</v>
      </c>
      <c r="I147" s="90">
        <v>185034</v>
      </c>
      <c r="J147" s="92">
        <v>1935</v>
      </c>
      <c r="K147" s="90">
        <v>12517.106019999999</v>
      </c>
      <c r="L147" s="91">
        <v>5.5126937136063345E-3</v>
      </c>
      <c r="M147" s="91">
        <f t="shared" si="2"/>
        <v>1.5271654648552953E-3</v>
      </c>
      <c r="N147" s="91">
        <f>K147/'סכום נכסי הקרן'!$C$42</f>
        <v>2.5407866989287498E-4</v>
      </c>
    </row>
    <row r="148" spans="2:14" s="133" customFormat="1">
      <c r="B148" s="104" t="s">
        <v>1364</v>
      </c>
      <c r="C148" s="82" t="s">
        <v>1365</v>
      </c>
      <c r="D148" s="93" t="s">
        <v>1333</v>
      </c>
      <c r="E148" s="93" t="s">
        <v>890</v>
      </c>
      <c r="F148" s="82" t="s">
        <v>1152</v>
      </c>
      <c r="G148" s="93" t="s">
        <v>212</v>
      </c>
      <c r="H148" s="93" t="s">
        <v>183</v>
      </c>
      <c r="I148" s="90">
        <v>509855</v>
      </c>
      <c r="J148" s="92">
        <v>1100</v>
      </c>
      <c r="K148" s="90">
        <v>19606.98387</v>
      </c>
      <c r="L148" s="91">
        <v>8.7237776569143426E-3</v>
      </c>
      <c r="M148" s="91">
        <f t="shared" si="2"/>
        <v>2.3921750433682776E-3</v>
      </c>
      <c r="N148" s="91">
        <f>K148/'סכום נכסי הקרן'!$C$42</f>
        <v>3.9799266494514003E-4</v>
      </c>
    </row>
    <row r="149" spans="2:14" s="133" customFormat="1">
      <c r="B149" s="104" t="s">
        <v>1366</v>
      </c>
      <c r="C149" s="82" t="s">
        <v>1367</v>
      </c>
      <c r="D149" s="93" t="s">
        <v>1333</v>
      </c>
      <c r="E149" s="93" t="s">
        <v>890</v>
      </c>
      <c r="F149" s="82" t="s">
        <v>1368</v>
      </c>
      <c r="G149" s="93" t="s">
        <v>1369</v>
      </c>
      <c r="H149" s="93" t="s">
        <v>183</v>
      </c>
      <c r="I149" s="90">
        <v>488039</v>
      </c>
      <c r="J149" s="92">
        <v>680</v>
      </c>
      <c r="K149" s="90">
        <v>11602.053529999999</v>
      </c>
      <c r="L149" s="91">
        <v>2.222999298809087E-2</v>
      </c>
      <c r="M149" s="91">
        <f t="shared" si="2"/>
        <v>1.4155233201754466E-3</v>
      </c>
      <c r="N149" s="91">
        <f>K149/'סכום נכסי הקרן'!$C$42</f>
        <v>2.3550446279022049E-4</v>
      </c>
    </row>
    <row r="150" spans="2:14" s="133" customFormat="1">
      <c r="B150" s="104" t="s">
        <v>1370</v>
      </c>
      <c r="C150" s="82" t="s">
        <v>1371</v>
      </c>
      <c r="D150" s="93" t="s">
        <v>1333</v>
      </c>
      <c r="E150" s="93" t="s">
        <v>890</v>
      </c>
      <c r="F150" s="82" t="s">
        <v>1372</v>
      </c>
      <c r="G150" s="93" t="s">
        <v>1044</v>
      </c>
      <c r="H150" s="93" t="s">
        <v>183</v>
      </c>
      <c r="I150" s="90">
        <v>101344</v>
      </c>
      <c r="J150" s="92">
        <v>4330</v>
      </c>
      <c r="K150" s="90">
        <v>15341.13041</v>
      </c>
      <c r="L150" s="91">
        <v>2.0393794381516088E-3</v>
      </c>
      <c r="M150" s="91">
        <f t="shared" si="2"/>
        <v>1.8717141579338765E-3</v>
      </c>
      <c r="N150" s="91">
        <f>K150/'סכום נכסי הקרן'!$C$42</f>
        <v>3.1140217259467907E-4</v>
      </c>
    </row>
    <row r="151" spans="2:14" s="133" customFormat="1">
      <c r="B151" s="104" t="s">
        <v>1375</v>
      </c>
      <c r="C151" s="82" t="s">
        <v>1376</v>
      </c>
      <c r="D151" s="93" t="s">
        <v>1333</v>
      </c>
      <c r="E151" s="93" t="s">
        <v>890</v>
      </c>
      <c r="F151" s="82" t="s">
        <v>1167</v>
      </c>
      <c r="G151" s="93" t="s">
        <v>1044</v>
      </c>
      <c r="H151" s="93" t="s">
        <v>183</v>
      </c>
      <c r="I151" s="90">
        <v>373322</v>
      </c>
      <c r="J151" s="92">
        <v>2209</v>
      </c>
      <c r="K151" s="90">
        <v>28830.403699999999</v>
      </c>
      <c r="L151" s="91">
        <v>1.3649084759038751E-2</v>
      </c>
      <c r="M151" s="91">
        <f t="shared" si="2"/>
        <v>3.5174901289584449E-3</v>
      </c>
      <c r="N151" s="91">
        <f>K151/'סכום נכסי הקרן'!$C$42</f>
        <v>5.8521439483426394E-4</v>
      </c>
    </row>
    <row r="152" spans="2:14" s="133" customFormat="1">
      <c r="B152" s="104" t="s">
        <v>1377</v>
      </c>
      <c r="C152" s="82" t="s">
        <v>1378</v>
      </c>
      <c r="D152" s="93" t="s">
        <v>1333</v>
      </c>
      <c r="E152" s="93" t="s">
        <v>890</v>
      </c>
      <c r="F152" s="82" t="s">
        <v>1379</v>
      </c>
      <c r="G152" s="93" t="s">
        <v>926</v>
      </c>
      <c r="H152" s="93" t="s">
        <v>183</v>
      </c>
      <c r="I152" s="90">
        <v>77003</v>
      </c>
      <c r="J152" s="92">
        <v>3262</v>
      </c>
      <c r="K152" s="90">
        <v>8781.3851599999998</v>
      </c>
      <c r="L152" s="91">
        <v>1.6097456981013225E-3</v>
      </c>
      <c r="M152" s="91">
        <f t="shared" si="2"/>
        <v>1.0713840825920234E-3</v>
      </c>
      <c r="N152" s="91">
        <f>K152/'סכום נכסי הקרן'!$C$42</f>
        <v>1.7824908231222535E-4</v>
      </c>
    </row>
    <row r="153" spans="2:14" s="133" customFormat="1">
      <c r="B153" s="104" t="s">
        <v>1380</v>
      </c>
      <c r="C153" s="82" t="s">
        <v>1381</v>
      </c>
      <c r="D153" s="93" t="s">
        <v>1341</v>
      </c>
      <c r="E153" s="93" t="s">
        <v>890</v>
      </c>
      <c r="F153" s="82" t="s">
        <v>1017</v>
      </c>
      <c r="G153" s="93" t="s">
        <v>906</v>
      </c>
      <c r="H153" s="93" t="s">
        <v>183</v>
      </c>
      <c r="I153" s="90">
        <v>360000</v>
      </c>
      <c r="J153" s="92">
        <v>5868</v>
      </c>
      <c r="K153" s="90">
        <v>73852.300799999997</v>
      </c>
      <c r="L153" s="91">
        <v>7.2425208398507641E-3</v>
      </c>
      <c r="M153" s="91">
        <f t="shared" si="2"/>
        <v>9.0104440356785515E-3</v>
      </c>
      <c r="N153" s="91">
        <f>K153/'סכום נכסי הקרן'!$C$42</f>
        <v>1.4990920685508829E-3</v>
      </c>
    </row>
    <row r="154" spans="2:14" s="133" customFormat="1">
      <c r="B154" s="104" t="s">
        <v>1382</v>
      </c>
      <c r="C154" s="82" t="s">
        <v>1383</v>
      </c>
      <c r="D154" s="93" t="s">
        <v>1333</v>
      </c>
      <c r="E154" s="93" t="s">
        <v>890</v>
      </c>
      <c r="F154" s="82" t="s">
        <v>604</v>
      </c>
      <c r="G154" s="93" t="s">
        <v>410</v>
      </c>
      <c r="H154" s="93" t="s">
        <v>183</v>
      </c>
      <c r="I154" s="90">
        <v>27408</v>
      </c>
      <c r="J154" s="92">
        <v>517</v>
      </c>
      <c r="K154" s="90">
        <v>495.38096999999999</v>
      </c>
      <c r="L154" s="91">
        <v>1.6174389186065881E-4</v>
      </c>
      <c r="M154" s="91">
        <f t="shared" si="2"/>
        <v>6.0439586284699149E-5</v>
      </c>
      <c r="N154" s="91">
        <f>K154/'סכום נכסי הקרן'!$C$42</f>
        <v>1.0055498271464048E-5</v>
      </c>
    </row>
    <row r="155" spans="2:14" s="133" customFormat="1">
      <c r="B155" s="104" t="s">
        <v>1384</v>
      </c>
      <c r="C155" s="82" t="s">
        <v>1385</v>
      </c>
      <c r="D155" s="93" t="s">
        <v>1333</v>
      </c>
      <c r="E155" s="93" t="s">
        <v>890</v>
      </c>
      <c r="F155" s="82" t="s">
        <v>1386</v>
      </c>
      <c r="G155" s="93" t="s">
        <v>212</v>
      </c>
      <c r="H155" s="93" t="s">
        <v>183</v>
      </c>
      <c r="I155" s="90">
        <v>257045</v>
      </c>
      <c r="J155" s="92">
        <v>197</v>
      </c>
      <c r="K155" s="90">
        <v>1770.2997499999999</v>
      </c>
      <c r="L155" s="91">
        <v>3.314568295226146E-3</v>
      </c>
      <c r="M155" s="91">
        <f t="shared" si="2"/>
        <v>2.1598767609080002E-4</v>
      </c>
      <c r="N155" s="91">
        <f>K155/'סכום נכסי הקרן'!$C$42</f>
        <v>3.5934456820370457E-5</v>
      </c>
    </row>
    <row r="156" spans="2:14" s="133" customFormat="1">
      <c r="B156" s="104" t="s">
        <v>1387</v>
      </c>
      <c r="C156" s="82" t="s">
        <v>1388</v>
      </c>
      <c r="D156" s="93" t="s">
        <v>1333</v>
      </c>
      <c r="E156" s="93" t="s">
        <v>890</v>
      </c>
      <c r="F156" s="82" t="s">
        <v>1078</v>
      </c>
      <c r="G156" s="93" t="s">
        <v>459</v>
      </c>
      <c r="H156" s="93" t="s">
        <v>183</v>
      </c>
      <c r="I156" s="90">
        <v>635451</v>
      </c>
      <c r="J156" s="92">
        <v>7552</v>
      </c>
      <c r="K156" s="90">
        <v>167770.45128000001</v>
      </c>
      <c r="L156" s="91">
        <v>4.4314015825751805E-3</v>
      </c>
      <c r="M156" s="91">
        <f t="shared" si="2"/>
        <v>2.0469047622399535E-2</v>
      </c>
      <c r="N156" s="91">
        <f>K156/'סכום נכסי הקרן'!$C$42</f>
        <v>3.4054910967790774E-3</v>
      </c>
    </row>
    <row r="157" spans="2:14" s="133" customFormat="1">
      <c r="B157" s="104" t="s">
        <v>1389</v>
      </c>
      <c r="C157" s="82" t="s">
        <v>1390</v>
      </c>
      <c r="D157" s="93" t="s">
        <v>1333</v>
      </c>
      <c r="E157" s="93" t="s">
        <v>890</v>
      </c>
      <c r="F157" s="82" t="s">
        <v>1206</v>
      </c>
      <c r="G157" s="93" t="s">
        <v>1200</v>
      </c>
      <c r="H157" s="93" t="s">
        <v>183</v>
      </c>
      <c r="I157" s="90">
        <v>140150</v>
      </c>
      <c r="J157" s="92">
        <v>862</v>
      </c>
      <c r="K157" s="90">
        <v>4223.4931200000001</v>
      </c>
      <c r="L157" s="91">
        <v>8.1653298985541519E-3</v>
      </c>
      <c r="M157" s="91">
        <f t="shared" si="2"/>
        <v>5.1529265819208437E-4</v>
      </c>
      <c r="N157" s="91">
        <f>K157/'סכום נכסי הקרן'!$C$42</f>
        <v>8.5730640334650518E-5</v>
      </c>
    </row>
    <row r="158" spans="2:14" s="133" customFormat="1">
      <c r="B158" s="104" t="s">
        <v>1391</v>
      </c>
      <c r="C158" s="82" t="s">
        <v>1392</v>
      </c>
      <c r="D158" s="93" t="s">
        <v>1333</v>
      </c>
      <c r="E158" s="93" t="s">
        <v>890</v>
      </c>
      <c r="F158" s="82" t="s">
        <v>1173</v>
      </c>
      <c r="G158" s="93" t="s">
        <v>212</v>
      </c>
      <c r="H158" s="93" t="s">
        <v>183</v>
      </c>
      <c r="I158" s="90">
        <v>343765</v>
      </c>
      <c r="J158" s="92">
        <v>1119</v>
      </c>
      <c r="K158" s="90">
        <v>13448.169300000001</v>
      </c>
      <c r="L158" s="91">
        <v>7.0104687069289223E-3</v>
      </c>
      <c r="M158" s="91">
        <f t="shared" si="2"/>
        <v>1.6407610263644004E-3</v>
      </c>
      <c r="N158" s="91">
        <f>K158/'סכום נכסי הקרן'!$C$42</f>
        <v>2.7297787226365577E-4</v>
      </c>
    </row>
    <row r="159" spans="2:14" s="133" customFormat="1">
      <c r="B159" s="104" t="s">
        <v>1393</v>
      </c>
      <c r="C159" s="82" t="s">
        <v>1394</v>
      </c>
      <c r="D159" s="93" t="s">
        <v>1333</v>
      </c>
      <c r="E159" s="93" t="s">
        <v>890</v>
      </c>
      <c r="F159" s="82" t="s">
        <v>1395</v>
      </c>
      <c r="G159" s="93" t="s">
        <v>1396</v>
      </c>
      <c r="H159" s="93" t="s">
        <v>183</v>
      </c>
      <c r="I159" s="90">
        <v>131940</v>
      </c>
      <c r="J159" s="92">
        <v>2000</v>
      </c>
      <c r="K159" s="90">
        <v>9225.2447899999988</v>
      </c>
      <c r="L159" s="91">
        <v>3.1751419260044171E-3</v>
      </c>
      <c r="M159" s="91">
        <f t="shared" si="2"/>
        <v>1.1255377421596881E-3</v>
      </c>
      <c r="N159" s="91">
        <f>K159/'סכום נכסי הקרן'!$C$42</f>
        <v>1.8725877386787323E-4</v>
      </c>
    </row>
    <row r="160" spans="2:14" s="133" customFormat="1">
      <c r="B160" s="104" t="s">
        <v>1397</v>
      </c>
      <c r="C160" s="82" t="s">
        <v>1398</v>
      </c>
      <c r="D160" s="93" t="s">
        <v>1333</v>
      </c>
      <c r="E160" s="93" t="s">
        <v>890</v>
      </c>
      <c r="F160" s="82" t="s">
        <v>1399</v>
      </c>
      <c r="G160" s="93" t="s">
        <v>1369</v>
      </c>
      <c r="H160" s="93" t="s">
        <v>183</v>
      </c>
      <c r="I160" s="90">
        <v>279003</v>
      </c>
      <c r="J160" s="92">
        <v>1095</v>
      </c>
      <c r="K160" s="90">
        <v>10680.56964</v>
      </c>
      <c r="L160" s="91">
        <v>7.9673202883145163E-3</v>
      </c>
      <c r="M160" s="91">
        <f t="shared" si="2"/>
        <v>1.3030965043459746E-3</v>
      </c>
      <c r="N160" s="91">
        <f>K160/'סכום נכסי הקרן'!$C$42</f>
        <v>2.1679970781532317E-4</v>
      </c>
    </row>
    <row r="161" spans="2:14" s="133" customFormat="1">
      <c r="B161" s="104" t="s">
        <v>1400</v>
      </c>
      <c r="C161" s="82" t="s">
        <v>1401</v>
      </c>
      <c r="D161" s="93" t="s">
        <v>1333</v>
      </c>
      <c r="E161" s="93" t="s">
        <v>890</v>
      </c>
      <c r="F161" s="82" t="s">
        <v>1047</v>
      </c>
      <c r="G161" s="93" t="s">
        <v>459</v>
      </c>
      <c r="H161" s="93" t="s">
        <v>183</v>
      </c>
      <c r="I161" s="90">
        <v>2053635</v>
      </c>
      <c r="J161" s="92">
        <v>3322</v>
      </c>
      <c r="K161" s="90">
        <v>238503.25443</v>
      </c>
      <c r="L161" s="91">
        <v>2.0232857142857144E-3</v>
      </c>
      <c r="M161" s="91">
        <f t="shared" si="2"/>
        <v>2.9098893373525309E-2</v>
      </c>
      <c r="N161" s="91">
        <f>K161/'סכום נכסי הקרן'!$C$42</f>
        <v>4.8412619940960081E-3</v>
      </c>
    </row>
    <row r="162" spans="2:14" s="133" customFormat="1">
      <c r="B162" s="104" t="s">
        <v>1402</v>
      </c>
      <c r="C162" s="82" t="s">
        <v>1403</v>
      </c>
      <c r="D162" s="93" t="s">
        <v>1333</v>
      </c>
      <c r="E162" s="93" t="s">
        <v>890</v>
      </c>
      <c r="F162" s="82" t="s">
        <v>1043</v>
      </c>
      <c r="G162" s="93" t="s">
        <v>1044</v>
      </c>
      <c r="H162" s="93" t="s">
        <v>183</v>
      </c>
      <c r="I162" s="90">
        <v>327090</v>
      </c>
      <c r="J162" s="92">
        <v>2385</v>
      </c>
      <c r="K162" s="90">
        <v>27272.63337</v>
      </c>
      <c r="L162" s="91">
        <v>3.3415724187926339E-3</v>
      </c>
      <c r="M162" s="91">
        <f t="shared" si="2"/>
        <v>3.327432375484832E-3</v>
      </c>
      <c r="N162" s="91">
        <f>K162/'סכום נכסי הקרן'!$C$42</f>
        <v>5.5359396972860645E-4</v>
      </c>
    </row>
    <row r="163" spans="2:14" s="133" customFormat="1">
      <c r="B163" s="104" t="s">
        <v>1404</v>
      </c>
      <c r="C163" s="82" t="s">
        <v>1405</v>
      </c>
      <c r="D163" s="93" t="s">
        <v>1333</v>
      </c>
      <c r="E163" s="93" t="s">
        <v>890</v>
      </c>
      <c r="F163" s="82" t="s">
        <v>1406</v>
      </c>
      <c r="G163" s="93" t="s">
        <v>1059</v>
      </c>
      <c r="H163" s="93" t="s">
        <v>183</v>
      </c>
      <c r="I163" s="90">
        <v>123411</v>
      </c>
      <c r="J163" s="92">
        <v>445</v>
      </c>
      <c r="K163" s="90">
        <v>1919.9296100000001</v>
      </c>
      <c r="L163" s="91">
        <v>4.5873798452436294E-3</v>
      </c>
      <c r="M163" s="91">
        <f t="shared" si="2"/>
        <v>2.342434577657349E-4</v>
      </c>
      <c r="N163" s="91">
        <f>K163/'סכום נכסי הקרן'!$C$42</f>
        <v>3.8971720844843197E-5</v>
      </c>
    </row>
    <row r="164" spans="2:14" s="133" customFormat="1">
      <c r="B164" s="104" t="s">
        <v>1407</v>
      </c>
      <c r="C164" s="82" t="s">
        <v>1408</v>
      </c>
      <c r="D164" s="93" t="s">
        <v>1333</v>
      </c>
      <c r="E164" s="93" t="s">
        <v>890</v>
      </c>
      <c r="F164" s="82" t="s">
        <v>1409</v>
      </c>
      <c r="G164" s="93" t="s">
        <v>917</v>
      </c>
      <c r="H164" s="93" t="s">
        <v>183</v>
      </c>
      <c r="I164" s="90">
        <v>142955</v>
      </c>
      <c r="J164" s="92">
        <v>4070</v>
      </c>
      <c r="K164" s="90">
        <v>20340.666679999998</v>
      </c>
      <c r="L164" s="91">
        <v>2.2809033241946155E-3</v>
      </c>
      <c r="M164" s="91">
        <f t="shared" si="2"/>
        <v>2.4816889492023982E-3</v>
      </c>
      <c r="N164" s="91">
        <f>K164/'סכום נכסי הקרן'!$C$42</f>
        <v>4.1288533679678153E-4</v>
      </c>
    </row>
    <row r="165" spans="2:14" s="133" customFormat="1">
      <c r="B165" s="104" t="s">
        <v>1410</v>
      </c>
      <c r="C165" s="82" t="s">
        <v>1411</v>
      </c>
      <c r="D165" s="93" t="s">
        <v>1333</v>
      </c>
      <c r="E165" s="93" t="s">
        <v>890</v>
      </c>
      <c r="F165" s="82" t="s">
        <v>1412</v>
      </c>
      <c r="G165" s="93" t="s">
        <v>917</v>
      </c>
      <c r="H165" s="93" t="s">
        <v>183</v>
      </c>
      <c r="I165" s="90">
        <v>56810</v>
      </c>
      <c r="J165" s="92">
        <v>6960</v>
      </c>
      <c r="K165" s="90">
        <v>13823.1001</v>
      </c>
      <c r="L165" s="91">
        <v>1.2669677445311307E-3</v>
      </c>
      <c r="M165" s="91">
        <f t="shared" si="2"/>
        <v>1.6865049362230918E-3</v>
      </c>
      <c r="N165" s="91">
        <f>K165/'סכום נכסי הקרן'!$C$42</f>
        <v>2.8058841089883711E-4</v>
      </c>
    </row>
    <row r="166" spans="2:14" s="133" customFormat="1">
      <c r="B166" s="105"/>
      <c r="C166" s="82"/>
      <c r="D166" s="82"/>
      <c r="E166" s="82"/>
      <c r="F166" s="82"/>
      <c r="G166" s="82"/>
      <c r="H166" s="82"/>
      <c r="I166" s="90"/>
      <c r="J166" s="92"/>
      <c r="K166" s="82"/>
      <c r="L166" s="82"/>
      <c r="M166" s="91"/>
      <c r="N166" s="82"/>
    </row>
    <row r="167" spans="2:14" s="133" customFormat="1">
      <c r="B167" s="103" t="s">
        <v>74</v>
      </c>
      <c r="C167" s="80"/>
      <c r="D167" s="80"/>
      <c r="E167" s="80"/>
      <c r="F167" s="80"/>
      <c r="G167" s="80"/>
      <c r="H167" s="80"/>
      <c r="I167" s="87"/>
      <c r="J167" s="89"/>
      <c r="K167" s="87">
        <f>SUM(K168:K242)</f>
        <v>1573048.2573700002</v>
      </c>
      <c r="L167" s="80"/>
      <c r="M167" s="88">
        <f t="shared" si="2"/>
        <v>0.19192175646414064</v>
      </c>
      <c r="N167" s="88">
        <f>K167/'סכום נכסי הקרן'!$C$42</f>
        <v>3.1930544350368503E-2</v>
      </c>
    </row>
    <row r="168" spans="2:14" s="133" customFormat="1">
      <c r="B168" s="104" t="s">
        <v>1413</v>
      </c>
      <c r="C168" s="82" t="s">
        <v>1414</v>
      </c>
      <c r="D168" s="93" t="s">
        <v>30</v>
      </c>
      <c r="E168" s="93" t="s">
        <v>890</v>
      </c>
      <c r="F168" s="82"/>
      <c r="G168" s="93" t="s">
        <v>1415</v>
      </c>
      <c r="H168" s="93" t="s">
        <v>1416</v>
      </c>
      <c r="I168" s="90">
        <v>101835</v>
      </c>
      <c r="J168" s="92">
        <v>2368</v>
      </c>
      <c r="K168" s="90">
        <v>8794.0860700000012</v>
      </c>
      <c r="L168" s="91">
        <v>4.5980498803314113E-5</v>
      </c>
      <c r="M168" s="91">
        <f t="shared" si="2"/>
        <v>1.0729336732955969E-3</v>
      </c>
      <c r="N168" s="91">
        <f>K168/'סכום נכסי הקרן'!$C$42</f>
        <v>1.7850689193004541E-4</v>
      </c>
    </row>
    <row r="169" spans="2:14" s="133" customFormat="1">
      <c r="B169" s="104" t="s">
        <v>1417</v>
      </c>
      <c r="C169" s="82" t="s">
        <v>1418</v>
      </c>
      <c r="D169" s="93" t="s">
        <v>30</v>
      </c>
      <c r="E169" s="93" t="s">
        <v>890</v>
      </c>
      <c r="F169" s="82"/>
      <c r="G169" s="93" t="s">
        <v>992</v>
      </c>
      <c r="H169" s="93" t="s">
        <v>185</v>
      </c>
      <c r="I169" s="90">
        <v>14561</v>
      </c>
      <c r="J169" s="92">
        <v>16829.3</v>
      </c>
      <c r="K169" s="90">
        <v>9767.5052300000007</v>
      </c>
      <c r="L169" s="91">
        <v>6.9597865625941577E-5</v>
      </c>
      <c r="M169" s="91">
        <f t="shared" si="2"/>
        <v>1.1916969178990368E-3</v>
      </c>
      <c r="N169" s="91">
        <f>K169/'סכום נכסי הקרן'!$C$42</f>
        <v>1.9826585578525764E-4</v>
      </c>
    </row>
    <row r="170" spans="2:14" s="133" customFormat="1">
      <c r="B170" s="104" t="s">
        <v>1419</v>
      </c>
      <c r="C170" s="82" t="s">
        <v>1420</v>
      </c>
      <c r="D170" s="93" t="s">
        <v>1333</v>
      </c>
      <c r="E170" s="93" t="s">
        <v>890</v>
      </c>
      <c r="F170" s="82"/>
      <c r="G170" s="93" t="s">
        <v>917</v>
      </c>
      <c r="H170" s="93" t="s">
        <v>183</v>
      </c>
      <c r="I170" s="90">
        <v>11459</v>
      </c>
      <c r="J170" s="92">
        <v>90873</v>
      </c>
      <c r="K170" s="90">
        <v>36404.3272</v>
      </c>
      <c r="L170" s="91">
        <v>3.30261851044037E-5</v>
      </c>
      <c r="M170" s="91">
        <f t="shared" si="2"/>
        <v>4.4415563136000567E-3</v>
      </c>
      <c r="N170" s="91">
        <f>K170/'סכום נכסי הקרן'!$C$42</f>
        <v>7.3895379798988162E-4</v>
      </c>
    </row>
    <row r="171" spans="2:14" s="133" customFormat="1">
      <c r="B171" s="104" t="s">
        <v>1421</v>
      </c>
      <c r="C171" s="82" t="s">
        <v>1422</v>
      </c>
      <c r="D171" s="93" t="s">
        <v>1333</v>
      </c>
      <c r="E171" s="93" t="s">
        <v>890</v>
      </c>
      <c r="F171" s="82"/>
      <c r="G171" s="93" t="s">
        <v>975</v>
      </c>
      <c r="H171" s="93" t="s">
        <v>183</v>
      </c>
      <c r="I171" s="90">
        <v>8277</v>
      </c>
      <c r="J171" s="92">
        <v>96800</v>
      </c>
      <c r="K171" s="90">
        <v>28010.427460000003</v>
      </c>
      <c r="L171" s="91">
        <v>1.7316787193730195E-5</v>
      </c>
      <c r="M171" s="91">
        <f t="shared" si="2"/>
        <v>3.4174478832724973E-3</v>
      </c>
      <c r="N171" s="91">
        <f>K171/'סכום נכסי הקרן'!$C$42</f>
        <v>5.6857009446083305E-4</v>
      </c>
    </row>
    <row r="172" spans="2:14" s="133" customFormat="1">
      <c r="B172" s="104" t="s">
        <v>1423</v>
      </c>
      <c r="C172" s="82" t="s">
        <v>1424</v>
      </c>
      <c r="D172" s="93" t="s">
        <v>1341</v>
      </c>
      <c r="E172" s="93" t="s">
        <v>890</v>
      </c>
      <c r="F172" s="82"/>
      <c r="G172" s="93" t="s">
        <v>946</v>
      </c>
      <c r="H172" s="93" t="s">
        <v>183</v>
      </c>
      <c r="I172" s="90">
        <v>69110</v>
      </c>
      <c r="J172" s="92">
        <v>8424</v>
      </c>
      <c r="K172" s="90">
        <v>20353.105090000001</v>
      </c>
      <c r="L172" s="91">
        <v>7.7323349080541239E-5</v>
      </c>
      <c r="M172" s="91">
        <f t="shared" si="2"/>
        <v>2.4832065132590871E-3</v>
      </c>
      <c r="N172" s="91">
        <f>K172/'סכום נכסי הקרן'!$C$42</f>
        <v>4.1313781805429688E-4</v>
      </c>
    </row>
    <row r="173" spans="2:14" s="133" customFormat="1">
      <c r="B173" s="104" t="s">
        <v>1425</v>
      </c>
      <c r="C173" s="82" t="s">
        <v>1426</v>
      </c>
      <c r="D173" s="93" t="s">
        <v>30</v>
      </c>
      <c r="E173" s="93" t="s">
        <v>890</v>
      </c>
      <c r="F173" s="82"/>
      <c r="G173" s="93" t="s">
        <v>1427</v>
      </c>
      <c r="H173" s="93" t="s">
        <v>185</v>
      </c>
      <c r="I173" s="90">
        <v>24648</v>
      </c>
      <c r="J173" s="92">
        <v>9671</v>
      </c>
      <c r="K173" s="90">
        <v>9501.222029999999</v>
      </c>
      <c r="L173" s="91">
        <v>1.2206560842918849E-5</v>
      </c>
      <c r="M173" s="91">
        <f t="shared" si="2"/>
        <v>1.1592086968788271E-3</v>
      </c>
      <c r="N173" s="91">
        <f>K173/'סכום נכסי הקרן'!$C$42</f>
        <v>1.9286070213690509E-4</v>
      </c>
    </row>
    <row r="174" spans="2:14" s="133" customFormat="1">
      <c r="B174" s="104" t="s">
        <v>1428</v>
      </c>
      <c r="C174" s="82" t="s">
        <v>1429</v>
      </c>
      <c r="D174" s="93" t="s">
        <v>30</v>
      </c>
      <c r="E174" s="93" t="s">
        <v>890</v>
      </c>
      <c r="F174" s="82"/>
      <c r="G174" s="93" t="s">
        <v>909</v>
      </c>
      <c r="H174" s="93" t="s">
        <v>191</v>
      </c>
      <c r="I174" s="90">
        <v>1373</v>
      </c>
      <c r="J174" s="92">
        <v>1309000</v>
      </c>
      <c r="K174" s="90">
        <v>9633.2975200000001</v>
      </c>
      <c r="L174" s="91">
        <v>1.3647454734782143E-4</v>
      </c>
      <c r="M174" s="91">
        <f t="shared" si="2"/>
        <v>1.1753227352803203E-3</v>
      </c>
      <c r="N174" s="91">
        <f>K174/'סכום נכסי הקרן'!$C$42</f>
        <v>1.9554163851077868E-4</v>
      </c>
    </row>
    <row r="175" spans="2:14" s="133" customFormat="1">
      <c r="B175" s="104" t="s">
        <v>1430</v>
      </c>
      <c r="C175" s="82" t="s">
        <v>1431</v>
      </c>
      <c r="D175" s="93" t="s">
        <v>143</v>
      </c>
      <c r="E175" s="93" t="s">
        <v>890</v>
      </c>
      <c r="F175" s="82"/>
      <c r="G175" s="93" t="s">
        <v>975</v>
      </c>
      <c r="H175" s="93" t="s">
        <v>186</v>
      </c>
      <c r="I175" s="90">
        <v>37182</v>
      </c>
      <c r="J175" s="92">
        <v>5749</v>
      </c>
      <c r="K175" s="90">
        <v>9709.1619800000008</v>
      </c>
      <c r="L175" s="91">
        <v>4.456676993183521E-4</v>
      </c>
      <c r="M175" s="91">
        <f t="shared" si="2"/>
        <v>1.184578675362379E-3</v>
      </c>
      <c r="N175" s="91">
        <f>K175/'סכום נכסי הקרן'!$C$42</f>
        <v>1.9708157442393164E-4</v>
      </c>
    </row>
    <row r="176" spans="2:14" s="133" customFormat="1">
      <c r="B176" s="104" t="s">
        <v>1432</v>
      </c>
      <c r="C176" s="82" t="s">
        <v>1433</v>
      </c>
      <c r="D176" s="93" t="s">
        <v>30</v>
      </c>
      <c r="E176" s="93" t="s">
        <v>890</v>
      </c>
      <c r="F176" s="82"/>
      <c r="G176" s="93" t="s">
        <v>980</v>
      </c>
      <c r="H176" s="93" t="s">
        <v>185</v>
      </c>
      <c r="I176" s="90">
        <v>41640</v>
      </c>
      <c r="J176" s="92">
        <v>5260</v>
      </c>
      <c r="K176" s="90">
        <v>8730.1732799999991</v>
      </c>
      <c r="L176" s="91">
        <v>3.8592965360654088E-4</v>
      </c>
      <c r="M176" s="91">
        <f t="shared" si="2"/>
        <v>1.0651359119364938E-3</v>
      </c>
      <c r="N176" s="91">
        <f>K176/'סכום נכסי הקרן'!$C$42</f>
        <v>1.7720955717499928E-4</v>
      </c>
    </row>
    <row r="177" spans="2:14" s="133" customFormat="1">
      <c r="B177" s="104" t="s">
        <v>1434</v>
      </c>
      <c r="C177" s="82" t="s">
        <v>1435</v>
      </c>
      <c r="D177" s="93" t="s">
        <v>143</v>
      </c>
      <c r="E177" s="93" t="s">
        <v>890</v>
      </c>
      <c r="F177" s="82"/>
      <c r="G177" s="93" t="s">
        <v>1415</v>
      </c>
      <c r="H177" s="93" t="s">
        <v>186</v>
      </c>
      <c r="I177" s="90">
        <v>288439</v>
      </c>
      <c r="J177" s="92">
        <v>633.5</v>
      </c>
      <c r="K177" s="90">
        <v>8299.6025100000006</v>
      </c>
      <c r="L177" s="91">
        <v>9.0576129357937754E-5</v>
      </c>
      <c r="M177" s="91">
        <f t="shared" si="2"/>
        <v>1.0126035766611112E-3</v>
      </c>
      <c r="N177" s="91">
        <f>K177/'סכום נכסי הקרן'!$C$42</f>
        <v>1.6846960974932823E-4</v>
      </c>
    </row>
    <row r="178" spans="2:14" s="133" customFormat="1">
      <c r="B178" s="104" t="s">
        <v>1436</v>
      </c>
      <c r="C178" s="82" t="s">
        <v>1437</v>
      </c>
      <c r="D178" s="93" t="s">
        <v>1341</v>
      </c>
      <c r="E178" s="93" t="s">
        <v>890</v>
      </c>
      <c r="F178" s="82"/>
      <c r="G178" s="93" t="s">
        <v>912</v>
      </c>
      <c r="H178" s="93" t="s">
        <v>183</v>
      </c>
      <c r="I178" s="90">
        <v>196623</v>
      </c>
      <c r="J178" s="92">
        <v>850</v>
      </c>
      <c r="K178" s="90">
        <v>5846.9967900000001</v>
      </c>
      <c r="L178" s="91">
        <v>6.4371987687925205E-5</v>
      </c>
      <c r="M178" s="91">
        <f t="shared" si="2"/>
        <v>7.1337029154665342E-4</v>
      </c>
      <c r="N178" s="91">
        <f>K178/'סכום נכסי הקרן'!$C$42</f>
        <v>1.1868535465765033E-4</v>
      </c>
    </row>
    <row r="179" spans="2:14" s="133" customFormat="1">
      <c r="B179" s="104" t="s">
        <v>1438</v>
      </c>
      <c r="C179" s="82" t="s">
        <v>1439</v>
      </c>
      <c r="D179" s="93" t="s">
        <v>1341</v>
      </c>
      <c r="E179" s="93" t="s">
        <v>890</v>
      </c>
      <c r="F179" s="82"/>
      <c r="G179" s="93" t="s">
        <v>912</v>
      </c>
      <c r="H179" s="93" t="s">
        <v>183</v>
      </c>
      <c r="I179" s="90">
        <v>1049476</v>
      </c>
      <c r="J179" s="92">
        <v>2426</v>
      </c>
      <c r="K179" s="90">
        <v>89009.166010000001</v>
      </c>
      <c r="L179" s="91">
        <v>1.0545484938338558E-4</v>
      </c>
      <c r="M179" s="91">
        <f t="shared" si="2"/>
        <v>1.085967668316065E-2</v>
      </c>
      <c r="N179" s="91">
        <f>K179/'סכום נכסי הקרן'!$C$42</f>
        <v>1.8067539311371033E-3</v>
      </c>
    </row>
    <row r="180" spans="2:14" s="133" customFormat="1">
      <c r="B180" s="104" t="s">
        <v>1440</v>
      </c>
      <c r="C180" s="82" t="s">
        <v>1441</v>
      </c>
      <c r="D180" s="93" t="s">
        <v>1442</v>
      </c>
      <c r="E180" s="93" t="s">
        <v>890</v>
      </c>
      <c r="F180" s="82"/>
      <c r="G180" s="93" t="s">
        <v>912</v>
      </c>
      <c r="H180" s="93" t="s">
        <v>188</v>
      </c>
      <c r="I180" s="90">
        <v>4027327</v>
      </c>
      <c r="J180" s="92">
        <v>383</v>
      </c>
      <c r="K180" s="90">
        <v>6908.7062900000001</v>
      </c>
      <c r="L180" s="91">
        <v>4.8160934784607284E-5</v>
      </c>
      <c r="M180" s="91">
        <f t="shared" si="2"/>
        <v>8.4290551155022917E-4</v>
      </c>
      <c r="N180" s="91">
        <f>K180/'סכום נכסי הקרן'!$C$42</f>
        <v>1.4023648134313231E-4</v>
      </c>
    </row>
    <row r="181" spans="2:14" s="133" customFormat="1">
      <c r="B181" s="104" t="s">
        <v>1443</v>
      </c>
      <c r="C181" s="82" t="s">
        <v>1444</v>
      </c>
      <c r="D181" s="93" t="s">
        <v>143</v>
      </c>
      <c r="E181" s="93" t="s">
        <v>890</v>
      </c>
      <c r="F181" s="82"/>
      <c r="G181" s="93" t="s">
        <v>892</v>
      </c>
      <c r="H181" s="93" t="s">
        <v>186</v>
      </c>
      <c r="I181" s="90">
        <v>316986</v>
      </c>
      <c r="J181" s="92">
        <v>1176</v>
      </c>
      <c r="K181" s="90">
        <v>16931.837620000002</v>
      </c>
      <c r="L181" s="91">
        <v>1.5008296621371104E-4</v>
      </c>
      <c r="M181" s="91">
        <f t="shared" si="2"/>
        <v>2.0657904174084547E-3</v>
      </c>
      <c r="N181" s="91">
        <f>K181/'סכום נכסי הקרן'!$C$42</f>
        <v>3.4369116746777725E-4</v>
      </c>
    </row>
    <row r="182" spans="2:14" s="133" customFormat="1">
      <c r="B182" s="104" t="s">
        <v>1445</v>
      </c>
      <c r="C182" s="82" t="s">
        <v>1446</v>
      </c>
      <c r="D182" s="93" t="s">
        <v>1341</v>
      </c>
      <c r="E182" s="93" t="s">
        <v>890</v>
      </c>
      <c r="F182" s="82"/>
      <c r="G182" s="93" t="s">
        <v>946</v>
      </c>
      <c r="H182" s="93" t="s">
        <v>183</v>
      </c>
      <c r="I182" s="90">
        <v>12230</v>
      </c>
      <c r="J182" s="92">
        <v>42241</v>
      </c>
      <c r="K182" s="90">
        <v>18060.59575</v>
      </c>
      <c r="L182" s="91">
        <v>7.5654530459281024E-5</v>
      </c>
      <c r="M182" s="91">
        <f t="shared" si="2"/>
        <v>2.2035059909249152E-3</v>
      </c>
      <c r="N182" s="91">
        <f>K182/'סכום נכסי הקרן'!$C$42</f>
        <v>3.6660328180498317E-4</v>
      </c>
    </row>
    <row r="183" spans="2:14" s="133" customFormat="1">
      <c r="B183" s="104" t="s">
        <v>1447</v>
      </c>
      <c r="C183" s="82" t="s">
        <v>1448</v>
      </c>
      <c r="D183" s="93" t="s">
        <v>30</v>
      </c>
      <c r="E183" s="93" t="s">
        <v>890</v>
      </c>
      <c r="F183" s="82"/>
      <c r="G183" s="93" t="s">
        <v>912</v>
      </c>
      <c r="H183" s="93" t="s">
        <v>185</v>
      </c>
      <c r="I183" s="90">
        <v>37842</v>
      </c>
      <c r="J183" s="92">
        <v>6306</v>
      </c>
      <c r="K183" s="90">
        <v>9511.6190100000003</v>
      </c>
      <c r="L183" s="91">
        <v>3.0312218178205202E-5</v>
      </c>
      <c r="M183" s="91">
        <f t="shared" si="2"/>
        <v>1.1604771936678951E-3</v>
      </c>
      <c r="N183" s="91">
        <f>K183/'סכום נכסי הקרן'!$C$42</f>
        <v>1.9307174539603242E-4</v>
      </c>
    </row>
    <row r="184" spans="2:14" s="133" customFormat="1">
      <c r="B184" s="104" t="s">
        <v>1449</v>
      </c>
      <c r="C184" s="82" t="s">
        <v>1450</v>
      </c>
      <c r="D184" s="93" t="s">
        <v>1341</v>
      </c>
      <c r="E184" s="93" t="s">
        <v>890</v>
      </c>
      <c r="F184" s="82"/>
      <c r="G184" s="93" t="s">
        <v>818</v>
      </c>
      <c r="H184" s="93" t="s">
        <v>183</v>
      </c>
      <c r="I184" s="90">
        <v>21182</v>
      </c>
      <c r="J184" s="92">
        <v>12302</v>
      </c>
      <c r="K184" s="90">
        <v>9165.4496999999992</v>
      </c>
      <c r="L184" s="91">
        <v>1.3767299516576832E-4</v>
      </c>
      <c r="M184" s="91">
        <f t="shared" si="2"/>
        <v>1.1182423660344076E-3</v>
      </c>
      <c r="N184" s="91">
        <f>K184/'סכום נכסי הקרן'!$C$42</f>
        <v>1.8604502230988134E-4</v>
      </c>
    </row>
    <row r="185" spans="2:14" s="133" customFormat="1">
      <c r="B185" s="104" t="s">
        <v>1451</v>
      </c>
      <c r="C185" s="82" t="s">
        <v>1452</v>
      </c>
      <c r="D185" s="93" t="s">
        <v>143</v>
      </c>
      <c r="E185" s="93" t="s">
        <v>890</v>
      </c>
      <c r="F185" s="82"/>
      <c r="G185" s="93" t="s">
        <v>892</v>
      </c>
      <c r="H185" s="93" t="s">
        <v>186</v>
      </c>
      <c r="I185" s="90">
        <v>212463</v>
      </c>
      <c r="J185" s="92">
        <v>442.8</v>
      </c>
      <c r="K185" s="90">
        <v>4273.1448200000004</v>
      </c>
      <c r="L185" s="91">
        <v>1.0757469472659655E-5</v>
      </c>
      <c r="M185" s="91">
        <f t="shared" si="2"/>
        <v>5.2135047709928224E-4</v>
      </c>
      <c r="N185" s="91">
        <f>K185/'סכום נכסי הקרן'!$C$42</f>
        <v>8.6738496134047198E-5</v>
      </c>
    </row>
    <row r="186" spans="2:14" s="133" customFormat="1">
      <c r="B186" s="104" t="s">
        <v>1453</v>
      </c>
      <c r="C186" s="82" t="s">
        <v>1454</v>
      </c>
      <c r="D186" s="93" t="s">
        <v>30</v>
      </c>
      <c r="E186" s="93" t="s">
        <v>890</v>
      </c>
      <c r="F186" s="82"/>
      <c r="G186" s="93" t="s">
        <v>926</v>
      </c>
      <c r="H186" s="93" t="s">
        <v>185</v>
      </c>
      <c r="I186" s="90">
        <v>28123</v>
      </c>
      <c r="J186" s="92">
        <v>9048</v>
      </c>
      <c r="K186" s="90">
        <v>10142.39774</v>
      </c>
      <c r="L186" s="91">
        <v>1.6626112816833479E-4</v>
      </c>
      <c r="M186" s="91">
        <f t="shared" si="2"/>
        <v>1.2374361561375028E-3</v>
      </c>
      <c r="N186" s="91">
        <f>K186/'סכום נכסי הקרן'!$C$42</f>
        <v>2.0587561719028258E-4</v>
      </c>
    </row>
    <row r="187" spans="2:14" s="133" customFormat="1">
      <c r="B187" s="104" t="s">
        <v>1455</v>
      </c>
      <c r="C187" s="82" t="s">
        <v>1456</v>
      </c>
      <c r="D187" s="93" t="s">
        <v>1341</v>
      </c>
      <c r="E187" s="93" t="s">
        <v>890</v>
      </c>
      <c r="F187" s="82"/>
      <c r="G187" s="93" t="s">
        <v>892</v>
      </c>
      <c r="H187" s="93" t="s">
        <v>183</v>
      </c>
      <c r="I187" s="90">
        <v>88730</v>
      </c>
      <c r="J187" s="92">
        <v>10433</v>
      </c>
      <c r="K187" s="90">
        <v>32363.174350000001</v>
      </c>
      <c r="L187" s="91">
        <v>4.6834053382140219E-5</v>
      </c>
      <c r="M187" s="91">
        <f t="shared" si="2"/>
        <v>3.9485103123230334E-3</v>
      </c>
      <c r="N187" s="91">
        <f>K187/'סכום נכסי הקרן'!$C$42</f>
        <v>6.5692439444235131E-4</v>
      </c>
    </row>
    <row r="188" spans="2:14" s="133" customFormat="1">
      <c r="B188" s="104" t="s">
        <v>1457</v>
      </c>
      <c r="C188" s="82" t="s">
        <v>1458</v>
      </c>
      <c r="D188" s="93" t="s">
        <v>1333</v>
      </c>
      <c r="E188" s="93" t="s">
        <v>890</v>
      </c>
      <c r="F188" s="82"/>
      <c r="G188" s="93" t="s">
        <v>926</v>
      </c>
      <c r="H188" s="93" t="s">
        <v>183</v>
      </c>
      <c r="I188" s="90">
        <v>139100</v>
      </c>
      <c r="J188" s="92">
        <v>3130</v>
      </c>
      <c r="K188" s="90">
        <v>15220.989680000001</v>
      </c>
      <c r="L188" s="91">
        <v>2.7819697327257019E-5</v>
      </c>
      <c r="M188" s="91">
        <f t="shared" si="2"/>
        <v>1.8570562351292487E-3</v>
      </c>
      <c r="N188" s="91">
        <f>K188/'סכום נכסי הקרן'!$C$42</f>
        <v>3.089634941310162E-4</v>
      </c>
    </row>
    <row r="189" spans="2:14" s="133" customFormat="1">
      <c r="B189" s="104" t="s">
        <v>1459</v>
      </c>
      <c r="C189" s="82" t="s">
        <v>1460</v>
      </c>
      <c r="D189" s="93" t="s">
        <v>1341</v>
      </c>
      <c r="E189" s="93" t="s">
        <v>890</v>
      </c>
      <c r="F189" s="82"/>
      <c r="G189" s="93" t="s">
        <v>912</v>
      </c>
      <c r="H189" s="93" t="s">
        <v>183</v>
      </c>
      <c r="I189" s="90">
        <v>132064</v>
      </c>
      <c r="J189" s="92">
        <v>6688</v>
      </c>
      <c r="K189" s="90">
        <v>30878.211360000001</v>
      </c>
      <c r="L189" s="91">
        <v>4.7966449107635088E-5</v>
      </c>
      <c r="M189" s="91">
        <f t="shared" si="2"/>
        <v>3.7673355111115742E-3</v>
      </c>
      <c r="N189" s="91">
        <f>K189/'סכום נכסי הקרן'!$C$42</f>
        <v>6.2678185025230484E-4</v>
      </c>
    </row>
    <row r="190" spans="2:14" s="133" customFormat="1">
      <c r="B190" s="104" t="s">
        <v>1461</v>
      </c>
      <c r="C190" s="82" t="s">
        <v>1462</v>
      </c>
      <c r="D190" s="93" t="s">
        <v>1333</v>
      </c>
      <c r="E190" s="93" t="s">
        <v>890</v>
      </c>
      <c r="F190" s="82"/>
      <c r="G190" s="93" t="s">
        <v>917</v>
      </c>
      <c r="H190" s="93" t="s">
        <v>183</v>
      </c>
      <c r="I190" s="90">
        <v>35240</v>
      </c>
      <c r="J190" s="92">
        <v>6640</v>
      </c>
      <c r="K190" s="90">
        <v>8180.4162500000002</v>
      </c>
      <c r="L190" s="91">
        <v>5.9830538353299543E-5</v>
      </c>
      <c r="M190" s="91">
        <f t="shared" si="2"/>
        <v>9.9806210518468244E-4</v>
      </c>
      <c r="N190" s="91">
        <f>K190/'סכום נכסי הקרן'!$C$42</f>
        <v>1.6605030560970358E-4</v>
      </c>
    </row>
    <row r="191" spans="2:14" s="133" customFormat="1">
      <c r="B191" s="104" t="s">
        <v>1463</v>
      </c>
      <c r="C191" s="82" t="s">
        <v>1464</v>
      </c>
      <c r="D191" s="93" t="s">
        <v>30</v>
      </c>
      <c r="E191" s="93" t="s">
        <v>890</v>
      </c>
      <c r="F191" s="82"/>
      <c r="G191" s="93" t="s">
        <v>1415</v>
      </c>
      <c r="H191" s="93" t="s">
        <v>185</v>
      </c>
      <c r="I191" s="90">
        <v>71650</v>
      </c>
      <c r="J191" s="92">
        <v>4678</v>
      </c>
      <c r="K191" s="90">
        <v>13359.8878</v>
      </c>
      <c r="L191" s="91">
        <v>1.2788641330461348E-4</v>
      </c>
      <c r="M191" s="91">
        <f t="shared" si="2"/>
        <v>1.6299901294997252E-3</v>
      </c>
      <c r="N191" s="91">
        <f>K191/'סכום נכסי הקרן'!$C$42</f>
        <v>2.7118588887226254E-4</v>
      </c>
    </row>
    <row r="192" spans="2:14" s="133" customFormat="1">
      <c r="B192" s="104" t="s">
        <v>1465</v>
      </c>
      <c r="C192" s="82" t="s">
        <v>1466</v>
      </c>
      <c r="D192" s="93" t="s">
        <v>30</v>
      </c>
      <c r="E192" s="93" t="s">
        <v>890</v>
      </c>
      <c r="F192" s="82"/>
      <c r="G192" s="93" t="s">
        <v>1427</v>
      </c>
      <c r="H192" s="93" t="s">
        <v>185</v>
      </c>
      <c r="I192" s="90">
        <v>57698</v>
      </c>
      <c r="J192" s="92">
        <v>6581</v>
      </c>
      <c r="K192" s="90">
        <v>15134.88233</v>
      </c>
      <c r="L192" s="91">
        <v>8.6025205513437693E-5</v>
      </c>
      <c r="M192" s="91">
        <f t="shared" si="2"/>
        <v>1.8465505982048593E-3</v>
      </c>
      <c r="N192" s="91">
        <f>K192/'סכום נכסי הקרן'!$C$42</f>
        <v>3.0721564275698105E-4</v>
      </c>
    </row>
    <row r="193" spans="2:14" s="133" customFormat="1">
      <c r="B193" s="104" t="s">
        <v>1467</v>
      </c>
      <c r="C193" s="82" t="s">
        <v>1468</v>
      </c>
      <c r="D193" s="93" t="s">
        <v>1341</v>
      </c>
      <c r="E193" s="93" t="s">
        <v>890</v>
      </c>
      <c r="F193" s="82"/>
      <c r="G193" s="93" t="s">
        <v>949</v>
      </c>
      <c r="H193" s="93" t="s">
        <v>183</v>
      </c>
      <c r="I193" s="90">
        <v>32153</v>
      </c>
      <c r="J193" s="92">
        <v>8765</v>
      </c>
      <c r="K193" s="90">
        <v>9852.4637400000011</v>
      </c>
      <c r="L193" s="91">
        <v>1.2002291802026697E-4</v>
      </c>
      <c r="M193" s="91">
        <f t="shared" si="2"/>
        <v>1.2020623891357792E-3</v>
      </c>
      <c r="N193" s="91">
        <f>K193/'סכום נכסי הקרן'!$C$42</f>
        <v>1.9999038741280717E-4</v>
      </c>
    </row>
    <row r="194" spans="2:14" s="133" customFormat="1">
      <c r="B194" s="104" t="s">
        <v>1469</v>
      </c>
      <c r="C194" s="82" t="s">
        <v>1470</v>
      </c>
      <c r="D194" s="93" t="s">
        <v>1341</v>
      </c>
      <c r="E194" s="93" t="s">
        <v>890</v>
      </c>
      <c r="F194" s="82"/>
      <c r="G194" s="93" t="s">
        <v>909</v>
      </c>
      <c r="H194" s="93" t="s">
        <v>183</v>
      </c>
      <c r="I194" s="90">
        <v>48513</v>
      </c>
      <c r="J194" s="92">
        <v>5374</v>
      </c>
      <c r="K194" s="90">
        <v>9114.3818200000005</v>
      </c>
      <c r="L194" s="91">
        <v>6.5910639804741696E-5</v>
      </c>
      <c r="M194" s="91">
        <f t="shared" si="2"/>
        <v>1.1120117642823123E-3</v>
      </c>
      <c r="N194" s="91">
        <f>K194/'סכום נכסי הקרן'!$C$42</f>
        <v>1.8500842015887963E-4</v>
      </c>
    </row>
    <row r="195" spans="2:14" s="133" customFormat="1">
      <c r="B195" s="104" t="s">
        <v>1471</v>
      </c>
      <c r="C195" s="82" t="s">
        <v>1472</v>
      </c>
      <c r="D195" s="93" t="s">
        <v>143</v>
      </c>
      <c r="E195" s="93" t="s">
        <v>890</v>
      </c>
      <c r="F195" s="82"/>
      <c r="G195" s="93" t="s">
        <v>909</v>
      </c>
      <c r="H195" s="93" t="s">
        <v>186</v>
      </c>
      <c r="I195" s="90">
        <v>144290</v>
      </c>
      <c r="J195" s="92">
        <v>1359</v>
      </c>
      <c r="K195" s="90">
        <v>8906.6088900000013</v>
      </c>
      <c r="L195" s="91">
        <v>3.6326043706662976E-4</v>
      </c>
      <c r="M195" s="91">
        <f t="shared" si="2"/>
        <v>1.0866621632866188E-3</v>
      </c>
      <c r="N195" s="91">
        <f>K195/'סכום נכסי הקרן'!$C$42</f>
        <v>1.8079093812990298E-4</v>
      </c>
    </row>
    <row r="196" spans="2:14" s="133" customFormat="1">
      <c r="B196" s="104" t="s">
        <v>1473</v>
      </c>
      <c r="C196" s="82" t="s">
        <v>1474</v>
      </c>
      <c r="D196" s="93" t="s">
        <v>30</v>
      </c>
      <c r="E196" s="93" t="s">
        <v>890</v>
      </c>
      <c r="F196" s="82"/>
      <c r="G196" s="93" t="s">
        <v>1415</v>
      </c>
      <c r="H196" s="93" t="s">
        <v>185</v>
      </c>
      <c r="I196" s="90">
        <v>28670</v>
      </c>
      <c r="J196" s="92">
        <v>7956</v>
      </c>
      <c r="K196" s="90">
        <v>9091.7789100000009</v>
      </c>
      <c r="L196" s="91">
        <v>2.9253977852238862E-4</v>
      </c>
      <c r="M196" s="91">
        <f t="shared" si="2"/>
        <v>1.1092540674551004E-3</v>
      </c>
      <c r="N196" s="91">
        <f>K196/'סכום נכסי הקרן'!$C$42</f>
        <v>1.84549614641108E-4</v>
      </c>
    </row>
    <row r="197" spans="2:14" s="133" customFormat="1">
      <c r="B197" s="104" t="s">
        <v>1475</v>
      </c>
      <c r="C197" s="82" t="s">
        <v>1476</v>
      </c>
      <c r="D197" s="93" t="s">
        <v>30</v>
      </c>
      <c r="E197" s="93" t="s">
        <v>890</v>
      </c>
      <c r="F197" s="82"/>
      <c r="G197" s="93" t="s">
        <v>892</v>
      </c>
      <c r="H197" s="93" t="s">
        <v>185</v>
      </c>
      <c r="I197" s="90">
        <v>295843</v>
      </c>
      <c r="J197" s="92">
        <v>1316</v>
      </c>
      <c r="K197" s="90">
        <v>15518.280070000001</v>
      </c>
      <c r="L197" s="91">
        <v>8.1405589736393546E-5</v>
      </c>
      <c r="M197" s="91">
        <f t="shared" si="2"/>
        <v>1.8933275278638423E-3</v>
      </c>
      <c r="N197" s="91">
        <f>K197/'סכום נכסי הקרן'!$C$42</f>
        <v>3.1499804770453735E-4</v>
      </c>
    </row>
    <row r="198" spans="2:14" s="133" customFormat="1">
      <c r="B198" s="104" t="s">
        <v>1477</v>
      </c>
      <c r="C198" s="82" t="s">
        <v>1478</v>
      </c>
      <c r="D198" s="93" t="s">
        <v>1333</v>
      </c>
      <c r="E198" s="93" t="s">
        <v>890</v>
      </c>
      <c r="F198" s="82"/>
      <c r="G198" s="93" t="s">
        <v>975</v>
      </c>
      <c r="H198" s="93" t="s">
        <v>183</v>
      </c>
      <c r="I198" s="90">
        <v>13421</v>
      </c>
      <c r="J198" s="92">
        <v>14895</v>
      </c>
      <c r="K198" s="90">
        <v>6988.7065999999995</v>
      </c>
      <c r="L198" s="91">
        <v>9.7150144205096327E-5</v>
      </c>
      <c r="M198" s="91">
        <f t="shared" si="2"/>
        <v>8.5266605127998034E-4</v>
      </c>
      <c r="N198" s="91">
        <f>K198/'סכום נכסי הקרן'!$C$42</f>
        <v>1.4186036887139483E-4</v>
      </c>
    </row>
    <row r="199" spans="2:14" s="133" customFormat="1">
      <c r="B199" s="104" t="s">
        <v>1479</v>
      </c>
      <c r="C199" s="82" t="s">
        <v>1480</v>
      </c>
      <c r="D199" s="93" t="s">
        <v>1341</v>
      </c>
      <c r="E199" s="93" t="s">
        <v>890</v>
      </c>
      <c r="F199" s="82"/>
      <c r="G199" s="93" t="s">
        <v>892</v>
      </c>
      <c r="H199" s="93" t="s">
        <v>183</v>
      </c>
      <c r="I199" s="90">
        <v>118980</v>
      </c>
      <c r="J199" s="92">
        <v>8073</v>
      </c>
      <c r="K199" s="90">
        <v>33579.972880000001</v>
      </c>
      <c r="L199" s="91">
        <v>2.8079429980434718E-5</v>
      </c>
      <c r="M199" s="91">
        <f t="shared" si="2"/>
        <v>4.0969673669915448E-3</v>
      </c>
      <c r="N199" s="91">
        <f>K199/'סכום נכסי הקרן'!$C$42</f>
        <v>6.816235981988763E-4</v>
      </c>
    </row>
    <row r="200" spans="2:14" s="133" customFormat="1">
      <c r="B200" s="104" t="s">
        <v>1481</v>
      </c>
      <c r="C200" s="82" t="s">
        <v>1482</v>
      </c>
      <c r="D200" s="93" t="s">
        <v>1333</v>
      </c>
      <c r="E200" s="93" t="s">
        <v>890</v>
      </c>
      <c r="F200" s="82"/>
      <c r="G200" s="93" t="s">
        <v>926</v>
      </c>
      <c r="H200" s="93" t="s">
        <v>183</v>
      </c>
      <c r="I200" s="90">
        <v>164123</v>
      </c>
      <c r="J200" s="92">
        <v>15098</v>
      </c>
      <c r="K200" s="90">
        <v>86628.399730000005</v>
      </c>
      <c r="L200" s="91">
        <v>6.9402996689401825E-5</v>
      </c>
      <c r="M200" s="91">
        <f t="shared" si="2"/>
        <v>1.056920826043589E-2</v>
      </c>
      <c r="N200" s="91">
        <f>K200/'סכום נכסי הקרן'!$C$42</f>
        <v>1.7584279100279357E-3</v>
      </c>
    </row>
    <row r="201" spans="2:14" s="133" customFormat="1">
      <c r="B201" s="104" t="s">
        <v>1483</v>
      </c>
      <c r="C201" s="82" t="s">
        <v>1484</v>
      </c>
      <c r="D201" s="93" t="s">
        <v>1341</v>
      </c>
      <c r="E201" s="93" t="s">
        <v>890</v>
      </c>
      <c r="F201" s="82"/>
      <c r="G201" s="93" t="s">
        <v>946</v>
      </c>
      <c r="H201" s="93" t="s">
        <v>183</v>
      </c>
      <c r="I201" s="90">
        <v>87246</v>
      </c>
      <c r="J201" s="92">
        <v>22190</v>
      </c>
      <c r="K201" s="90">
        <v>67682.16635</v>
      </c>
      <c r="L201" s="91">
        <v>2.2164422267195722E-4</v>
      </c>
      <c r="M201" s="91">
        <f t="shared" si="2"/>
        <v>8.2576489222954737E-3</v>
      </c>
      <c r="N201" s="91">
        <f>K201/'סכום נכסי הקרן'!$C$42</f>
        <v>1.3738474991103658E-3</v>
      </c>
    </row>
    <row r="202" spans="2:14" s="133" customFormat="1">
      <c r="B202" s="104" t="s">
        <v>1485</v>
      </c>
      <c r="C202" s="82" t="s">
        <v>1486</v>
      </c>
      <c r="D202" s="93" t="s">
        <v>1442</v>
      </c>
      <c r="E202" s="93" t="s">
        <v>890</v>
      </c>
      <c r="F202" s="82"/>
      <c r="G202" s="93" t="s">
        <v>912</v>
      </c>
      <c r="H202" s="93" t="s">
        <v>188</v>
      </c>
      <c r="I202" s="90">
        <v>3036456</v>
      </c>
      <c r="J202" s="92">
        <v>527</v>
      </c>
      <c r="K202" s="90">
        <v>7167.3509400000003</v>
      </c>
      <c r="L202" s="91">
        <v>3.4984612316928832E-5</v>
      </c>
      <c r="M202" s="91">
        <f t="shared" si="2"/>
        <v>8.7446178154734029E-4</v>
      </c>
      <c r="N202" s="91">
        <f>K202/'סכום נכסי הקרן'!$C$42</f>
        <v>1.4548658376632072E-4</v>
      </c>
    </row>
    <row r="203" spans="2:14" s="133" customFormat="1">
      <c r="B203" s="104" t="s">
        <v>1487</v>
      </c>
      <c r="C203" s="82" t="s">
        <v>1488</v>
      </c>
      <c r="D203" s="93" t="s">
        <v>1489</v>
      </c>
      <c r="E203" s="93" t="s">
        <v>890</v>
      </c>
      <c r="F203" s="82"/>
      <c r="G203" s="93" t="s">
        <v>207</v>
      </c>
      <c r="H203" s="93" t="s">
        <v>185</v>
      </c>
      <c r="I203" s="90">
        <v>92520</v>
      </c>
      <c r="J203" s="92">
        <v>3361</v>
      </c>
      <c r="K203" s="90">
        <v>12394.54348</v>
      </c>
      <c r="L203" s="91">
        <v>2.968570119474359E-5</v>
      </c>
      <c r="M203" s="91">
        <f t="shared" si="2"/>
        <v>1.5122120660366006E-3</v>
      </c>
      <c r="N203" s="91">
        <f>K203/'סכום נכסי הקרן'!$C$42</f>
        <v>2.5159083228151855E-4</v>
      </c>
    </row>
    <row r="204" spans="2:14" s="133" customFormat="1">
      <c r="B204" s="104" t="s">
        <v>1490</v>
      </c>
      <c r="C204" s="82" t="s">
        <v>1491</v>
      </c>
      <c r="D204" s="93" t="s">
        <v>30</v>
      </c>
      <c r="E204" s="93" t="s">
        <v>890</v>
      </c>
      <c r="F204" s="82"/>
      <c r="G204" s="93" t="s">
        <v>926</v>
      </c>
      <c r="H204" s="93" t="s">
        <v>185</v>
      </c>
      <c r="I204" s="90">
        <v>28848</v>
      </c>
      <c r="J204" s="92">
        <v>7949</v>
      </c>
      <c r="K204" s="90">
        <v>9140.1769800000002</v>
      </c>
      <c r="L204" s="91">
        <v>4.636071519502814E-4</v>
      </c>
      <c r="M204" s="91">
        <f t="shared" ref="M204:M242" si="3">K204/$K$11</f>
        <v>1.1151589356372144E-3</v>
      </c>
      <c r="N204" s="91">
        <f>K204/'סכום נכסי הקרן'!$C$42</f>
        <v>1.8553202361258544E-4</v>
      </c>
    </row>
    <row r="205" spans="2:14" s="133" customFormat="1">
      <c r="B205" s="104" t="s">
        <v>1492</v>
      </c>
      <c r="C205" s="82" t="s">
        <v>1493</v>
      </c>
      <c r="D205" s="93" t="s">
        <v>144</v>
      </c>
      <c r="E205" s="93" t="s">
        <v>890</v>
      </c>
      <c r="F205" s="82"/>
      <c r="G205" s="93" t="s">
        <v>892</v>
      </c>
      <c r="H205" s="93" t="s">
        <v>193</v>
      </c>
      <c r="I205" s="90">
        <v>403100</v>
      </c>
      <c r="J205" s="92">
        <v>1081</v>
      </c>
      <c r="K205" s="90">
        <v>13612.86436</v>
      </c>
      <c r="L205" s="91">
        <v>2.7565718012073387E-4</v>
      </c>
      <c r="M205" s="91">
        <f t="shared" si="3"/>
        <v>1.6608548569561035E-3</v>
      </c>
      <c r="N205" s="91">
        <f>K205/'סכום נכסי הקרן'!$C$42</f>
        <v>2.7632093748303357E-4</v>
      </c>
    </row>
    <row r="206" spans="2:14" s="133" customFormat="1">
      <c r="B206" s="104" t="s">
        <v>1494</v>
      </c>
      <c r="C206" s="82" t="s">
        <v>1495</v>
      </c>
      <c r="D206" s="93" t="s">
        <v>30</v>
      </c>
      <c r="E206" s="93" t="s">
        <v>890</v>
      </c>
      <c r="F206" s="82"/>
      <c r="G206" s="93" t="s">
        <v>912</v>
      </c>
      <c r="H206" s="93" t="s">
        <v>185</v>
      </c>
      <c r="I206" s="90">
        <v>1063152</v>
      </c>
      <c r="J206" s="92">
        <v>277.60000000000002</v>
      </c>
      <c r="K206" s="90">
        <v>11763.626330000001</v>
      </c>
      <c r="L206" s="91">
        <v>6.703444553317739E-5</v>
      </c>
      <c r="M206" s="91">
        <f t="shared" si="3"/>
        <v>1.4352362154585669E-3</v>
      </c>
      <c r="N206" s="91">
        <f>K206/'סכום נכסי הקרן'!$C$42</f>
        <v>2.3878415076676029E-4</v>
      </c>
    </row>
    <row r="207" spans="2:14" s="133" customFormat="1">
      <c r="B207" s="104" t="s">
        <v>1496</v>
      </c>
      <c r="C207" s="82" t="s">
        <v>1497</v>
      </c>
      <c r="D207" s="93" t="s">
        <v>1341</v>
      </c>
      <c r="E207" s="93" t="s">
        <v>890</v>
      </c>
      <c r="F207" s="82"/>
      <c r="G207" s="93" t="s">
        <v>345</v>
      </c>
      <c r="H207" s="93" t="s">
        <v>183</v>
      </c>
      <c r="I207" s="90">
        <v>154630</v>
      </c>
      <c r="J207" s="92">
        <v>1105</v>
      </c>
      <c r="K207" s="90">
        <v>5976.0694599999997</v>
      </c>
      <c r="L207" s="91">
        <v>4.7864717201336793E-5</v>
      </c>
      <c r="M207" s="91">
        <f t="shared" si="3"/>
        <v>7.2911796706891143E-4</v>
      </c>
      <c r="N207" s="91">
        <f>K207/'סכום נכסי הקרן'!$C$42</f>
        <v>1.2130533824337071E-4</v>
      </c>
    </row>
    <row r="208" spans="2:14" s="133" customFormat="1">
      <c r="B208" s="104" t="s">
        <v>1498</v>
      </c>
      <c r="C208" s="82" t="s">
        <v>1499</v>
      </c>
      <c r="D208" s="93" t="s">
        <v>1341</v>
      </c>
      <c r="E208" s="93" t="s">
        <v>890</v>
      </c>
      <c r="F208" s="82"/>
      <c r="G208" s="93" t="s">
        <v>345</v>
      </c>
      <c r="H208" s="93" t="s">
        <v>183</v>
      </c>
      <c r="I208" s="90">
        <v>62770</v>
      </c>
      <c r="J208" s="92">
        <v>9140</v>
      </c>
      <c r="K208" s="90">
        <v>20057.174289999999</v>
      </c>
      <c r="L208" s="91">
        <v>1.7667736108121779E-5</v>
      </c>
      <c r="M208" s="91">
        <f t="shared" si="3"/>
        <v>2.4471010990343538E-3</v>
      </c>
      <c r="N208" s="91">
        <f>K208/'סכום נכסי הקרן'!$C$42</f>
        <v>4.0713086213939168E-4</v>
      </c>
    </row>
    <row r="209" spans="2:14" s="133" customFormat="1">
      <c r="B209" s="104" t="s">
        <v>1500</v>
      </c>
      <c r="C209" s="82" t="s">
        <v>1501</v>
      </c>
      <c r="D209" s="93" t="s">
        <v>1333</v>
      </c>
      <c r="E209" s="93" t="s">
        <v>890</v>
      </c>
      <c r="F209" s="82"/>
      <c r="G209" s="93" t="s">
        <v>1059</v>
      </c>
      <c r="H209" s="93" t="s">
        <v>183</v>
      </c>
      <c r="I209" s="90">
        <v>43923</v>
      </c>
      <c r="J209" s="92">
        <v>10367</v>
      </c>
      <c r="K209" s="90">
        <v>15919.02694</v>
      </c>
      <c r="L209" s="91">
        <v>7.7676638219187333E-4</v>
      </c>
      <c r="M209" s="91">
        <f t="shared" si="3"/>
        <v>1.9422211602286221E-3</v>
      </c>
      <c r="N209" s="91">
        <f>K209/'סכום נכסי הקרן'!$C$42</f>
        <v>3.2313261423538251E-4</v>
      </c>
    </row>
    <row r="210" spans="2:14" s="133" customFormat="1">
      <c r="B210" s="104" t="s">
        <v>1502</v>
      </c>
      <c r="C210" s="82" t="s">
        <v>1503</v>
      </c>
      <c r="D210" s="93" t="s">
        <v>30</v>
      </c>
      <c r="E210" s="93" t="s">
        <v>890</v>
      </c>
      <c r="F210" s="82"/>
      <c r="G210" s="93" t="s">
        <v>508</v>
      </c>
      <c r="H210" s="93" t="s">
        <v>185</v>
      </c>
      <c r="I210" s="90">
        <v>111943</v>
      </c>
      <c r="J210" s="92">
        <v>3109.5</v>
      </c>
      <c r="K210" s="90">
        <v>13874.39012</v>
      </c>
      <c r="L210" s="91">
        <v>1.1897324479596049E-4</v>
      </c>
      <c r="M210" s="91">
        <f t="shared" si="3"/>
        <v>1.6927626404488597E-3</v>
      </c>
      <c r="N210" s="91">
        <f>K210/'סכום נכסי הקרן'!$C$42</f>
        <v>2.8162952216206016E-4</v>
      </c>
    </row>
    <row r="211" spans="2:14" s="133" customFormat="1">
      <c r="B211" s="104" t="s">
        <v>1504</v>
      </c>
      <c r="C211" s="82" t="s">
        <v>1505</v>
      </c>
      <c r="D211" s="93" t="s">
        <v>1341</v>
      </c>
      <c r="E211" s="93" t="s">
        <v>890</v>
      </c>
      <c r="F211" s="82"/>
      <c r="G211" s="93" t="s">
        <v>1506</v>
      </c>
      <c r="H211" s="93" t="s">
        <v>183</v>
      </c>
      <c r="I211" s="90">
        <v>122199</v>
      </c>
      <c r="J211" s="92">
        <v>2332</v>
      </c>
      <c r="K211" s="90">
        <v>9962.4836599999999</v>
      </c>
      <c r="L211" s="91">
        <v>1.3617818577779607E-4</v>
      </c>
      <c r="M211" s="91">
        <f t="shared" si="3"/>
        <v>1.2154855096239876E-3</v>
      </c>
      <c r="N211" s="91">
        <f>K211/'סכום נכסי הקרן'!$C$42</f>
        <v>2.022236284583536E-4</v>
      </c>
    </row>
    <row r="212" spans="2:14" s="133" customFormat="1">
      <c r="B212" s="104" t="s">
        <v>1507</v>
      </c>
      <c r="C212" s="82" t="s">
        <v>1508</v>
      </c>
      <c r="D212" s="93" t="s">
        <v>1442</v>
      </c>
      <c r="E212" s="93" t="s">
        <v>890</v>
      </c>
      <c r="F212" s="82"/>
      <c r="G212" s="93" t="s">
        <v>926</v>
      </c>
      <c r="H212" s="93" t="s">
        <v>188</v>
      </c>
      <c r="I212" s="90">
        <v>4945189</v>
      </c>
      <c r="J212" s="92">
        <v>493</v>
      </c>
      <c r="K212" s="90">
        <v>10919.70426</v>
      </c>
      <c r="L212" s="91">
        <v>4.451654248750778E-4</v>
      </c>
      <c r="M212" s="91">
        <f t="shared" si="3"/>
        <v>1.3322724282801312E-3</v>
      </c>
      <c r="N212" s="91">
        <f>K212/'סכום נכסי הקרן'!$C$42</f>
        <v>2.2165378559319424E-4</v>
      </c>
    </row>
    <row r="213" spans="2:14" s="133" customFormat="1">
      <c r="B213" s="104" t="s">
        <v>1509</v>
      </c>
      <c r="C213" s="82" t="s">
        <v>1510</v>
      </c>
      <c r="D213" s="93" t="s">
        <v>1341</v>
      </c>
      <c r="E213" s="93" t="s">
        <v>890</v>
      </c>
      <c r="F213" s="82"/>
      <c r="G213" s="93" t="s">
        <v>917</v>
      </c>
      <c r="H213" s="93" t="s">
        <v>183</v>
      </c>
      <c r="I213" s="90">
        <v>56455</v>
      </c>
      <c r="J213" s="92">
        <v>12145</v>
      </c>
      <c r="K213" s="90">
        <v>23970.183290000001</v>
      </c>
      <c r="L213" s="91">
        <v>5.3566562954950189E-5</v>
      </c>
      <c r="M213" s="91">
        <f t="shared" si="3"/>
        <v>2.924512746656394E-3</v>
      </c>
      <c r="N213" s="91">
        <f>K213/'סכום נכסי הקרן'!$C$42</f>
        <v>4.8655913576831864E-4</v>
      </c>
    </row>
    <row r="214" spans="2:14" s="133" customFormat="1">
      <c r="B214" s="104" t="s">
        <v>1511</v>
      </c>
      <c r="C214" s="82" t="s">
        <v>1512</v>
      </c>
      <c r="D214" s="93" t="s">
        <v>1341</v>
      </c>
      <c r="E214" s="93" t="s">
        <v>890</v>
      </c>
      <c r="F214" s="82"/>
      <c r="G214" s="93" t="s">
        <v>1369</v>
      </c>
      <c r="H214" s="93" t="s">
        <v>183</v>
      </c>
      <c r="I214" s="90">
        <v>40440</v>
      </c>
      <c r="J214" s="92">
        <v>6409</v>
      </c>
      <c r="K214" s="90">
        <v>9127.3791700000002</v>
      </c>
      <c r="L214" s="91">
        <v>1.4785216703473533E-5</v>
      </c>
      <c r="M214" s="91">
        <f t="shared" si="3"/>
        <v>1.1135975225257052E-3</v>
      </c>
      <c r="N214" s="91">
        <f>K214/'סכום נכסי הקרן'!$C$42</f>
        <v>1.8527224706861863E-4</v>
      </c>
    </row>
    <row r="215" spans="2:14" s="133" customFormat="1">
      <c r="B215" s="104" t="s">
        <v>1513</v>
      </c>
      <c r="C215" s="82" t="s">
        <v>1514</v>
      </c>
      <c r="D215" s="93" t="s">
        <v>1333</v>
      </c>
      <c r="E215" s="93" t="s">
        <v>890</v>
      </c>
      <c r="F215" s="82"/>
      <c r="G215" s="93" t="s">
        <v>932</v>
      </c>
      <c r="H215" s="93" t="s">
        <v>183</v>
      </c>
      <c r="I215" s="90">
        <v>75129</v>
      </c>
      <c r="J215" s="92">
        <v>6893</v>
      </c>
      <c r="K215" s="90">
        <v>18104.532320000002</v>
      </c>
      <c r="L215" s="91">
        <v>9.7310869310742069E-6</v>
      </c>
      <c r="M215" s="91">
        <f t="shared" si="3"/>
        <v>2.2088665281162589E-3</v>
      </c>
      <c r="N215" s="91">
        <f>K215/'סכום נכסי הקרן'!$C$42</f>
        <v>3.6749512894979595E-4</v>
      </c>
    </row>
    <row r="216" spans="2:14" s="133" customFormat="1">
      <c r="B216" s="104" t="s">
        <v>1515</v>
      </c>
      <c r="C216" s="82" t="s">
        <v>1516</v>
      </c>
      <c r="D216" s="93" t="s">
        <v>1341</v>
      </c>
      <c r="E216" s="93" t="s">
        <v>890</v>
      </c>
      <c r="F216" s="82"/>
      <c r="G216" s="93" t="s">
        <v>946</v>
      </c>
      <c r="H216" s="93" t="s">
        <v>183</v>
      </c>
      <c r="I216" s="90">
        <v>22223</v>
      </c>
      <c r="J216" s="92">
        <v>12168</v>
      </c>
      <c r="K216" s="90">
        <v>9453.5148699999991</v>
      </c>
      <c r="L216" s="91">
        <v>1.1616832200731834E-4</v>
      </c>
      <c r="M216" s="91">
        <f t="shared" si="3"/>
        <v>1.1533881240513768E-3</v>
      </c>
      <c r="N216" s="91">
        <f>K216/'סכום נכסי הקרן'!$C$42</f>
        <v>1.9189231761273482E-4</v>
      </c>
    </row>
    <row r="217" spans="2:14" s="133" customFormat="1">
      <c r="B217" s="104" t="s">
        <v>1373</v>
      </c>
      <c r="C217" s="82" t="s">
        <v>1374</v>
      </c>
      <c r="D217" s="93" t="s">
        <v>1333</v>
      </c>
      <c r="E217" s="93" t="s">
        <v>890</v>
      </c>
      <c r="F217" s="82"/>
      <c r="G217" s="93" t="s">
        <v>1059</v>
      </c>
      <c r="H217" s="93" t="s">
        <v>183</v>
      </c>
      <c r="I217" s="90">
        <v>2247261</v>
      </c>
      <c r="J217" s="92">
        <v>3882</v>
      </c>
      <c r="K217" s="90">
        <v>304986.39737999998</v>
      </c>
      <c r="L217" s="91">
        <v>4.1926421396395967E-3</v>
      </c>
      <c r="M217" s="91">
        <f t="shared" si="3"/>
        <v>3.7210253918530722E-2</v>
      </c>
      <c r="N217" s="91">
        <f>K217/'סכום נכסי הקרן'!$C$42</f>
        <v>6.1907710982007178E-3</v>
      </c>
    </row>
    <row r="218" spans="2:14" s="133" customFormat="1">
      <c r="B218" s="104" t="s">
        <v>1517</v>
      </c>
      <c r="C218" s="82" t="s">
        <v>1518</v>
      </c>
      <c r="D218" s="93" t="s">
        <v>1333</v>
      </c>
      <c r="E218" s="93" t="s">
        <v>890</v>
      </c>
      <c r="F218" s="82"/>
      <c r="G218" s="93" t="s">
        <v>926</v>
      </c>
      <c r="H218" s="93" t="s">
        <v>183</v>
      </c>
      <c r="I218" s="90">
        <v>8150</v>
      </c>
      <c r="J218" s="92">
        <v>30063</v>
      </c>
      <c r="K218" s="90">
        <v>8565.67022</v>
      </c>
      <c r="L218" s="91">
        <v>6.2090889604135308E-5</v>
      </c>
      <c r="M218" s="91">
        <f t="shared" si="3"/>
        <v>1.0450655065493693E-3</v>
      </c>
      <c r="N218" s="91">
        <f>K218/'סכום נכסי הקרן'!$C$42</f>
        <v>1.7387038927058716E-4</v>
      </c>
    </row>
    <row r="219" spans="2:14" s="133" customFormat="1">
      <c r="B219" s="104" t="s">
        <v>1519</v>
      </c>
      <c r="C219" s="82" t="s">
        <v>1520</v>
      </c>
      <c r="D219" s="93" t="s">
        <v>143</v>
      </c>
      <c r="E219" s="93" t="s">
        <v>890</v>
      </c>
      <c r="F219" s="82"/>
      <c r="G219" s="93" t="s">
        <v>975</v>
      </c>
      <c r="H219" s="93" t="s">
        <v>186</v>
      </c>
      <c r="I219" s="90">
        <v>26677</v>
      </c>
      <c r="J219" s="92">
        <v>3856</v>
      </c>
      <c r="K219" s="90">
        <v>4672.2998399999997</v>
      </c>
      <c r="L219" s="91">
        <v>1.8140638974002398E-4</v>
      </c>
      <c r="M219" s="91">
        <f t="shared" si="3"/>
        <v>5.7004989377703794E-4</v>
      </c>
      <c r="N219" s="91">
        <f>K219/'סכום נכסי הקרן'!$C$42</f>
        <v>9.4840750473078816E-5</v>
      </c>
    </row>
    <row r="220" spans="2:14" s="133" customFormat="1">
      <c r="B220" s="104" t="s">
        <v>1521</v>
      </c>
      <c r="C220" s="82" t="s">
        <v>1522</v>
      </c>
      <c r="D220" s="93" t="s">
        <v>1341</v>
      </c>
      <c r="E220" s="93" t="s">
        <v>890</v>
      </c>
      <c r="F220" s="82"/>
      <c r="G220" s="93" t="s">
        <v>992</v>
      </c>
      <c r="H220" s="93" t="s">
        <v>183</v>
      </c>
      <c r="I220" s="90">
        <v>52202</v>
      </c>
      <c r="J220" s="92">
        <v>5900</v>
      </c>
      <c r="K220" s="90">
        <v>10767.393330000001</v>
      </c>
      <c r="L220" s="91">
        <v>3.950145922788351E-5</v>
      </c>
      <c r="M220" s="91">
        <f t="shared" si="3"/>
        <v>1.313689539244572E-3</v>
      </c>
      <c r="N220" s="91">
        <f>K220/'סכום נכסי הקרן'!$C$42</f>
        <v>2.185620998279133E-4</v>
      </c>
    </row>
    <row r="221" spans="2:14" s="133" customFormat="1">
      <c r="B221" s="104" t="s">
        <v>1523</v>
      </c>
      <c r="C221" s="82" t="s">
        <v>1524</v>
      </c>
      <c r="D221" s="93" t="s">
        <v>1333</v>
      </c>
      <c r="E221" s="93" t="s">
        <v>890</v>
      </c>
      <c r="F221" s="82"/>
      <c r="G221" s="93" t="s">
        <v>917</v>
      </c>
      <c r="H221" s="93" t="s">
        <v>183</v>
      </c>
      <c r="I221" s="90">
        <v>106951</v>
      </c>
      <c r="J221" s="92">
        <v>5014</v>
      </c>
      <c r="K221" s="90">
        <v>18747.3809</v>
      </c>
      <c r="L221" s="91">
        <v>2.5854295785849627E-5</v>
      </c>
      <c r="M221" s="91">
        <f t="shared" si="3"/>
        <v>2.2872980880102654E-3</v>
      </c>
      <c r="N221" s="91">
        <f>K221/'סכום נכסי הקרן'!$C$42</f>
        <v>3.8054400078070842E-4</v>
      </c>
    </row>
    <row r="222" spans="2:14" s="133" customFormat="1">
      <c r="B222" s="104" t="s">
        <v>1525</v>
      </c>
      <c r="C222" s="82" t="s">
        <v>1526</v>
      </c>
      <c r="D222" s="93" t="s">
        <v>30</v>
      </c>
      <c r="E222" s="93" t="s">
        <v>890</v>
      </c>
      <c r="F222" s="82"/>
      <c r="G222" s="93" t="s">
        <v>932</v>
      </c>
      <c r="H222" s="93" t="s">
        <v>185</v>
      </c>
      <c r="I222" s="90">
        <v>132990</v>
      </c>
      <c r="J222" s="92">
        <v>1389</v>
      </c>
      <c r="K222" s="90">
        <v>7362.8784400000004</v>
      </c>
      <c r="L222" s="91">
        <v>4.9995176813153215E-5</v>
      </c>
      <c r="M222" s="91">
        <f t="shared" si="3"/>
        <v>8.9831736325707279E-4</v>
      </c>
      <c r="N222" s="91">
        <f>K222/'סכום נכסי הקרן'!$C$42</f>
        <v>1.4945550174529294E-4</v>
      </c>
    </row>
    <row r="223" spans="2:14" s="133" customFormat="1">
      <c r="B223" s="104" t="s">
        <v>1527</v>
      </c>
      <c r="C223" s="82" t="s">
        <v>1528</v>
      </c>
      <c r="D223" s="93" t="s">
        <v>1341</v>
      </c>
      <c r="E223" s="93" t="s">
        <v>890</v>
      </c>
      <c r="F223" s="82"/>
      <c r="G223" s="93" t="s">
        <v>1369</v>
      </c>
      <c r="H223" s="93" t="s">
        <v>183</v>
      </c>
      <c r="I223" s="90">
        <v>190520</v>
      </c>
      <c r="J223" s="92">
        <v>3359</v>
      </c>
      <c r="K223" s="90">
        <v>22372.88553</v>
      </c>
      <c r="L223" s="91">
        <v>3.1924424464768267E-5</v>
      </c>
      <c r="M223" s="91">
        <f t="shared" si="3"/>
        <v>2.7296323987337097E-3</v>
      </c>
      <c r="N223" s="91">
        <f>K223/'סכום נכסי הקרן'!$C$42</f>
        <v>4.5413636251424432E-4</v>
      </c>
    </row>
    <row r="224" spans="2:14" s="133" customFormat="1">
      <c r="B224" s="104" t="s">
        <v>1529</v>
      </c>
      <c r="C224" s="82" t="s">
        <v>1530</v>
      </c>
      <c r="D224" s="93" t="s">
        <v>1333</v>
      </c>
      <c r="E224" s="93" t="s">
        <v>890</v>
      </c>
      <c r="F224" s="82"/>
      <c r="G224" s="93" t="s">
        <v>975</v>
      </c>
      <c r="H224" s="93" t="s">
        <v>183</v>
      </c>
      <c r="I224" s="90">
        <v>1104</v>
      </c>
      <c r="J224" s="92">
        <v>187052</v>
      </c>
      <c r="K224" s="90">
        <v>7219.4290599999995</v>
      </c>
      <c r="L224" s="91">
        <v>2.2465308801541706E-5</v>
      </c>
      <c r="M224" s="91">
        <f t="shared" si="3"/>
        <v>8.8081563891752735E-4</v>
      </c>
      <c r="N224" s="91">
        <f>K224/'סכום נכסי הקרן'!$C$42</f>
        <v>1.4654369228956718E-4</v>
      </c>
    </row>
    <row r="225" spans="2:14" s="133" customFormat="1">
      <c r="B225" s="104" t="s">
        <v>1531</v>
      </c>
      <c r="C225" s="82" t="s">
        <v>1532</v>
      </c>
      <c r="D225" s="93" t="s">
        <v>1341</v>
      </c>
      <c r="E225" s="93" t="s">
        <v>890</v>
      </c>
      <c r="F225" s="82"/>
      <c r="G225" s="93" t="s">
        <v>1533</v>
      </c>
      <c r="H225" s="93" t="s">
        <v>183</v>
      </c>
      <c r="I225" s="90">
        <v>143875</v>
      </c>
      <c r="J225" s="92">
        <v>5864</v>
      </c>
      <c r="K225" s="90">
        <v>29495.15768</v>
      </c>
      <c r="L225" s="91">
        <v>2.7168792352665614E-4</v>
      </c>
      <c r="M225" s="91">
        <f t="shared" si="3"/>
        <v>3.5985942850835927E-3</v>
      </c>
      <c r="N225" s="91">
        <f>K225/'סכום נכסי הקרן'!$C$42</f>
        <v>5.9870791376543894E-4</v>
      </c>
    </row>
    <row r="226" spans="2:14" s="133" customFormat="1">
      <c r="B226" s="104" t="s">
        <v>1534</v>
      </c>
      <c r="C226" s="82" t="s">
        <v>1535</v>
      </c>
      <c r="D226" s="93" t="s">
        <v>143</v>
      </c>
      <c r="E226" s="93" t="s">
        <v>890</v>
      </c>
      <c r="F226" s="82"/>
      <c r="G226" s="93" t="s">
        <v>980</v>
      </c>
      <c r="H226" s="93" t="s">
        <v>186</v>
      </c>
      <c r="I226" s="90">
        <v>126130</v>
      </c>
      <c r="J226" s="92">
        <v>1660</v>
      </c>
      <c r="K226" s="90">
        <v>9510.0582100000011</v>
      </c>
      <c r="L226" s="91">
        <v>1.1799285286989774E-4</v>
      </c>
      <c r="M226" s="91">
        <f t="shared" si="3"/>
        <v>1.1602867662756737E-3</v>
      </c>
      <c r="N226" s="91">
        <f>K226/'סכום נכסי הקרן'!$C$42</f>
        <v>1.9304006347312349E-4</v>
      </c>
    </row>
    <row r="227" spans="2:14" s="133" customFormat="1">
      <c r="B227" s="104" t="s">
        <v>1536</v>
      </c>
      <c r="C227" s="82" t="s">
        <v>1537</v>
      </c>
      <c r="D227" s="93" t="s">
        <v>143</v>
      </c>
      <c r="E227" s="93" t="s">
        <v>890</v>
      </c>
      <c r="F227" s="82"/>
      <c r="G227" s="93" t="s">
        <v>943</v>
      </c>
      <c r="H227" s="93" t="s">
        <v>186</v>
      </c>
      <c r="I227" s="90">
        <v>62502</v>
      </c>
      <c r="J227" s="92">
        <v>3242</v>
      </c>
      <c r="K227" s="90">
        <v>9203.7246400000004</v>
      </c>
      <c r="L227" s="91">
        <v>4.5666287908712455E-5</v>
      </c>
      <c r="M227" s="91">
        <f t="shared" si="3"/>
        <v>1.1229121488455474E-3</v>
      </c>
      <c r="N227" s="91">
        <f>K227/'סכום נכסי הקרן'!$C$42</f>
        <v>1.8682194677068653E-4</v>
      </c>
    </row>
    <row r="228" spans="2:14" s="133" customFormat="1">
      <c r="B228" s="104" t="s">
        <v>1538</v>
      </c>
      <c r="C228" s="82" t="s">
        <v>1539</v>
      </c>
      <c r="D228" s="93" t="s">
        <v>30</v>
      </c>
      <c r="E228" s="93" t="s">
        <v>890</v>
      </c>
      <c r="F228" s="82"/>
      <c r="G228" s="93" t="s">
        <v>1369</v>
      </c>
      <c r="H228" s="93" t="s">
        <v>1416</v>
      </c>
      <c r="I228" s="90">
        <v>13100</v>
      </c>
      <c r="J228" s="92">
        <v>24420</v>
      </c>
      <c r="K228" s="90">
        <v>11666.18614</v>
      </c>
      <c r="L228" s="91">
        <v>1.8646022625453927E-5</v>
      </c>
      <c r="M228" s="91">
        <f t="shared" si="3"/>
        <v>1.4233479009536666E-3</v>
      </c>
      <c r="N228" s="91">
        <f>K228/'סכום נכסי הקרן'!$C$42</f>
        <v>2.3680625956493207E-4</v>
      </c>
    </row>
    <row r="229" spans="2:14" s="133" customFormat="1">
      <c r="B229" s="104" t="s">
        <v>1540</v>
      </c>
      <c r="C229" s="82" t="s">
        <v>1541</v>
      </c>
      <c r="D229" s="93" t="s">
        <v>143</v>
      </c>
      <c r="E229" s="93" t="s">
        <v>890</v>
      </c>
      <c r="F229" s="82"/>
      <c r="G229" s="93" t="s">
        <v>892</v>
      </c>
      <c r="H229" s="93" t="s">
        <v>186</v>
      </c>
      <c r="I229" s="90">
        <v>107740</v>
      </c>
      <c r="J229" s="92">
        <v>2035</v>
      </c>
      <c r="K229" s="90">
        <v>9958.5951300000015</v>
      </c>
      <c r="L229" s="91">
        <v>2.3885863463684023E-5</v>
      </c>
      <c r="M229" s="91">
        <f t="shared" si="3"/>
        <v>1.2150110845679434E-3</v>
      </c>
      <c r="N229" s="91">
        <f>K229/'סכום נכסי הקרן'!$C$42</f>
        <v>2.0214469707208432E-4</v>
      </c>
    </row>
    <row r="230" spans="2:14" s="133" customFormat="1">
      <c r="B230" s="104" t="s">
        <v>1542</v>
      </c>
      <c r="C230" s="82" t="s">
        <v>1543</v>
      </c>
      <c r="D230" s="93" t="s">
        <v>1341</v>
      </c>
      <c r="E230" s="93" t="s">
        <v>890</v>
      </c>
      <c r="F230" s="82"/>
      <c r="G230" s="93" t="s">
        <v>946</v>
      </c>
      <c r="H230" s="93" t="s">
        <v>183</v>
      </c>
      <c r="I230" s="90">
        <v>19286</v>
      </c>
      <c r="J230" s="92">
        <v>14599</v>
      </c>
      <c r="K230" s="90">
        <v>9843.2087300000003</v>
      </c>
      <c r="L230" s="91">
        <v>7.480993017843289E-5</v>
      </c>
      <c r="M230" s="91">
        <f t="shared" si="3"/>
        <v>1.2009332198512569E-3</v>
      </c>
      <c r="N230" s="91">
        <f>K230/'סכום נכסי הקרן'!$C$42</f>
        <v>1.9980252444936434E-4</v>
      </c>
    </row>
    <row r="231" spans="2:14" s="133" customFormat="1">
      <c r="B231" s="104" t="s">
        <v>1544</v>
      </c>
      <c r="C231" s="82" t="s">
        <v>1545</v>
      </c>
      <c r="D231" s="93" t="s">
        <v>30</v>
      </c>
      <c r="E231" s="93" t="s">
        <v>890</v>
      </c>
      <c r="F231" s="82"/>
      <c r="G231" s="93" t="s">
        <v>917</v>
      </c>
      <c r="H231" s="93" t="s">
        <v>185</v>
      </c>
      <c r="I231" s="90">
        <v>32500</v>
      </c>
      <c r="J231" s="92">
        <v>9174.2000000000007</v>
      </c>
      <c r="K231" s="90">
        <v>11884.419230000001</v>
      </c>
      <c r="L231" s="91">
        <v>2.6454935321704288E-5</v>
      </c>
      <c r="M231" s="91">
        <f t="shared" si="3"/>
        <v>1.44997370709481E-3</v>
      </c>
      <c r="N231" s="91">
        <f>K231/'סכום נכסי הקרן'!$C$42</f>
        <v>2.4123606731324195E-4</v>
      </c>
    </row>
    <row r="232" spans="2:14" s="133" customFormat="1">
      <c r="B232" s="104" t="s">
        <v>1546</v>
      </c>
      <c r="C232" s="82" t="s">
        <v>1547</v>
      </c>
      <c r="D232" s="93" t="s">
        <v>1341</v>
      </c>
      <c r="E232" s="93" t="s">
        <v>890</v>
      </c>
      <c r="F232" s="82"/>
      <c r="G232" s="93" t="s">
        <v>818</v>
      </c>
      <c r="H232" s="93" t="s">
        <v>183</v>
      </c>
      <c r="I232" s="90">
        <v>37310</v>
      </c>
      <c r="J232" s="92">
        <v>10580</v>
      </c>
      <c r="K232" s="90">
        <v>13901.19112</v>
      </c>
      <c r="L232" s="91">
        <v>3.665946424300609E-4</v>
      </c>
      <c r="M232" s="91">
        <f t="shared" si="3"/>
        <v>1.6960325305942485E-3</v>
      </c>
      <c r="N232" s="91">
        <f>K232/'סכום נכסי הקרן'!$C$42</f>
        <v>2.8217354267454271E-4</v>
      </c>
    </row>
    <row r="233" spans="2:14" s="133" customFormat="1">
      <c r="B233" s="104" t="s">
        <v>1548</v>
      </c>
      <c r="C233" s="82" t="s">
        <v>1549</v>
      </c>
      <c r="D233" s="93" t="s">
        <v>1341</v>
      </c>
      <c r="E233" s="93" t="s">
        <v>890</v>
      </c>
      <c r="F233" s="82"/>
      <c r="G233" s="93" t="s">
        <v>909</v>
      </c>
      <c r="H233" s="93" t="s">
        <v>183</v>
      </c>
      <c r="I233" s="90">
        <v>65432</v>
      </c>
      <c r="J233" s="92">
        <v>6214</v>
      </c>
      <c r="K233" s="90">
        <v>14214.5419</v>
      </c>
      <c r="L233" s="91">
        <v>1.082123998050662E-4</v>
      </c>
      <c r="M233" s="91">
        <f t="shared" si="3"/>
        <v>1.734263291669281E-3</v>
      </c>
      <c r="N233" s="91">
        <f>K233/'סכום נכסי הקרן'!$C$42</f>
        <v>2.8853409832255622E-4</v>
      </c>
    </row>
    <row r="234" spans="2:14" s="133" customFormat="1">
      <c r="B234" s="104" t="s">
        <v>1550</v>
      </c>
      <c r="C234" s="82" t="s">
        <v>1551</v>
      </c>
      <c r="D234" s="93" t="s">
        <v>1333</v>
      </c>
      <c r="E234" s="93" t="s">
        <v>890</v>
      </c>
      <c r="F234" s="82"/>
      <c r="G234" s="93" t="s">
        <v>1004</v>
      </c>
      <c r="H234" s="93" t="s">
        <v>183</v>
      </c>
      <c r="I234" s="90">
        <v>17941</v>
      </c>
      <c r="J234" s="92">
        <v>7632</v>
      </c>
      <c r="K234" s="90">
        <v>4786.9228899999998</v>
      </c>
      <c r="L234" s="91">
        <v>2.1040691778446735E-4</v>
      </c>
      <c r="M234" s="91">
        <f t="shared" si="3"/>
        <v>5.8403462500458258E-4</v>
      </c>
      <c r="N234" s="91">
        <f>K234/'סכום נכסי הקרן'!$C$42</f>
        <v>9.7167428224032663E-5</v>
      </c>
    </row>
    <row r="235" spans="2:14" s="133" customFormat="1">
      <c r="B235" s="104" t="s">
        <v>1552</v>
      </c>
      <c r="C235" s="82" t="s">
        <v>1553</v>
      </c>
      <c r="D235" s="93" t="s">
        <v>30</v>
      </c>
      <c r="E235" s="93" t="s">
        <v>890</v>
      </c>
      <c r="F235" s="82"/>
      <c r="G235" s="93" t="s">
        <v>1396</v>
      </c>
      <c r="H235" s="93" t="s">
        <v>185</v>
      </c>
      <c r="I235" s="90">
        <v>172904</v>
      </c>
      <c r="J235" s="92">
        <v>1258</v>
      </c>
      <c r="K235" s="90">
        <v>8669.8599200000008</v>
      </c>
      <c r="L235" s="91">
        <v>1.8977595123900414E-4</v>
      </c>
      <c r="M235" s="91">
        <f t="shared" si="3"/>
        <v>1.0577773036196665E-3</v>
      </c>
      <c r="N235" s="91">
        <f>K235/'סכום נכסי הקרן'!$C$42</f>
        <v>1.7598528550540694E-4</v>
      </c>
    </row>
    <row r="236" spans="2:14" s="133" customFormat="1">
      <c r="B236" s="104" t="s">
        <v>1554</v>
      </c>
      <c r="C236" s="82" t="s">
        <v>1555</v>
      </c>
      <c r="D236" s="93" t="s">
        <v>30</v>
      </c>
      <c r="E236" s="93" t="s">
        <v>890</v>
      </c>
      <c r="F236" s="82"/>
      <c r="G236" s="93" t="s">
        <v>1415</v>
      </c>
      <c r="H236" s="93" t="s">
        <v>185</v>
      </c>
      <c r="I236" s="90">
        <v>21913</v>
      </c>
      <c r="J236" s="92">
        <v>9424</v>
      </c>
      <c r="K236" s="90">
        <v>8231.2068400000007</v>
      </c>
      <c r="L236" s="91">
        <v>1.031279585665531E-4</v>
      </c>
      <c r="M236" s="91">
        <f t="shared" si="3"/>
        <v>1.0042588758171027E-3</v>
      </c>
      <c r="N236" s="91">
        <f>K236/'סכום נכסי הקרן'!$C$42</f>
        <v>1.6708127918535717E-4</v>
      </c>
    </row>
    <row r="237" spans="2:14" s="133" customFormat="1">
      <c r="B237" s="104" t="s">
        <v>1556</v>
      </c>
      <c r="C237" s="82" t="s">
        <v>1557</v>
      </c>
      <c r="D237" s="93" t="s">
        <v>1341</v>
      </c>
      <c r="E237" s="93" t="s">
        <v>890</v>
      </c>
      <c r="F237" s="82"/>
      <c r="G237" s="93" t="s">
        <v>912</v>
      </c>
      <c r="H237" s="93" t="s">
        <v>183</v>
      </c>
      <c r="I237" s="90">
        <v>262314</v>
      </c>
      <c r="J237" s="92">
        <v>5192</v>
      </c>
      <c r="K237" s="90">
        <v>47869.996639999998</v>
      </c>
      <c r="L237" s="91">
        <v>1.5564980423210165E-4</v>
      </c>
      <c r="M237" s="91">
        <f t="shared" si="3"/>
        <v>5.8404399191425097E-3</v>
      </c>
      <c r="N237" s="91">
        <f>K237/'סכום נכסי הקרן'!$C$42</f>
        <v>9.7168986622257552E-4</v>
      </c>
    </row>
    <row r="238" spans="2:14" s="133" customFormat="1">
      <c r="B238" s="104" t="s">
        <v>1558</v>
      </c>
      <c r="C238" s="82" t="s">
        <v>1559</v>
      </c>
      <c r="D238" s="93" t="s">
        <v>30</v>
      </c>
      <c r="E238" s="93" t="s">
        <v>890</v>
      </c>
      <c r="F238" s="82"/>
      <c r="G238" s="93" t="s">
        <v>1415</v>
      </c>
      <c r="H238" s="93" t="s">
        <v>185</v>
      </c>
      <c r="I238" s="90">
        <v>67359</v>
      </c>
      <c r="J238" s="92">
        <v>7473</v>
      </c>
      <c r="K238" s="90">
        <v>20063.976569999999</v>
      </c>
      <c r="L238" s="91">
        <v>1.1364899933000085E-4</v>
      </c>
      <c r="M238" s="91">
        <f t="shared" si="3"/>
        <v>2.447931019870822E-3</v>
      </c>
      <c r="N238" s="91">
        <f>K238/'סכום נכסי הקרן'!$C$42</f>
        <v>4.0726893832504333E-4</v>
      </c>
    </row>
    <row r="239" spans="2:14" s="133" customFormat="1">
      <c r="B239" s="104" t="s">
        <v>1560</v>
      </c>
      <c r="C239" s="82" t="s">
        <v>1561</v>
      </c>
      <c r="D239" s="93" t="s">
        <v>1341</v>
      </c>
      <c r="E239" s="93" t="s">
        <v>890</v>
      </c>
      <c r="F239" s="82"/>
      <c r="G239" s="93" t="s">
        <v>917</v>
      </c>
      <c r="H239" s="93" t="s">
        <v>183</v>
      </c>
      <c r="I239" s="90">
        <v>73052</v>
      </c>
      <c r="J239" s="92">
        <v>9378</v>
      </c>
      <c r="K239" s="90">
        <v>23950.454690000002</v>
      </c>
      <c r="L239" s="91">
        <v>3.9567765482341464E-5</v>
      </c>
      <c r="M239" s="91">
        <f t="shared" si="3"/>
        <v>2.9221057336821649E-3</v>
      </c>
      <c r="N239" s="91">
        <f>K239/'סכום נכסי הקרן'!$C$42</f>
        <v>4.8615867447648019E-4</v>
      </c>
    </row>
    <row r="240" spans="2:14" s="133" customFormat="1">
      <c r="B240" s="104" t="s">
        <v>1562</v>
      </c>
      <c r="C240" s="82" t="s">
        <v>1563</v>
      </c>
      <c r="D240" s="93" t="s">
        <v>143</v>
      </c>
      <c r="E240" s="93" t="s">
        <v>890</v>
      </c>
      <c r="F240" s="82"/>
      <c r="G240" s="93" t="s">
        <v>932</v>
      </c>
      <c r="H240" s="93" t="s">
        <v>186</v>
      </c>
      <c r="I240" s="90">
        <v>813427</v>
      </c>
      <c r="J240" s="92">
        <v>217.75</v>
      </c>
      <c r="K240" s="90">
        <v>8370.3334500000001</v>
      </c>
      <c r="L240" s="91">
        <v>3.0552475733390773E-5</v>
      </c>
      <c r="M240" s="91">
        <f t="shared" si="3"/>
        <v>1.0212331950962478E-3</v>
      </c>
      <c r="N240" s="91">
        <f>K240/'סכום נכסי הקרן'!$C$42</f>
        <v>1.699053428274661E-4</v>
      </c>
    </row>
    <row r="241" spans="2:14" s="133" customFormat="1">
      <c r="B241" s="104" t="s">
        <v>1564</v>
      </c>
      <c r="C241" s="82" t="s">
        <v>1565</v>
      </c>
      <c r="D241" s="93" t="s">
        <v>1341</v>
      </c>
      <c r="E241" s="93" t="s">
        <v>890</v>
      </c>
      <c r="F241" s="82"/>
      <c r="G241" s="93" t="s">
        <v>912</v>
      </c>
      <c r="H241" s="93" t="s">
        <v>183</v>
      </c>
      <c r="I241" s="90">
        <v>355189</v>
      </c>
      <c r="J241" s="92">
        <v>5541</v>
      </c>
      <c r="K241" s="90">
        <v>68804.854619999998</v>
      </c>
      <c r="L241" s="91">
        <v>7.1075925040900832E-5</v>
      </c>
      <c r="M241" s="91">
        <f t="shared" si="3"/>
        <v>8.3946239348105575E-3</v>
      </c>
      <c r="N241" s="91">
        <f>K241/'סכום נכסי הקרן'!$C$42</f>
        <v>1.3966364043006033E-3</v>
      </c>
    </row>
    <row r="242" spans="2:14" s="133" customFormat="1">
      <c r="B242" s="104" t="s">
        <v>1566</v>
      </c>
      <c r="C242" s="82" t="s">
        <v>1567</v>
      </c>
      <c r="D242" s="93" t="s">
        <v>30</v>
      </c>
      <c r="E242" s="93" t="s">
        <v>890</v>
      </c>
      <c r="F242" s="82"/>
      <c r="G242" s="93" t="s">
        <v>975</v>
      </c>
      <c r="H242" s="93" t="s">
        <v>185</v>
      </c>
      <c r="I242" s="90">
        <v>30642</v>
      </c>
      <c r="J242" s="92">
        <v>4039</v>
      </c>
      <c r="K242" s="90">
        <v>4933.0709400000005</v>
      </c>
      <c r="L242" s="91">
        <v>1.2386460076800417E-4</v>
      </c>
      <c r="M242" s="91">
        <f t="shared" si="3"/>
        <v>6.0186560401517234E-4</v>
      </c>
      <c r="N242" s="91">
        <f>K242/'סכום נכסי הקרן'!$C$42</f>
        <v>1.0013401667443852E-4</v>
      </c>
    </row>
    <row r="243" spans="2:14">
      <c r="E243" s="1"/>
      <c r="F243" s="1"/>
      <c r="G243" s="1"/>
    </row>
    <row r="244" spans="2:14">
      <c r="E244" s="1"/>
      <c r="F244" s="1"/>
      <c r="G244" s="1"/>
    </row>
    <row r="245" spans="2:14">
      <c r="E245" s="1"/>
      <c r="F245" s="1"/>
      <c r="G245" s="1"/>
    </row>
    <row r="246" spans="2:14">
      <c r="B246" s="95" t="s">
        <v>276</v>
      </c>
      <c r="E246" s="1"/>
      <c r="F246" s="1"/>
      <c r="G246" s="1"/>
    </row>
    <row r="247" spans="2:14">
      <c r="B247" s="95" t="s">
        <v>132</v>
      </c>
      <c r="E247" s="1"/>
      <c r="F247" s="1"/>
      <c r="G247" s="1"/>
    </row>
    <row r="248" spans="2:14">
      <c r="B248" s="95" t="s">
        <v>261</v>
      </c>
      <c r="E248" s="1"/>
      <c r="F248" s="1"/>
      <c r="G248" s="1"/>
    </row>
    <row r="249" spans="2:14">
      <c r="B249" s="95" t="s">
        <v>271</v>
      </c>
      <c r="E249" s="1"/>
      <c r="F249" s="1"/>
      <c r="G249" s="1"/>
    </row>
    <row r="250" spans="2:14">
      <c r="E250" s="1"/>
      <c r="F250" s="1"/>
      <c r="G250" s="1"/>
    </row>
    <row r="251" spans="2:14">
      <c r="E251" s="1"/>
      <c r="F251" s="1"/>
      <c r="G251" s="1"/>
    </row>
    <row r="252" spans="2:14">
      <c r="E252" s="1"/>
      <c r="F252" s="1"/>
      <c r="G252" s="1"/>
    </row>
    <row r="253" spans="2:14">
      <c r="E253" s="1"/>
      <c r="F253" s="1"/>
      <c r="G253" s="1"/>
    </row>
    <row r="254" spans="2:14">
      <c r="E254" s="1"/>
      <c r="F254" s="1"/>
      <c r="G254" s="1"/>
    </row>
    <row r="255" spans="2:14">
      <c r="E255" s="1"/>
      <c r="F255" s="1"/>
      <c r="G255" s="1"/>
    </row>
    <row r="256" spans="2:14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3"/>
      <c r="E273" s="1"/>
      <c r="F273" s="1"/>
      <c r="G273" s="1"/>
    </row>
    <row r="274" spans="2:7">
      <c r="B274" s="43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3"/>
      <c r="E294" s="1"/>
      <c r="F294" s="1"/>
      <c r="G294" s="1"/>
    </row>
    <row r="295" spans="2:7">
      <c r="B295" s="43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3"/>
      <c r="E361" s="1"/>
      <c r="F361" s="1"/>
      <c r="G361" s="1"/>
    </row>
    <row r="362" spans="2:7">
      <c r="B362" s="43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N6"/>
    <mergeCell ref="B7:N7"/>
  </mergeCells>
  <phoneticPr fontId="5" type="noConversion"/>
  <dataValidations count="4">
    <dataValidation allowBlank="1" showInputMessage="1" showErrorMessage="1" sqref="A1 B34 B248"/>
    <dataValidation type="list" allowBlank="1" showInputMessage="1" showErrorMessage="1" sqref="E12:E357">
      <formula1>$BE$6:$BE$23</formula1>
    </dataValidation>
    <dataValidation type="list" allowBlank="1" showInputMessage="1" showErrorMessage="1" sqref="H12:H357">
      <formula1>$BI$6:$BI$19</formula1>
    </dataValidation>
    <dataValidation type="list" allowBlank="1" showInputMessage="1" showErrorMessage="1" sqref="G12:G363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workbookViewId="0">
      <selection activeCell="C17" sqref="C17"/>
    </sheetView>
  </sheetViews>
  <sheetFormatPr defaultColWidth="9.140625" defaultRowHeight="18"/>
  <cols>
    <col min="1" max="1" width="6.28515625" style="1" customWidth="1"/>
    <col min="2" max="2" width="44.5703125" style="2" bestFit="1" customWidth="1"/>
    <col min="3" max="3" width="41.7109375" style="2" bestFit="1" customWidth="1"/>
    <col min="4" max="4" width="9.7109375" style="2" bestFit="1" customWidth="1"/>
    <col min="5" max="5" width="11.28515625" style="2" bestFit="1" customWidth="1"/>
    <col min="6" max="6" width="5.28515625" style="2" bestFit="1" customWidth="1"/>
    <col min="7" max="7" width="12.28515625" style="2" bestFit="1" customWidth="1"/>
    <col min="8" max="8" width="13.140625" style="1" bestFit="1" customWidth="1"/>
    <col min="9" max="9" width="10.7109375" style="1" bestFit="1" customWidth="1"/>
    <col min="10" max="10" width="12.140625" style="1" bestFit="1" customWidth="1"/>
    <col min="11" max="11" width="13.140625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6" t="s">
        <v>199</v>
      </c>
      <c r="C1" s="76" t="s" vm="1">
        <v>277</v>
      </c>
    </row>
    <row r="2" spans="2:63">
      <c r="B2" s="56" t="s">
        <v>198</v>
      </c>
      <c r="C2" s="76" t="s">
        <v>278</v>
      </c>
    </row>
    <row r="3" spans="2:63">
      <c r="B3" s="56" t="s">
        <v>200</v>
      </c>
      <c r="C3" s="76" t="s">
        <v>279</v>
      </c>
    </row>
    <row r="4" spans="2:63">
      <c r="B4" s="56" t="s">
        <v>201</v>
      </c>
      <c r="C4" s="76">
        <v>2102</v>
      </c>
    </row>
    <row r="6" spans="2:63" ht="26.25" customHeight="1">
      <c r="B6" s="200" t="s">
        <v>229</v>
      </c>
      <c r="C6" s="201"/>
      <c r="D6" s="201"/>
      <c r="E6" s="201"/>
      <c r="F6" s="201"/>
      <c r="G6" s="201"/>
      <c r="H6" s="201"/>
      <c r="I6" s="201"/>
      <c r="J6" s="201"/>
      <c r="K6" s="201"/>
      <c r="L6" s="201"/>
      <c r="M6" s="201"/>
      <c r="N6" s="202"/>
      <c r="BK6" s="3"/>
    </row>
    <row r="7" spans="2:63" ht="26.25" customHeight="1">
      <c r="B7" s="200" t="s">
        <v>110</v>
      </c>
      <c r="C7" s="201"/>
      <c r="D7" s="201"/>
      <c r="E7" s="201"/>
      <c r="F7" s="201"/>
      <c r="G7" s="201"/>
      <c r="H7" s="201"/>
      <c r="I7" s="201"/>
      <c r="J7" s="201"/>
      <c r="K7" s="201"/>
      <c r="L7" s="201"/>
      <c r="M7" s="201"/>
      <c r="N7" s="202"/>
      <c r="BH7" s="3"/>
      <c r="BK7" s="3"/>
    </row>
    <row r="8" spans="2:63" s="3" customFormat="1" ht="47.25">
      <c r="B8" s="22" t="s">
        <v>135</v>
      </c>
      <c r="C8" s="30" t="s">
        <v>53</v>
      </c>
      <c r="D8" s="30" t="s">
        <v>139</v>
      </c>
      <c r="E8" s="30" t="s">
        <v>137</v>
      </c>
      <c r="F8" s="30" t="s">
        <v>76</v>
      </c>
      <c r="G8" s="30" t="s">
        <v>121</v>
      </c>
      <c r="H8" s="30" t="s">
        <v>263</v>
      </c>
      <c r="I8" s="30" t="s">
        <v>262</v>
      </c>
      <c r="J8" s="30" t="s">
        <v>270</v>
      </c>
      <c r="K8" s="30" t="s">
        <v>73</v>
      </c>
      <c r="L8" s="30" t="s">
        <v>68</v>
      </c>
      <c r="M8" s="30" t="s">
        <v>202</v>
      </c>
      <c r="N8" s="30" t="s">
        <v>204</v>
      </c>
      <c r="O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32" t="s">
        <v>272</v>
      </c>
      <c r="I9" s="32"/>
      <c r="J9" s="16" t="s">
        <v>266</v>
      </c>
      <c r="K9" s="32" t="s">
        <v>266</v>
      </c>
      <c r="L9" s="32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5"/>
      <c r="BH10" s="1"/>
      <c r="BI10" s="3"/>
      <c r="BK10" s="1"/>
    </row>
    <row r="11" spans="2:63" s="132" customFormat="1" ht="18" customHeight="1">
      <c r="B11" s="77" t="s">
        <v>34</v>
      </c>
      <c r="C11" s="78"/>
      <c r="D11" s="78"/>
      <c r="E11" s="78"/>
      <c r="F11" s="78"/>
      <c r="G11" s="78"/>
      <c r="H11" s="84"/>
      <c r="I11" s="86"/>
      <c r="J11" s="84">
        <f>J12+J26</f>
        <v>1538.7128699999998</v>
      </c>
      <c r="K11" s="84">
        <v>2758856.7901800009</v>
      </c>
      <c r="L11" s="78"/>
      <c r="M11" s="85">
        <v>1</v>
      </c>
      <c r="N11" s="85">
        <f>K11/'סכום נכסי הקרן'!$C$42</f>
        <v>5.6000697170244244E-2</v>
      </c>
      <c r="O11" s="139"/>
      <c r="BH11" s="133"/>
      <c r="BI11" s="135"/>
      <c r="BK11" s="133"/>
    </row>
    <row r="12" spans="2:63" s="133" customFormat="1" ht="20.25">
      <c r="B12" s="79" t="s">
        <v>256</v>
      </c>
      <c r="C12" s="80"/>
      <c r="D12" s="80"/>
      <c r="E12" s="80"/>
      <c r="F12" s="80"/>
      <c r="G12" s="80"/>
      <c r="H12" s="87"/>
      <c r="I12" s="89"/>
      <c r="J12" s="80">
        <v>0</v>
      </c>
      <c r="K12" s="87">
        <v>218858.46140999999</v>
      </c>
      <c r="L12" s="80"/>
      <c r="M12" s="88">
        <v>7.9329402739937299E-2</v>
      </c>
      <c r="N12" s="88">
        <f>K12/'סכום נכסי הקרן'!$C$42</f>
        <v>4.4425018595355727E-3</v>
      </c>
      <c r="BI12" s="132"/>
    </row>
    <row r="13" spans="2:63" s="133" customFormat="1">
      <c r="B13" s="98" t="s">
        <v>78</v>
      </c>
      <c r="C13" s="80"/>
      <c r="D13" s="80"/>
      <c r="E13" s="80"/>
      <c r="F13" s="80"/>
      <c r="G13" s="80"/>
      <c r="H13" s="87"/>
      <c r="I13" s="89"/>
      <c r="J13" s="80"/>
      <c r="K13" s="87">
        <v>200235.54606999998</v>
      </c>
      <c r="L13" s="80"/>
      <c r="M13" s="88">
        <v>7.257917365726535E-2</v>
      </c>
      <c r="N13" s="88">
        <f>K13/'סכום נכסי הקרן'!$C$42</f>
        <v>4.064484324847086E-3</v>
      </c>
    </row>
    <row r="14" spans="2:63" s="133" customFormat="1">
      <c r="B14" s="83" t="s">
        <v>1568</v>
      </c>
      <c r="C14" s="82" t="s">
        <v>1569</v>
      </c>
      <c r="D14" s="93" t="s">
        <v>140</v>
      </c>
      <c r="E14" s="82" t="s">
        <v>1570</v>
      </c>
      <c r="F14" s="93" t="s">
        <v>1571</v>
      </c>
      <c r="G14" s="93" t="s">
        <v>184</v>
      </c>
      <c r="H14" s="90">
        <v>515850</v>
      </c>
      <c r="I14" s="92">
        <v>1637</v>
      </c>
      <c r="J14" s="82"/>
      <c r="K14" s="90">
        <v>8444.4645</v>
      </c>
      <c r="L14" s="91">
        <v>6.927394539835278E-3</v>
      </c>
      <c r="M14" s="91">
        <v>3.0608564134454556E-3</v>
      </c>
      <c r="N14" s="91">
        <f>K14/'סכום נכסי הקרן'!$C$42</f>
        <v>1.7141009309095889E-4</v>
      </c>
    </row>
    <row r="15" spans="2:63" s="133" customFormat="1">
      <c r="B15" s="83" t="s">
        <v>1572</v>
      </c>
      <c r="C15" s="82" t="s">
        <v>1573</v>
      </c>
      <c r="D15" s="93" t="s">
        <v>140</v>
      </c>
      <c r="E15" s="82" t="s">
        <v>1574</v>
      </c>
      <c r="F15" s="93" t="s">
        <v>1571</v>
      </c>
      <c r="G15" s="93" t="s">
        <v>184</v>
      </c>
      <c r="H15" s="90">
        <v>2773000</v>
      </c>
      <c r="I15" s="92">
        <v>1436</v>
      </c>
      <c r="J15" s="82"/>
      <c r="K15" s="90">
        <v>39820.28</v>
      </c>
      <c r="L15" s="91">
        <v>8.634352454703122E-3</v>
      </c>
      <c r="M15" s="91">
        <v>1.443361617817137E-2</v>
      </c>
      <c r="N15" s="91">
        <f>K15/'סכום נכסי הקרן'!$C$42</f>
        <v>8.0829256866531303E-4</v>
      </c>
    </row>
    <row r="16" spans="2:63" s="133" customFormat="1" ht="20.25">
      <c r="B16" s="83" t="s">
        <v>1575</v>
      </c>
      <c r="C16" s="82" t="s">
        <v>1576</v>
      </c>
      <c r="D16" s="93" t="s">
        <v>140</v>
      </c>
      <c r="E16" s="82" t="s">
        <v>1577</v>
      </c>
      <c r="F16" s="93" t="s">
        <v>1571</v>
      </c>
      <c r="G16" s="93" t="s">
        <v>184</v>
      </c>
      <c r="H16" s="90">
        <v>325000</v>
      </c>
      <c r="I16" s="92">
        <v>14280</v>
      </c>
      <c r="J16" s="82"/>
      <c r="K16" s="90">
        <v>46410</v>
      </c>
      <c r="L16" s="91">
        <v>1.1690647482014389E-2</v>
      </c>
      <c r="M16" s="91">
        <v>1.6822185249047304E-2</v>
      </c>
      <c r="N16" s="91">
        <f>K16/'סכום נכסי הקרן'!$C$42</f>
        <v>9.4205410187364776E-4</v>
      </c>
      <c r="BH16" s="132"/>
    </row>
    <row r="17" spans="2:14" s="133" customFormat="1">
      <c r="B17" s="83" t="s">
        <v>1578</v>
      </c>
      <c r="C17" s="82" t="s">
        <v>1579</v>
      </c>
      <c r="D17" s="93" t="s">
        <v>140</v>
      </c>
      <c r="E17" s="82" t="s">
        <v>1577</v>
      </c>
      <c r="F17" s="93" t="s">
        <v>1571</v>
      </c>
      <c r="G17" s="93" t="s">
        <v>184</v>
      </c>
      <c r="H17" s="90">
        <v>170254</v>
      </c>
      <c r="I17" s="92">
        <v>15900</v>
      </c>
      <c r="J17" s="82"/>
      <c r="K17" s="90">
        <v>27070.385999999999</v>
      </c>
      <c r="L17" s="91">
        <v>8.8543389115831438E-3</v>
      </c>
      <c r="M17" s="91">
        <v>9.8121751358590092E-3</v>
      </c>
      <c r="N17" s="91">
        <f>K17/'סכום נכסי הקרן'!$C$42</f>
        <v>5.4948864836464051E-4</v>
      </c>
    </row>
    <row r="18" spans="2:14" s="133" customFormat="1">
      <c r="B18" s="83" t="s">
        <v>1580</v>
      </c>
      <c r="C18" s="82" t="s">
        <v>1581</v>
      </c>
      <c r="D18" s="93" t="s">
        <v>140</v>
      </c>
      <c r="E18" s="82" t="s">
        <v>1582</v>
      </c>
      <c r="F18" s="93" t="s">
        <v>1571</v>
      </c>
      <c r="G18" s="93" t="s">
        <v>184</v>
      </c>
      <c r="H18" s="90">
        <v>2959407</v>
      </c>
      <c r="I18" s="92">
        <v>1431</v>
      </c>
      <c r="J18" s="82"/>
      <c r="K18" s="90">
        <v>42349.114170000001</v>
      </c>
      <c r="L18" s="91">
        <v>1.2593221276595745E-2</v>
      </c>
      <c r="M18" s="91">
        <v>1.5350240114216637E-2</v>
      </c>
      <c r="N18" s="91">
        <f>K18/'סכום נכסי הקרן'!$C$42</f>
        <v>8.5962414812678126E-4</v>
      </c>
    </row>
    <row r="19" spans="2:14" s="133" customFormat="1">
      <c r="B19" s="83" t="s">
        <v>1583</v>
      </c>
      <c r="C19" s="82" t="s">
        <v>1584</v>
      </c>
      <c r="D19" s="93" t="s">
        <v>140</v>
      </c>
      <c r="E19" s="82" t="s">
        <v>1582</v>
      </c>
      <c r="F19" s="93" t="s">
        <v>1571</v>
      </c>
      <c r="G19" s="93" t="s">
        <v>184</v>
      </c>
      <c r="H19" s="90">
        <v>409522</v>
      </c>
      <c r="I19" s="92">
        <v>1610</v>
      </c>
      <c r="J19" s="82"/>
      <c r="K19" s="90">
        <v>6593.3042000000005</v>
      </c>
      <c r="L19" s="91">
        <v>3.2971024454530951E-3</v>
      </c>
      <c r="M19" s="91">
        <v>2.3898682321853403E-3</v>
      </c>
      <c r="N19" s="91">
        <f>K19/'סכום נכסי הקרן'!$C$42</f>
        <v>1.3383428714739819E-4</v>
      </c>
    </row>
    <row r="20" spans="2:14" s="133" customFormat="1">
      <c r="B20" s="83" t="s">
        <v>1585</v>
      </c>
      <c r="C20" s="82" t="s">
        <v>1586</v>
      </c>
      <c r="D20" s="93" t="s">
        <v>140</v>
      </c>
      <c r="E20" s="82" t="s">
        <v>1577</v>
      </c>
      <c r="F20" s="93" t="s">
        <v>1571</v>
      </c>
      <c r="G20" s="93" t="s">
        <v>184</v>
      </c>
      <c r="H20" s="90">
        <v>181722</v>
      </c>
      <c r="I20" s="92">
        <v>16260</v>
      </c>
      <c r="J20" s="82"/>
      <c r="K20" s="90">
        <v>29547.997199999998</v>
      </c>
      <c r="L20" s="91">
        <v>2.2457483010011093E-2</v>
      </c>
      <c r="M20" s="91">
        <v>1.0710232334340248E-2</v>
      </c>
      <c r="N20" s="91">
        <f>K20/'סכום נכסי הקרן'!$C$42</f>
        <v>5.997804775783464E-4</v>
      </c>
    </row>
    <row r="21" spans="2:14" s="133" customFormat="1">
      <c r="B21" s="81"/>
      <c r="C21" s="82"/>
      <c r="D21" s="82"/>
      <c r="E21" s="82"/>
      <c r="F21" s="82"/>
      <c r="G21" s="82"/>
      <c r="H21" s="90"/>
      <c r="I21" s="92"/>
      <c r="J21" s="82"/>
      <c r="K21" s="82"/>
      <c r="L21" s="82"/>
      <c r="M21" s="91"/>
      <c r="N21" s="82"/>
    </row>
    <row r="22" spans="2:14" s="133" customFormat="1">
      <c r="B22" s="98" t="s">
        <v>79</v>
      </c>
      <c r="C22" s="80"/>
      <c r="D22" s="80"/>
      <c r="E22" s="80"/>
      <c r="F22" s="80"/>
      <c r="G22" s="80"/>
      <c r="H22" s="87"/>
      <c r="I22" s="89"/>
      <c r="J22" s="80"/>
      <c r="K22" s="87">
        <v>18622.91534</v>
      </c>
      <c r="L22" s="80"/>
      <c r="M22" s="88">
        <v>6.7502290826719396E-3</v>
      </c>
      <c r="N22" s="88">
        <f>K22/'סכום נכסי הקרן'!$C$42</f>
        <v>3.7801753468848687E-4</v>
      </c>
    </row>
    <row r="23" spans="2:14" s="133" customFormat="1">
      <c r="B23" s="83" t="s">
        <v>1587</v>
      </c>
      <c r="C23" s="82" t="s">
        <v>1588</v>
      </c>
      <c r="D23" s="93" t="s">
        <v>140</v>
      </c>
      <c r="E23" s="82" t="s">
        <v>1582</v>
      </c>
      <c r="F23" s="93" t="s">
        <v>1589</v>
      </c>
      <c r="G23" s="93" t="s">
        <v>184</v>
      </c>
      <c r="H23" s="90">
        <v>115500</v>
      </c>
      <c r="I23" s="92">
        <v>3284.52</v>
      </c>
      <c r="J23" s="82"/>
      <c r="K23" s="90">
        <v>3793.6206000000002</v>
      </c>
      <c r="L23" s="91">
        <v>6.4757782904326568E-3</v>
      </c>
      <c r="M23" s="91">
        <v>1.3750697801724193E-3</v>
      </c>
      <c r="N23" s="91">
        <f>K23/'סכום נכסי הקרן'!$C$42</f>
        <v>7.7004866347389983E-5</v>
      </c>
    </row>
    <row r="24" spans="2:14" s="133" customFormat="1">
      <c r="B24" s="83" t="s">
        <v>1590</v>
      </c>
      <c r="C24" s="82" t="s">
        <v>1591</v>
      </c>
      <c r="D24" s="93" t="s">
        <v>140</v>
      </c>
      <c r="E24" s="82" t="s">
        <v>1577</v>
      </c>
      <c r="F24" s="93" t="s">
        <v>1589</v>
      </c>
      <c r="G24" s="93" t="s">
        <v>184</v>
      </c>
      <c r="H24" s="90">
        <v>430661</v>
      </c>
      <c r="I24" s="92">
        <v>3443.38</v>
      </c>
      <c r="J24" s="82"/>
      <c r="K24" s="90">
        <v>14829.294739999999</v>
      </c>
      <c r="L24" s="91">
        <v>1.7564144399232491E-2</v>
      </c>
      <c r="M24" s="91">
        <v>5.3751593024995202E-3</v>
      </c>
      <c r="N24" s="91">
        <f>K24/'סכום נכסי הקרן'!$C$42</f>
        <v>3.010126683410969E-4</v>
      </c>
    </row>
    <row r="25" spans="2:14" s="133" customFormat="1">
      <c r="B25" s="81"/>
      <c r="C25" s="82"/>
      <c r="D25" s="82"/>
      <c r="E25" s="82"/>
      <c r="F25" s="82"/>
      <c r="G25" s="82"/>
      <c r="H25" s="90"/>
      <c r="I25" s="92"/>
      <c r="J25" s="82"/>
      <c r="K25" s="82"/>
      <c r="L25" s="82"/>
      <c r="M25" s="91"/>
      <c r="N25" s="82"/>
    </row>
    <row r="26" spans="2:14" s="133" customFormat="1">
      <c r="B26" s="79" t="s">
        <v>255</v>
      </c>
      <c r="C26" s="80"/>
      <c r="D26" s="80"/>
      <c r="E26" s="80"/>
      <c r="F26" s="80"/>
      <c r="G26" s="80"/>
      <c r="H26" s="87"/>
      <c r="I26" s="89"/>
      <c r="J26" s="87">
        <f>J27+J66</f>
        <v>1538.7128699999998</v>
      </c>
      <c r="K26" s="87">
        <v>2539998.3287700005</v>
      </c>
      <c r="L26" s="80"/>
      <c r="M26" s="88">
        <v>0.92067059726006251</v>
      </c>
      <c r="N26" s="88">
        <f>K26/'סכום נכסי הקרן'!$C$42</f>
        <v>5.1558195310708661E-2</v>
      </c>
    </row>
    <row r="27" spans="2:14" s="133" customFormat="1">
      <c r="B27" s="98" t="s">
        <v>80</v>
      </c>
      <c r="C27" s="80"/>
      <c r="D27" s="80"/>
      <c r="E27" s="80"/>
      <c r="F27" s="80"/>
      <c r="G27" s="80"/>
      <c r="H27" s="87"/>
      <c r="I27" s="89"/>
      <c r="J27" s="87">
        <f>SUM(J28:J64)</f>
        <v>746.38208999999995</v>
      </c>
      <c r="K27" s="87">
        <v>2494835.4741700008</v>
      </c>
      <c r="L27" s="80"/>
      <c r="M27" s="88">
        <v>0.90430046352903504</v>
      </c>
      <c r="N27" s="88">
        <f>K27/'סכום נכסי הקרן'!$C$42</f>
        <v>5.0641456409000994E-2</v>
      </c>
    </row>
    <row r="28" spans="2:14" s="133" customFormat="1">
      <c r="B28" s="83" t="s">
        <v>1592</v>
      </c>
      <c r="C28" s="82" t="s">
        <v>1593</v>
      </c>
      <c r="D28" s="93" t="s">
        <v>30</v>
      </c>
      <c r="E28" s="82"/>
      <c r="F28" s="93" t="s">
        <v>1571</v>
      </c>
      <c r="G28" s="93" t="s">
        <v>183</v>
      </c>
      <c r="H28" s="90">
        <v>768753.99999999988</v>
      </c>
      <c r="I28" s="92">
        <v>3039</v>
      </c>
      <c r="J28" s="82"/>
      <c r="K28" s="90">
        <v>81675.069480000006</v>
      </c>
      <c r="L28" s="91">
        <v>0.10068329385040772</v>
      </c>
      <c r="M28" s="91">
        <v>2.9604678927415851E-2</v>
      </c>
      <c r="N28" s="91">
        <f>K28/'סכום נכסי הקרן'!$C$42</f>
        <v>1.6578826594365263E-3</v>
      </c>
    </row>
    <row r="29" spans="2:14" s="133" customFormat="1">
      <c r="B29" s="83" t="s">
        <v>1594</v>
      </c>
      <c r="C29" s="82" t="s">
        <v>1595</v>
      </c>
      <c r="D29" s="93" t="s">
        <v>1341</v>
      </c>
      <c r="E29" s="82"/>
      <c r="F29" s="93" t="s">
        <v>1571</v>
      </c>
      <c r="G29" s="93" t="s">
        <v>183</v>
      </c>
      <c r="H29" s="90">
        <v>209635</v>
      </c>
      <c r="I29" s="92">
        <v>8963</v>
      </c>
      <c r="J29" s="82"/>
      <c r="K29" s="90">
        <v>65688.389330000005</v>
      </c>
      <c r="L29" s="91">
        <v>1.5245821240649638E-3</v>
      </c>
      <c r="M29" s="91">
        <v>2.3810003318698605E-2</v>
      </c>
      <c r="N29" s="91">
        <f>K29/'סכום נכסי הקרן'!$C$42</f>
        <v>1.3333767854729511E-3</v>
      </c>
    </row>
    <row r="30" spans="2:14" s="133" customFormat="1">
      <c r="B30" s="83" t="s">
        <v>1596</v>
      </c>
      <c r="C30" s="82" t="s">
        <v>1597</v>
      </c>
      <c r="D30" s="93" t="s">
        <v>144</v>
      </c>
      <c r="E30" s="82"/>
      <c r="F30" s="93" t="s">
        <v>1571</v>
      </c>
      <c r="G30" s="93" t="s">
        <v>193</v>
      </c>
      <c r="H30" s="90">
        <v>6312070</v>
      </c>
      <c r="I30" s="92">
        <v>1694</v>
      </c>
      <c r="J30" s="82"/>
      <c r="K30" s="90">
        <v>334038.27916000003</v>
      </c>
      <c r="L30" s="91">
        <v>4.2938396350299095E-3</v>
      </c>
      <c r="M30" s="91">
        <v>0.12107851351653733</v>
      </c>
      <c r="N30" s="91">
        <f>K30/'סכום נכסי הקרן'!$C$42</f>
        <v>6.7804811692629315E-3</v>
      </c>
    </row>
    <row r="31" spans="2:14" s="133" customFormat="1">
      <c r="B31" s="83" t="s">
        <v>1598</v>
      </c>
      <c r="C31" s="82" t="s">
        <v>1599</v>
      </c>
      <c r="D31" s="93" t="s">
        <v>1341</v>
      </c>
      <c r="E31" s="82"/>
      <c r="F31" s="93" t="s">
        <v>1571</v>
      </c>
      <c r="G31" s="93" t="s">
        <v>183</v>
      </c>
      <c r="H31" s="90">
        <v>700434</v>
      </c>
      <c r="I31" s="92">
        <v>2184</v>
      </c>
      <c r="J31" s="82"/>
      <c r="K31" s="90">
        <v>53479.985049999996</v>
      </c>
      <c r="L31" s="91">
        <v>8.0042281848516708E-2</v>
      </c>
      <c r="M31" s="91">
        <v>1.9384835501559582E-2</v>
      </c>
      <c r="N31" s="91">
        <f>K31/'סכום נכסי הקרן'!$C$42</f>
        <v>1.0855643026178379E-3</v>
      </c>
    </row>
    <row r="32" spans="2:14" s="133" customFormat="1">
      <c r="B32" s="83" t="s">
        <v>1600</v>
      </c>
      <c r="C32" s="82" t="s">
        <v>1601</v>
      </c>
      <c r="D32" s="93" t="s">
        <v>1341</v>
      </c>
      <c r="E32" s="82"/>
      <c r="F32" s="93" t="s">
        <v>1571</v>
      </c>
      <c r="G32" s="93" t="s">
        <v>183</v>
      </c>
      <c r="H32" s="90">
        <v>406686</v>
      </c>
      <c r="I32" s="92">
        <v>6492</v>
      </c>
      <c r="J32" s="82"/>
      <c r="K32" s="90">
        <v>92301.584700000007</v>
      </c>
      <c r="L32" s="91">
        <v>1.660795624855538E-3</v>
      </c>
      <c r="M32" s="91">
        <v>3.3456461034346699E-2</v>
      </c>
      <c r="N32" s="91">
        <f>K32/'סכום נכסי הקרן'!$C$42</f>
        <v>1.8735851427725259E-3</v>
      </c>
    </row>
    <row r="33" spans="2:14" s="133" customFormat="1">
      <c r="B33" s="83" t="s">
        <v>1602</v>
      </c>
      <c r="C33" s="82" t="s">
        <v>1603</v>
      </c>
      <c r="D33" s="93" t="s">
        <v>1341</v>
      </c>
      <c r="E33" s="82"/>
      <c r="F33" s="93" t="s">
        <v>1571</v>
      </c>
      <c r="G33" s="93" t="s">
        <v>183</v>
      </c>
      <c r="H33" s="90">
        <v>403767</v>
      </c>
      <c r="I33" s="92">
        <v>7924</v>
      </c>
      <c r="J33" s="82"/>
      <c r="K33" s="90">
        <v>111852.76179</v>
      </c>
      <c r="L33" s="91">
        <v>1.8215162963423183E-3</v>
      </c>
      <c r="M33" s="91">
        <v>4.0543156204458947E-2</v>
      </c>
      <c r="N33" s="91">
        <f>K33/'סכום נכסי הקרן'!$C$42</f>
        <v>2.2704450129318147E-3</v>
      </c>
    </row>
    <row r="34" spans="2:14" s="133" customFormat="1">
      <c r="B34" s="83" t="s">
        <v>1604</v>
      </c>
      <c r="C34" s="82" t="s">
        <v>1605</v>
      </c>
      <c r="D34" s="93" t="s">
        <v>1341</v>
      </c>
      <c r="E34" s="82"/>
      <c r="F34" s="93" t="s">
        <v>1571</v>
      </c>
      <c r="G34" s="93" t="s">
        <v>183</v>
      </c>
      <c r="H34" s="90">
        <v>81102</v>
      </c>
      <c r="I34" s="92">
        <v>6811</v>
      </c>
      <c r="J34" s="82"/>
      <c r="K34" s="90">
        <v>19311.404839999999</v>
      </c>
      <c r="L34" s="91">
        <v>5.0967158101127409E-4</v>
      </c>
      <c r="M34" s="91">
        <v>6.9997851678049701E-3</v>
      </c>
      <c r="N34" s="91">
        <f>K34/'סכום נכסי הקרן'!$C$42</f>
        <v>3.919928494390134E-4</v>
      </c>
    </row>
    <row r="35" spans="2:14" s="133" customFormat="1">
      <c r="B35" s="83" t="s">
        <v>1606</v>
      </c>
      <c r="C35" s="82" t="s">
        <v>1607</v>
      </c>
      <c r="D35" s="93" t="s">
        <v>30</v>
      </c>
      <c r="E35" s="82"/>
      <c r="F35" s="93" t="s">
        <v>1571</v>
      </c>
      <c r="G35" s="93" t="s">
        <v>185</v>
      </c>
      <c r="H35" s="90">
        <v>126794.00000000001</v>
      </c>
      <c r="I35" s="92">
        <v>5223</v>
      </c>
      <c r="J35" s="82"/>
      <c r="K35" s="90">
        <v>26396.425930000005</v>
      </c>
      <c r="L35" s="91">
        <v>2.976384976525822E-2</v>
      </c>
      <c r="M35" s="91">
        <v>9.5678855183627624E-3</v>
      </c>
      <c r="N35" s="91">
        <f>K35/'סכום נכסי הקרן'!$C$42</f>
        <v>5.3580825947339842E-4</v>
      </c>
    </row>
    <row r="36" spans="2:14" s="133" customFormat="1">
      <c r="B36" s="83" t="s">
        <v>1608</v>
      </c>
      <c r="C36" s="82" t="s">
        <v>1609</v>
      </c>
      <c r="D36" s="93" t="s">
        <v>159</v>
      </c>
      <c r="E36" s="82"/>
      <c r="F36" s="93" t="s">
        <v>1571</v>
      </c>
      <c r="G36" s="93" t="s">
        <v>185</v>
      </c>
      <c r="H36" s="90">
        <v>80125</v>
      </c>
      <c r="I36" s="92">
        <v>10377</v>
      </c>
      <c r="J36" s="82"/>
      <c r="K36" s="90">
        <v>33141.04954</v>
      </c>
      <c r="L36" s="91">
        <v>2.1922242346757098E-3</v>
      </c>
      <c r="M36" s="91">
        <v>1.2012602342377374E-2</v>
      </c>
      <c r="N36" s="91">
        <f>K36/'סכום נכסי הקרן'!$C$42</f>
        <v>6.7271410600204193E-4</v>
      </c>
    </row>
    <row r="37" spans="2:14" s="133" customFormat="1">
      <c r="B37" s="83" t="s">
        <v>1610</v>
      </c>
      <c r="C37" s="82" t="s">
        <v>1611</v>
      </c>
      <c r="D37" s="93" t="s">
        <v>143</v>
      </c>
      <c r="E37" s="82"/>
      <c r="F37" s="93" t="s">
        <v>1571</v>
      </c>
      <c r="G37" s="93" t="s">
        <v>183</v>
      </c>
      <c r="H37" s="90">
        <v>27420</v>
      </c>
      <c r="I37" s="92">
        <v>23137</v>
      </c>
      <c r="J37" s="82"/>
      <c r="K37" s="90">
        <v>22179.202239999999</v>
      </c>
      <c r="L37" s="91">
        <v>2.8916788187658652E-4</v>
      </c>
      <c r="M37" s="91">
        <v>8.0392727592623319E-3</v>
      </c>
      <c r="N37" s="91">
        <f>K37/'סכום נכסי הקרן'!$C$42</f>
        <v>4.5020487926044375E-4</v>
      </c>
    </row>
    <row r="38" spans="2:14" s="133" customFormat="1">
      <c r="B38" s="83" t="s">
        <v>1612</v>
      </c>
      <c r="C38" s="82" t="s">
        <v>1613</v>
      </c>
      <c r="D38" s="93" t="s">
        <v>1341</v>
      </c>
      <c r="E38" s="82"/>
      <c r="F38" s="93" t="s">
        <v>1571</v>
      </c>
      <c r="G38" s="93" t="s">
        <v>183</v>
      </c>
      <c r="H38" s="90">
        <v>1067547</v>
      </c>
      <c r="I38" s="92">
        <v>2410</v>
      </c>
      <c r="J38" s="82"/>
      <c r="K38" s="90">
        <v>89944.677920000002</v>
      </c>
      <c r="L38" s="91">
        <v>8.6792439024390239E-2</v>
      </c>
      <c r="M38" s="91">
        <v>3.2602155443571097E-2</v>
      </c>
      <c r="N38" s="91">
        <f>K38/'סכום נכסי הקרן'!$C$42</f>
        <v>1.8257434340926549E-3</v>
      </c>
    </row>
    <row r="39" spans="2:14" s="133" customFormat="1">
      <c r="B39" s="83" t="s">
        <v>1614</v>
      </c>
      <c r="C39" s="82" t="s">
        <v>1615</v>
      </c>
      <c r="D39" s="93" t="s">
        <v>1341</v>
      </c>
      <c r="E39" s="82"/>
      <c r="F39" s="93" t="s">
        <v>1571</v>
      </c>
      <c r="G39" s="93" t="s">
        <v>183</v>
      </c>
      <c r="H39" s="90">
        <v>136389</v>
      </c>
      <c r="I39" s="92">
        <v>3394</v>
      </c>
      <c r="J39" s="82"/>
      <c r="K39" s="90">
        <v>16183.13314</v>
      </c>
      <c r="L39" s="91">
        <v>2.7196211365902293E-3</v>
      </c>
      <c r="M39" s="91">
        <v>5.8658837231432134E-3</v>
      </c>
      <c r="N39" s="91">
        <f>K39/'סכום נכסי הקרן'!$C$42</f>
        <v>3.2849357801560794E-4</v>
      </c>
    </row>
    <row r="40" spans="2:14" s="133" customFormat="1">
      <c r="B40" s="83" t="s">
        <v>1616</v>
      </c>
      <c r="C40" s="82" t="s">
        <v>1617</v>
      </c>
      <c r="D40" s="93" t="s">
        <v>30</v>
      </c>
      <c r="E40" s="82"/>
      <c r="F40" s="93" t="s">
        <v>1571</v>
      </c>
      <c r="G40" s="93" t="s">
        <v>185</v>
      </c>
      <c r="H40" s="90">
        <v>80000</v>
      </c>
      <c r="I40" s="92">
        <v>3497</v>
      </c>
      <c r="J40" s="82"/>
      <c r="K40" s="90">
        <v>11150.95384</v>
      </c>
      <c r="L40" s="91">
        <v>3.208985158443642E-4</v>
      </c>
      <c r="M40" s="91">
        <v>4.0418748373207362E-3</v>
      </c>
      <c r="N40" s="91">
        <f>K40/'סכום נכסי הקרן'!$C$42</f>
        <v>2.2634780876482877E-4</v>
      </c>
    </row>
    <row r="41" spans="2:14" s="133" customFormat="1">
      <c r="B41" s="83" t="s">
        <v>1618</v>
      </c>
      <c r="C41" s="82" t="s">
        <v>1619</v>
      </c>
      <c r="D41" s="93" t="s">
        <v>1341</v>
      </c>
      <c r="E41" s="82"/>
      <c r="F41" s="93" t="s">
        <v>1571</v>
      </c>
      <c r="G41" s="93" t="s">
        <v>183</v>
      </c>
      <c r="H41" s="90">
        <v>32580</v>
      </c>
      <c r="I41" s="92">
        <v>17207</v>
      </c>
      <c r="J41" s="82"/>
      <c r="K41" s="90">
        <v>19598.717940000002</v>
      </c>
      <c r="L41" s="91">
        <v>5.9779816513761469E-3</v>
      </c>
      <c r="M41" s="91">
        <v>7.1039272534045841E-3</v>
      </c>
      <c r="N41" s="91">
        <f>K41/'סכום נכסי הקרן'!$C$42</f>
        <v>3.9782487883735507E-4</v>
      </c>
    </row>
    <row r="42" spans="2:14" s="133" customFormat="1">
      <c r="B42" s="83" t="s">
        <v>1620</v>
      </c>
      <c r="C42" s="82" t="s">
        <v>1621</v>
      </c>
      <c r="D42" s="93" t="s">
        <v>143</v>
      </c>
      <c r="E42" s="82"/>
      <c r="F42" s="93" t="s">
        <v>1571</v>
      </c>
      <c r="G42" s="93" t="s">
        <v>186</v>
      </c>
      <c r="H42" s="90">
        <v>2711146</v>
      </c>
      <c r="I42" s="92">
        <v>723</v>
      </c>
      <c r="J42" s="82"/>
      <c r="K42" s="90">
        <v>89032.361860000005</v>
      </c>
      <c r="L42" s="91">
        <v>4.078016899098931E-3</v>
      </c>
      <c r="M42" s="91">
        <v>3.2271469174081746E-2</v>
      </c>
      <c r="N42" s="91">
        <f>K42/'סכום נכסי הקרן'!$C$42</f>
        <v>1.8072247724566239E-3</v>
      </c>
    </row>
    <row r="43" spans="2:14" s="133" customFormat="1">
      <c r="B43" s="83" t="s">
        <v>1622</v>
      </c>
      <c r="C43" s="82" t="s">
        <v>1623</v>
      </c>
      <c r="D43" s="93" t="s">
        <v>1341</v>
      </c>
      <c r="E43" s="82"/>
      <c r="F43" s="93" t="s">
        <v>1571</v>
      </c>
      <c r="G43" s="93" t="s">
        <v>183</v>
      </c>
      <c r="H43" s="90">
        <v>529374</v>
      </c>
      <c r="I43" s="92">
        <v>3971</v>
      </c>
      <c r="J43" s="82"/>
      <c r="K43" s="90">
        <v>73490.959620000009</v>
      </c>
      <c r="L43" s="91">
        <v>6.6587924528301885E-3</v>
      </c>
      <c r="M43" s="91">
        <v>2.6638192994136934E-2</v>
      </c>
      <c r="N43" s="91">
        <f>K43/'סכום נכסי הקרן'!$C$42</f>
        <v>1.4917573790271842E-3</v>
      </c>
    </row>
    <row r="44" spans="2:14" s="133" customFormat="1">
      <c r="B44" s="83" t="s">
        <v>1624</v>
      </c>
      <c r="C44" s="82" t="s">
        <v>1625</v>
      </c>
      <c r="D44" s="93" t="s">
        <v>1341</v>
      </c>
      <c r="E44" s="82"/>
      <c r="F44" s="93" t="s">
        <v>1571</v>
      </c>
      <c r="G44" s="93" t="s">
        <v>183</v>
      </c>
      <c r="H44" s="90">
        <v>171130</v>
      </c>
      <c r="I44" s="92">
        <v>3414</v>
      </c>
      <c r="J44" s="82"/>
      <c r="K44" s="90">
        <v>20424.954180000001</v>
      </c>
      <c r="L44" s="91">
        <v>1.0606135729779981E-3</v>
      </c>
      <c r="M44" s="91">
        <v>7.4034122585490856E-3</v>
      </c>
      <c r="N44" s="91">
        <f>K44/'סכום נכסי הקרן'!$C$42</f>
        <v>4.1459624791748129E-4</v>
      </c>
    </row>
    <row r="45" spans="2:14" s="133" customFormat="1">
      <c r="B45" s="83" t="s">
        <v>1626</v>
      </c>
      <c r="C45" s="82" t="s">
        <v>1627</v>
      </c>
      <c r="D45" s="93" t="s">
        <v>143</v>
      </c>
      <c r="E45" s="82"/>
      <c r="F45" s="93" t="s">
        <v>1571</v>
      </c>
      <c r="G45" s="93" t="s">
        <v>185</v>
      </c>
      <c r="H45" s="90">
        <v>134773</v>
      </c>
      <c r="I45" s="92">
        <v>18700</v>
      </c>
      <c r="J45" s="82"/>
      <c r="K45" s="90">
        <v>100454.84803000001</v>
      </c>
      <c r="L45" s="91">
        <v>2.9947106547731209E-2</v>
      </c>
      <c r="M45" s="91">
        <v>3.6411766057434916E-2</v>
      </c>
      <c r="N45" s="91">
        <f>K45/'סכום נכסי הקרן'!$C$42</f>
        <v>2.0390842844161912E-3</v>
      </c>
    </row>
    <row r="46" spans="2:14" s="133" customFormat="1">
      <c r="B46" s="83" t="s">
        <v>1628</v>
      </c>
      <c r="C46" s="82" t="s">
        <v>1629</v>
      </c>
      <c r="D46" s="93" t="s">
        <v>1333</v>
      </c>
      <c r="E46" s="82"/>
      <c r="F46" s="93" t="s">
        <v>1571</v>
      </c>
      <c r="G46" s="93" t="s">
        <v>183</v>
      </c>
      <c r="H46" s="90">
        <v>34041</v>
      </c>
      <c r="I46" s="92">
        <v>31008</v>
      </c>
      <c r="J46" s="82"/>
      <c r="K46" s="90">
        <v>36901.794750000001</v>
      </c>
      <c r="L46" s="91">
        <v>1.1034359805510534E-3</v>
      </c>
      <c r="M46" s="91">
        <v>1.3375755813549261E-2</v>
      </c>
      <c r="N46" s="91">
        <f>K46/'סכום נכסי הקרן'!$C$42</f>
        <v>7.4905165073770605E-4</v>
      </c>
    </row>
    <row r="47" spans="2:14" s="133" customFormat="1">
      <c r="B47" s="83" t="s">
        <v>1630</v>
      </c>
      <c r="C47" s="82" t="s">
        <v>1631</v>
      </c>
      <c r="D47" s="93" t="s">
        <v>1341</v>
      </c>
      <c r="E47" s="82"/>
      <c r="F47" s="93" t="s">
        <v>1571</v>
      </c>
      <c r="G47" s="93" t="s">
        <v>183</v>
      </c>
      <c r="H47" s="90">
        <v>204810</v>
      </c>
      <c r="I47" s="92">
        <v>6507</v>
      </c>
      <c r="J47" s="82"/>
      <c r="K47" s="90">
        <v>46591.145509999995</v>
      </c>
      <c r="L47" s="91">
        <v>3.1031818181818181E-2</v>
      </c>
      <c r="M47" s="91">
        <v>1.6887844876848489E-2</v>
      </c>
      <c r="N47" s="91">
        <f>K47/'סכום נכסי הקרן'!$C$42</f>
        <v>9.4573108680645287E-4</v>
      </c>
    </row>
    <row r="48" spans="2:14" s="133" customFormat="1">
      <c r="B48" s="83" t="s">
        <v>1632</v>
      </c>
      <c r="C48" s="82" t="s">
        <v>1633</v>
      </c>
      <c r="D48" s="93" t="s">
        <v>1341</v>
      </c>
      <c r="E48" s="82"/>
      <c r="F48" s="93" t="s">
        <v>1571</v>
      </c>
      <c r="G48" s="93" t="s">
        <v>183</v>
      </c>
      <c r="H48" s="90">
        <v>836655</v>
      </c>
      <c r="I48" s="92">
        <v>3028</v>
      </c>
      <c r="J48" s="82"/>
      <c r="K48" s="90">
        <v>88567.361239999998</v>
      </c>
      <c r="L48" s="91">
        <v>2.7431311475409836E-2</v>
      </c>
      <c r="M48" s="91">
        <v>3.2102920874780685E-2</v>
      </c>
      <c r="N48" s="91">
        <f>K48/'סכום נכסי הקרן'!$C$42</f>
        <v>1.7977859501889057E-3</v>
      </c>
    </row>
    <row r="49" spans="2:14" s="133" customFormat="1">
      <c r="B49" s="83" t="s">
        <v>1634</v>
      </c>
      <c r="C49" s="82" t="s">
        <v>1635</v>
      </c>
      <c r="D49" s="93" t="s">
        <v>30</v>
      </c>
      <c r="E49" s="82"/>
      <c r="F49" s="93" t="s">
        <v>1571</v>
      </c>
      <c r="G49" s="93" t="s">
        <v>185</v>
      </c>
      <c r="H49" s="90">
        <v>235235.00000000003</v>
      </c>
      <c r="I49" s="92">
        <v>2915</v>
      </c>
      <c r="J49" s="82"/>
      <c r="K49" s="90">
        <v>27331.71588</v>
      </c>
      <c r="L49" s="91">
        <v>1.8743824701195223E-2</v>
      </c>
      <c r="M49" s="91">
        <v>9.9068991102712334E-3</v>
      </c>
      <c r="N49" s="91">
        <f>K49/'סכום נכסי הקרן'!$C$42</f>
        <v>5.5479325697046144E-4</v>
      </c>
    </row>
    <row r="50" spans="2:14" s="133" customFormat="1">
      <c r="B50" s="83" t="s">
        <v>1636</v>
      </c>
      <c r="C50" s="82" t="s">
        <v>1637</v>
      </c>
      <c r="D50" s="93" t="s">
        <v>1333</v>
      </c>
      <c r="E50" s="82"/>
      <c r="F50" s="93" t="s">
        <v>1571</v>
      </c>
      <c r="G50" s="93" t="s">
        <v>183</v>
      </c>
      <c r="H50" s="90">
        <v>122864</v>
      </c>
      <c r="I50" s="92">
        <v>4790</v>
      </c>
      <c r="J50" s="82"/>
      <c r="K50" s="90">
        <v>20574.60886</v>
      </c>
      <c r="L50" s="91">
        <v>1.1019192825112108E-2</v>
      </c>
      <c r="M50" s="91">
        <v>7.457657437397327E-3</v>
      </c>
      <c r="N50" s="91">
        <f>K50/'סכום נכסי הקרן'!$C$42</f>
        <v>4.176340157511074E-4</v>
      </c>
    </row>
    <row r="51" spans="2:14" s="133" customFormat="1">
      <c r="B51" s="83" t="s">
        <v>1638</v>
      </c>
      <c r="C51" s="82" t="s">
        <v>1639</v>
      </c>
      <c r="D51" s="93" t="s">
        <v>30</v>
      </c>
      <c r="E51" s="82"/>
      <c r="F51" s="93" t="s">
        <v>1571</v>
      </c>
      <c r="G51" s="93" t="s">
        <v>185</v>
      </c>
      <c r="H51" s="90">
        <v>272485</v>
      </c>
      <c r="I51" s="92">
        <v>3661.5</v>
      </c>
      <c r="J51" s="82"/>
      <c r="K51" s="90">
        <v>39767.476880000002</v>
      </c>
      <c r="L51" s="91">
        <v>3.673288251179932E-2</v>
      </c>
      <c r="M51" s="91">
        <v>1.4414476685252439E-2</v>
      </c>
      <c r="N51" s="91">
        <f>K51/'סכום נכסי הקרן'!$C$42</f>
        <v>8.0722074371836791E-4</v>
      </c>
    </row>
    <row r="52" spans="2:14" s="133" customFormat="1">
      <c r="B52" s="83" t="s">
        <v>1640</v>
      </c>
      <c r="C52" s="82" t="s">
        <v>1641</v>
      </c>
      <c r="D52" s="93" t="s">
        <v>30</v>
      </c>
      <c r="E52" s="82"/>
      <c r="F52" s="93" t="s">
        <v>1571</v>
      </c>
      <c r="G52" s="93" t="s">
        <v>185</v>
      </c>
      <c r="H52" s="90">
        <v>163729</v>
      </c>
      <c r="I52" s="92">
        <v>4548</v>
      </c>
      <c r="J52" s="82"/>
      <c r="K52" s="90">
        <v>29680.585510000001</v>
      </c>
      <c r="L52" s="91">
        <v>2.8934240426928007E-2</v>
      </c>
      <c r="M52" s="91">
        <v>1.0758291483503752E-2</v>
      </c>
      <c r="N52" s="91">
        <f>K52/'סכום נכסי הקרן'!$C$42</f>
        <v>6.0247182343691125E-4</v>
      </c>
    </row>
    <row r="53" spans="2:14" s="133" customFormat="1">
      <c r="B53" s="83" t="s">
        <v>1642</v>
      </c>
      <c r="C53" s="82" t="s">
        <v>1643</v>
      </c>
      <c r="D53" s="93" t="s">
        <v>1341</v>
      </c>
      <c r="E53" s="82"/>
      <c r="F53" s="93" t="s">
        <v>1571</v>
      </c>
      <c r="G53" s="93" t="s">
        <v>183</v>
      </c>
      <c r="H53" s="90">
        <v>522470</v>
      </c>
      <c r="I53" s="92">
        <v>2479</v>
      </c>
      <c r="J53" s="82"/>
      <c r="K53" s="90">
        <v>45280.30143</v>
      </c>
      <c r="L53" s="91">
        <v>1.2481109144835356E-2</v>
      </c>
      <c r="M53" s="91">
        <v>1.6412704563416536E-2</v>
      </c>
      <c r="N53" s="91">
        <f>K53/'סכום נכסי הקרן'!$C$42</f>
        <v>9.1912289800057524E-4</v>
      </c>
    </row>
    <row r="54" spans="2:14" s="133" customFormat="1">
      <c r="B54" s="83" t="s">
        <v>1644</v>
      </c>
      <c r="C54" s="82" t="s">
        <v>1645</v>
      </c>
      <c r="D54" s="93" t="s">
        <v>143</v>
      </c>
      <c r="E54" s="82"/>
      <c r="F54" s="93" t="s">
        <v>1571</v>
      </c>
      <c r="G54" s="93" t="s">
        <v>183</v>
      </c>
      <c r="H54" s="90">
        <v>16895</v>
      </c>
      <c r="I54" s="92">
        <v>42298.5</v>
      </c>
      <c r="J54" s="82"/>
      <c r="K54" s="90">
        <v>24983.575210000003</v>
      </c>
      <c r="L54" s="91">
        <v>2.8645138363054537E-3</v>
      </c>
      <c r="M54" s="91">
        <v>9.0557709624246047E-3</v>
      </c>
      <c r="N54" s="91">
        <f>K54/'סכום נכסי הקרן'!$C$42</f>
        <v>5.0712948730983153E-4</v>
      </c>
    </row>
    <row r="55" spans="2:14" s="133" customFormat="1">
      <c r="B55" s="83" t="s">
        <v>1646</v>
      </c>
      <c r="C55" s="82" t="s">
        <v>1647</v>
      </c>
      <c r="D55" s="93" t="s">
        <v>30</v>
      </c>
      <c r="E55" s="82"/>
      <c r="F55" s="93" t="s">
        <v>1571</v>
      </c>
      <c r="G55" s="93" t="s">
        <v>185</v>
      </c>
      <c r="H55" s="90">
        <v>219721</v>
      </c>
      <c r="I55" s="92">
        <v>2778</v>
      </c>
      <c r="J55" s="82"/>
      <c r="K55" s="90">
        <v>24329.33325</v>
      </c>
      <c r="L55" s="91">
        <v>6.7317761550617694E-2</v>
      </c>
      <c r="M55" s="91">
        <v>8.8186285480996787E-3</v>
      </c>
      <c r="N55" s="91">
        <f>K55/'סכום נכסי הקרן'!$C$42</f>
        <v>4.9384934677900079E-4</v>
      </c>
    </row>
    <row r="56" spans="2:14" s="133" customFormat="1">
      <c r="B56" s="83" t="s">
        <v>1648</v>
      </c>
      <c r="C56" s="82" t="s">
        <v>1649</v>
      </c>
      <c r="D56" s="93" t="s">
        <v>1341</v>
      </c>
      <c r="E56" s="82"/>
      <c r="F56" s="93" t="s">
        <v>1571</v>
      </c>
      <c r="G56" s="93" t="s">
        <v>183</v>
      </c>
      <c r="H56" s="90">
        <v>309163</v>
      </c>
      <c r="I56" s="92">
        <v>3853</v>
      </c>
      <c r="J56" s="82"/>
      <c r="K56" s="90">
        <v>41644.528159999994</v>
      </c>
      <c r="L56" s="91">
        <v>1.1262762105493854E-2</v>
      </c>
      <c r="M56" s="91">
        <v>1.509484954356145E-2</v>
      </c>
      <c r="N56" s="91">
        <f>K56/'סכום נכסי הקרן'!$C$42</f>
        <v>8.4532209811938428E-4</v>
      </c>
    </row>
    <row r="57" spans="2:14" s="133" customFormat="1">
      <c r="B57" s="83" t="s">
        <v>1650</v>
      </c>
      <c r="C57" s="82" t="s">
        <v>1651</v>
      </c>
      <c r="D57" s="93" t="s">
        <v>1341</v>
      </c>
      <c r="E57" s="82"/>
      <c r="F57" s="93" t="s">
        <v>1571</v>
      </c>
      <c r="G57" s="93" t="s">
        <v>183</v>
      </c>
      <c r="H57" s="90">
        <v>145924</v>
      </c>
      <c r="I57" s="92">
        <v>14084</v>
      </c>
      <c r="J57" s="92">
        <v>130.37535</v>
      </c>
      <c r="K57" s="90">
        <v>71979.944159999999</v>
      </c>
      <c r="L57" s="91">
        <v>1.5592595622107689E-3</v>
      </c>
      <c r="M57" s="91">
        <v>2.6090496765257497E-2</v>
      </c>
      <c r="N57" s="91">
        <f>K57/'סכום נכסי הקרן'!$C$42</f>
        <v>1.4610860083724222E-3</v>
      </c>
    </row>
    <row r="58" spans="2:14" s="133" customFormat="1">
      <c r="B58" s="83" t="s">
        <v>1652</v>
      </c>
      <c r="C58" s="82" t="s">
        <v>1653</v>
      </c>
      <c r="D58" s="93" t="s">
        <v>1341</v>
      </c>
      <c r="E58" s="82"/>
      <c r="F58" s="93" t="s">
        <v>1571</v>
      </c>
      <c r="G58" s="93" t="s">
        <v>183</v>
      </c>
      <c r="H58" s="90">
        <v>2205972.0000000005</v>
      </c>
      <c r="I58" s="92">
        <v>4083</v>
      </c>
      <c r="J58" s="92"/>
      <c r="K58" s="90">
        <v>314884.14931000007</v>
      </c>
      <c r="L58" s="91">
        <v>1.616204085553793E-3</v>
      </c>
      <c r="M58" s="91">
        <v>0.11413573565355509</v>
      </c>
      <c r="N58" s="91">
        <f>K58/'סכום נכסי הקרן'!$C$42</f>
        <v>6.3916807686377874E-3</v>
      </c>
    </row>
    <row r="59" spans="2:14" s="133" customFormat="1">
      <c r="B59" s="83" t="s">
        <v>1654</v>
      </c>
      <c r="C59" s="82" t="s">
        <v>1655</v>
      </c>
      <c r="D59" s="93" t="s">
        <v>1341</v>
      </c>
      <c r="E59" s="82"/>
      <c r="F59" s="93" t="s">
        <v>1571</v>
      </c>
      <c r="G59" s="93" t="s">
        <v>183</v>
      </c>
      <c r="H59" s="90">
        <v>63683</v>
      </c>
      <c r="I59" s="92">
        <v>8323</v>
      </c>
      <c r="J59" s="92"/>
      <c r="K59" s="90">
        <v>18529.974969999999</v>
      </c>
      <c r="L59" s="91">
        <v>1.560287798873559E-4</v>
      </c>
      <c r="M59" s="91">
        <v>6.7165410817830147E-3</v>
      </c>
      <c r="N59" s="91">
        <f>K59/'סכום נכסי הקרן'!$C$42</f>
        <v>3.761309831524353E-4</v>
      </c>
    </row>
    <row r="60" spans="2:14" s="133" customFormat="1">
      <c r="B60" s="83" t="s">
        <v>1656</v>
      </c>
      <c r="C60" s="82" t="s">
        <v>1657</v>
      </c>
      <c r="D60" s="93" t="s">
        <v>1341</v>
      </c>
      <c r="E60" s="82"/>
      <c r="F60" s="93" t="s">
        <v>1571</v>
      </c>
      <c r="G60" s="93" t="s">
        <v>183</v>
      </c>
      <c r="H60" s="90">
        <v>227336</v>
      </c>
      <c r="I60" s="92">
        <v>22206</v>
      </c>
      <c r="J60" s="92"/>
      <c r="K60" s="90">
        <v>176485.88363</v>
      </c>
      <c r="L60" s="91">
        <v>7.2029022091646053E-4</v>
      </c>
      <c r="M60" s="91">
        <v>6.3970657794993849E-2</v>
      </c>
      <c r="N60" s="91">
        <f>K60/'סכום נכסי הקרן'!$C$42</f>
        <v>3.582401434958775E-3</v>
      </c>
    </row>
    <row r="61" spans="2:14" s="133" customFormat="1">
      <c r="B61" s="83" t="s">
        <v>1658</v>
      </c>
      <c r="C61" s="82" t="s">
        <v>1659</v>
      </c>
      <c r="D61" s="93" t="s">
        <v>143</v>
      </c>
      <c r="E61" s="82"/>
      <c r="F61" s="93" t="s">
        <v>1571</v>
      </c>
      <c r="G61" s="93" t="s">
        <v>183</v>
      </c>
      <c r="H61" s="90">
        <v>700000</v>
      </c>
      <c r="I61" s="92">
        <v>4601</v>
      </c>
      <c r="J61" s="92">
        <v>474.78371999999996</v>
      </c>
      <c r="K61" s="90">
        <v>113070.45572</v>
      </c>
      <c r="L61" s="91">
        <v>1.7358082013867616E-3</v>
      </c>
      <c r="M61" s="91">
        <v>4.0984532478259859E-2</v>
      </c>
      <c r="N61" s="91">
        <f>K61/'סכום נכסי הקרן'!$C$42</f>
        <v>2.2951623919790702E-3</v>
      </c>
    </row>
    <row r="62" spans="2:14" s="133" customFormat="1">
      <c r="B62" s="83" t="s">
        <v>1660</v>
      </c>
      <c r="C62" s="82" t="s">
        <v>1661</v>
      </c>
      <c r="D62" s="93" t="s">
        <v>1341</v>
      </c>
      <c r="E62" s="82"/>
      <c r="F62" s="93" t="s">
        <v>1571</v>
      </c>
      <c r="G62" s="93" t="s">
        <v>183</v>
      </c>
      <c r="H62" s="90">
        <v>96180</v>
      </c>
      <c r="I62" s="92">
        <v>12291</v>
      </c>
      <c r="J62" s="92">
        <v>141.22301999999999</v>
      </c>
      <c r="K62" s="90">
        <v>41469.130380000002</v>
      </c>
      <c r="L62" s="91">
        <v>1.0487722037550015E-3</v>
      </c>
      <c r="M62" s="91">
        <v>1.5031273289576716E-2</v>
      </c>
      <c r="N62" s="91">
        <f>K62/'סכום נכסי הקרן'!$C$42</f>
        <v>8.4176178357276668E-4</v>
      </c>
    </row>
    <row r="63" spans="2:14" s="133" customFormat="1">
      <c r="B63" s="83" t="s">
        <v>1662</v>
      </c>
      <c r="C63" s="82" t="s">
        <v>1663</v>
      </c>
      <c r="D63" s="93" t="s">
        <v>1341</v>
      </c>
      <c r="E63" s="82"/>
      <c r="F63" s="93" t="s">
        <v>1571</v>
      </c>
      <c r="G63" s="93" t="s">
        <v>183</v>
      </c>
      <c r="H63" s="90">
        <v>318343</v>
      </c>
      <c r="I63" s="92">
        <v>2451</v>
      </c>
      <c r="J63" s="92"/>
      <c r="K63" s="90">
        <v>27277.84391</v>
      </c>
      <c r="L63" s="91">
        <v>4.7231899109792287E-3</v>
      </c>
      <c r="M63" s="91">
        <v>9.8873721923856232E-3</v>
      </c>
      <c r="N63" s="91">
        <f>K63/'סכום נכסי הקרן'!$C$42</f>
        <v>5.5369973595528125E-4</v>
      </c>
    </row>
    <row r="64" spans="2:14" s="133" customFormat="1">
      <c r="B64" s="83" t="s">
        <v>1664</v>
      </c>
      <c r="C64" s="82" t="s">
        <v>1665</v>
      </c>
      <c r="D64" s="93" t="s">
        <v>1341</v>
      </c>
      <c r="E64" s="82"/>
      <c r="F64" s="93" t="s">
        <v>1571</v>
      </c>
      <c r="G64" s="93" t="s">
        <v>183</v>
      </c>
      <c r="H64" s="90">
        <v>184170</v>
      </c>
      <c r="I64" s="92">
        <v>7011</v>
      </c>
      <c r="J64" s="92"/>
      <c r="K64" s="90">
        <v>45140.906820000004</v>
      </c>
      <c r="L64" s="91">
        <v>2.4887837837837837E-2</v>
      </c>
      <c r="M64" s="91">
        <v>1.6362178341650997E-2</v>
      </c>
      <c r="N64" s="91">
        <f>K64/'סכום נכסי הקרן'!$C$42</f>
        <v>9.1629339435632666E-4</v>
      </c>
    </row>
    <row r="65" spans="2:14" s="133" customFormat="1">
      <c r="B65" s="81"/>
      <c r="C65" s="82"/>
      <c r="D65" s="82"/>
      <c r="E65" s="82"/>
      <c r="F65" s="82"/>
      <c r="G65" s="82"/>
      <c r="H65" s="90"/>
      <c r="I65" s="92"/>
      <c r="J65" s="92"/>
      <c r="K65" s="82"/>
      <c r="L65" s="82"/>
      <c r="M65" s="91"/>
      <c r="N65" s="82"/>
    </row>
    <row r="66" spans="2:14" s="133" customFormat="1">
      <c r="B66" s="98" t="s">
        <v>81</v>
      </c>
      <c r="C66" s="80"/>
      <c r="D66" s="80"/>
      <c r="E66" s="80"/>
      <c r="F66" s="80"/>
      <c r="G66" s="80"/>
      <c r="H66" s="87"/>
      <c r="I66" s="89"/>
      <c r="J66" s="87">
        <f>J67</f>
        <v>792.33078</v>
      </c>
      <c r="K66" s="87">
        <v>45162.854599999999</v>
      </c>
      <c r="L66" s="80"/>
      <c r="M66" s="88">
        <v>1.6370133731027539E-2</v>
      </c>
      <c r="N66" s="88">
        <f>K66/'סכום נכסי הקרן'!$C$42</f>
        <v>9.1673890170767376E-4</v>
      </c>
    </row>
    <row r="67" spans="2:14" s="133" customFormat="1">
      <c r="B67" s="83" t="s">
        <v>1666</v>
      </c>
      <c r="C67" s="82" t="s">
        <v>1667</v>
      </c>
      <c r="D67" s="93" t="s">
        <v>143</v>
      </c>
      <c r="E67" s="82"/>
      <c r="F67" s="93" t="s">
        <v>1589</v>
      </c>
      <c r="G67" s="93" t="s">
        <v>186</v>
      </c>
      <c r="H67" s="90">
        <v>5814717</v>
      </c>
      <c r="I67" s="92">
        <v>168</v>
      </c>
      <c r="J67" s="92">
        <v>792.33078</v>
      </c>
      <c r="K67" s="90">
        <v>45162.854599999999</v>
      </c>
      <c r="L67" s="91">
        <v>6.5803313094953422E-2</v>
      </c>
      <c r="M67" s="91">
        <v>1.6370133731027539E-2</v>
      </c>
      <c r="N67" s="91">
        <f>K67/'סכום נכסי הקרן'!$C$42</f>
        <v>9.1673890170767376E-4</v>
      </c>
    </row>
    <row r="68" spans="2:14" s="133" customFormat="1">
      <c r="B68" s="134"/>
      <c r="C68" s="134"/>
    </row>
    <row r="69" spans="2:14" s="133" customFormat="1">
      <c r="B69" s="134"/>
      <c r="C69" s="134"/>
    </row>
    <row r="70" spans="2:14" s="133" customFormat="1">
      <c r="B70" s="134"/>
      <c r="C70" s="134"/>
    </row>
    <row r="71" spans="2:14" s="133" customFormat="1">
      <c r="B71" s="137" t="s">
        <v>276</v>
      </c>
      <c r="C71" s="134"/>
    </row>
    <row r="72" spans="2:14" s="133" customFormat="1">
      <c r="B72" s="137" t="s">
        <v>132</v>
      </c>
      <c r="C72" s="134"/>
    </row>
    <row r="73" spans="2:14" s="133" customFormat="1">
      <c r="B73" s="137" t="s">
        <v>261</v>
      </c>
      <c r="C73" s="134"/>
    </row>
    <row r="74" spans="2:14" s="133" customFormat="1">
      <c r="B74" s="137" t="s">
        <v>271</v>
      </c>
      <c r="C74" s="134"/>
    </row>
    <row r="75" spans="2:14" s="133" customFormat="1">
      <c r="B75" s="137" t="s">
        <v>269</v>
      </c>
      <c r="C75" s="134"/>
    </row>
    <row r="76" spans="2:14" s="133" customFormat="1">
      <c r="B76" s="134"/>
      <c r="C76" s="134"/>
    </row>
    <row r="77" spans="2:14" s="133" customFormat="1">
      <c r="B77" s="134"/>
      <c r="C77" s="134"/>
    </row>
    <row r="78" spans="2:14" s="133" customFormat="1">
      <c r="B78" s="134"/>
      <c r="C78" s="134"/>
    </row>
    <row r="79" spans="2:14" s="133" customFormat="1">
      <c r="B79" s="134"/>
      <c r="C79" s="134"/>
    </row>
    <row r="80" spans="2:14" s="133" customFormat="1">
      <c r="B80" s="134"/>
      <c r="C80" s="134"/>
    </row>
    <row r="81" spans="2:3" s="133" customFormat="1">
      <c r="B81" s="134"/>
      <c r="C81" s="134"/>
    </row>
    <row r="82" spans="2:3" s="133" customFormat="1">
      <c r="B82" s="134"/>
      <c r="C82" s="134"/>
    </row>
    <row r="83" spans="2:3" s="133" customFormat="1">
      <c r="B83" s="134"/>
      <c r="C83" s="134"/>
    </row>
    <row r="84" spans="2:3" s="133" customFormat="1">
      <c r="B84" s="134"/>
      <c r="C84" s="134"/>
    </row>
    <row r="85" spans="2:3" s="133" customFormat="1">
      <c r="B85" s="134"/>
      <c r="C85" s="134"/>
    </row>
    <row r="86" spans="2:3" s="133" customFormat="1">
      <c r="B86" s="134"/>
      <c r="C86" s="134"/>
    </row>
    <row r="87" spans="2:3" s="133" customFormat="1">
      <c r="B87" s="134"/>
      <c r="C87" s="134"/>
    </row>
    <row r="88" spans="2:3" s="133" customFormat="1">
      <c r="B88" s="134"/>
      <c r="C88" s="134"/>
    </row>
    <row r="89" spans="2:3" s="133" customFormat="1">
      <c r="B89" s="134"/>
      <c r="C89" s="134"/>
    </row>
    <row r="90" spans="2:3" s="133" customFormat="1">
      <c r="B90" s="134"/>
      <c r="C90" s="134"/>
    </row>
    <row r="91" spans="2:3" s="133" customFormat="1">
      <c r="B91" s="134"/>
      <c r="C91" s="134"/>
    </row>
    <row r="92" spans="2:3" s="133" customFormat="1">
      <c r="B92" s="134"/>
      <c r="C92" s="134"/>
    </row>
    <row r="93" spans="2:3" s="133" customFormat="1">
      <c r="B93" s="134"/>
      <c r="C93" s="134"/>
    </row>
    <row r="94" spans="2:3" s="133" customFormat="1">
      <c r="B94" s="134"/>
      <c r="C94" s="134"/>
    </row>
    <row r="95" spans="2:3" s="133" customFormat="1">
      <c r="B95" s="134"/>
      <c r="C95" s="134"/>
    </row>
    <row r="96" spans="2:3" s="133" customFormat="1">
      <c r="B96" s="134"/>
      <c r="C96" s="134"/>
    </row>
    <row r="97" spans="2:3" s="133" customFormat="1">
      <c r="B97" s="134"/>
      <c r="C97" s="134"/>
    </row>
    <row r="98" spans="2:3" s="133" customFormat="1">
      <c r="B98" s="134"/>
      <c r="C98" s="134"/>
    </row>
    <row r="99" spans="2:3" s="133" customFormat="1">
      <c r="B99" s="134"/>
      <c r="C99" s="134"/>
    </row>
    <row r="100" spans="2:3" s="133" customFormat="1">
      <c r="B100" s="134"/>
      <c r="C100" s="134"/>
    </row>
    <row r="101" spans="2:3" s="133" customFormat="1">
      <c r="B101" s="134"/>
      <c r="C101" s="134"/>
    </row>
    <row r="102" spans="2:3" s="133" customFormat="1">
      <c r="B102" s="134"/>
      <c r="C102" s="134"/>
    </row>
    <row r="103" spans="2:3" s="133" customFormat="1">
      <c r="B103" s="134"/>
      <c r="C103" s="134"/>
    </row>
    <row r="104" spans="2:3" s="133" customFormat="1">
      <c r="B104" s="134"/>
      <c r="C104" s="134"/>
    </row>
    <row r="105" spans="2:3" s="133" customFormat="1">
      <c r="B105" s="134"/>
      <c r="C105" s="134"/>
    </row>
    <row r="106" spans="2:3" s="133" customFormat="1">
      <c r="B106" s="134"/>
      <c r="C106" s="134"/>
    </row>
    <row r="107" spans="2:3" s="133" customFormat="1">
      <c r="B107" s="134"/>
      <c r="C107" s="134"/>
    </row>
    <row r="108" spans="2:3" s="133" customFormat="1">
      <c r="B108" s="134"/>
      <c r="C108" s="134"/>
    </row>
    <row r="109" spans="2:3" s="133" customFormat="1">
      <c r="B109" s="134"/>
      <c r="C109" s="134"/>
    </row>
    <row r="110" spans="2:3" s="133" customFormat="1">
      <c r="B110" s="134"/>
      <c r="C110" s="134"/>
    </row>
    <row r="111" spans="2:3" s="133" customFormat="1">
      <c r="B111" s="134"/>
      <c r="C111" s="134"/>
    </row>
    <row r="112" spans="2:3" s="133" customFormat="1">
      <c r="B112" s="134"/>
      <c r="C112" s="134"/>
    </row>
    <row r="113" spans="2:3" s="133" customFormat="1">
      <c r="B113" s="134"/>
      <c r="C113" s="134"/>
    </row>
    <row r="114" spans="2:3" s="133" customFormat="1">
      <c r="B114" s="134"/>
      <c r="C114" s="134"/>
    </row>
    <row r="115" spans="2:3" s="133" customFormat="1">
      <c r="B115" s="134"/>
      <c r="C115" s="134"/>
    </row>
    <row r="116" spans="2:3" s="133" customFormat="1">
      <c r="B116" s="134"/>
      <c r="C116" s="134"/>
    </row>
    <row r="117" spans="2:3" s="133" customFormat="1">
      <c r="B117" s="134"/>
      <c r="C117" s="134"/>
    </row>
    <row r="118" spans="2:3" s="133" customFormat="1">
      <c r="B118" s="134"/>
      <c r="C118" s="134"/>
    </row>
    <row r="119" spans="2:3" s="133" customFormat="1">
      <c r="B119" s="134"/>
      <c r="C119" s="134"/>
    </row>
    <row r="120" spans="2:3" s="133" customFormat="1">
      <c r="B120" s="134"/>
      <c r="C120" s="134"/>
    </row>
    <row r="121" spans="2:3" s="133" customFormat="1">
      <c r="B121" s="134"/>
      <c r="C121" s="134"/>
    </row>
    <row r="122" spans="2:3" s="133" customFormat="1">
      <c r="B122" s="134"/>
      <c r="C122" s="134"/>
    </row>
    <row r="123" spans="2:3" s="133" customFormat="1">
      <c r="B123" s="134"/>
      <c r="C123" s="134"/>
    </row>
    <row r="124" spans="2:3" s="133" customFormat="1">
      <c r="B124" s="134"/>
      <c r="C124" s="134"/>
    </row>
    <row r="125" spans="2:3" s="133" customFormat="1">
      <c r="B125" s="134"/>
      <c r="C125" s="134"/>
    </row>
    <row r="126" spans="2:3" s="133" customFormat="1">
      <c r="B126" s="134"/>
      <c r="C126" s="134"/>
    </row>
    <row r="127" spans="2:3" s="133" customFormat="1">
      <c r="B127" s="134"/>
      <c r="C127" s="134"/>
    </row>
    <row r="128" spans="2:3" s="133" customFormat="1">
      <c r="B128" s="134"/>
      <c r="C128" s="134"/>
    </row>
    <row r="129" spans="2:3" s="133" customFormat="1">
      <c r="B129" s="134"/>
      <c r="C129" s="134"/>
    </row>
    <row r="130" spans="2:3" s="133" customFormat="1">
      <c r="B130" s="134"/>
      <c r="C130" s="134"/>
    </row>
    <row r="131" spans="2:3" s="133" customFormat="1">
      <c r="B131" s="134"/>
      <c r="C131" s="134"/>
    </row>
    <row r="132" spans="2:3" s="133" customFormat="1">
      <c r="B132" s="134"/>
      <c r="C132" s="134"/>
    </row>
    <row r="133" spans="2:3" s="133" customFormat="1">
      <c r="B133" s="134"/>
      <c r="C133" s="134"/>
    </row>
    <row r="134" spans="2:3" s="133" customFormat="1">
      <c r="B134" s="134"/>
      <c r="C134" s="134"/>
    </row>
    <row r="135" spans="2:3" s="133" customFormat="1">
      <c r="B135" s="134"/>
      <c r="C135" s="134"/>
    </row>
    <row r="136" spans="2:3" s="133" customFormat="1">
      <c r="B136" s="134"/>
      <c r="C136" s="134"/>
    </row>
    <row r="137" spans="2:3" s="133" customFormat="1">
      <c r="B137" s="134"/>
      <c r="C137" s="134"/>
    </row>
    <row r="138" spans="2:3" s="133" customFormat="1">
      <c r="B138" s="134"/>
      <c r="C138" s="134"/>
    </row>
    <row r="139" spans="2:3" s="133" customFormat="1">
      <c r="B139" s="134"/>
      <c r="C139" s="134"/>
    </row>
    <row r="140" spans="2:3" s="133" customFormat="1">
      <c r="B140" s="134"/>
      <c r="C140" s="134"/>
    </row>
    <row r="141" spans="2:3" s="133" customFormat="1">
      <c r="B141" s="134"/>
      <c r="C141" s="134"/>
    </row>
    <row r="142" spans="2:3" s="133" customFormat="1">
      <c r="B142" s="134"/>
      <c r="C142" s="134"/>
    </row>
    <row r="143" spans="2:3" s="133" customFormat="1">
      <c r="B143" s="134"/>
      <c r="C143" s="134"/>
    </row>
    <row r="144" spans="2:3" s="133" customFormat="1">
      <c r="B144" s="134"/>
      <c r="C144" s="134"/>
    </row>
    <row r="145" spans="2:3" s="133" customFormat="1">
      <c r="B145" s="134"/>
      <c r="C145" s="134"/>
    </row>
    <row r="146" spans="2:3" s="133" customFormat="1">
      <c r="B146" s="134"/>
      <c r="C146" s="134"/>
    </row>
    <row r="147" spans="2:3" s="133" customFormat="1">
      <c r="B147" s="134"/>
      <c r="C147" s="134"/>
    </row>
    <row r="148" spans="2:3" s="133" customFormat="1">
      <c r="B148" s="134"/>
      <c r="C148" s="134"/>
    </row>
    <row r="149" spans="2:3" s="133" customFormat="1">
      <c r="B149" s="134"/>
      <c r="C149" s="134"/>
    </row>
    <row r="150" spans="2:3" s="133" customFormat="1">
      <c r="B150" s="134"/>
      <c r="C150" s="134"/>
    </row>
    <row r="151" spans="2:3" s="133" customFormat="1">
      <c r="B151" s="134"/>
      <c r="C151" s="134"/>
    </row>
    <row r="152" spans="2:3" s="133" customFormat="1">
      <c r="B152" s="134"/>
      <c r="C152" s="134"/>
    </row>
    <row r="153" spans="2:3" s="133" customFormat="1">
      <c r="B153" s="134"/>
      <c r="C153" s="134"/>
    </row>
    <row r="154" spans="2:3" s="133" customFormat="1">
      <c r="B154" s="134"/>
      <c r="C154" s="134"/>
    </row>
    <row r="155" spans="2:3" s="133" customFormat="1">
      <c r="B155" s="134"/>
      <c r="C155" s="134"/>
    </row>
    <row r="156" spans="2:3" s="133" customFormat="1">
      <c r="B156" s="134"/>
      <c r="C156" s="134"/>
    </row>
    <row r="157" spans="2:3" s="133" customFormat="1">
      <c r="B157" s="134"/>
      <c r="C157" s="134"/>
    </row>
    <row r="158" spans="2:3" s="133" customFormat="1">
      <c r="B158" s="134"/>
      <c r="C158" s="134"/>
    </row>
    <row r="159" spans="2:3" s="133" customFormat="1">
      <c r="B159" s="134"/>
      <c r="C159" s="134"/>
    </row>
    <row r="160" spans="2:3" s="133" customFormat="1">
      <c r="B160" s="134"/>
      <c r="C160" s="134"/>
    </row>
    <row r="161" spans="2:3" s="133" customFormat="1">
      <c r="B161" s="134"/>
      <c r="C161" s="134"/>
    </row>
    <row r="162" spans="2:3" s="133" customFormat="1">
      <c r="B162" s="134"/>
      <c r="C162" s="134"/>
    </row>
    <row r="163" spans="2:3" s="133" customFormat="1">
      <c r="B163" s="134"/>
      <c r="C163" s="134"/>
    </row>
    <row r="164" spans="2:3" s="133" customFormat="1">
      <c r="B164" s="134"/>
      <c r="C164" s="134"/>
    </row>
    <row r="165" spans="2:3" s="133" customFormat="1">
      <c r="B165" s="134"/>
      <c r="C165" s="134"/>
    </row>
    <row r="166" spans="2:3" s="133" customFormat="1">
      <c r="B166" s="134"/>
      <c r="C166" s="134"/>
    </row>
    <row r="167" spans="2:3" s="133" customFormat="1">
      <c r="B167" s="134"/>
      <c r="C167" s="134"/>
    </row>
    <row r="168" spans="2:3" s="133" customFormat="1">
      <c r="B168" s="134"/>
      <c r="C168" s="134"/>
    </row>
    <row r="169" spans="2:3" s="133" customFormat="1">
      <c r="B169" s="134"/>
      <c r="C169" s="134"/>
    </row>
    <row r="170" spans="2:3" s="133" customFormat="1">
      <c r="B170" s="134"/>
      <c r="C170" s="134"/>
    </row>
    <row r="171" spans="2:3" s="133" customFormat="1">
      <c r="B171" s="134"/>
      <c r="C171" s="134"/>
    </row>
    <row r="172" spans="2:3" s="133" customFormat="1">
      <c r="B172" s="134"/>
      <c r="C172" s="134"/>
    </row>
    <row r="173" spans="2:3" s="133" customFormat="1">
      <c r="B173" s="134"/>
      <c r="C173" s="134"/>
    </row>
    <row r="174" spans="2:3" s="133" customFormat="1">
      <c r="B174" s="134"/>
      <c r="C174" s="134"/>
    </row>
    <row r="175" spans="2:3" s="133" customFormat="1">
      <c r="B175" s="134"/>
      <c r="C175" s="134"/>
    </row>
    <row r="176" spans="2:3" s="133" customFormat="1">
      <c r="B176" s="134"/>
      <c r="C176" s="134"/>
    </row>
    <row r="177" spans="2:3" s="133" customFormat="1">
      <c r="B177" s="134"/>
      <c r="C177" s="134"/>
    </row>
    <row r="178" spans="2:3" s="133" customFormat="1">
      <c r="B178" s="134"/>
      <c r="C178" s="134"/>
    </row>
    <row r="179" spans="2:3" s="133" customFormat="1">
      <c r="B179" s="134"/>
      <c r="C179" s="134"/>
    </row>
    <row r="180" spans="2:3" s="133" customFormat="1">
      <c r="B180" s="134"/>
      <c r="C180" s="134"/>
    </row>
    <row r="181" spans="2:3" s="133" customFormat="1">
      <c r="B181" s="134"/>
      <c r="C181" s="134"/>
    </row>
    <row r="182" spans="2:3" s="133" customFormat="1">
      <c r="B182" s="134"/>
      <c r="C182" s="134"/>
    </row>
    <row r="183" spans="2:3" s="133" customFormat="1">
      <c r="B183" s="134"/>
      <c r="C183" s="134"/>
    </row>
    <row r="184" spans="2:3" s="133" customFormat="1">
      <c r="B184" s="134"/>
      <c r="C184" s="134"/>
    </row>
    <row r="185" spans="2:3" s="133" customFormat="1">
      <c r="B185" s="134"/>
      <c r="C185" s="134"/>
    </row>
    <row r="186" spans="2:3" s="133" customFormat="1">
      <c r="B186" s="134"/>
      <c r="C186" s="134"/>
    </row>
    <row r="187" spans="2:3" s="133" customFormat="1">
      <c r="B187" s="134"/>
      <c r="C187" s="134"/>
    </row>
    <row r="188" spans="2:3" s="133" customFormat="1">
      <c r="B188" s="134"/>
      <c r="C188" s="134"/>
    </row>
    <row r="189" spans="2:3" s="133" customFormat="1">
      <c r="B189" s="134"/>
      <c r="C189" s="134"/>
    </row>
    <row r="190" spans="2:3" s="133" customFormat="1">
      <c r="B190" s="134"/>
      <c r="C190" s="134"/>
    </row>
    <row r="191" spans="2:3" s="133" customFormat="1">
      <c r="B191" s="134"/>
      <c r="C191" s="134"/>
    </row>
    <row r="192" spans="2:3" s="133" customFormat="1">
      <c r="B192" s="134"/>
      <c r="C192" s="134"/>
    </row>
    <row r="193" spans="2:3" s="133" customFormat="1">
      <c r="B193" s="134"/>
      <c r="C193" s="134"/>
    </row>
    <row r="194" spans="2:3" s="133" customFormat="1">
      <c r="B194" s="134"/>
      <c r="C194" s="134"/>
    </row>
    <row r="195" spans="2:3" s="133" customFormat="1">
      <c r="B195" s="134"/>
      <c r="C195" s="134"/>
    </row>
    <row r="196" spans="2:3" s="133" customFormat="1">
      <c r="B196" s="134"/>
      <c r="C196" s="134"/>
    </row>
    <row r="197" spans="2:3" s="133" customFormat="1">
      <c r="B197" s="134"/>
      <c r="C197" s="134"/>
    </row>
    <row r="198" spans="2:3" s="133" customFormat="1">
      <c r="B198" s="134"/>
      <c r="C198" s="134"/>
    </row>
    <row r="199" spans="2:3" s="133" customFormat="1">
      <c r="B199" s="134"/>
      <c r="C199" s="134"/>
    </row>
    <row r="200" spans="2:3" s="133" customFormat="1">
      <c r="B200" s="134"/>
      <c r="C200" s="134"/>
    </row>
    <row r="201" spans="2:3" s="133" customFormat="1">
      <c r="B201" s="134"/>
      <c r="C201" s="134"/>
    </row>
    <row r="202" spans="2:3" s="133" customFormat="1">
      <c r="B202" s="134"/>
      <c r="C202" s="134"/>
    </row>
    <row r="203" spans="2:3" s="133" customFormat="1">
      <c r="B203" s="134"/>
      <c r="C203" s="134"/>
    </row>
    <row r="204" spans="2:3" s="133" customFormat="1">
      <c r="B204" s="134"/>
      <c r="C204" s="134"/>
    </row>
    <row r="205" spans="2:3" s="133" customFormat="1">
      <c r="B205" s="134"/>
      <c r="C205" s="134"/>
    </row>
    <row r="206" spans="2:3" s="133" customFormat="1">
      <c r="B206" s="134"/>
      <c r="C206" s="134"/>
    </row>
    <row r="207" spans="2:3" s="133" customFormat="1">
      <c r="B207" s="134"/>
      <c r="C207" s="134"/>
    </row>
    <row r="208" spans="2:3" s="133" customFormat="1">
      <c r="B208" s="134"/>
      <c r="C208" s="134"/>
    </row>
    <row r="209" spans="2:3" s="133" customFormat="1">
      <c r="B209" s="134"/>
      <c r="C209" s="134"/>
    </row>
    <row r="210" spans="2:3" s="133" customFormat="1">
      <c r="B210" s="134"/>
      <c r="C210" s="134"/>
    </row>
    <row r="211" spans="2:3" s="133" customFormat="1">
      <c r="B211" s="134"/>
      <c r="C211" s="134"/>
    </row>
    <row r="212" spans="2:3" s="133" customFormat="1">
      <c r="B212" s="134"/>
      <c r="C212" s="134"/>
    </row>
    <row r="213" spans="2:3" s="133" customFormat="1">
      <c r="B213" s="134"/>
      <c r="C213" s="134"/>
    </row>
    <row r="214" spans="2:3" s="133" customFormat="1">
      <c r="B214" s="134"/>
      <c r="C214" s="134"/>
    </row>
    <row r="215" spans="2:3" s="133" customFormat="1">
      <c r="B215" s="134"/>
      <c r="C215" s="134"/>
    </row>
    <row r="216" spans="2:3" s="133" customFormat="1">
      <c r="B216" s="134"/>
      <c r="C216" s="134"/>
    </row>
    <row r="217" spans="2:3" s="133" customFormat="1">
      <c r="B217" s="134"/>
      <c r="C217" s="134"/>
    </row>
    <row r="218" spans="2:3" s="133" customFormat="1">
      <c r="B218" s="134"/>
      <c r="C218" s="134"/>
    </row>
    <row r="219" spans="2:3" s="133" customFormat="1">
      <c r="B219" s="134"/>
      <c r="C219" s="134"/>
    </row>
    <row r="220" spans="2:3" s="133" customFormat="1">
      <c r="B220" s="134"/>
      <c r="C220" s="134"/>
    </row>
    <row r="221" spans="2:3" s="133" customFormat="1">
      <c r="B221" s="134"/>
      <c r="C221" s="134"/>
    </row>
    <row r="222" spans="2:3" s="133" customFormat="1">
      <c r="B222" s="134"/>
      <c r="C222" s="134"/>
    </row>
    <row r="223" spans="2:3" s="133" customFormat="1">
      <c r="B223" s="134"/>
      <c r="C223" s="134"/>
    </row>
    <row r="224" spans="2:3" s="133" customFormat="1">
      <c r="B224" s="134"/>
      <c r="C224" s="134"/>
    </row>
    <row r="225" spans="2:3" s="133" customFormat="1">
      <c r="B225" s="134"/>
      <c r="C225" s="134"/>
    </row>
    <row r="226" spans="2:3" s="133" customFormat="1">
      <c r="B226" s="134"/>
      <c r="C226" s="134"/>
    </row>
    <row r="227" spans="2:3" s="133" customFormat="1">
      <c r="B227" s="134"/>
      <c r="C227" s="134"/>
    </row>
    <row r="228" spans="2:3" s="133" customFormat="1">
      <c r="B228" s="134"/>
      <c r="C228" s="134"/>
    </row>
    <row r="229" spans="2:3" s="133" customFormat="1">
      <c r="B229" s="134"/>
      <c r="C229" s="134"/>
    </row>
    <row r="230" spans="2:3" s="133" customFormat="1">
      <c r="B230" s="134"/>
      <c r="C230" s="134"/>
    </row>
    <row r="231" spans="2:3" s="133" customFormat="1">
      <c r="B231" s="134"/>
      <c r="C231" s="134"/>
    </row>
    <row r="232" spans="2:3" s="133" customFormat="1">
      <c r="B232" s="134"/>
      <c r="C232" s="134"/>
    </row>
    <row r="233" spans="2:3" s="133" customFormat="1">
      <c r="B233" s="134"/>
      <c r="C233" s="134"/>
    </row>
    <row r="234" spans="2:3" s="133" customFormat="1">
      <c r="B234" s="134"/>
      <c r="C234" s="134"/>
    </row>
    <row r="235" spans="2:3" s="133" customFormat="1">
      <c r="B235" s="134"/>
      <c r="C235" s="134"/>
    </row>
    <row r="236" spans="2:3" s="133" customFormat="1">
      <c r="B236" s="134"/>
      <c r="C236" s="134"/>
    </row>
    <row r="237" spans="2:3" s="133" customFormat="1">
      <c r="B237" s="134"/>
      <c r="C237" s="134"/>
    </row>
    <row r="238" spans="2:3" s="133" customFormat="1">
      <c r="B238" s="134"/>
      <c r="C238" s="134"/>
    </row>
    <row r="239" spans="2:3" s="133" customFormat="1">
      <c r="B239" s="134"/>
      <c r="C239" s="134"/>
    </row>
    <row r="240" spans="2:3" s="133" customFormat="1">
      <c r="B240" s="134"/>
      <c r="C240" s="134"/>
    </row>
    <row r="241" spans="2:7" s="133" customFormat="1">
      <c r="B241" s="134"/>
      <c r="C241" s="134"/>
    </row>
    <row r="242" spans="2:7" s="133" customFormat="1">
      <c r="B242" s="134"/>
      <c r="C242" s="134"/>
    </row>
    <row r="243" spans="2:7" s="133" customFormat="1">
      <c r="B243" s="134"/>
      <c r="C243" s="134"/>
    </row>
    <row r="244" spans="2:7" s="133" customFormat="1">
      <c r="B244" s="134"/>
      <c r="C244" s="134"/>
    </row>
    <row r="245" spans="2:7" s="133" customFormat="1">
      <c r="B245" s="134"/>
      <c r="C245" s="134"/>
    </row>
    <row r="246" spans="2:7" s="133" customFormat="1">
      <c r="B246" s="134"/>
      <c r="C246" s="134"/>
    </row>
    <row r="247" spans="2:7" s="133" customFormat="1">
      <c r="B247" s="134"/>
      <c r="C247" s="134"/>
    </row>
    <row r="248" spans="2:7" s="133" customFormat="1">
      <c r="B248" s="134"/>
      <c r="C248" s="134"/>
    </row>
    <row r="249" spans="2:7" s="133" customFormat="1">
      <c r="B249" s="134"/>
      <c r="C249" s="134"/>
    </row>
    <row r="250" spans="2:7">
      <c r="B250" s="43"/>
      <c r="D250" s="1"/>
      <c r="E250" s="1"/>
      <c r="F250" s="1"/>
      <c r="G250" s="1"/>
    </row>
    <row r="251" spans="2:7">
      <c r="B251" s="43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5" type="noConversion"/>
  <dataValidations count="1">
    <dataValidation allowBlank="1" showInputMessage="1" showErrorMessage="1" sqref="J9:J1048576 C5:C1048576 J1:J7 AH44:XFD48 A1:B1048576 K1:XFD43 K49:XFD1048576 K44:AF48 D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5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7.85546875" style="1" bestFit="1" customWidth="1"/>
    <col min="9" max="9" width="12.28515625" style="1" bestFit="1" customWidth="1"/>
    <col min="10" max="10" width="13.140625" style="1" bestFit="1" customWidth="1"/>
    <col min="11" max="11" width="11.85546875" style="1" bestFit="1" customWidth="1"/>
    <col min="12" max="12" width="13.140625" style="1" bestFit="1" customWidth="1"/>
    <col min="13" max="13" width="8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6" t="s">
        <v>199</v>
      </c>
      <c r="C1" s="76" t="s" vm="1">
        <v>277</v>
      </c>
    </row>
    <row r="2" spans="2:65">
      <c r="B2" s="56" t="s">
        <v>198</v>
      </c>
      <c r="C2" s="76" t="s">
        <v>278</v>
      </c>
    </row>
    <row r="3" spans="2:65">
      <c r="B3" s="56" t="s">
        <v>200</v>
      </c>
      <c r="C3" s="76" t="s">
        <v>279</v>
      </c>
    </row>
    <row r="4" spans="2:65">
      <c r="B4" s="56" t="s">
        <v>201</v>
      </c>
      <c r="C4" s="76">
        <v>2102</v>
      </c>
    </row>
    <row r="6" spans="2:65" ht="26.25" customHeight="1">
      <c r="B6" s="200" t="s">
        <v>229</v>
      </c>
      <c r="C6" s="201"/>
      <c r="D6" s="201"/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2"/>
    </row>
    <row r="7" spans="2:65" ht="26.25" customHeight="1">
      <c r="B7" s="200" t="s">
        <v>111</v>
      </c>
      <c r="C7" s="201"/>
      <c r="D7" s="201"/>
      <c r="E7" s="201"/>
      <c r="F7" s="201"/>
      <c r="G7" s="201"/>
      <c r="H7" s="201"/>
      <c r="I7" s="201"/>
      <c r="J7" s="201"/>
      <c r="K7" s="201"/>
      <c r="L7" s="201"/>
      <c r="M7" s="201"/>
      <c r="N7" s="201"/>
      <c r="O7" s="202"/>
      <c r="BM7" s="3"/>
    </row>
    <row r="8" spans="2:65" s="3" customFormat="1" ht="78.75">
      <c r="B8" s="22" t="s">
        <v>135</v>
      </c>
      <c r="C8" s="30" t="s">
        <v>53</v>
      </c>
      <c r="D8" s="30" t="s">
        <v>139</v>
      </c>
      <c r="E8" s="30" t="s">
        <v>137</v>
      </c>
      <c r="F8" s="30" t="s">
        <v>76</v>
      </c>
      <c r="G8" s="30" t="s">
        <v>15</v>
      </c>
      <c r="H8" s="30" t="s">
        <v>77</v>
      </c>
      <c r="I8" s="30" t="s">
        <v>121</v>
      </c>
      <c r="J8" s="30" t="s">
        <v>263</v>
      </c>
      <c r="K8" s="30" t="s">
        <v>262</v>
      </c>
      <c r="L8" s="30" t="s">
        <v>73</v>
      </c>
      <c r="M8" s="30" t="s">
        <v>68</v>
      </c>
      <c r="N8" s="30" t="s">
        <v>202</v>
      </c>
      <c r="O8" s="20" t="s">
        <v>204</v>
      </c>
      <c r="P8" s="1"/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32" t="s">
        <v>272</v>
      </c>
      <c r="K9" s="32"/>
      <c r="L9" s="32" t="s">
        <v>266</v>
      </c>
      <c r="M9" s="32" t="s">
        <v>20</v>
      </c>
      <c r="N9" s="32" t="s">
        <v>20</v>
      </c>
      <c r="O9" s="33" t="s">
        <v>20</v>
      </c>
      <c r="BG9" s="1"/>
      <c r="BH9" s="1"/>
      <c r="BI9" s="1"/>
      <c r="BM9" s="4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20" t="s">
        <v>12</v>
      </c>
      <c r="O10" s="20" t="s">
        <v>13</v>
      </c>
      <c r="P10" s="5"/>
      <c r="BG10" s="1"/>
      <c r="BH10" s="3"/>
      <c r="BI10" s="1"/>
    </row>
    <row r="11" spans="2:65" s="4" customFormat="1" ht="18" customHeight="1">
      <c r="B11" s="77" t="s">
        <v>35</v>
      </c>
      <c r="C11" s="78"/>
      <c r="D11" s="78"/>
      <c r="E11" s="78"/>
      <c r="F11" s="78"/>
      <c r="G11" s="78"/>
      <c r="H11" s="78"/>
      <c r="I11" s="78"/>
      <c r="J11" s="84"/>
      <c r="K11" s="86"/>
      <c r="L11" s="84">
        <v>3737048.10598</v>
      </c>
      <c r="M11" s="78"/>
      <c r="N11" s="85">
        <v>1</v>
      </c>
      <c r="O11" s="85">
        <f>L11/'סכום נכסי הקרן'!$C$42</f>
        <v>7.5856528703676041E-2</v>
      </c>
      <c r="P11" s="5"/>
      <c r="BG11" s="1"/>
      <c r="BH11" s="3"/>
      <c r="BI11" s="1"/>
      <c r="BM11" s="1"/>
    </row>
    <row r="12" spans="2:65" s="4" customFormat="1" ht="18" customHeight="1">
      <c r="B12" s="107" t="s">
        <v>255</v>
      </c>
      <c r="C12" s="80"/>
      <c r="D12" s="80"/>
      <c r="E12" s="80"/>
      <c r="F12" s="80"/>
      <c r="G12" s="80"/>
      <c r="H12" s="80"/>
      <c r="I12" s="80"/>
      <c r="J12" s="87"/>
      <c r="K12" s="89"/>
      <c r="L12" s="87">
        <v>3737048.1059799986</v>
      </c>
      <c r="M12" s="80"/>
      <c r="N12" s="88">
        <v>0.99999999999999967</v>
      </c>
      <c r="O12" s="88">
        <f>L12/'סכום נכסי הקרן'!$C$42</f>
        <v>7.5856528703676013E-2</v>
      </c>
      <c r="P12" s="5"/>
      <c r="BG12" s="1"/>
      <c r="BH12" s="3"/>
      <c r="BI12" s="1"/>
      <c r="BM12" s="1"/>
    </row>
    <row r="13" spans="2:65" s="133" customFormat="1">
      <c r="B13" s="107" t="s">
        <v>1668</v>
      </c>
      <c r="C13" s="80"/>
      <c r="D13" s="80"/>
      <c r="E13" s="80"/>
      <c r="F13" s="80"/>
      <c r="G13" s="80"/>
      <c r="H13" s="80"/>
      <c r="I13" s="80"/>
      <c r="J13" s="87"/>
      <c r="K13" s="89"/>
      <c r="L13" s="87">
        <v>3737048.1059799986</v>
      </c>
      <c r="M13" s="80"/>
      <c r="N13" s="88">
        <v>0.99999999999999967</v>
      </c>
      <c r="O13" s="88">
        <f>L13/'סכום נכסי הקרן'!$C$42</f>
        <v>7.5856528703676013E-2</v>
      </c>
      <c r="BH13" s="135"/>
    </row>
    <row r="14" spans="2:65" s="133" customFormat="1" ht="20.25">
      <c r="B14" s="97" t="s">
        <v>1669</v>
      </c>
      <c r="C14" s="82" t="s">
        <v>1670</v>
      </c>
      <c r="D14" s="93" t="s">
        <v>30</v>
      </c>
      <c r="E14" s="82"/>
      <c r="F14" s="93" t="s">
        <v>1589</v>
      </c>
      <c r="G14" s="82" t="s">
        <v>460</v>
      </c>
      <c r="H14" s="82" t="s">
        <v>894</v>
      </c>
      <c r="I14" s="93" t="s">
        <v>186</v>
      </c>
      <c r="J14" s="90">
        <v>14063.83</v>
      </c>
      <c r="K14" s="92">
        <v>107631</v>
      </c>
      <c r="L14" s="90">
        <v>68753.953340000007</v>
      </c>
      <c r="M14" s="91">
        <v>6.1110279571230497E-2</v>
      </c>
      <c r="N14" s="91">
        <v>1.8397931038131508E-2</v>
      </c>
      <c r="O14" s="91">
        <f>L14/'סכום נכסי הקרן'!$C$42</f>
        <v>1.3956031838822751E-3</v>
      </c>
      <c r="BH14" s="132"/>
    </row>
    <row r="15" spans="2:65" s="133" customFormat="1">
      <c r="B15" s="97" t="s">
        <v>1671</v>
      </c>
      <c r="C15" s="82" t="s">
        <v>1672</v>
      </c>
      <c r="D15" s="93" t="s">
        <v>30</v>
      </c>
      <c r="E15" s="82"/>
      <c r="F15" s="93" t="s">
        <v>1589</v>
      </c>
      <c r="G15" s="82" t="s">
        <v>697</v>
      </c>
      <c r="H15" s="82" t="s">
        <v>894</v>
      </c>
      <c r="I15" s="93" t="s">
        <v>185</v>
      </c>
      <c r="J15" s="90">
        <v>18524.580000000002</v>
      </c>
      <c r="K15" s="92">
        <v>94384</v>
      </c>
      <c r="L15" s="90">
        <v>69690.43058</v>
      </c>
      <c r="M15" s="91">
        <v>0.12812211069557691</v>
      </c>
      <c r="N15" s="91">
        <v>1.8648523809067865E-2</v>
      </c>
      <c r="O15" s="91">
        <f>L15/'סכום נכסי הקרן'!$C$42</f>
        <v>1.4146122816037427E-3</v>
      </c>
    </row>
    <row r="16" spans="2:65" s="133" customFormat="1">
      <c r="B16" s="97" t="s">
        <v>1673</v>
      </c>
      <c r="C16" s="82" t="s">
        <v>1674</v>
      </c>
      <c r="D16" s="93" t="s">
        <v>30</v>
      </c>
      <c r="E16" s="82"/>
      <c r="F16" s="93" t="s">
        <v>1589</v>
      </c>
      <c r="G16" s="82" t="s">
        <v>697</v>
      </c>
      <c r="H16" s="82" t="s">
        <v>894</v>
      </c>
      <c r="I16" s="93" t="s">
        <v>183</v>
      </c>
      <c r="J16" s="90">
        <v>242889.99</v>
      </c>
      <c r="K16" s="92">
        <v>10908</v>
      </c>
      <c r="L16" s="90">
        <v>92624.562999999995</v>
      </c>
      <c r="M16" s="91">
        <v>2.636721838866599E-2</v>
      </c>
      <c r="N16" s="91">
        <v>2.4785488538877187E-2</v>
      </c>
      <c r="O16" s="91">
        <f>L16/'סכום נכסי הקרן'!$C$42</f>
        <v>1.880141122783971E-3</v>
      </c>
    </row>
    <row r="17" spans="2:59" s="133" customFormat="1">
      <c r="B17" s="97" t="s">
        <v>1675</v>
      </c>
      <c r="C17" s="82" t="s">
        <v>1676</v>
      </c>
      <c r="D17" s="93" t="s">
        <v>30</v>
      </c>
      <c r="E17" s="82"/>
      <c r="F17" s="93" t="s">
        <v>1589</v>
      </c>
      <c r="G17" s="82" t="s">
        <v>703</v>
      </c>
      <c r="H17" s="82" t="s">
        <v>894</v>
      </c>
      <c r="I17" s="93" t="s">
        <v>183</v>
      </c>
      <c r="J17" s="90">
        <v>874554.29</v>
      </c>
      <c r="K17" s="92">
        <v>2596</v>
      </c>
      <c r="L17" s="90">
        <v>79371.189079999982</v>
      </c>
      <c r="M17" s="91">
        <v>6.0953238130101216E-3</v>
      </c>
      <c r="N17" s="91">
        <v>2.1239006517735408E-2</v>
      </c>
      <c r="O17" s="91">
        <f>L17/'סכום נכסי הקרן'!$C$42</f>
        <v>1.6111173075501585E-3</v>
      </c>
    </row>
    <row r="18" spans="2:59" s="133" customFormat="1">
      <c r="B18" s="97" t="s">
        <v>1677</v>
      </c>
      <c r="C18" s="82" t="s">
        <v>1678</v>
      </c>
      <c r="D18" s="93" t="s">
        <v>30</v>
      </c>
      <c r="E18" s="82"/>
      <c r="F18" s="93" t="s">
        <v>1589</v>
      </c>
      <c r="G18" s="82" t="s">
        <v>703</v>
      </c>
      <c r="H18" s="82" t="s">
        <v>900</v>
      </c>
      <c r="I18" s="93" t="s">
        <v>183</v>
      </c>
      <c r="J18" s="90">
        <v>2421098.5</v>
      </c>
      <c r="K18" s="92">
        <v>922</v>
      </c>
      <c r="L18" s="90">
        <v>78039.558480000007</v>
      </c>
      <c r="M18" s="91">
        <v>1.6606762746840562E-2</v>
      </c>
      <c r="N18" s="91">
        <v>2.0882674310539813E-2</v>
      </c>
      <c r="O18" s="91">
        <f>L18/'סכום נכסי הקרן'!$C$42</f>
        <v>1.5840871832469817E-3</v>
      </c>
    </row>
    <row r="19" spans="2:59" s="133" customFormat="1" ht="20.25">
      <c r="B19" s="97" t="s">
        <v>1679</v>
      </c>
      <c r="C19" s="82" t="s">
        <v>1680</v>
      </c>
      <c r="D19" s="93" t="s">
        <v>30</v>
      </c>
      <c r="E19" s="82"/>
      <c r="F19" s="93" t="s">
        <v>1589</v>
      </c>
      <c r="G19" s="82" t="s">
        <v>989</v>
      </c>
      <c r="H19" s="82" t="s">
        <v>894</v>
      </c>
      <c r="I19" s="93" t="s">
        <v>183</v>
      </c>
      <c r="J19" s="90">
        <v>1156793.3500000001</v>
      </c>
      <c r="K19" s="92">
        <v>2791</v>
      </c>
      <c r="L19" s="90">
        <v>112872.2141</v>
      </c>
      <c r="M19" s="91">
        <v>3.0345364636051444E-2</v>
      </c>
      <c r="N19" s="91">
        <v>3.0203575361896631E-2</v>
      </c>
      <c r="O19" s="91">
        <f>L19/'סכום נכסי הקרן'!$C$42</f>
        <v>2.2911383813933543E-3</v>
      </c>
      <c r="BG19" s="132"/>
    </row>
    <row r="20" spans="2:59" s="133" customFormat="1">
      <c r="B20" s="97" t="s">
        <v>1681</v>
      </c>
      <c r="C20" s="82" t="s">
        <v>1682</v>
      </c>
      <c r="D20" s="93" t="s">
        <v>30</v>
      </c>
      <c r="E20" s="82"/>
      <c r="F20" s="93" t="s">
        <v>1589</v>
      </c>
      <c r="G20" s="82" t="s">
        <v>989</v>
      </c>
      <c r="H20" s="82" t="s">
        <v>900</v>
      </c>
      <c r="I20" s="93" t="s">
        <v>183</v>
      </c>
      <c r="J20" s="90">
        <v>3788540.35</v>
      </c>
      <c r="K20" s="92">
        <v>1232</v>
      </c>
      <c r="L20" s="90">
        <v>163175.16075000001</v>
      </c>
      <c r="M20" s="91">
        <v>5.554940047849356E-3</v>
      </c>
      <c r="N20" s="91">
        <v>4.3664185239919225E-2</v>
      </c>
      <c r="O20" s="91">
        <f>L20/'סכום נכסי הקרן'!$C$42</f>
        <v>3.3122135209745604E-3</v>
      </c>
      <c r="BG20" s="135"/>
    </row>
    <row r="21" spans="2:59" s="133" customFormat="1">
      <c r="B21" s="97" t="s">
        <v>1683</v>
      </c>
      <c r="C21" s="82" t="s">
        <v>1684</v>
      </c>
      <c r="D21" s="93" t="s">
        <v>30</v>
      </c>
      <c r="E21" s="82"/>
      <c r="F21" s="93" t="s">
        <v>1589</v>
      </c>
      <c r="G21" s="82" t="s">
        <v>989</v>
      </c>
      <c r="H21" s="82" t="s">
        <v>894</v>
      </c>
      <c r="I21" s="93" t="s">
        <v>185</v>
      </c>
      <c r="J21" s="90">
        <v>3042.32</v>
      </c>
      <c r="K21" s="92">
        <v>197823</v>
      </c>
      <c r="L21" s="90">
        <v>23988.7752</v>
      </c>
      <c r="M21" s="91">
        <v>3.3285394249365149E-3</v>
      </c>
      <c r="N21" s="91">
        <v>6.4191775218556376E-3</v>
      </c>
      <c r="O21" s="91">
        <f>L21/'סכום נכסי הקרן'!$C$42</f>
        <v>4.8693652394063419E-4</v>
      </c>
    </row>
    <row r="22" spans="2:59" s="133" customFormat="1">
      <c r="B22" s="97" t="s">
        <v>1685</v>
      </c>
      <c r="C22" s="82" t="s">
        <v>1686</v>
      </c>
      <c r="D22" s="93" t="s">
        <v>30</v>
      </c>
      <c r="E22" s="82"/>
      <c r="F22" s="93" t="s">
        <v>1589</v>
      </c>
      <c r="G22" s="82" t="s">
        <v>989</v>
      </c>
      <c r="H22" s="82" t="s">
        <v>894</v>
      </c>
      <c r="I22" s="93" t="s">
        <v>183</v>
      </c>
      <c r="J22" s="90">
        <v>5638.73</v>
      </c>
      <c r="K22" s="92">
        <v>178137.2</v>
      </c>
      <c r="L22" s="90">
        <v>35116.186390000003</v>
      </c>
      <c r="M22" s="91">
        <v>3.0109199176898773E-2</v>
      </c>
      <c r="N22" s="91">
        <v>9.3967713002696737E-3</v>
      </c>
      <c r="O22" s="91">
        <f>L22/'סכום נכסי הקרן'!$C$42</f>
        <v>7.1280645186078573E-4</v>
      </c>
    </row>
    <row r="23" spans="2:59" s="133" customFormat="1">
      <c r="B23" s="97" t="s">
        <v>1687</v>
      </c>
      <c r="C23" s="82" t="s">
        <v>1688</v>
      </c>
      <c r="D23" s="93" t="s">
        <v>30</v>
      </c>
      <c r="E23" s="82"/>
      <c r="F23" s="93" t="s">
        <v>1589</v>
      </c>
      <c r="G23" s="82" t="s">
        <v>999</v>
      </c>
      <c r="H23" s="82" t="s">
        <v>894</v>
      </c>
      <c r="I23" s="93" t="s">
        <v>185</v>
      </c>
      <c r="J23" s="90">
        <v>231529.82</v>
      </c>
      <c r="K23" s="92">
        <v>18317</v>
      </c>
      <c r="L23" s="90">
        <v>169039.29496</v>
      </c>
      <c r="M23" s="91">
        <v>3.1350631961562396E-2</v>
      </c>
      <c r="N23" s="91">
        <v>4.5233374087292166E-2</v>
      </c>
      <c r="O23" s="91">
        <f>L23/'סכום נכסי הקרן'!$C$42</f>
        <v>3.4312467398167944E-3</v>
      </c>
    </row>
    <row r="24" spans="2:59" s="133" customFormat="1">
      <c r="B24" s="97" t="s">
        <v>1689</v>
      </c>
      <c r="C24" s="82" t="s">
        <v>1690</v>
      </c>
      <c r="D24" s="93" t="s">
        <v>30</v>
      </c>
      <c r="E24" s="82"/>
      <c r="F24" s="93" t="s">
        <v>1589</v>
      </c>
      <c r="G24" s="82" t="s">
        <v>999</v>
      </c>
      <c r="H24" s="82" t="s">
        <v>894</v>
      </c>
      <c r="I24" s="93" t="s">
        <v>185</v>
      </c>
      <c r="J24" s="90">
        <v>106764.34</v>
      </c>
      <c r="K24" s="92">
        <v>25006</v>
      </c>
      <c r="L24" s="90">
        <v>106413.52384000001</v>
      </c>
      <c r="M24" s="91">
        <v>6.0606497924607389E-3</v>
      </c>
      <c r="N24" s="91">
        <v>2.8475288736507776E-2</v>
      </c>
      <c r="O24" s="91">
        <f>L24/'סכום נכסי הקרן'!$C$42</f>
        <v>2.1600365573863651E-3</v>
      </c>
    </row>
    <row r="25" spans="2:59" s="133" customFormat="1">
      <c r="B25" s="97" t="s">
        <v>1691</v>
      </c>
      <c r="C25" s="82" t="s">
        <v>1692</v>
      </c>
      <c r="D25" s="93" t="s">
        <v>30</v>
      </c>
      <c r="E25" s="82"/>
      <c r="F25" s="93" t="s">
        <v>1589</v>
      </c>
      <c r="G25" s="82" t="s">
        <v>1011</v>
      </c>
      <c r="H25" s="82" t="s">
        <v>900</v>
      </c>
      <c r="I25" s="93" t="s">
        <v>183</v>
      </c>
      <c r="J25" s="90">
        <v>74169.919999999998</v>
      </c>
      <c r="K25" s="92">
        <v>122113</v>
      </c>
      <c r="L25" s="90">
        <v>316636.61170999997</v>
      </c>
      <c r="M25" s="91">
        <v>1.2783538300652826E-2</v>
      </c>
      <c r="N25" s="91">
        <v>8.4729070306405779E-2</v>
      </c>
      <c r="O25" s="91">
        <f>L25/'סכום נכסי הקרן'!$C$42</f>
        <v>6.4272531537336551E-3</v>
      </c>
    </row>
    <row r="26" spans="2:59" s="133" customFormat="1">
      <c r="B26" s="97" t="s">
        <v>1693</v>
      </c>
      <c r="C26" s="82" t="s">
        <v>1694</v>
      </c>
      <c r="D26" s="93" t="s">
        <v>30</v>
      </c>
      <c r="E26" s="82"/>
      <c r="F26" s="93" t="s">
        <v>1589</v>
      </c>
      <c r="G26" s="82" t="s">
        <v>1011</v>
      </c>
      <c r="H26" s="82" t="s">
        <v>894</v>
      </c>
      <c r="I26" s="93" t="s">
        <v>183</v>
      </c>
      <c r="J26" s="90">
        <v>429602.64</v>
      </c>
      <c r="K26" s="92">
        <v>11406</v>
      </c>
      <c r="L26" s="90">
        <v>171305.66623</v>
      </c>
      <c r="M26" s="91">
        <v>6.7063161127410967E-2</v>
      </c>
      <c r="N26" s="91">
        <v>4.5839834375125593E-2</v>
      </c>
      <c r="O26" s="91">
        <f>L26/'סכום נכסי הקרן'!$C$42</f>
        <v>3.4772507120484704E-3</v>
      </c>
    </row>
    <row r="27" spans="2:59" s="133" customFormat="1">
      <c r="B27" s="97" t="s">
        <v>1695</v>
      </c>
      <c r="C27" s="82" t="s">
        <v>1696</v>
      </c>
      <c r="D27" s="93" t="s">
        <v>30</v>
      </c>
      <c r="E27" s="82"/>
      <c r="F27" s="93" t="s">
        <v>1589</v>
      </c>
      <c r="G27" s="82" t="s">
        <v>1011</v>
      </c>
      <c r="H27" s="82" t="s">
        <v>894</v>
      </c>
      <c r="I27" s="93" t="s">
        <v>183</v>
      </c>
      <c r="J27" s="90">
        <v>375904.64</v>
      </c>
      <c r="K27" s="92">
        <v>11857</v>
      </c>
      <c r="L27" s="90">
        <v>155820.26200999998</v>
      </c>
      <c r="M27" s="91">
        <v>4.4293056252022726E-2</v>
      </c>
      <c r="N27" s="91">
        <v>4.1696081396612857E-2</v>
      </c>
      <c r="O27" s="91">
        <f>L27/'סכום נכסי הקרן'!$C$42</f>
        <v>3.1629199952929758E-3</v>
      </c>
    </row>
    <row r="28" spans="2:59" s="133" customFormat="1">
      <c r="B28" s="97" t="s">
        <v>1697</v>
      </c>
      <c r="C28" s="82" t="s">
        <v>1698</v>
      </c>
      <c r="D28" s="93" t="s">
        <v>30</v>
      </c>
      <c r="E28" s="82"/>
      <c r="F28" s="93" t="s">
        <v>1589</v>
      </c>
      <c r="G28" s="82" t="s">
        <v>1011</v>
      </c>
      <c r="H28" s="82" t="s">
        <v>894</v>
      </c>
      <c r="I28" s="93" t="s">
        <v>183</v>
      </c>
      <c r="J28" s="90">
        <v>5764.25</v>
      </c>
      <c r="K28" s="92">
        <v>1105892</v>
      </c>
      <c r="L28" s="90">
        <v>222857.42043999999</v>
      </c>
      <c r="M28" s="91">
        <v>1.0395891658695564E-2</v>
      </c>
      <c r="N28" s="91">
        <v>5.9634613769992684E-2</v>
      </c>
      <c r="O28" s="91">
        <f>L28/'סכום נכסי הקרן'!$C$42</f>
        <v>4.5236747911760848E-3</v>
      </c>
    </row>
    <row r="29" spans="2:59" s="133" customFormat="1">
      <c r="B29" s="97" t="s">
        <v>1699</v>
      </c>
      <c r="C29" s="82" t="s">
        <v>1700</v>
      </c>
      <c r="D29" s="93" t="s">
        <v>30</v>
      </c>
      <c r="E29" s="82"/>
      <c r="F29" s="93" t="s">
        <v>1589</v>
      </c>
      <c r="G29" s="82" t="s">
        <v>1011</v>
      </c>
      <c r="H29" s="82" t="s">
        <v>894</v>
      </c>
      <c r="I29" s="93" t="s">
        <v>185</v>
      </c>
      <c r="J29" s="90">
        <v>20418.919999999998</v>
      </c>
      <c r="K29" s="92">
        <v>178239</v>
      </c>
      <c r="L29" s="90">
        <v>145064.75312000001</v>
      </c>
      <c r="M29" s="91">
        <v>5.9353276019045609E-2</v>
      </c>
      <c r="N29" s="91">
        <v>3.8818005282797496E-2</v>
      </c>
      <c r="O29" s="91">
        <f>L29/'סכום נכסי הקרן'!$C$42</f>
        <v>2.9445991319539764E-3</v>
      </c>
    </row>
    <row r="30" spans="2:59" s="133" customFormat="1">
      <c r="B30" s="97" t="s">
        <v>1701</v>
      </c>
      <c r="C30" s="82" t="s">
        <v>1702</v>
      </c>
      <c r="D30" s="93" t="s">
        <v>30</v>
      </c>
      <c r="E30" s="82"/>
      <c r="F30" s="93" t="s">
        <v>1589</v>
      </c>
      <c r="G30" s="82" t="s">
        <v>1011</v>
      </c>
      <c r="H30" s="82" t="s">
        <v>894</v>
      </c>
      <c r="I30" s="93" t="s">
        <v>183</v>
      </c>
      <c r="J30" s="90">
        <v>4226328.22</v>
      </c>
      <c r="K30" s="92">
        <v>1563</v>
      </c>
      <c r="L30" s="90">
        <v>230937.05527000001</v>
      </c>
      <c r="M30" s="91">
        <v>1.7995114517824654E-2</v>
      </c>
      <c r="N30" s="91">
        <v>6.1796650383080708E-2</v>
      </c>
      <c r="O30" s="91">
        <f>L30/'סכום נכסי הקרן'!$C$42</f>
        <v>4.6876793835751952E-3</v>
      </c>
    </row>
    <row r="31" spans="2:59" s="133" customFormat="1">
      <c r="B31" s="97" t="s">
        <v>1703</v>
      </c>
      <c r="C31" s="82" t="s">
        <v>1704</v>
      </c>
      <c r="D31" s="93" t="s">
        <v>30</v>
      </c>
      <c r="E31" s="82"/>
      <c r="F31" s="93" t="s">
        <v>1589</v>
      </c>
      <c r="G31" s="82" t="s">
        <v>1011</v>
      </c>
      <c r="H31" s="82" t="s">
        <v>894</v>
      </c>
      <c r="I31" s="93" t="s">
        <v>185</v>
      </c>
      <c r="J31" s="90">
        <v>560987.92000000004</v>
      </c>
      <c r="K31" s="92">
        <v>10110.94</v>
      </c>
      <c r="L31" s="90">
        <v>226084.83772000001</v>
      </c>
      <c r="M31" s="91">
        <v>1.3048205951581538E-2</v>
      </c>
      <c r="N31" s="91">
        <v>6.0498241207604615E-2</v>
      </c>
      <c r="O31" s="91">
        <f>L31/'סכום נכסי הקרן'!$C$42</f>
        <v>4.5891865706865764E-3</v>
      </c>
    </row>
    <row r="32" spans="2:59" s="133" customFormat="1">
      <c r="B32" s="97" t="s">
        <v>1705</v>
      </c>
      <c r="C32" s="82" t="s">
        <v>1706</v>
      </c>
      <c r="D32" s="93" t="s">
        <v>30</v>
      </c>
      <c r="E32" s="82"/>
      <c r="F32" s="93" t="s">
        <v>1589</v>
      </c>
      <c r="G32" s="82" t="s">
        <v>710</v>
      </c>
      <c r="H32" s="82" t="s">
        <v>894</v>
      </c>
      <c r="I32" s="93" t="s">
        <v>185</v>
      </c>
      <c r="J32" s="90">
        <v>348046.12</v>
      </c>
      <c r="K32" s="92">
        <v>14310</v>
      </c>
      <c r="L32" s="90">
        <v>198519.34409999999</v>
      </c>
      <c r="M32" s="91">
        <v>7.9806127484977878E-3</v>
      </c>
      <c r="N32" s="91">
        <v>5.3121966447884528E-2</v>
      </c>
      <c r="O32" s="91">
        <f>L32/'סכום נכסי הקרן'!$C$42</f>
        <v>4.0296479726496682E-3</v>
      </c>
    </row>
    <row r="33" spans="2:15" s="133" customFormat="1">
      <c r="B33" s="97" t="s">
        <v>1707</v>
      </c>
      <c r="C33" s="82" t="s">
        <v>1708</v>
      </c>
      <c r="D33" s="93" t="s">
        <v>30</v>
      </c>
      <c r="E33" s="82"/>
      <c r="F33" s="93" t="s">
        <v>1589</v>
      </c>
      <c r="G33" s="82" t="s">
        <v>710</v>
      </c>
      <c r="H33" s="82" t="s">
        <v>894</v>
      </c>
      <c r="I33" s="93" t="s">
        <v>183</v>
      </c>
      <c r="J33" s="90">
        <v>17005.53</v>
      </c>
      <c r="K33" s="92">
        <v>182224.3</v>
      </c>
      <c r="L33" s="90">
        <v>108334.74331999999</v>
      </c>
      <c r="M33" s="91">
        <v>0.11294252567928065</v>
      </c>
      <c r="N33" s="91">
        <v>2.8989389552316291E-2</v>
      </c>
      <c r="O33" s="91">
        <f>L33/'סכום נכסי הקרן'!$C$42</f>
        <v>2.1990344606773273E-3</v>
      </c>
    </row>
    <row r="34" spans="2:15" s="133" customFormat="1">
      <c r="B34" s="97" t="s">
        <v>1709</v>
      </c>
      <c r="C34" s="82" t="s">
        <v>1710</v>
      </c>
      <c r="D34" s="93" t="s">
        <v>30</v>
      </c>
      <c r="E34" s="82"/>
      <c r="F34" s="93" t="s">
        <v>1589</v>
      </c>
      <c r="G34" s="82" t="s">
        <v>1711</v>
      </c>
      <c r="H34" s="82" t="s">
        <v>894</v>
      </c>
      <c r="I34" s="93" t="s">
        <v>186</v>
      </c>
      <c r="J34" s="90">
        <v>281712.14</v>
      </c>
      <c r="K34" s="92">
        <v>14615.07</v>
      </c>
      <c r="L34" s="90">
        <v>187009.27949000002</v>
      </c>
      <c r="M34" s="91">
        <v>8.2917853984027359E-2</v>
      </c>
      <c r="N34" s="91">
        <v>5.0041978103184968E-2</v>
      </c>
      <c r="O34" s="91">
        <f>L34/'סכום נכסי הקרן'!$C$42</f>
        <v>3.7960107483729784E-3</v>
      </c>
    </row>
    <row r="35" spans="2:15" s="133" customFormat="1">
      <c r="B35" s="97" t="s">
        <v>1712</v>
      </c>
      <c r="C35" s="82" t="s">
        <v>1713</v>
      </c>
      <c r="D35" s="93" t="s">
        <v>30</v>
      </c>
      <c r="E35" s="82"/>
      <c r="F35" s="93" t="s">
        <v>1571</v>
      </c>
      <c r="G35" s="82" t="s">
        <v>885</v>
      </c>
      <c r="H35" s="82"/>
      <c r="I35" s="93" t="s">
        <v>185</v>
      </c>
      <c r="J35" s="90">
        <v>12839</v>
      </c>
      <c r="K35" s="92">
        <v>164772</v>
      </c>
      <c r="L35" s="90">
        <v>84322.021730000008</v>
      </c>
      <c r="M35" s="91">
        <v>6.1274129635960281E-2</v>
      </c>
      <c r="N35" s="91">
        <v>2.2563804194831866E-2</v>
      </c>
      <c r="O35" s="91">
        <f>L35/'סכום נכסי הקרן'!$C$42</f>
        <v>1.7116118605693894E-3</v>
      </c>
    </row>
    <row r="36" spans="2:15" s="133" customFormat="1">
      <c r="B36" s="97" t="s">
        <v>1714</v>
      </c>
      <c r="C36" s="82" t="s">
        <v>1715</v>
      </c>
      <c r="D36" s="93" t="s">
        <v>157</v>
      </c>
      <c r="E36" s="82"/>
      <c r="F36" s="93" t="s">
        <v>1571</v>
      </c>
      <c r="G36" s="82" t="s">
        <v>885</v>
      </c>
      <c r="H36" s="82"/>
      <c r="I36" s="93" t="s">
        <v>185</v>
      </c>
      <c r="J36" s="90">
        <v>283819.99999999994</v>
      </c>
      <c r="K36" s="92">
        <v>3785</v>
      </c>
      <c r="L36" s="90">
        <v>42818.877519999995</v>
      </c>
      <c r="M36" s="91">
        <v>1.0281502727839394E-2</v>
      </c>
      <c r="N36" s="91">
        <v>1.1457941216084832E-2</v>
      </c>
      <c r="O36" s="91">
        <f>L36/'סכום נכסי הקרן'!$C$42</f>
        <v>8.6915964674297178E-4</v>
      </c>
    </row>
    <row r="37" spans="2:15" s="133" customFormat="1">
      <c r="B37" s="97" t="s">
        <v>1716</v>
      </c>
      <c r="C37" s="82" t="s">
        <v>1717</v>
      </c>
      <c r="D37" s="93" t="s">
        <v>157</v>
      </c>
      <c r="E37" s="82"/>
      <c r="F37" s="93" t="s">
        <v>1571</v>
      </c>
      <c r="G37" s="82" t="s">
        <v>885</v>
      </c>
      <c r="H37" s="82"/>
      <c r="I37" s="93" t="s">
        <v>185</v>
      </c>
      <c r="J37" s="90">
        <v>254629.99999999997</v>
      </c>
      <c r="K37" s="92">
        <v>2314</v>
      </c>
      <c r="L37" s="90">
        <v>23485.47366</v>
      </c>
      <c r="M37" s="91">
        <v>2.2553639051340183E-3</v>
      </c>
      <c r="N37" s="91">
        <v>6.284498618687487E-3</v>
      </c>
      <c r="O37" s="91">
        <f>L37/'סכום נכסי הקרן'!$C$42</f>
        <v>4.7672024985667981E-4</v>
      </c>
    </row>
    <row r="38" spans="2:15" s="133" customFormat="1">
      <c r="B38" s="97" t="s">
        <v>1718</v>
      </c>
      <c r="C38" s="82" t="s">
        <v>1719</v>
      </c>
      <c r="D38" s="93" t="s">
        <v>30</v>
      </c>
      <c r="E38" s="82"/>
      <c r="F38" s="93" t="s">
        <v>1571</v>
      </c>
      <c r="G38" s="82" t="s">
        <v>885</v>
      </c>
      <c r="H38" s="82"/>
      <c r="I38" s="93" t="s">
        <v>183</v>
      </c>
      <c r="J38" s="90">
        <v>122871.34</v>
      </c>
      <c r="K38" s="92">
        <v>11764</v>
      </c>
      <c r="L38" s="90">
        <v>50533.227829999996</v>
      </c>
      <c r="M38" s="91">
        <v>1.9786966430085581E-2</v>
      </c>
      <c r="N38" s="91">
        <v>1.352223102216347E-2</v>
      </c>
      <c r="O38" s="91">
        <f>L38/'סכום נכסי הקרן'!$C$42</f>
        <v>1.0257495056704819E-3</v>
      </c>
    </row>
    <row r="39" spans="2:15" s="133" customFormat="1">
      <c r="B39" s="97" t="s">
        <v>1720</v>
      </c>
      <c r="C39" s="82" t="s">
        <v>1721</v>
      </c>
      <c r="D39" s="93" t="s">
        <v>30</v>
      </c>
      <c r="E39" s="82"/>
      <c r="F39" s="93" t="s">
        <v>1571</v>
      </c>
      <c r="G39" s="82" t="s">
        <v>885</v>
      </c>
      <c r="H39" s="82"/>
      <c r="I39" s="93" t="s">
        <v>185</v>
      </c>
      <c r="J39" s="90">
        <v>34091</v>
      </c>
      <c r="K39" s="92">
        <v>120355</v>
      </c>
      <c r="L39" s="90">
        <v>163542.36606</v>
      </c>
      <c r="M39" s="91">
        <v>2.604352733397464E-2</v>
      </c>
      <c r="N39" s="91">
        <v>4.376244603281948E-2</v>
      </c>
      <c r="O39" s="91">
        <f>L39/'סכום נכסי הקרן'!$C$42</f>
        <v>3.3196672436316445E-3</v>
      </c>
    </row>
    <row r="40" spans="2:15" s="133" customFormat="1">
      <c r="B40" s="97" t="s">
        <v>1722</v>
      </c>
      <c r="C40" s="82" t="s">
        <v>1723</v>
      </c>
      <c r="D40" s="93" t="s">
        <v>30</v>
      </c>
      <c r="E40" s="82"/>
      <c r="F40" s="93" t="s">
        <v>1571</v>
      </c>
      <c r="G40" s="82" t="s">
        <v>885</v>
      </c>
      <c r="H40" s="82"/>
      <c r="I40" s="93" t="s">
        <v>183</v>
      </c>
      <c r="J40" s="90">
        <v>390337.53</v>
      </c>
      <c r="K40" s="92">
        <v>1647.11</v>
      </c>
      <c r="L40" s="90">
        <v>22476.792659999999</v>
      </c>
      <c r="M40" s="91">
        <v>8.2982771080784157E-3</v>
      </c>
      <c r="N40" s="91">
        <v>6.0145847799049686E-3</v>
      </c>
      <c r="O40" s="91">
        <f>L40/'סכום נכסי הקרן'!$C$42</f>
        <v>4.5624552299755431E-4</v>
      </c>
    </row>
    <row r="41" spans="2:15" s="133" customFormat="1">
      <c r="B41" s="97" t="s">
        <v>1724</v>
      </c>
      <c r="C41" s="82" t="s">
        <v>1725</v>
      </c>
      <c r="D41" s="93" t="s">
        <v>30</v>
      </c>
      <c r="E41" s="82"/>
      <c r="F41" s="93" t="s">
        <v>30</v>
      </c>
      <c r="G41" s="82" t="s">
        <v>885</v>
      </c>
      <c r="H41" s="82"/>
      <c r="I41" s="93" t="s">
        <v>183</v>
      </c>
      <c r="J41" s="90">
        <v>6681.78</v>
      </c>
      <c r="K41" s="92">
        <v>6857</v>
      </c>
      <c r="L41" s="90">
        <v>1601.7611000000002</v>
      </c>
      <c r="M41" s="91">
        <v>2.9588921245745636E-3</v>
      </c>
      <c r="N41" s="91">
        <v>4.2861666603565327E-4</v>
      </c>
      <c r="O41" s="91">
        <f>L41/'סכום נכסי הקרן'!$C$42</f>
        <v>3.2513372430007459E-5</v>
      </c>
    </row>
    <row r="42" spans="2:15" s="133" customFormat="1">
      <c r="B42" s="97" t="s">
        <v>1726</v>
      </c>
      <c r="C42" s="82" t="s">
        <v>1727</v>
      </c>
      <c r="D42" s="93" t="s">
        <v>30</v>
      </c>
      <c r="E42" s="82"/>
      <c r="F42" s="93" t="s">
        <v>1571</v>
      </c>
      <c r="G42" s="82" t="s">
        <v>885</v>
      </c>
      <c r="H42" s="82"/>
      <c r="I42" s="93" t="s">
        <v>183</v>
      </c>
      <c r="J42" s="90">
        <v>818029.99</v>
      </c>
      <c r="K42" s="92">
        <v>1645</v>
      </c>
      <c r="L42" s="90">
        <v>47044.250319999992</v>
      </c>
      <c r="M42" s="91">
        <v>3.0783391658062056E-2</v>
      </c>
      <c r="N42" s="91">
        <v>1.2588612451822627E-2</v>
      </c>
      <c r="O42" s="91">
        <f>L42/'סכום נכסי הקרן'!$C$42</f>
        <v>9.5492844179113673E-4</v>
      </c>
    </row>
    <row r="43" spans="2:15" s="133" customFormat="1">
      <c r="B43" s="97" t="s">
        <v>1728</v>
      </c>
      <c r="C43" s="82" t="s">
        <v>1729</v>
      </c>
      <c r="D43" s="93" t="s">
        <v>30</v>
      </c>
      <c r="E43" s="82"/>
      <c r="F43" s="93" t="s">
        <v>1571</v>
      </c>
      <c r="G43" s="82" t="s">
        <v>885</v>
      </c>
      <c r="H43" s="82"/>
      <c r="I43" s="93" t="s">
        <v>183</v>
      </c>
      <c r="J43" s="90">
        <v>25289</v>
      </c>
      <c r="K43" s="92">
        <v>45569.19</v>
      </c>
      <c r="L43" s="90">
        <v>40287.877639999999</v>
      </c>
      <c r="M43" s="91">
        <v>7.8953627114150098E-3</v>
      </c>
      <c r="N43" s="91">
        <v>1.0780668725010953E-2</v>
      </c>
      <c r="O43" s="91">
        <f>L43/'סכום נכסי הקרן'!$C$42</f>
        <v>8.1778410658361585E-4</v>
      </c>
    </row>
    <row r="44" spans="2:15" s="133" customFormat="1">
      <c r="B44" s="97" t="s">
        <v>1730</v>
      </c>
      <c r="C44" s="82" t="s">
        <v>1731</v>
      </c>
      <c r="D44" s="93" t="s">
        <v>30</v>
      </c>
      <c r="E44" s="82"/>
      <c r="F44" s="93" t="s">
        <v>1571</v>
      </c>
      <c r="G44" s="82" t="s">
        <v>885</v>
      </c>
      <c r="H44" s="82"/>
      <c r="I44" s="93" t="s">
        <v>183</v>
      </c>
      <c r="J44" s="90">
        <v>688090.43</v>
      </c>
      <c r="K44" s="92">
        <v>2134.08</v>
      </c>
      <c r="L44" s="90">
        <v>51336.663270000005</v>
      </c>
      <c r="M44" s="91">
        <v>3.3273943656666484E-3</v>
      </c>
      <c r="N44" s="91">
        <v>1.3737223020450664E-2</v>
      </c>
      <c r="O44" s="91">
        <f>L44/'סכום נכסי הקרן'!$C$42</f>
        <v>1.0420580523596151E-3</v>
      </c>
    </row>
    <row r="45" spans="2:15" s="133" customFormat="1">
      <c r="B45" s="97" t="s">
        <v>1732</v>
      </c>
      <c r="C45" s="82" t="s">
        <v>1733</v>
      </c>
      <c r="D45" s="93" t="s">
        <v>30</v>
      </c>
      <c r="E45" s="82"/>
      <c r="F45" s="93" t="s">
        <v>1571</v>
      </c>
      <c r="G45" s="82" t="s">
        <v>885</v>
      </c>
      <c r="H45" s="82"/>
      <c r="I45" s="93" t="s">
        <v>185</v>
      </c>
      <c r="J45" s="90">
        <v>944264.5900000002</v>
      </c>
      <c r="K45" s="92">
        <v>1253.7</v>
      </c>
      <c r="L45" s="90">
        <v>47186.061379999999</v>
      </c>
      <c r="M45" s="91">
        <v>6.3045009621573389E-2</v>
      </c>
      <c r="N45" s="91">
        <v>1.2626559798492604E-2</v>
      </c>
      <c r="O45" s="91">
        <f>L45/'סכום נכסי הקרן'!$C$42</f>
        <v>9.5780699578303628E-4</v>
      </c>
    </row>
    <row r="46" spans="2:15" s="133" customFormat="1">
      <c r="B46" s="97" t="s">
        <v>1734</v>
      </c>
      <c r="C46" s="82" t="s">
        <v>1735</v>
      </c>
      <c r="D46" s="93" t="s">
        <v>30</v>
      </c>
      <c r="E46" s="82"/>
      <c r="F46" s="93" t="s">
        <v>1571</v>
      </c>
      <c r="G46" s="82" t="s">
        <v>885</v>
      </c>
      <c r="H46" s="82"/>
      <c r="I46" s="93" t="s">
        <v>193</v>
      </c>
      <c r="J46" s="90">
        <v>327402.46000000002</v>
      </c>
      <c r="K46" s="92">
        <v>9711.4500000000007</v>
      </c>
      <c r="L46" s="90">
        <v>99329.204610000001</v>
      </c>
      <c r="M46" s="91">
        <v>3.3575257126204912E-2</v>
      </c>
      <c r="N46" s="91">
        <v>2.6579589503023537E-2</v>
      </c>
      <c r="O46" s="91">
        <f>L46/'סכום נכסי הקרן'!$C$42</f>
        <v>2.0162353940680316E-3</v>
      </c>
    </row>
    <row r="47" spans="2:15" s="133" customFormat="1">
      <c r="B47" s="97" t="s">
        <v>1736</v>
      </c>
      <c r="C47" s="82" t="s">
        <v>1737</v>
      </c>
      <c r="D47" s="93" t="s">
        <v>157</v>
      </c>
      <c r="E47" s="82"/>
      <c r="F47" s="93" t="s">
        <v>1571</v>
      </c>
      <c r="G47" s="82" t="s">
        <v>885</v>
      </c>
      <c r="H47" s="82"/>
      <c r="I47" s="93" t="s">
        <v>183</v>
      </c>
      <c r="J47" s="90">
        <v>265993</v>
      </c>
      <c r="K47" s="92">
        <v>10907.35</v>
      </c>
      <c r="L47" s="90">
        <v>101428.70507</v>
      </c>
      <c r="M47" s="91">
        <v>3.1535748267188281E-3</v>
      </c>
      <c r="N47" s="91">
        <v>2.7141396683573446E-2</v>
      </c>
      <c r="O47" s="91">
        <f>L47/'סכום נכסי הקרן'!$C$42</f>
        <v>2.0588521365853467E-3</v>
      </c>
    </row>
    <row r="48" spans="2:15">
      <c r="C48" s="1"/>
      <c r="D48" s="1"/>
      <c r="E48" s="1"/>
    </row>
    <row r="49" spans="2:5">
      <c r="C49" s="1"/>
      <c r="D49" s="1"/>
      <c r="E49" s="1"/>
    </row>
    <row r="50" spans="2:5">
      <c r="C50" s="1"/>
      <c r="D50" s="1"/>
      <c r="E50" s="1"/>
    </row>
    <row r="51" spans="2:5">
      <c r="B51" s="95" t="s">
        <v>276</v>
      </c>
      <c r="C51" s="1"/>
      <c r="D51" s="1"/>
      <c r="E51" s="1"/>
    </row>
    <row r="52" spans="2:5">
      <c r="B52" s="95" t="s">
        <v>132</v>
      </c>
      <c r="C52" s="1"/>
      <c r="D52" s="1"/>
      <c r="E52" s="1"/>
    </row>
    <row r="53" spans="2:5">
      <c r="B53" s="95" t="s">
        <v>261</v>
      </c>
      <c r="C53" s="1"/>
      <c r="D53" s="1"/>
      <c r="E53" s="1"/>
    </row>
    <row r="54" spans="2:5">
      <c r="B54" s="95" t="s">
        <v>271</v>
      </c>
      <c r="C54" s="1"/>
      <c r="D54" s="1"/>
      <c r="E54" s="1"/>
    </row>
    <row r="55" spans="2:5">
      <c r="C55" s="1"/>
      <c r="D55" s="1"/>
      <c r="E55" s="1"/>
    </row>
    <row r="56" spans="2:5">
      <c r="C56" s="1"/>
      <c r="D56" s="1"/>
      <c r="E56" s="1"/>
    </row>
    <row r="57" spans="2:5">
      <c r="C57" s="1"/>
      <c r="D57" s="1"/>
      <c r="E57" s="1"/>
    </row>
    <row r="58" spans="2:5">
      <c r="C58" s="1"/>
      <c r="D58" s="1"/>
      <c r="E58" s="1"/>
    </row>
    <row r="59" spans="2:5">
      <c r="C59" s="1"/>
      <c r="D59" s="1"/>
      <c r="E59" s="1"/>
    </row>
    <row r="60" spans="2:5">
      <c r="C60" s="1"/>
      <c r="D60" s="1"/>
      <c r="E60" s="1"/>
    </row>
    <row r="61" spans="2:5">
      <c r="C61" s="1"/>
      <c r="D61" s="1"/>
      <c r="E61" s="1"/>
    </row>
    <row r="62" spans="2:5">
      <c r="C62" s="1"/>
      <c r="D62" s="1"/>
      <c r="E62" s="1"/>
    </row>
    <row r="63" spans="2:5">
      <c r="C63" s="1"/>
      <c r="D63" s="1"/>
      <c r="E63" s="1"/>
    </row>
    <row r="64" spans="2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3"/>
      <c r="C307" s="1"/>
      <c r="D307" s="1"/>
      <c r="E307" s="1"/>
    </row>
    <row r="308" spans="2:5">
      <c r="B308" s="43"/>
      <c r="C308" s="1"/>
      <c r="D308" s="1"/>
      <c r="E308" s="1"/>
    </row>
    <row r="309" spans="2:5">
      <c r="B309" s="3"/>
      <c r="C309" s="1"/>
      <c r="D309" s="1"/>
      <c r="E309" s="1"/>
    </row>
  </sheetData>
  <sheetProtection sheet="1" objects="1" scenarios="1"/>
  <mergeCells count="2">
    <mergeCell ref="B6:O6"/>
    <mergeCell ref="B7:O7"/>
  </mergeCells>
  <phoneticPr fontId="5" type="noConversion"/>
  <dataValidations count="1">
    <dataValidation allowBlank="1" showInputMessage="1" showErrorMessage="1" sqref="C5:C1048576 A1:B1048576 D1:XFD19 AH20:XFD23 D20:AF23 D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2017-09-10T08:36:53+00:00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3876E584-F33A-43CD-A599-ACAB9221DCD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29</vt:i4>
      </vt:variant>
    </vt:vector>
  </HeadingPairs>
  <TitlesOfParts>
    <vt:vector size="60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1.1.2017- החל מדיווח בגין רבעון שני 2017</dc:title>
  <dc:creator>גיא</dc:creator>
  <cp:lastModifiedBy>user</cp:lastModifiedBy>
  <cp:lastPrinted>2016-08-01T08:41:27Z</cp:lastPrinted>
  <dcterms:created xsi:type="dcterms:W3CDTF">2005-07-19T07:39:38Z</dcterms:created>
  <dcterms:modified xsi:type="dcterms:W3CDTF">2017-11-07T12:57:44Z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NewReviewCycle">
    <vt:lpwstr/>
  </property>
  <property fmtid="{D5CDD505-2E9C-101B-9397-08002B2CF9AE}" pid="21" name="_AdHocReviewCycleID">
    <vt:i4>-2030870141</vt:i4>
  </property>
  <property fmtid="{D5CDD505-2E9C-101B-9397-08002B2CF9AE}" pid="22" name="_EmailSubject">
    <vt:lpwstr>מספרי מנפיק להלוואות ברשימת נכסים</vt:lpwstr>
  </property>
  <property fmtid="{D5CDD505-2E9C-101B-9397-08002B2CF9AE}" pid="23" name="_AuthorEmail">
    <vt:lpwstr>mayami@migdal.co.il</vt:lpwstr>
  </property>
  <property fmtid="{D5CDD505-2E9C-101B-9397-08002B2CF9AE}" pid="24" name="_AuthorEmailDisplayName">
    <vt:lpwstr>מיה ימיני מינץ</vt:lpwstr>
  </property>
  <property fmtid="{D5CDD505-2E9C-101B-9397-08002B2CF9AE}" pid="25" name="b76e59bb9f5947a781773f53cc6e9460">
    <vt:lpwstr/>
  </property>
  <property fmtid="{D5CDD505-2E9C-101B-9397-08002B2CF9AE}" pid="26" name="n612d9597dc7466f957352ce79be86f3">
    <vt:lpwstr/>
  </property>
  <property fmtid="{D5CDD505-2E9C-101B-9397-08002B2CF9AE}" pid="27" name="ia53b9f18d984e01914f4b79710425b7">
    <vt:lpwstr/>
  </property>
  <property fmtid="{D5CDD505-2E9C-101B-9397-08002B2CF9AE}" pid="29" name="aa1c885e8039426686f6c49672b09953">
    <vt:lpwstr/>
  </property>
  <property fmtid="{D5CDD505-2E9C-101B-9397-08002B2CF9AE}" pid="30" name="e09eddfac2354f9ab04a226e27f86f1f">
    <vt:lpwstr/>
  </property>
  <property fmtid="{D5CDD505-2E9C-101B-9397-08002B2CF9AE}" pid="31" name="kb4cc1381c4248d7a2dfa3f1be0c86c0">
    <vt:lpwstr/>
  </property>
  <property fmtid="{D5CDD505-2E9C-101B-9397-08002B2CF9AE}" pid="32" name="xd_Signature">
    <vt:bool>false</vt:bool>
  </property>
  <property fmtid="{D5CDD505-2E9C-101B-9397-08002B2CF9AE}" pid="33" name="xd_ProgID">
    <vt:lpwstr/>
  </property>
  <property fmtid="{D5CDD505-2E9C-101B-9397-08002B2CF9AE}" pid="34" name="_SourceUrl">
    <vt:lpwstr/>
  </property>
  <property fmtid="{D5CDD505-2E9C-101B-9397-08002B2CF9AE}" pid="35" name="_SharedFileIndex">
    <vt:lpwstr/>
  </property>
  <property fmtid="{D5CDD505-2E9C-101B-9397-08002B2CF9AE}" pid="36" name="TemplateUrl">
    <vt:lpwstr/>
  </property>
</Properties>
</file>