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765" windowWidth="1740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קונצרני'!#REF!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הלוואות!$B$6:$Q$42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 concurrentCalc="0"/>
</workbook>
</file>

<file path=xl/calcChain.xml><?xml version="1.0" encoding="utf-8"?>
<calcChain xmlns="http://schemas.openxmlformats.org/spreadsheetml/2006/main">
  <c r="C10" i="84" l="1"/>
  <c r="C43" i="88"/>
  <c r="C11" i="84"/>
  <c r="S167" i="61"/>
  <c r="O167" i="61"/>
  <c r="S150" i="61"/>
  <c r="P150" i="61"/>
  <c r="O150" i="61"/>
  <c r="S89" i="61"/>
  <c r="P89" i="61"/>
  <c r="O89" i="61"/>
  <c r="Q13" i="61"/>
  <c r="T194" i="61"/>
  <c r="T193" i="61"/>
  <c r="T191" i="61"/>
  <c r="T190" i="61"/>
  <c r="T189" i="61"/>
  <c r="T188" i="61"/>
  <c r="T187" i="61"/>
  <c r="T186" i="61"/>
  <c r="T185" i="61"/>
  <c r="T184" i="61"/>
  <c r="T183" i="61"/>
  <c r="T182" i="61"/>
  <c r="T181" i="61"/>
  <c r="T180" i="61"/>
  <c r="T179" i="61"/>
  <c r="T178" i="61"/>
  <c r="T177" i="61"/>
  <c r="T176" i="61"/>
  <c r="T175" i="61"/>
  <c r="T174" i="61"/>
  <c r="T173" i="61"/>
  <c r="T172" i="61"/>
  <c r="T171" i="61"/>
  <c r="T170" i="61"/>
  <c r="T169" i="61"/>
  <c r="T168" i="61"/>
  <c r="T167" i="61"/>
  <c r="T166" i="61"/>
  <c r="T165" i="61"/>
  <c r="T164" i="61"/>
  <c r="T163" i="61"/>
  <c r="T162" i="61"/>
  <c r="T161" i="61"/>
  <c r="T160" i="61"/>
  <c r="T159" i="61"/>
  <c r="T158" i="61"/>
  <c r="T157" i="61"/>
  <c r="T156" i="61"/>
  <c r="T155" i="61"/>
  <c r="T154" i="61"/>
  <c r="T153" i="61"/>
  <c r="T152" i="61"/>
  <c r="T151" i="61"/>
  <c r="T150" i="61"/>
  <c r="T149" i="61"/>
  <c r="T148" i="61"/>
  <c r="T147" i="61"/>
  <c r="T146" i="61"/>
  <c r="T145" i="61"/>
  <c r="T144" i="61"/>
  <c r="T143" i="61"/>
  <c r="T142" i="61"/>
  <c r="T141" i="61"/>
  <c r="T140" i="61"/>
  <c r="T139" i="61"/>
  <c r="T138" i="61"/>
  <c r="T137" i="61"/>
  <c r="T135" i="61"/>
  <c r="T134" i="61"/>
  <c r="T133" i="61"/>
  <c r="T132" i="61"/>
  <c r="T131" i="61"/>
  <c r="T130" i="61"/>
  <c r="T129" i="61"/>
  <c r="T128" i="61"/>
  <c r="T127" i="61"/>
  <c r="T126" i="61"/>
  <c r="T125" i="61"/>
  <c r="T124" i="61"/>
  <c r="T123" i="61"/>
  <c r="T122" i="61"/>
  <c r="T121" i="61"/>
  <c r="T120" i="61"/>
  <c r="T119" i="61"/>
  <c r="T118" i="61"/>
  <c r="T117" i="61"/>
  <c r="T116" i="61"/>
  <c r="T115" i="61"/>
  <c r="T114" i="61"/>
  <c r="T113" i="61"/>
  <c r="T112" i="61"/>
  <c r="T111" i="61"/>
  <c r="T110" i="61"/>
  <c r="T109" i="61"/>
  <c r="T108" i="61"/>
  <c r="T107" i="61"/>
  <c r="T106" i="61"/>
  <c r="T105" i="61"/>
  <c r="T104" i="61"/>
  <c r="T103" i="61"/>
  <c r="T102" i="61"/>
  <c r="T101" i="61"/>
  <c r="T100" i="61"/>
  <c r="T99" i="61"/>
  <c r="T98" i="61"/>
  <c r="T97" i="61"/>
  <c r="T96" i="61"/>
  <c r="T95" i="61"/>
  <c r="T94" i="61"/>
  <c r="T93" i="61"/>
  <c r="T92" i="61"/>
  <c r="T91" i="61"/>
  <c r="T90" i="61"/>
  <c r="T89" i="61"/>
  <c r="T88" i="61"/>
  <c r="T87" i="61"/>
  <c r="T86" i="61"/>
  <c r="T85" i="61"/>
  <c r="T84" i="61"/>
  <c r="T83" i="61"/>
  <c r="T82" i="61"/>
  <c r="T81" i="61"/>
  <c r="T80" i="61"/>
  <c r="T79" i="61"/>
  <c r="T78" i="61"/>
  <c r="T77" i="61"/>
  <c r="T76" i="61"/>
  <c r="T75" i="61"/>
  <c r="T74" i="61"/>
  <c r="T73" i="61"/>
  <c r="T72" i="61"/>
  <c r="T71" i="61"/>
  <c r="T70" i="61"/>
  <c r="T69" i="61"/>
  <c r="T68" i="61"/>
  <c r="T67" i="61"/>
  <c r="T66" i="61"/>
  <c r="T65" i="61"/>
  <c r="T64" i="61"/>
  <c r="T63" i="61"/>
  <c r="T62" i="61"/>
  <c r="T61" i="61"/>
  <c r="T60" i="61"/>
  <c r="T59" i="61"/>
  <c r="T58" i="61"/>
  <c r="T57" i="61"/>
  <c r="T56" i="61"/>
  <c r="T55" i="61"/>
  <c r="T54" i="61"/>
  <c r="T53" i="61"/>
  <c r="T52" i="61"/>
  <c r="T51" i="61"/>
  <c r="T50" i="61"/>
  <c r="T49" i="61"/>
  <c r="T48" i="61"/>
  <c r="T47" i="61"/>
  <c r="T46" i="61"/>
  <c r="T45" i="61"/>
  <c r="T44" i="61"/>
  <c r="T43" i="61"/>
  <c r="T42" i="61"/>
  <c r="T41" i="61"/>
  <c r="T40" i="61"/>
  <c r="T39" i="61"/>
  <c r="T38" i="61"/>
  <c r="T37" i="61"/>
  <c r="T36" i="61"/>
  <c r="T35" i="61"/>
  <c r="T34" i="61"/>
  <c r="T33" i="61"/>
  <c r="T32" i="61"/>
  <c r="T31" i="61"/>
  <c r="T30" i="61"/>
  <c r="T29" i="61"/>
  <c r="T28" i="61"/>
  <c r="T27" i="61"/>
  <c r="T26" i="61"/>
  <c r="T25" i="61"/>
  <c r="T24" i="61"/>
  <c r="T23" i="61"/>
  <c r="T22" i="61"/>
  <c r="T21" i="61"/>
  <c r="T20" i="61"/>
  <c r="T19" i="61"/>
  <c r="T18" i="61"/>
  <c r="T17" i="61"/>
  <c r="T16" i="61"/>
  <c r="T15" i="61"/>
  <c r="T14" i="61"/>
  <c r="T13" i="61"/>
  <c r="T12" i="61"/>
  <c r="T11" i="61"/>
  <c r="C33" i="88"/>
  <c r="C31" i="88"/>
  <c r="C26" i="88"/>
  <c r="C24" i="88"/>
  <c r="C18" i="88"/>
  <c r="C17" i="88"/>
  <c r="C16" i="88"/>
  <c r="C15" i="88"/>
  <c r="C13" i="88"/>
  <c r="C11" i="88"/>
  <c r="C23" i="88"/>
  <c r="C12" i="88"/>
  <c r="C10" i="88"/>
  <c r="C42" i="88"/>
  <c r="D15" i="88"/>
  <c r="Q37" i="78"/>
  <c r="Q13" i="78"/>
  <c r="Q11" i="78"/>
  <c r="Q38" i="78"/>
  <c r="Q26" i="78"/>
  <c r="Q36" i="78"/>
  <c r="Q28" i="78"/>
  <c r="Q20" i="78"/>
  <c r="Q16" i="78"/>
  <c r="Q27" i="78"/>
  <c r="Q15" i="78"/>
  <c r="D11" i="88"/>
  <c r="Q14" i="78"/>
  <c r="Q22" i="78"/>
  <c r="D12" i="88"/>
  <c r="Q40" i="78"/>
  <c r="D16" i="88"/>
  <c r="D31" i="88"/>
  <c r="Q18" i="78"/>
  <c r="Q19" i="78"/>
  <c r="Q29" i="78"/>
  <c r="Q12" i="78"/>
  <c r="Q32" i="78"/>
  <c r="Q30" i="78"/>
  <c r="Q31" i="78"/>
  <c r="Q25" i="78"/>
  <c r="D24" i="88"/>
  <c r="D23" i="88"/>
  <c r="D26" i="88"/>
  <c r="D18" i="88"/>
  <c r="S28" i="71"/>
  <c r="S23" i="71"/>
  <c r="S18" i="71"/>
  <c r="S14" i="71"/>
  <c r="S15" i="71"/>
  <c r="S26" i="71"/>
  <c r="S22" i="71"/>
  <c r="S17" i="71"/>
  <c r="S13" i="71"/>
  <c r="S24" i="71"/>
  <c r="S11" i="71"/>
  <c r="S25" i="71"/>
  <c r="S21" i="71"/>
  <c r="S16" i="71"/>
  <c r="S12" i="71"/>
  <c r="S29" i="71"/>
  <c r="S19" i="71"/>
  <c r="Q23" i="78"/>
  <c r="Q35" i="78"/>
  <c r="Q39" i="78"/>
  <c r="Q10" i="78"/>
  <c r="Q34" i="78"/>
  <c r="Q24" i="78"/>
  <c r="Q17" i="78"/>
  <c r="Q33" i="78"/>
  <c r="D38" i="88"/>
  <c r="D17" i="88"/>
  <c r="D13" i="88"/>
  <c r="D10" i="88"/>
  <c r="D33" i="88"/>
  <c r="K18" i="76"/>
  <c r="K14" i="76"/>
  <c r="K13" i="76"/>
  <c r="K17" i="76"/>
  <c r="K12" i="76"/>
  <c r="K16" i="76"/>
  <c r="K11" i="76"/>
  <c r="P76" i="69"/>
  <c r="P75" i="69"/>
  <c r="P74" i="69"/>
  <c r="P73" i="69"/>
  <c r="P72" i="69"/>
  <c r="P71" i="69"/>
  <c r="P70" i="69"/>
  <c r="P69" i="69"/>
  <c r="P68" i="69"/>
  <c r="P67" i="69"/>
  <c r="P66" i="69"/>
  <c r="P65" i="69"/>
  <c r="P64" i="69"/>
  <c r="P63" i="69"/>
  <c r="P62" i="69"/>
  <c r="P61" i="69"/>
  <c r="P60" i="69"/>
  <c r="P59" i="69"/>
  <c r="P58" i="69"/>
  <c r="P57" i="69"/>
  <c r="P56" i="69"/>
  <c r="P55" i="69"/>
  <c r="P54" i="69"/>
  <c r="P53" i="69"/>
  <c r="P52" i="69"/>
  <c r="P51" i="69"/>
  <c r="P50" i="69"/>
  <c r="P49" i="69"/>
  <c r="P48" i="69"/>
  <c r="P47" i="69"/>
  <c r="P46" i="69"/>
  <c r="P45" i="69"/>
  <c r="P44" i="69"/>
  <c r="P43" i="69"/>
  <c r="P42" i="69"/>
  <c r="P41" i="69"/>
  <c r="P40" i="69"/>
  <c r="P39" i="69"/>
  <c r="P38" i="69"/>
  <c r="P37" i="69"/>
  <c r="P36" i="69"/>
  <c r="P35" i="69"/>
  <c r="P34" i="69"/>
  <c r="P33" i="69"/>
  <c r="P32" i="69"/>
  <c r="P31" i="69"/>
  <c r="P30" i="69"/>
  <c r="P29" i="69"/>
  <c r="P28" i="69"/>
  <c r="P27" i="69"/>
  <c r="P26" i="69"/>
  <c r="P25" i="69"/>
  <c r="P24" i="69"/>
  <c r="P23" i="69"/>
  <c r="P22" i="69"/>
  <c r="P21" i="69"/>
  <c r="P20" i="69"/>
  <c r="P19" i="69"/>
  <c r="P18" i="69"/>
  <c r="P17" i="69"/>
  <c r="P16" i="69"/>
  <c r="P15" i="69"/>
  <c r="P14" i="69"/>
  <c r="P13" i="69"/>
  <c r="P12" i="69"/>
  <c r="P11" i="69"/>
  <c r="D42" i="88"/>
  <c r="O15" i="64"/>
  <c r="O14" i="64"/>
  <c r="O13" i="64"/>
  <c r="O12" i="64"/>
  <c r="O11" i="64"/>
  <c r="N32" i="63"/>
  <c r="N31" i="63"/>
  <c r="N30" i="63"/>
  <c r="N29" i="63"/>
  <c r="N28" i="63"/>
  <c r="N27" i="63"/>
  <c r="N26" i="63"/>
  <c r="N25" i="63"/>
  <c r="N24" i="63"/>
  <c r="N23" i="63"/>
  <c r="N21" i="63"/>
  <c r="N20" i="63"/>
  <c r="N19" i="63"/>
  <c r="N18" i="63"/>
  <c r="N17" i="63"/>
  <c r="N16" i="63"/>
  <c r="N15" i="63"/>
  <c r="N14" i="63"/>
  <c r="N13" i="63"/>
  <c r="N12" i="63"/>
  <c r="N11" i="63"/>
  <c r="N14" i="62"/>
  <c r="N13" i="62"/>
  <c r="N12" i="62"/>
  <c r="N11" i="62"/>
  <c r="U194" i="61"/>
  <c r="U193" i="61"/>
  <c r="U191" i="61"/>
  <c r="U190" i="61"/>
  <c r="U189" i="61"/>
  <c r="U188" i="61"/>
  <c r="U187" i="61"/>
  <c r="U186" i="61"/>
  <c r="U185" i="61"/>
  <c r="U184" i="61"/>
  <c r="U183" i="61"/>
  <c r="U182" i="61"/>
  <c r="U181" i="61"/>
  <c r="U180" i="61"/>
  <c r="U179" i="61"/>
  <c r="U178" i="61"/>
  <c r="U177" i="61"/>
  <c r="U176" i="61"/>
  <c r="U175" i="61"/>
  <c r="U174" i="61"/>
  <c r="U173" i="61"/>
  <c r="U172" i="61"/>
  <c r="U171" i="61"/>
  <c r="U170" i="61"/>
  <c r="U169" i="61"/>
  <c r="U168" i="61"/>
  <c r="U167" i="61"/>
  <c r="U166" i="61"/>
  <c r="U165" i="61"/>
  <c r="U164" i="61"/>
  <c r="U163" i="61"/>
  <c r="U162" i="61"/>
  <c r="U161" i="61"/>
  <c r="U160" i="61"/>
  <c r="U159" i="61"/>
  <c r="U158" i="61"/>
  <c r="U157" i="61"/>
  <c r="U156" i="61"/>
  <c r="U155" i="61"/>
  <c r="U154" i="61"/>
  <c r="U153" i="61"/>
  <c r="U152" i="61"/>
  <c r="U151" i="61"/>
  <c r="U150" i="61"/>
  <c r="U149" i="61"/>
  <c r="U148" i="61"/>
  <c r="U147" i="61"/>
  <c r="U146" i="61"/>
  <c r="U145" i="61"/>
  <c r="U144" i="61"/>
  <c r="U143" i="61"/>
  <c r="U142" i="61"/>
  <c r="U141" i="61"/>
  <c r="U140" i="61"/>
  <c r="U139" i="61"/>
  <c r="U138" i="61"/>
  <c r="U137" i="61"/>
  <c r="U135" i="61"/>
  <c r="U134" i="61"/>
  <c r="U133" i="61"/>
  <c r="U132" i="61"/>
  <c r="U131" i="61"/>
  <c r="U130" i="61"/>
  <c r="U129" i="61"/>
  <c r="U128" i="61"/>
  <c r="U127" i="61"/>
  <c r="U126" i="61"/>
  <c r="U125" i="61"/>
  <c r="U124" i="61"/>
  <c r="U123" i="61"/>
  <c r="U122" i="61"/>
  <c r="U121" i="61"/>
  <c r="U120" i="61"/>
  <c r="U119" i="61"/>
  <c r="U118" i="61"/>
  <c r="U117" i="61"/>
  <c r="U116" i="61"/>
  <c r="U115" i="61"/>
  <c r="U114" i="61"/>
  <c r="U113" i="61"/>
  <c r="U112" i="61"/>
  <c r="U111" i="61"/>
  <c r="U110" i="61"/>
  <c r="U109" i="61"/>
  <c r="U108" i="61"/>
  <c r="U107" i="61"/>
  <c r="U106" i="61"/>
  <c r="U105" i="61"/>
  <c r="U104" i="61"/>
  <c r="U103" i="61"/>
  <c r="U102" i="61"/>
  <c r="U101" i="61"/>
  <c r="U100" i="61"/>
  <c r="U99" i="61"/>
  <c r="U98" i="61"/>
  <c r="U97" i="61"/>
  <c r="U96" i="61"/>
  <c r="U95" i="61"/>
  <c r="U94" i="61"/>
  <c r="U93" i="61"/>
  <c r="U92" i="61"/>
  <c r="U91" i="61"/>
  <c r="U90" i="61"/>
  <c r="U89" i="61"/>
  <c r="U88" i="61"/>
  <c r="U87" i="61"/>
  <c r="U86" i="61"/>
  <c r="U85" i="61"/>
  <c r="U84" i="61"/>
  <c r="U83" i="61"/>
  <c r="U82" i="61"/>
  <c r="U81" i="61"/>
  <c r="U80" i="61"/>
  <c r="U79" i="61"/>
  <c r="U78" i="61"/>
  <c r="U77" i="61"/>
  <c r="U76" i="61"/>
  <c r="U75" i="61"/>
  <c r="U74" i="61"/>
  <c r="U73" i="61"/>
  <c r="U72" i="61"/>
  <c r="U71" i="61"/>
  <c r="U70" i="61"/>
  <c r="U69" i="61"/>
  <c r="U68" i="61"/>
  <c r="U67" i="61"/>
  <c r="U66" i="61"/>
  <c r="U65" i="61"/>
  <c r="U64" i="61"/>
  <c r="U63" i="61"/>
  <c r="U62" i="61"/>
  <c r="U61" i="61"/>
  <c r="U60" i="61"/>
  <c r="U59" i="61"/>
  <c r="U58" i="61"/>
  <c r="U57" i="61"/>
  <c r="U56" i="61"/>
  <c r="U55" i="61"/>
  <c r="U54" i="61"/>
  <c r="U53" i="61"/>
  <c r="U52" i="61"/>
  <c r="U51" i="61"/>
  <c r="U50" i="61"/>
  <c r="U49" i="61"/>
  <c r="U48" i="61"/>
  <c r="U47" i="61"/>
  <c r="U46" i="61"/>
  <c r="U45" i="61"/>
  <c r="U44" i="61"/>
  <c r="U43" i="61"/>
  <c r="U42" i="61"/>
  <c r="U41" i="61"/>
  <c r="U40" i="61"/>
  <c r="U39" i="61"/>
  <c r="U38" i="61"/>
  <c r="U37" i="61"/>
  <c r="U36" i="61"/>
  <c r="U35" i="61"/>
  <c r="U34" i="61"/>
  <c r="U33" i="61"/>
  <c r="U32" i="61"/>
  <c r="U31" i="61"/>
  <c r="U30" i="61"/>
  <c r="U29" i="61"/>
  <c r="U28" i="61"/>
  <c r="U27" i="61"/>
  <c r="U26" i="61"/>
  <c r="U25" i="61"/>
  <c r="U24" i="61"/>
  <c r="U23" i="61"/>
  <c r="U22" i="61"/>
  <c r="U21" i="61"/>
  <c r="U20" i="61"/>
  <c r="U19" i="61"/>
  <c r="U18" i="61"/>
  <c r="U17" i="61"/>
  <c r="U16" i="61"/>
  <c r="U15" i="61"/>
  <c r="U14" i="61"/>
  <c r="U13" i="61"/>
  <c r="U12" i="61"/>
  <c r="U11" i="61"/>
  <c r="Q12" i="61"/>
  <c r="Q11" i="61"/>
  <c r="Q37" i="59"/>
  <c r="Q36" i="59"/>
  <c r="Q35" i="59"/>
  <c r="Q34" i="59"/>
  <c r="Q33" i="59"/>
  <c r="Q32" i="59"/>
  <c r="Q31" i="59"/>
  <c r="Q30" i="59"/>
  <c r="Q29" i="59"/>
  <c r="Q28" i="59"/>
  <c r="Q27" i="59"/>
  <c r="Q26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8">
    <s v="Migdal Hashkaot Neches Boded"/>
    <s v="{[Time].[Hie Time].[Yom].&amp;[20170630]}"/>
    <s v="{[Medida].[Medida].&amp;[2]}"/>
    <s v="{[Keren].[Keren].[All]}"/>
    <s v="{[Cheshbon KM].[Hie Peilut].[Peilut 7].&amp;[Kod_Peilut_L7_625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4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4" si="27">
        <n x="1" s="1"/>
        <n x="2" s="1"/>
        <n x="25"/>
        <n x="26"/>
      </t>
    </mdx>
    <mdx n="0" f="v">
      <t c="4" si="27">
        <n x="1" s="1"/>
        <n x="2" s="1"/>
        <n x="28"/>
        <n x="26"/>
      </t>
    </mdx>
    <mdx n="0" f="v">
      <t c="4" si="27">
        <n x="1" s="1"/>
        <n x="2" s="1"/>
        <n x="29"/>
        <n x="26"/>
      </t>
    </mdx>
    <mdx n="0" f="v">
      <t c="4" si="27">
        <n x="1" s="1"/>
        <n x="2" s="1"/>
        <n x="30"/>
        <n x="26"/>
      </t>
    </mdx>
    <mdx n="0" f="v">
      <t c="4" si="27">
        <n x="1" s="1"/>
        <n x="2" s="1"/>
        <n x="31"/>
        <n x="26"/>
      </t>
    </mdx>
    <mdx n="0" f="v">
      <t c="4" si="27">
        <n x="1" s="1"/>
        <n x="2" s="1"/>
        <n x="32"/>
        <n x="26"/>
      </t>
    </mdx>
    <mdx n="0" f="v">
      <t c="4" si="27">
        <n x="1" s="1"/>
        <n x="2" s="1"/>
        <n x="33"/>
        <n x="26"/>
      </t>
    </mdx>
    <mdx n="0" f="v">
      <t c="4" si="27">
        <n x="1" s="1"/>
        <n x="2" s="1"/>
        <n x="34"/>
        <n x="26"/>
      </t>
    </mdx>
    <mdx n="0" f="v">
      <t c="4" si="27">
        <n x="1" s="1"/>
        <n x="2" s="1"/>
        <n x="35"/>
        <n x="26"/>
      </t>
    </mdx>
    <mdx n="0" f="v">
      <t c="4" si="27">
        <n x="1" s="1"/>
        <n x="2" s="1"/>
        <n x="36"/>
        <n x="26"/>
      </t>
    </mdx>
    <mdx n="0" f="v">
      <t c="4" si="27">
        <n x="1" s="1"/>
        <n x="2" s="1"/>
        <n x="37"/>
        <n x="26"/>
      </t>
    </mdx>
  </mdxMetadata>
  <valueMetadata count="4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</valueMetadata>
</metadata>
</file>

<file path=xl/sharedStrings.xml><?xml version="1.0" encoding="utf-8"?>
<sst xmlns="http://schemas.openxmlformats.org/spreadsheetml/2006/main" count="3935" uniqueCount="801">
  <si>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</si>
  <si>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</si>
  <si>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</si>
  <si>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</si>
  <si>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</si>
  <si>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</si>
  <si>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</si>
  <si>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</si>
  <si>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</si>
  <si>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</si>
  <si>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</si>
  <si>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</si>
  <si>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</si>
  <si>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</si>
  <si>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</si>
  <si>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</si>
  <si>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</si>
  <si>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</si>
  <si>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</si>
  <si>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</si>
  <si>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</si>
  <si>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</si>
  <si>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</si>
  <si>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גילון</t>
  </si>
  <si>
    <t>גליל</t>
  </si>
  <si>
    <t>סה"כ צמודות מדד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</si>
  <si>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</si>
  <si>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</si>
  <si>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</si>
  <si>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</si>
  <si>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</si>
  <si>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</si>
  <si>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</si>
  <si>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</si>
  <si>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</si>
  <si>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</si>
  <si>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</si>
  <si>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</si>
  <si>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</si>
  <si>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</si>
  <si>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</si>
  <si>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</si>
  <si>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</si>
  <si>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</si>
  <si>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</si>
  <si>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</si>
  <si>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</si>
  <si>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</si>
  <si>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</si>
  <si>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</si>
  <si>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</si>
  <si>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</si>
  <si>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</si>
  <si>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</si>
  <si>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</si>
  <si>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</si>
  <si>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</si>
  <si>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</si>
  <si>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</si>
  <si>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ענף מסחר</t>
  </si>
  <si>
    <t>שם מדרג</t>
  </si>
  <si>
    <t>סה"כ שמחקות מדדים אחרים בישראל</t>
  </si>
  <si>
    <t>סה"כ שמחקות מדדים אחרים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</si>
  <si>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</si>
  <si>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</si>
  <si>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</si>
  <si>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</si>
  <si>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</si>
  <si>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</si>
  <si>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</si>
  <si>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</si>
  <si>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</si>
  <si>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</si>
  <si>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</si>
  <si>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</si>
  <si>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</si>
  <si>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</si>
  <si>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</si>
  <si>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</si>
  <si>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</si>
  <si>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</si>
  <si>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</si>
  <si>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</si>
  <si>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</si>
  <si>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</si>
  <si>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</si>
  <si>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</si>
  <si>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</si>
  <si>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</si>
  <si>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</si>
  <si>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</si>
  <si>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</si>
  <si>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</si>
  <si>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</si>
  <si>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</si>
  <si>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</si>
  <si>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</si>
  <si>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</si>
  <si>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</si>
  <si>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</si>
  <si>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</si>
  <si>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</si>
  <si>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</si>
  <si>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</si>
  <si>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</si>
  <si>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</si>
  <si>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</si>
  <si>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</si>
  <si>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</si>
  <si>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</si>
  <si>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</si>
  <si>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</si>
  <si>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</si>
  <si>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</si>
  <si>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</si>
  <si>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</si>
  <si>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</si>
  <si>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</si>
  <si>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</si>
  <si>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</si>
  <si>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</si>
  <si>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</si>
  <si>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</si>
  <si>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</si>
  <si>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</si>
  <si>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</si>
  <si>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</si>
  <si>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</si>
  <si>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</si>
  <si>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</si>
  <si>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</si>
  <si>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</si>
  <si>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</si>
  <si>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</si>
  <si>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</si>
  <si>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</si>
  <si>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</si>
  <si>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</si>
  <si>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</si>
  <si>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</si>
  <si>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</si>
  <si>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</si>
  <si>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</si>
  <si>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</si>
  <si>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</si>
  <si>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</si>
  <si>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</si>
  <si>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</si>
  <si>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</si>
  <si>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</si>
  <si>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</si>
  <si>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</si>
  <si>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</si>
  <si>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</si>
  <si>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</si>
  <si>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</si>
  <si>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</si>
  <si>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</si>
  <si>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</si>
  <si>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</si>
  <si>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</si>
  <si>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</si>
  <si>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</si>
  <si>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</si>
  <si>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</si>
  <si>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</si>
  <si>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</si>
  <si>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</si>
  <si>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</si>
  <si>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</si>
  <si>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</si>
  <si>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</si>
  <si>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</si>
  <si>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</si>
  <si>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</si>
  <si>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</si>
  <si>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</si>
  <si>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</si>
  <si>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</si>
  <si>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</si>
  <si>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</si>
  <si>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</si>
  <si>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</si>
  <si>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</si>
  <si>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</si>
  <si>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</si>
  <si>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</si>
  <si>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</si>
  <si>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</si>
  <si>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</si>
  <si>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</si>
  <si>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</si>
  <si>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</si>
  <si>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</si>
  <si>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</si>
  <si>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</si>
  <si>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</si>
  <si>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</si>
  <si>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</si>
  <si>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</si>
  <si>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</si>
  <si>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</si>
  <si>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</si>
  <si>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</si>
  <si>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</si>
  <si>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</si>
  <si>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</si>
  <si>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</si>
  <si>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</si>
  <si>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</si>
  <si>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</si>
  <si>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</si>
  <si>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</si>
  <si>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</si>
  <si>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</si>
  <si>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</si>
  <si>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</si>
  <si>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</si>
  <si>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</si>
  <si>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</si>
  <si>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</si>
  <si>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</si>
  <si>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</si>
  <si>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</si>
  <si>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</si>
  <si>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</si>
  <si>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</si>
  <si>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</si>
  <si>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</si>
  <si>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</si>
  <si>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</si>
  <si>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</si>
  <si>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</si>
  <si>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</si>
  <si>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</si>
  <si>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</si>
  <si>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</si>
  <si>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</si>
  <si>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</si>
  <si>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</si>
  <si>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</si>
  <si>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</si>
  <si>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</si>
  <si>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</si>
  <si>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</si>
  <si>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30/06/2017</t>
  </si>
  <si>
    <t>מגדל מקפת קרנות פנסיה וקופות גמל בע"מ</t>
  </si>
  <si>
    <t>מקפת אישית - מסלול אג"ח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</si>
  <si>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</si>
  <si>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</si>
  <si>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</si>
  <si>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</si>
  <si>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</si>
  <si>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</si>
  <si>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</si>
  <si>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</si>
  <si>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</si>
  <si>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</si>
  <si>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</si>
  <si>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</si>
  <si>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</si>
  <si>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</si>
  <si>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</si>
  <si>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</si>
  <si>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</si>
  <si>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</si>
  <si>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</si>
  <si>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</si>
  <si>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</si>
  <si>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ממשלתי  שיקלית 219</t>
  </si>
  <si>
    <t>1110907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</si>
  <si>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</si>
  <si>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</si>
  <si>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</si>
  <si>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</si>
  <si>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</si>
  <si>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</si>
  <si>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118</t>
  </si>
  <si>
    <t>1126218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</si>
  <si>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</si>
  <si>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</si>
  <si>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</si>
  <si>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</si>
  <si>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</si>
  <si>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</si>
  <si>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ממשלתי שקלי 825</t>
  </si>
  <si>
    <t>1135557</t>
  </si>
  <si>
    <t>ממשק0120</t>
  </si>
  <si>
    <t>1115773</t>
  </si>
  <si>
    <t>לאומי אגח 177</t>
  </si>
  <si>
    <t>מגמה</t>
  </si>
  <si>
    <t>520018078</t>
  </si>
  <si>
    <t>בנקים</t>
  </si>
  <si>
    <t>AAA</t>
  </si>
  <si>
    <t>מזרחי הנפקות 44</t>
  </si>
  <si>
    <t>520000522</t>
  </si>
  <si>
    <t>מזרחי הנפקות אגח 42</t>
  </si>
  <si>
    <t>מזרחי טפחות 35</t>
  </si>
  <si>
    <t>מזרחי טפחות 38</t>
  </si>
  <si>
    <t>מזרחי טפחות 39</t>
  </si>
  <si>
    <t>פועלים הנפקות אגח 32</t>
  </si>
  <si>
    <t>520000118</t>
  </si>
  <si>
    <t>פועלים הנפקות אגח 33</t>
  </si>
  <si>
    <t>פועלים הנפקות אגח 34</t>
  </si>
  <si>
    <t>הבינלאומי סדרה ט</t>
  </si>
  <si>
    <t>513141879</t>
  </si>
  <si>
    <t>AA+</t>
  </si>
  <si>
    <t>לאומי מימון הת יב</t>
  </si>
  <si>
    <t>לאומי מימון הת יד</t>
  </si>
  <si>
    <t>לאומי מימון התח ח</t>
  </si>
  <si>
    <t>מזרחי טפחות הנפקות הת 31</t>
  </si>
  <si>
    <t>עזריאלי אגח ב</t>
  </si>
  <si>
    <t>510960719</t>
  </si>
  <si>
    <t>נדלן ובינוי</t>
  </si>
  <si>
    <t>עזריאלי אגח ג</t>
  </si>
  <si>
    <t>עזריאלי אגח ד</t>
  </si>
  <si>
    <t>פועלים הנפקות התח אגח י</t>
  </si>
  <si>
    <t>פועלים הנפקות התח אגח יד</t>
  </si>
  <si>
    <t>אירפורט אגח ד</t>
  </si>
  <si>
    <t>511659401</t>
  </si>
  <si>
    <t>AA</t>
  </si>
  <si>
    <t>אירפורט אגח ה</t>
  </si>
  <si>
    <t>אירפורט אגח ז</t>
  </si>
  <si>
    <t>בזק סדרה ו</t>
  </si>
  <si>
    <t>520031931</t>
  </si>
  <si>
    <t>תקשורת מדיה</t>
  </si>
  <si>
    <t>בזק סדרה י</t>
  </si>
  <si>
    <t>בינל הנפק התח כ</t>
  </si>
  <si>
    <t>בינלאומי הנפקות 21</t>
  </si>
  <si>
    <t>בנק לאומי שה סדרה 200</t>
  </si>
  <si>
    <t>דסקמנ.ק4</t>
  </si>
  <si>
    <t>520007030</t>
  </si>
  <si>
    <t>חשמל אגח 27</t>
  </si>
  <si>
    <t>520000472</t>
  </si>
  <si>
    <t>שרותים</t>
  </si>
  <si>
    <t>חשמל אגח 29</t>
  </si>
  <si>
    <t>למן.ק300</t>
  </si>
  <si>
    <t>מנפיקים התח ב</t>
  </si>
  <si>
    <t>פועלים הנפקות שה 1</t>
  </si>
  <si>
    <t>אדמה לשעבר מכתשים אגן ב</t>
  </si>
  <si>
    <t>520043605</t>
  </si>
  <si>
    <t>כימיה גומי ופלסטיק</t>
  </si>
  <si>
    <t>AA-</t>
  </si>
  <si>
    <t>אמות אגח ב*</t>
  </si>
  <si>
    <t>520026683</t>
  </si>
  <si>
    <t>אמות אגח ד</t>
  </si>
  <si>
    <t>אמות.ק3*</t>
  </si>
  <si>
    <t>בראק אן וי אגח א</t>
  </si>
  <si>
    <t>34250659</t>
  </si>
  <si>
    <t>בראק אן וי אגח ב</t>
  </si>
  <si>
    <t>גב ים     ה*</t>
  </si>
  <si>
    <t>520001736</t>
  </si>
  <si>
    <t>גב ים     ו*</t>
  </si>
  <si>
    <t>גזית גלוב אג10</t>
  </si>
  <si>
    <t>520033234</t>
  </si>
  <si>
    <t>גזית גלוב ט</t>
  </si>
  <si>
    <t>דה זראסאי אגח 1</t>
  </si>
  <si>
    <t>1744984</t>
  </si>
  <si>
    <t>דקאהנ.ק7</t>
  </si>
  <si>
    <t>520019753</t>
  </si>
  <si>
    <t>דקסיה ישראל אגח ב</t>
  </si>
  <si>
    <t>דקסיה ישראל הנפקות סד י</t>
  </si>
  <si>
    <t>הראל הנפקות 6</t>
  </si>
  <si>
    <t>520033986</t>
  </si>
  <si>
    <t>ביטוח</t>
  </si>
  <si>
    <t>הראל הנפקות אגח ד</t>
  </si>
  <si>
    <t>הראל הנפקות אגח ה</t>
  </si>
  <si>
    <t>הראל הנפקות ז</t>
  </si>
  <si>
    <t>יואל אגח 3</t>
  </si>
  <si>
    <t>520033226</t>
  </si>
  <si>
    <t>השקעה ואחזקות</t>
  </si>
  <si>
    <t>כלל ביט מימון אגח ג</t>
  </si>
  <si>
    <t>513754069</t>
  </si>
  <si>
    <t>כללביט אגח ט</t>
  </si>
  <si>
    <t>מליסרון   אגח ה*</t>
  </si>
  <si>
    <t>520037789</t>
  </si>
  <si>
    <t>מליסרון 7*</t>
  </si>
  <si>
    <t>מליסרון 8*</t>
  </si>
  <si>
    <t>מליסרון אגח ו*</t>
  </si>
  <si>
    <t>מליסרון אגח טז*</t>
  </si>
  <si>
    <t>מליסרון אגח י*</t>
  </si>
  <si>
    <t>מליסרון אגח יא*</t>
  </si>
  <si>
    <t>מליסרון אגח יג*</t>
  </si>
  <si>
    <t>מליסרון אגח יד*</t>
  </si>
  <si>
    <t>פז נפט סדרה ו*</t>
  </si>
  <si>
    <t>510216054</t>
  </si>
  <si>
    <t>פניקס הון אגח ב</t>
  </si>
  <si>
    <t>520017450</t>
  </si>
  <si>
    <t>פניקס הון אגח ה</t>
  </si>
  <si>
    <t>ריט 1 אגח 6*</t>
  </si>
  <si>
    <t>513821488</t>
  </si>
  <si>
    <t>ריט1 אגח ג*</t>
  </si>
  <si>
    <t>ריט1 אגח ד*</t>
  </si>
  <si>
    <t>ריט1 אגח ה*</t>
  </si>
  <si>
    <t>ביג 5</t>
  </si>
  <si>
    <t>513623314</t>
  </si>
  <si>
    <t>A+</t>
  </si>
  <si>
    <t>ביג אגח ג</t>
  </si>
  <si>
    <t>ביג אגח ד</t>
  </si>
  <si>
    <t>ביג אגח ז</t>
  </si>
  <si>
    <t>ביג אגח ח</t>
  </si>
  <si>
    <t>בינל הנפק התח כב (COCO)</t>
  </si>
  <si>
    <t>דיסקונט מנ שה</t>
  </si>
  <si>
    <t>ירושלים הנפקות אגח ט</t>
  </si>
  <si>
    <t>520025636</t>
  </si>
  <si>
    <t>ישרס אגח טו</t>
  </si>
  <si>
    <t>520017807</t>
  </si>
  <si>
    <t>מזרחי טפחות שטר הון 1</t>
  </si>
  <si>
    <t>נכסים ובנין 6</t>
  </si>
  <si>
    <t>520025438</t>
  </si>
  <si>
    <t>סלע קפיטל נדלן אגח ג</t>
  </si>
  <si>
    <t>513992529</t>
  </si>
  <si>
    <t>סלע קפיטל נדלן ב</t>
  </si>
  <si>
    <t>סלקום אגח ד</t>
  </si>
  <si>
    <t>511930125</t>
  </si>
  <si>
    <t>סלקום אגח ו</t>
  </si>
  <si>
    <t>סלקום אגח ח</t>
  </si>
  <si>
    <t>פרטנר     ג</t>
  </si>
  <si>
    <t>520044314</t>
  </si>
  <si>
    <t>רבוע נדלן 4</t>
  </si>
  <si>
    <t>513765859</t>
  </si>
  <si>
    <t>רבוע נדלן אגח ה</t>
  </si>
  <si>
    <t>ריבוע נדלן ז</t>
  </si>
  <si>
    <t>אזורים סדרה 9*</t>
  </si>
  <si>
    <t>520025990</t>
  </si>
  <si>
    <t>A</t>
  </si>
  <si>
    <t>אשטרום נכ אג8</t>
  </si>
  <si>
    <t>520036617</t>
  </si>
  <si>
    <t>אשטרום נכסים אגח 10</t>
  </si>
  <si>
    <t>גירון 3</t>
  </si>
  <si>
    <t>520044520</t>
  </si>
  <si>
    <t>גירון אגח ד</t>
  </si>
  <si>
    <t>דיסקונט שטר הון 1</t>
  </si>
  <si>
    <t>דקסיה ישראל אגח יג</t>
  </si>
  <si>
    <t>דרבן.ק4</t>
  </si>
  <si>
    <t>520038902</t>
  </si>
  <si>
    <t>ישפרו אגח סד ב</t>
  </si>
  <si>
    <t>520029208</t>
  </si>
  <si>
    <t>מגה אור אגח ג</t>
  </si>
  <si>
    <t>513257873</t>
  </si>
  <si>
    <t>נכסים ובנין בעמ(סדרה ג)</t>
  </si>
  <si>
    <t>שיכון ובינוי 6*</t>
  </si>
  <si>
    <t>520036104</t>
  </si>
  <si>
    <t>אדגר.ק7</t>
  </si>
  <si>
    <t>520035171</t>
  </si>
  <si>
    <t>A-</t>
  </si>
  <si>
    <t>אזרם.ק8*</t>
  </si>
  <si>
    <t>אלבר 13</t>
  </si>
  <si>
    <t>512025891</t>
  </si>
  <si>
    <t>אפריקה נכסים 6</t>
  </si>
  <si>
    <t>510560188</t>
  </si>
  <si>
    <t>בזן.ק1</t>
  </si>
  <si>
    <t>520036658</t>
  </si>
  <si>
    <t>דה לסר אגח 3</t>
  </si>
  <si>
    <t>1427976</t>
  </si>
  <si>
    <t>דה לסר אגח ב</t>
  </si>
  <si>
    <t>דה לסר אגח ד</t>
  </si>
  <si>
    <t>הכשרת היישוב 17</t>
  </si>
  <si>
    <t>514423474</t>
  </si>
  <si>
    <t>ירושלים הנפקות נדחה אגח י</t>
  </si>
  <si>
    <t>כלכלית ירושלים אגח טו</t>
  </si>
  <si>
    <t>520017070</t>
  </si>
  <si>
    <t>כלכלית ירושלים אגח יב</t>
  </si>
  <si>
    <t>כלכלית לירושלים אגח סד ו</t>
  </si>
  <si>
    <t>מבנה תעשיה אגח ח</t>
  </si>
  <si>
    <t>520024126</t>
  </si>
  <si>
    <t>מבני תעשיה 14</t>
  </si>
  <si>
    <t>מבני תעשיה אגח יז</t>
  </si>
  <si>
    <t>מבני תעשיה אגח יח</t>
  </si>
  <si>
    <t>מבני תעשייה אג  ט צמוד 5.05%</t>
  </si>
  <si>
    <t>הכשר.ק13</t>
  </si>
  <si>
    <t>BBB+</t>
  </si>
  <si>
    <t>הכשרה ביטוח אגח 2</t>
  </si>
  <si>
    <t>520042177</t>
  </si>
  <si>
    <t>BBB</t>
  </si>
  <si>
    <t>לאומי אגח 178</t>
  </si>
  <si>
    <t>מזרחי הנפקות 40</t>
  </si>
  <si>
    <t>מזרחי הנפקות 41</t>
  </si>
  <si>
    <t>פועלים הנפקות אגח 29</t>
  </si>
  <si>
    <t>פועלים הנפקות אגח 30</t>
  </si>
  <si>
    <t>בינלאומי סדרה ח</t>
  </si>
  <si>
    <t>לאומי מימון הת יג</t>
  </si>
  <si>
    <t>מרכנתיל אגח ב</t>
  </si>
  <si>
    <t>513686154</t>
  </si>
  <si>
    <t>בזק סדרה ז</t>
  </si>
  <si>
    <t>בזק סדרה ט</t>
  </si>
  <si>
    <t>וילאר אג 5</t>
  </si>
  <si>
    <t>520038910</t>
  </si>
  <si>
    <t>חשמל אגח 26</t>
  </si>
  <si>
    <t>לאומי כ.התחייבות 400  COCO</t>
  </si>
  <si>
    <t>לאומי מימון שטר הון סדרה 301</t>
  </si>
  <si>
    <t>תעשיה אוירית אגח ד</t>
  </si>
  <si>
    <t>520027194</t>
  </si>
  <si>
    <t>ביטחוניות</t>
  </si>
  <si>
    <t>אמות אגח ה</t>
  </si>
  <si>
    <t>דה זראסאי אגח ב</t>
  </si>
  <si>
    <t>דה זראסאי אגח ג</t>
  </si>
  <si>
    <t>דקסיה ישראל הנפקות אגח יא</t>
  </si>
  <si>
    <t>הפניקס אגח ח</t>
  </si>
  <si>
    <t>הראל הנפקות יב</t>
  </si>
  <si>
    <t>הראל הנפקות יג</t>
  </si>
  <si>
    <t>וורטון אגח א</t>
  </si>
  <si>
    <t>כללביט אגח י</t>
  </si>
  <si>
    <t>פז נפט אג 3*</t>
  </si>
  <si>
    <t>פז נפט ד*</t>
  </si>
  <si>
    <t>פז נפט ה*</t>
  </si>
  <si>
    <t>קרסו אגח א</t>
  </si>
  <si>
    <t>514065283</t>
  </si>
  <si>
    <t>ביג אג"ח סדרה ו</t>
  </si>
  <si>
    <t>דיסקונט התח יב  COCO</t>
  </si>
  <si>
    <t>לייטסטון אגח א</t>
  </si>
  <si>
    <t>1838682</t>
  </si>
  <si>
    <t>מויניאן אגח א</t>
  </si>
  <si>
    <t>Real Estate</t>
  </si>
  <si>
    <t>ממן אגח ב</t>
  </si>
  <si>
    <t>520036435</t>
  </si>
  <si>
    <t>נכסים ובנין 7</t>
  </si>
  <si>
    <t>סלקום אגח ט</t>
  </si>
  <si>
    <t>פרטנר     ד</t>
  </si>
  <si>
    <t>קרסו אגח ב</t>
  </si>
  <si>
    <t>רילייטד אגח א</t>
  </si>
  <si>
    <t>שפיר הנדסה אגח א</t>
  </si>
  <si>
    <t>514892801</t>
  </si>
  <si>
    <t>אזורים סדרה 10*</t>
  </si>
  <si>
    <t>אזורים סדרה 11*</t>
  </si>
  <si>
    <t>יו טי אס אגח ח</t>
  </si>
  <si>
    <t>520039249</t>
  </si>
  <si>
    <t>מגה אור אגח ה</t>
  </si>
  <si>
    <t>קבוצת דלק סדרה טו (15)</t>
  </si>
  <si>
    <t>520044322</t>
  </si>
  <si>
    <t>אלבר 14</t>
  </si>
  <si>
    <t>בזן 4</t>
  </si>
  <si>
    <t>בזן אגח ה</t>
  </si>
  <si>
    <t>דה לסר אגח ה</t>
  </si>
  <si>
    <t>דלשה קפיטל אגח ב</t>
  </si>
  <si>
    <t>כלכלית ירושלים אגח יא</t>
  </si>
  <si>
    <t>מבני תעשייה אגח טו</t>
  </si>
  <si>
    <t>אלדן סדרה א</t>
  </si>
  <si>
    <t>510454333</t>
  </si>
  <si>
    <t>אלדן סדרה ב</t>
  </si>
  <si>
    <t>טן דלק ג</t>
  </si>
  <si>
    <t>511540809</t>
  </si>
  <si>
    <t>בזן אגח ו</t>
  </si>
  <si>
    <t>פלאזה סנטרס</t>
  </si>
  <si>
    <t>1109917</t>
  </si>
  <si>
    <t>33248324</t>
  </si>
  <si>
    <t>הראל סל תל בונד 60</t>
  </si>
  <si>
    <t>1113257</t>
  </si>
  <si>
    <t>514103811</t>
  </si>
  <si>
    <t>אג"ח</t>
  </si>
  <si>
    <t>פסגות סל בונד צ. יתר 133</t>
  </si>
  <si>
    <t>1127752</t>
  </si>
  <si>
    <t>513464289</t>
  </si>
  <si>
    <t>פסגות תל בונד 60 סדרה 2</t>
  </si>
  <si>
    <t>1109479</t>
  </si>
  <si>
    <t>קסם תל בונד 20</t>
  </si>
  <si>
    <t>1101633</t>
  </si>
  <si>
    <t>520041989</t>
  </si>
  <si>
    <t>תכלית תל בונד 60</t>
  </si>
  <si>
    <t>1109362</t>
  </si>
  <si>
    <t>513540310</t>
  </si>
  <si>
    <t>תכלית תל בונד צמודות יתר</t>
  </si>
  <si>
    <t>1127802</t>
  </si>
  <si>
    <t>פסגות סל בונד שקלי</t>
  </si>
  <si>
    <t>1116326</t>
  </si>
  <si>
    <t>תכלית תל בונד שקלי</t>
  </si>
  <si>
    <t>1116250</t>
  </si>
  <si>
    <t>ISHARES USD CORP BND</t>
  </si>
  <si>
    <t>IE0032895942</t>
  </si>
  <si>
    <t>VANGUARD S.T CORP BOND</t>
  </si>
  <si>
    <t>US92206C4096</t>
  </si>
  <si>
    <t>NYSE</t>
  </si>
  <si>
    <t>ISHARES USD EM CORP BND</t>
  </si>
  <si>
    <t>IE00B6TLBW47</t>
  </si>
  <si>
    <t>SPDR EMERGING MKTS LOCAL BD</t>
  </si>
  <si>
    <t>IE00B4613386</t>
  </si>
  <si>
    <t>DB X TR II TRX CROSSOVER 5 Y</t>
  </si>
  <si>
    <t>LU0290359032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</si>
  <si>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</si>
  <si>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</si>
  <si>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</si>
  <si>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</si>
  <si>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</si>
  <si>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</si>
  <si>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תעודות השתתפות בקרנות נאמנות בחו"ל</t>
  </si>
  <si>
    <t>UBS LUX BD USD</t>
  </si>
  <si>
    <t>LU0396367608</t>
  </si>
  <si>
    <t>S&amp;P</t>
  </si>
  <si>
    <t>NEUBER BERMAN H/Y BD I2A</t>
  </si>
  <si>
    <t>IE00B8QBJF01</t>
  </si>
  <si>
    <t>BB</t>
  </si>
  <si>
    <t>FITCH</t>
  </si>
  <si>
    <t>ערד 2024 סדרה 8761</t>
  </si>
  <si>
    <t>8287617</t>
  </si>
  <si>
    <t>ערד 2025 סדרה 8771</t>
  </si>
  <si>
    <t>8287716</t>
  </si>
  <si>
    <t>ערד 8786_1/2027</t>
  </si>
  <si>
    <t>71116487</t>
  </si>
  <si>
    <t>ערד 8790 2027 4.8%</t>
  </si>
  <si>
    <t>ערד 8792</t>
  </si>
  <si>
    <t>8287928</t>
  </si>
  <si>
    <t>ערד 8793</t>
  </si>
  <si>
    <t>ערד 8794</t>
  </si>
  <si>
    <t>71120232</t>
  </si>
  <si>
    <t>ערד 8795</t>
  </si>
  <si>
    <t>71120356</t>
  </si>
  <si>
    <t>ערד 8796</t>
  </si>
  <si>
    <t>98796000</t>
  </si>
  <si>
    <t>ערד 8797</t>
  </si>
  <si>
    <t>98797000</t>
  </si>
  <si>
    <t>ערד 8798</t>
  </si>
  <si>
    <t>98798000</t>
  </si>
  <si>
    <t>ערד 8799</t>
  </si>
  <si>
    <t>98799000</t>
  </si>
  <si>
    <t>ערד 8800</t>
  </si>
  <si>
    <t>98800000</t>
  </si>
  <si>
    <t>ערד 8801</t>
  </si>
  <si>
    <t>71120935</t>
  </si>
  <si>
    <t>ערד 8802</t>
  </si>
  <si>
    <t>ערד 8803</t>
  </si>
  <si>
    <t>71121057</t>
  </si>
  <si>
    <t>ערד 8805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</si>
  <si>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</si>
  <si>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</si>
  <si>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</si>
  <si>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</si>
  <si>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</si>
  <si>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</si>
  <si>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</si>
  <si>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</si>
  <si>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</si>
  <si>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</si>
  <si>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</si>
  <si>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</si>
  <si>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</si>
  <si>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8814</t>
  </si>
  <si>
    <t>98814000</t>
  </si>
  <si>
    <t>ערד 8815</t>
  </si>
  <si>
    <t>98815000</t>
  </si>
  <si>
    <t>ערד 8816</t>
  </si>
  <si>
    <t>98816000</t>
  </si>
  <si>
    <t>ערד 8817</t>
  </si>
  <si>
    <t>98817000</t>
  </si>
  <si>
    <t>ערד 8818</t>
  </si>
  <si>
    <t>98818000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</si>
  <si>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</si>
  <si>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</si>
  <si>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</si>
  <si>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</si>
  <si>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</si>
  <si>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</si>
  <si>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</si>
  <si>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</si>
  <si>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</si>
  <si>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</si>
  <si>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</si>
  <si>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</si>
  <si>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</si>
  <si>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</si>
  <si>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</si>
  <si>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</si>
  <si>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</si>
  <si>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</si>
  <si>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</si>
  <si>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</si>
  <si>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</si>
  <si>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</si>
  <si>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</si>
  <si>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</si>
  <si>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</si>
  <si>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</si>
  <si>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</si>
  <si>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</si>
  <si>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</si>
  <si>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</si>
  <si>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</si>
  <si>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</si>
  <si>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</si>
  <si>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</si>
  <si>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</si>
  <si>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</si>
  <si>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</si>
  <si>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</si>
  <si>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8844</t>
  </si>
  <si>
    <t>8844000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</si>
  <si>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</si>
  <si>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</si>
  <si>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</si>
  <si>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</si>
  <si>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</si>
  <si>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</si>
  <si>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</si>
  <si>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</si>
  <si>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8850</t>
  </si>
  <si>
    <t>8850000</t>
  </si>
  <si>
    <t>ערד 8851</t>
  </si>
  <si>
    <t>8851000</t>
  </si>
  <si>
    <t>ערד סדרה 2024  8758  4.8%</t>
  </si>
  <si>
    <t>8287583</t>
  </si>
  <si>
    <t>ערד סדרה 8756 2024 4.8%</t>
  </si>
  <si>
    <t>8287567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</si>
  <si>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</si>
  <si>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</si>
  <si>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</si>
  <si>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</si>
  <si>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</si>
  <si>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</si>
  <si>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</si>
  <si>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</si>
  <si>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</si>
  <si>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>ערד סדרה 8810 2029 4.8%</t>
  </si>
  <si>
    <t>71121438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</si>
  <si>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</si>
  <si>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</si>
  <si>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</si>
  <si>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</si>
  <si>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</si>
  <si>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</si>
  <si>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</si>
  <si>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</si>
  <si>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</si>
  <si>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yes   די.בי.אס לווין סדרה א ל</t>
  </si>
  <si>
    <t>1106988</t>
  </si>
  <si>
    <t>512705138</t>
  </si>
  <si>
    <t>חשמל צמוד 2020   אגח ל.ס</t>
  </si>
  <si>
    <t>6000111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</si>
  <si>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</si>
  <si>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</si>
  <si>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</si>
  <si>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</si>
  <si>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</si>
  <si>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</si>
  <si>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</si>
  <si>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</si>
  <si>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</si>
  <si>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</si>
  <si>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איי סי פאוואר אגח א</t>
  </si>
  <si>
    <t>1140896</t>
  </si>
  <si>
    <t>514401702</t>
  </si>
  <si>
    <t>ENERGY</t>
  </si>
  <si>
    <t>אמקור א</t>
  </si>
  <si>
    <t>1133545</t>
  </si>
  <si>
    <t>510064603</t>
  </si>
  <si>
    <t>אורמת אגח 3*</t>
  </si>
  <si>
    <t>1139179</t>
  </si>
  <si>
    <t>520036716</t>
  </si>
  <si>
    <t>UTILITIES</t>
  </si>
  <si>
    <t>₪ / מט"ח</t>
  </si>
  <si>
    <t>+ILS/-USD 3.534 07-09-17 (10) --120</t>
  </si>
  <si>
    <t>10000076</t>
  </si>
  <si>
    <t>+GBP/-USD 1.2951 02-10-17 (10) +46.4</t>
  </si>
  <si>
    <t>10000078</t>
  </si>
  <si>
    <t>+USD/-EUR 1.1237 16-10-17 (10) +72.2</t>
  </si>
  <si>
    <t>10000081</t>
  </si>
  <si>
    <t/>
  </si>
  <si>
    <t>פרנק שווצרי</t>
  </si>
  <si>
    <t>דולר ניו-זילנד</t>
  </si>
  <si>
    <t>כתר נורבגי</t>
  </si>
  <si>
    <t>בנק לאומי לישראל בע"מ</t>
  </si>
  <si>
    <t>30110000</t>
  </si>
  <si>
    <t>יו בנק</t>
  </si>
  <si>
    <t>30026000</t>
  </si>
  <si>
    <t>30210000</t>
  </si>
  <si>
    <t>34010000</t>
  </si>
  <si>
    <t>NR</t>
  </si>
  <si>
    <t>לא</t>
  </si>
  <si>
    <t>455531</t>
  </si>
  <si>
    <t>כן</t>
  </si>
  <si>
    <t>455954</t>
  </si>
  <si>
    <t>90145362</t>
  </si>
  <si>
    <t>458870</t>
  </si>
  <si>
    <t>458869</t>
  </si>
  <si>
    <t>90136004</t>
  </si>
  <si>
    <t>443423</t>
  </si>
  <si>
    <t>443424</t>
  </si>
  <si>
    <t>90136001</t>
  </si>
  <si>
    <t>90136005</t>
  </si>
  <si>
    <t>90136035</t>
  </si>
  <si>
    <t>90136025</t>
  </si>
  <si>
    <t>90136003</t>
  </si>
  <si>
    <t>90136002</t>
  </si>
  <si>
    <t>470540</t>
  </si>
  <si>
    <t>465782</t>
  </si>
  <si>
    <t>467404</t>
  </si>
  <si>
    <t>91050001</t>
  </si>
  <si>
    <t>סה"כ יתרות התחייבות להשקעה</t>
  </si>
  <si>
    <t>סה"כ בישראל</t>
  </si>
  <si>
    <t>מובטחות משכנתא - גורם 01</t>
  </si>
  <si>
    <t>בבטחונות אחרים - גורם 94</t>
  </si>
  <si>
    <t>בבטחונות אחרים - גורם 89</t>
  </si>
  <si>
    <t>בבטחונות אחרים - גורם 90</t>
  </si>
  <si>
    <t>בבטחונות אחרים - גורם 41</t>
  </si>
  <si>
    <t>בבטחונות אחרים - גורם 40</t>
  </si>
  <si>
    <t>בבטחונות אחרים - גורם 92</t>
  </si>
  <si>
    <t>בבטחונות אחרים - גורם 96</t>
  </si>
  <si>
    <t>בבטחונות אחרים - גורם 98</t>
  </si>
  <si>
    <t>גורם 98</t>
  </si>
  <si>
    <t>גורם 105</t>
  </si>
  <si>
    <t>גורם 103</t>
  </si>
  <si>
    <t>גורם 96</t>
  </si>
  <si>
    <t>גורם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</si>
</sst>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</numFmts>
  <fonts count="3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2">
    <xf numFmtId="0" fontId="0" fillId="0" borderId="0"/>
    <xf numFmtId="43" fontId="2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5" fontId="13" fillId="0" borderId="0" applyFill="0" applyBorder="0" applyProtection="0">
      <alignment horizontal="right"/>
    </xf>
    <xf numFmtId="165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8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0" fontId="10" fillId="0" borderId="6" xfId="7" applyFont="1" applyBorder="1" applyAlignment="1">
      <alignment horizontal="center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10" fillId="0" borderId="0" xfId="7" applyFont="1" applyBorder="1" applyAlignment="1">
      <alignment horizontal="center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6" fontId="28" fillId="0" borderId="28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 indent="2"/>
    </xf>
    <xf numFmtId="0" fontId="29" fillId="0" borderId="29" xfId="0" applyFont="1" applyFill="1" applyBorder="1" applyAlignment="1">
      <alignment horizontal="right" indent="3"/>
    </xf>
    <xf numFmtId="0" fontId="29" fillId="0" borderId="30" xfId="0" applyFont="1" applyFill="1" applyBorder="1" applyAlignment="1">
      <alignment horizontal="right" indent="2"/>
    </xf>
    <xf numFmtId="0" fontId="29" fillId="0" borderId="25" xfId="0" applyNumberFormat="1" applyFont="1" applyFill="1" applyBorder="1" applyAlignment="1">
      <alignment horizontal="right"/>
    </xf>
    <xf numFmtId="4" fontId="29" fillId="0" borderId="25" xfId="0" applyNumberFormat="1" applyFont="1" applyFill="1" applyBorder="1" applyAlignment="1">
      <alignment horizontal="right"/>
    </xf>
    <xf numFmtId="2" fontId="29" fillId="0" borderId="25" xfId="0" applyNumberFormat="1" applyFont="1" applyFill="1" applyBorder="1" applyAlignment="1">
      <alignment horizontal="right"/>
    </xf>
    <xf numFmtId="10" fontId="29" fillId="0" borderId="25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4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2"/>
    </xf>
    <xf numFmtId="0" fontId="7" fillId="0" borderId="0" xfId="0" applyFont="1" applyAlignment="1">
      <alignment horizontal="right"/>
    </xf>
    <xf numFmtId="43" fontId="6" fillId="0" borderId="31" xfId="13" applyFont="1" applyBorder="1" applyAlignment="1">
      <alignment horizontal="right"/>
    </xf>
    <xf numFmtId="10" fontId="6" fillId="0" borderId="31" xfId="14" applyNumberFormat="1" applyFont="1" applyBorder="1" applyAlignment="1">
      <alignment horizontal="center"/>
    </xf>
    <xf numFmtId="2" fontId="6" fillId="0" borderId="31" xfId="7" applyNumberFormat="1" applyFont="1" applyBorder="1" applyAlignment="1">
      <alignment horizontal="right"/>
    </xf>
    <xf numFmtId="168" fontId="6" fillId="0" borderId="31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3" fontId="5" fillId="0" borderId="0" xfId="13" applyFont="1" applyAlignment="1">
      <alignment horizontal="center"/>
    </xf>
    <xf numFmtId="43" fontId="29" fillId="0" borderId="0" xfId="13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 indent="1"/>
    </xf>
    <xf numFmtId="0" fontId="30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" fillId="0" borderId="0" xfId="11" applyAlignment="1" applyProtection="1"/>
    <xf numFmtId="0" fontId="30" fillId="0" borderId="29" xfId="0" applyFont="1" applyFill="1" applyBorder="1" applyAlignment="1">
      <alignment horizontal="right" indent="2"/>
    </xf>
    <xf numFmtId="4" fontId="30" fillId="0" borderId="0" xfId="0" applyNumberFormat="1" applyFont="1" applyFill="1" applyBorder="1" applyAlignment="1"/>
    <xf numFmtId="0" fontId="30" fillId="0" borderId="0" xfId="0" applyNumberFormat="1" applyFont="1" applyFill="1" applyBorder="1" applyAlignment="1"/>
    <xf numFmtId="10" fontId="30" fillId="0" borderId="0" xfId="0" applyNumberFormat="1" applyFont="1" applyFill="1" applyBorder="1" applyAlignment="1"/>
    <xf numFmtId="0" fontId="30" fillId="0" borderId="0" xfId="0" applyFont="1" applyFill="1" applyBorder="1" applyAlignment="1"/>
    <xf numFmtId="2" fontId="30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right"/>
    </xf>
    <xf numFmtId="43" fontId="6" fillId="0" borderId="31" xfId="13" applyFont="1" applyFill="1" applyBorder="1" applyAlignment="1">
      <alignment horizontal="right"/>
    </xf>
    <xf numFmtId="168" fontId="6" fillId="0" borderId="31" xfId="7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11" fillId="0" borderId="0" xfId="0" applyFont="1" applyFill="1" applyAlignment="1">
      <alignment horizontal="right" readingOrder="2"/>
    </xf>
    <xf numFmtId="0" fontId="2" fillId="0" borderId="0" xfId="0" applyFont="1" applyFill="1" applyBorder="1" applyAlignment="1">
      <alignment horizontal="right"/>
    </xf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0" fontId="24" fillId="0" borderId="0" xfId="7" applyFont="1" applyAlignment="1">
      <alignment horizontal="right"/>
    </xf>
    <xf numFmtId="0" fontId="24" fillId="0" borderId="0" xfId="7" applyFont="1" applyFill="1" applyBorder="1" applyAlignment="1">
      <alignment horizontal="right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3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center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22">
    <cellStyle name="Comma" xfId="13" builtinId="3"/>
    <cellStyle name="Comma 2" xfId="1"/>
    <cellStyle name="Comma 2 2" xfId="15"/>
    <cellStyle name="Comma 3" xfId="20"/>
    <cellStyle name="Currency [0] _1" xfId="2"/>
    <cellStyle name="Hyperlink 2" xfId="3"/>
    <cellStyle name="Normal" xfId="0" builtinId="0"/>
    <cellStyle name="Normal 11" xfId="4"/>
    <cellStyle name="Normal 11 2" xfId="16"/>
    <cellStyle name="Normal 2" xfId="5"/>
    <cellStyle name="Normal 2 2" xfId="17"/>
    <cellStyle name="Normal 3" xfId="6"/>
    <cellStyle name="Normal 3 2" xfId="18"/>
    <cellStyle name="Normal 4" xfId="12"/>
    <cellStyle name="Normal_2007-16618" xfId="7"/>
    <cellStyle name="Percent" xfId="14" builtinId="5"/>
    <cellStyle name="Percent 2" xfId="8"/>
    <cellStyle name="Percent 2 2" xfId="19"/>
    <cellStyle name="Percent 3" xfId="21"/>
    <cellStyle name="Text" xfId="9"/>
    <cellStyle name="Total" xfId="10"/>
    <cellStyle name="היפר-קישור" xfId="11" builtinId="8"/>
  </cellStyles>
  <dxfs count="3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198120</xdr:colOff>
      <xdr:row>50</xdr:row>
      <xdr:rowOff>0</xdr:rowOff>
    </xdr:from>
    <xdr:to>
      <xdr:col>32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F66"/>
  <sheetViews>
    <sheetView rightToLeft="1" tabSelected="1" workbookViewId="0">
      <selection activeCell="A33" sqref="A33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6" width="6.7109375" style="9" customWidth="1"/>
    <col min="27" max="29" width="7.7109375" style="9" customWidth="1"/>
    <col min="30" max="30" width="7.140625" style="9" customWidth="1"/>
    <col min="31" max="31" width="6" style="9" customWidth="1"/>
    <col min="32" max="32" width="7.85546875" style="9" customWidth="1"/>
    <col min="33" max="33" width="8.140625" style="9" customWidth="1"/>
    <col min="34" max="34" width="6.28515625" style="9" customWidth="1"/>
    <col min="35" max="35" width="8" style="9" customWidth="1"/>
    <col min="36" max="36" width="8.7109375" style="9" customWidth="1"/>
    <col min="37" max="37" width="10" style="9" customWidth="1"/>
    <col min="38" max="38" width="9.5703125" style="9" customWidth="1"/>
    <col min="39" max="39" width="6.140625" style="9" customWidth="1"/>
    <col min="40" max="41" width="5.7109375" style="9" customWidth="1"/>
    <col min="42" max="42" width="6.85546875" style="9" customWidth="1"/>
    <col min="43" max="43" width="6.42578125" style="9" customWidth="1"/>
    <col min="44" max="44" width="6.7109375" style="9" customWidth="1"/>
    <col min="45" max="45" width="7.28515625" style="9" customWidth="1"/>
    <col min="46" max="57" width="5.7109375" style="9" customWidth="1"/>
    <col min="58" max="16384" width="9.140625" style="9"/>
  </cols>
  <sheetData>
    <row r="1" spans="1:32">
      <c r="B1" s="57" t="s">
        <v>178</v>
      </c>
      <c r="C1" s="78" t="s" vm="1">
        <v>245</v>
      </c>
    </row>
    <row r="2" spans="1:32">
      <c r="B2" s="57" t="s">
        <v>177</v>
      </c>
      <c r="C2" s="78" t="s">
        <v>246</v>
      </c>
    </row>
    <row r="3" spans="1:32">
      <c r="B3" s="57" t="s">
        <v>179</v>
      </c>
      <c r="C3" s="78" t="s">
        <v>247</v>
      </c>
    </row>
    <row r="4" spans="1:32">
      <c r="B4" s="57" t="s">
        <v>180</v>
      </c>
      <c r="C4" s="78">
        <v>2144</v>
      </c>
    </row>
    <row r="6" spans="1:32" ht="26.25" customHeight="1">
      <c r="B6" s="181" t="s">
        <v>194</v>
      </c>
      <c r="C6" s="182"/>
      <c r="D6" s="183"/>
    </row>
    <row r="7" spans="1:32" s="10" customFormat="1">
      <c r="B7" s="22"/>
      <c r="C7" s="23" t="s">
        <v>107</v>
      </c>
      <c r="D7" s="24" t="s">
        <v>105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F7" s="37" t="s">
        <v>107</v>
      </c>
    </row>
    <row r="8" spans="1:32" s="10" customFormat="1">
      <c r="B8" s="22"/>
      <c r="C8" s="25" t="s">
        <v>234</v>
      </c>
      <c r="D8" s="26" t="s">
        <v>20</v>
      </c>
      <c r="AF8" s="37" t="s">
        <v>108</v>
      </c>
    </row>
    <row r="9" spans="1:32" s="11" customFormat="1" ht="18" customHeight="1">
      <c r="B9" s="36"/>
      <c r="C9" s="19" t="s">
        <v>1</v>
      </c>
      <c r="D9" s="27" t="s">
        <v>2</v>
      </c>
      <c r="AF9" s="37" t="s">
        <v>117</v>
      </c>
    </row>
    <row r="10" spans="1:32" s="11" customFormat="1" ht="18" customHeight="1">
      <c r="B10" s="68" t="s">
        <v>193</v>
      </c>
      <c r="C10" s="117">
        <f>C11+C12+C23+C33</f>
        <v>193104.18028</v>
      </c>
      <c r="D10" s="118">
        <f>C10/$C$42</f>
        <v>1</v>
      </c>
      <c r="AF10" s="67"/>
    </row>
    <row r="11" spans="1:32">
      <c r="A11" s="45" t="s">
        <v>140</v>
      </c>
      <c r="B11" s="28" t="s">
        <v>195</v>
      </c>
      <c r="C11" s="117">
        <f>מזומנים!J10</f>
        <v>4055.9500699999999</v>
      </c>
      <c r="D11" s="118">
        <f t="shared" ref="D11:D13" si="0">C11/$C$42</f>
        <v>2.100394752780025E-2</v>
      </c>
    </row>
    <row r="12" spans="1:32">
      <c r="B12" s="28" t="s">
        <v>196</v>
      </c>
      <c r="C12" s="117">
        <f>C13+C15+C16+C17+C18</f>
        <v>125606.82868999999</v>
      </c>
      <c r="D12" s="118">
        <f t="shared" si="0"/>
        <v>0.65046146855998033</v>
      </c>
    </row>
    <row r="13" spans="1:32">
      <c r="A13" s="55" t="s">
        <v>140</v>
      </c>
      <c r="B13" s="29" t="s">
        <v>64</v>
      </c>
      <c r="C13" s="117">
        <f>'תעודות התחייבות ממשלתיות'!N11</f>
        <v>58167.717069999992</v>
      </c>
      <c r="D13" s="118">
        <f t="shared" si="0"/>
        <v>0.30122453582132258</v>
      </c>
    </row>
    <row r="14" spans="1:32">
      <c r="A14" s="55" t="s">
        <v>140</v>
      </c>
      <c r="B14" s="29" t="s">
        <v>65</v>
      </c>
      <c r="C14" s="117" t="s" vm="2">
        <v>754</v>
      </c>
      <c r="D14" s="118" t="s" vm="3">
        <v>754</v>
      </c>
    </row>
    <row r="15" spans="1:32">
      <c r="A15" s="55" t="s">
        <v>140</v>
      </c>
      <c r="B15" s="29" t="s">
        <v>66</v>
      </c>
      <c r="C15" s="117">
        <f>'אג"ח קונצרני'!R11</f>
        <v>43092.079409999998</v>
      </c>
      <c r="D15" s="118">
        <f t="shared" ref="D15:D18" si="1">C15/$C$42</f>
        <v>0.22315456531037661</v>
      </c>
    </row>
    <row r="16" spans="1:32">
      <c r="A16" s="55" t="s">
        <v>140</v>
      </c>
      <c r="B16" s="29" t="s">
        <v>67</v>
      </c>
      <c r="C16" s="117">
        <f>מניות!K11</f>
        <v>0.17071</v>
      </c>
      <c r="D16" s="118">
        <f t="shared" si="1"/>
        <v>8.8403057744514608E-7</v>
      </c>
    </row>
    <row r="17" spans="1:4">
      <c r="A17" s="55" t="s">
        <v>140</v>
      </c>
      <c r="B17" s="29" t="s">
        <v>68</v>
      </c>
      <c r="C17" s="117">
        <f>'תעודות סל'!K11</f>
        <v>18952.097259999999</v>
      </c>
      <c r="D17" s="118">
        <f t="shared" si="1"/>
        <v>9.8144417342594867E-2</v>
      </c>
    </row>
    <row r="18" spans="1:4">
      <c r="A18" s="55" t="s">
        <v>140</v>
      </c>
      <c r="B18" s="29" t="s">
        <v>69</v>
      </c>
      <c r="C18" s="117">
        <f>'קרנות נאמנות'!L11</f>
        <v>5394.7642400000004</v>
      </c>
      <c r="D18" s="118">
        <f t="shared" si="1"/>
        <v>2.7937066055108813E-2</v>
      </c>
    </row>
    <row r="19" spans="1:4">
      <c r="A19" s="55" t="s">
        <v>140</v>
      </c>
      <c r="B19" s="29" t="s">
        <v>70</v>
      </c>
      <c r="C19" s="117" t="s" vm="4">
        <v>754</v>
      </c>
      <c r="D19" s="118" t="s" vm="5">
        <v>754</v>
      </c>
    </row>
    <row r="20" spans="1:4">
      <c r="A20" s="55" t="s">
        <v>140</v>
      </c>
      <c r="B20" s="29" t="s">
        <v>71</v>
      </c>
      <c r="C20" s="117" t="s" vm="6">
        <v>754</v>
      </c>
      <c r="D20" s="118" t="s" vm="7">
        <v>754</v>
      </c>
    </row>
    <row r="21" spans="1:4">
      <c r="A21" s="55" t="s">
        <v>140</v>
      </c>
      <c r="B21" s="29" t="s">
        <v>72</v>
      </c>
      <c r="C21" s="117" t="s" vm="8">
        <v>754</v>
      </c>
      <c r="D21" s="118" t="s" vm="9">
        <v>754</v>
      </c>
    </row>
    <row r="22" spans="1:4">
      <c r="A22" s="55" t="s">
        <v>140</v>
      </c>
      <c r="B22" s="29" t="s">
        <v>73</v>
      </c>
      <c r="C22" s="117" t="s" vm="10">
        <v>754</v>
      </c>
      <c r="D22" s="118" t="s" vm="11">
        <v>754</v>
      </c>
    </row>
    <row r="23" spans="1:4">
      <c r="B23" s="28" t="s">
        <v>197</v>
      </c>
      <c r="C23" s="117">
        <f>C24+C26+C27+C31</f>
        <v>60618.840710000004</v>
      </c>
      <c r="D23" s="118">
        <f t="shared" ref="D23:D24" si="2">C23/$C$42</f>
        <v>0.31391780655448792</v>
      </c>
    </row>
    <row r="24" spans="1:4">
      <c r="A24" s="132" t="s">
        <v>140</v>
      </c>
      <c r="B24" s="29" t="s">
        <v>74</v>
      </c>
      <c r="C24" s="117">
        <f>'לא סחיר- תעודות התחייבות ממשלתי'!M11</f>
        <v>58617.487520000002</v>
      </c>
      <c r="D24" s="118">
        <f t="shared" si="2"/>
        <v>0.30355369539387994</v>
      </c>
    </row>
    <row r="25" spans="1:4">
      <c r="A25" s="55" t="s">
        <v>140</v>
      </c>
      <c r="B25" s="29" t="s">
        <v>75</v>
      </c>
      <c r="C25" s="117" t="s" vm="12">
        <v>754</v>
      </c>
      <c r="D25" s="118" t="s" vm="13">
        <v>754</v>
      </c>
    </row>
    <row r="26" spans="1:4">
      <c r="A26" s="55" t="s">
        <v>140</v>
      </c>
      <c r="B26" s="29" t="s">
        <v>66</v>
      </c>
      <c r="C26" s="117">
        <f>'לא סחיר - אג"ח קונצרני'!P11</f>
        <v>1928.4382799999998</v>
      </c>
      <c r="D26" s="118">
        <f>C26/$C$42</f>
        <v>9.9865175223227947E-3</v>
      </c>
    </row>
    <row r="27" spans="1:4">
      <c r="A27" s="55" t="s">
        <v>140</v>
      </c>
      <c r="B27" s="29" t="s">
        <v>76</v>
      </c>
      <c r="C27" s="117"/>
      <c r="D27" s="118"/>
    </row>
    <row r="28" spans="1:4">
      <c r="A28" s="55" t="s">
        <v>140</v>
      </c>
      <c r="B28" s="29" t="s">
        <v>77</v>
      </c>
      <c r="C28" s="117" t="s" vm="14">
        <v>754</v>
      </c>
      <c r="D28" s="118" t="s" vm="15">
        <v>754</v>
      </c>
    </row>
    <row r="29" spans="1:4">
      <c r="A29" s="55" t="s">
        <v>140</v>
      </c>
      <c r="B29" s="29" t="s">
        <v>78</v>
      </c>
      <c r="C29" s="117" t="s" vm="16">
        <v>754</v>
      </c>
      <c r="D29" s="118" t="s" vm="17">
        <v>754</v>
      </c>
    </row>
    <row r="30" spans="1:4">
      <c r="A30" s="55" t="s">
        <v>140</v>
      </c>
      <c r="B30" s="29" t="s">
        <v>220</v>
      </c>
      <c r="C30" s="117" t="s" vm="18">
        <v>754</v>
      </c>
      <c r="D30" s="118" t="s" vm="19">
        <v>754</v>
      </c>
    </row>
    <row r="31" spans="1:4">
      <c r="A31" s="55" t="s">
        <v>140</v>
      </c>
      <c r="B31" s="29" t="s">
        <v>101</v>
      </c>
      <c r="C31" s="117">
        <f>'לא סחיר - חוזים עתידיים'!I11</f>
        <v>72.914910000000006</v>
      </c>
      <c r="D31" s="118">
        <f>C31/$C$42</f>
        <v>3.7759363828516703E-4</v>
      </c>
    </row>
    <row r="32" spans="1:4">
      <c r="A32" s="55" t="s">
        <v>140</v>
      </c>
      <c r="B32" s="29" t="s">
        <v>79</v>
      </c>
      <c r="C32" s="117" t="s" vm="20">
        <v>754</v>
      </c>
      <c r="D32" s="118" t="s" vm="21">
        <v>754</v>
      </c>
    </row>
    <row r="33" spans="1:4">
      <c r="A33" s="55" t="s">
        <v>140</v>
      </c>
      <c r="B33" s="28" t="s">
        <v>198</v>
      </c>
      <c r="C33" s="117">
        <f>הלוואות!O10</f>
        <v>2822.5608099999999</v>
      </c>
      <c r="D33" s="118">
        <f>C33/$C$42</f>
        <v>1.461677735773147E-2</v>
      </c>
    </row>
    <row r="34" spans="1:4">
      <c r="A34" s="55" t="s">
        <v>140</v>
      </c>
      <c r="B34" s="28" t="s">
        <v>199</v>
      </c>
      <c r="C34" s="117" t="s" vm="22">
        <v>754</v>
      </c>
      <c r="D34" s="118" t="s" vm="23">
        <v>754</v>
      </c>
    </row>
    <row r="35" spans="1:4">
      <c r="A35" s="55" t="s">
        <v>140</v>
      </c>
      <c r="B35" s="28" t="s">
        <v>200</v>
      </c>
      <c r="C35" s="117" t="s" vm="24">
        <v>754</v>
      </c>
      <c r="D35" s="118" t="s" vm="25">
        <v>754</v>
      </c>
    </row>
    <row r="36" spans="1:4">
      <c r="A36" s="55" t="s">
        <v>140</v>
      </c>
      <c r="B36" s="56" t="s">
        <v>201</v>
      </c>
      <c r="C36" s="117" t="s" vm="26">
        <v>754</v>
      </c>
      <c r="D36" s="118" t="s" vm="27">
        <v>754</v>
      </c>
    </row>
    <row r="37" spans="1:4">
      <c r="A37" s="55" t="s">
        <v>140</v>
      </c>
      <c r="B37" s="28" t="s">
        <v>202</v>
      </c>
      <c r="C37" s="117"/>
      <c r="D37" s="118"/>
    </row>
    <row r="38" spans="1:4">
      <c r="A38" s="55"/>
      <c r="B38" s="69" t="s">
        <v>204</v>
      </c>
      <c r="C38" s="117">
        <v>0</v>
      </c>
      <c r="D38" s="118">
        <f>C38/$C$42</f>
        <v>0</v>
      </c>
    </row>
    <row r="39" spans="1:4">
      <c r="A39" s="55" t="s">
        <v>140</v>
      </c>
      <c r="B39" s="70" t="s">
        <v>205</v>
      </c>
      <c r="C39" s="117" t="s" vm="28">
        <v>754</v>
      </c>
      <c r="D39" s="118" t="s" vm="29">
        <v>754</v>
      </c>
    </row>
    <row r="40" spans="1:4">
      <c r="A40" s="55" t="s">
        <v>140</v>
      </c>
      <c r="B40" s="70" t="s">
        <v>232</v>
      </c>
      <c r="C40" s="117" t="s" vm="30">
        <v>754</v>
      </c>
      <c r="D40" s="118" t="s" vm="31">
        <v>754</v>
      </c>
    </row>
    <row r="41" spans="1:4">
      <c r="A41" s="55" t="s">
        <v>140</v>
      </c>
      <c r="B41" s="70" t="s">
        <v>206</v>
      </c>
      <c r="C41" s="117" t="s" vm="32">
        <v>754</v>
      </c>
      <c r="D41" s="118" t="s" vm="33">
        <v>754</v>
      </c>
    </row>
    <row r="42" spans="1:4">
      <c r="B42" s="70" t="s">
        <v>80</v>
      </c>
      <c r="C42" s="117">
        <f>C38+C10</f>
        <v>193104.18028</v>
      </c>
      <c r="D42" s="118">
        <f>D38+D10</f>
        <v>1</v>
      </c>
    </row>
    <row r="43" spans="1:4">
      <c r="A43" s="55" t="s">
        <v>140</v>
      </c>
      <c r="B43" s="70" t="s">
        <v>203</v>
      </c>
      <c r="C43" s="140">
        <f>'יתרת התחייבות להשקעה'!C10</f>
        <v>1333.9721842022445</v>
      </c>
      <c r="D43" s="118"/>
    </row>
    <row r="44" spans="1:4">
      <c r="B44" s="6" t="s">
        <v>106</v>
      </c>
    </row>
    <row r="45" spans="1:4">
      <c r="C45" s="76" t="s">
        <v>185</v>
      </c>
      <c r="D45" s="35" t="s">
        <v>100</v>
      </c>
    </row>
    <row r="46" spans="1:4">
      <c r="C46" s="77" t="s">
        <v>1</v>
      </c>
      <c r="D46" s="24" t="s">
        <v>2</v>
      </c>
    </row>
    <row r="47" spans="1:4">
      <c r="C47" s="119" t="s">
        <v>166</v>
      </c>
      <c r="D47" s="120" vm="34">
        <v>2.6831999999999998</v>
      </c>
    </row>
    <row r="48" spans="1:4">
      <c r="C48" s="119" t="s">
        <v>175</v>
      </c>
      <c r="D48" s="120">
        <v>1.056065732237796</v>
      </c>
    </row>
    <row r="49" spans="2:4">
      <c r="C49" s="119" t="s">
        <v>171</v>
      </c>
      <c r="D49" s="120" vm="35">
        <v>2.6907999999999999</v>
      </c>
    </row>
    <row r="50" spans="2:4">
      <c r="B50" s="12"/>
      <c r="C50" s="119" t="s">
        <v>755</v>
      </c>
      <c r="D50" s="120" vm="36">
        <v>3.6467999999999998</v>
      </c>
    </row>
    <row r="51" spans="2:4">
      <c r="C51" s="119" t="s">
        <v>164</v>
      </c>
      <c r="D51" s="120" vm="37">
        <v>3.9859</v>
      </c>
    </row>
    <row r="52" spans="2:4">
      <c r="C52" s="119" t="s">
        <v>165</v>
      </c>
      <c r="D52" s="120" vm="38">
        <v>4.5420999999999996</v>
      </c>
    </row>
    <row r="53" spans="2:4">
      <c r="C53" s="119" t="s">
        <v>167</v>
      </c>
      <c r="D53" s="120">
        <v>0.44789504701873062</v>
      </c>
    </row>
    <row r="54" spans="2:4">
      <c r="C54" s="119" t="s">
        <v>172</v>
      </c>
      <c r="D54" s="120" vm="39">
        <v>3.1240000000000001</v>
      </c>
    </row>
    <row r="55" spans="2:4">
      <c r="C55" s="119" t="s">
        <v>173</v>
      </c>
      <c r="D55" s="120">
        <v>0.19270626626096926</v>
      </c>
    </row>
    <row r="56" spans="2:4">
      <c r="C56" s="119" t="s">
        <v>170</v>
      </c>
      <c r="D56" s="120" vm="40">
        <v>0.53600000000000003</v>
      </c>
    </row>
    <row r="57" spans="2:4">
      <c r="C57" s="119" t="s">
        <v>756</v>
      </c>
      <c r="D57" s="141">
        <v>2.5608</v>
      </c>
    </row>
    <row r="58" spans="2:4">
      <c r="C58" s="119" t="s">
        <v>169</v>
      </c>
      <c r="D58" s="120" vm="41">
        <v>0.41299999999999998</v>
      </c>
    </row>
    <row r="59" spans="2:4">
      <c r="C59" s="119" t="s">
        <v>162</v>
      </c>
      <c r="D59" s="120" vm="42">
        <v>3.496</v>
      </c>
    </row>
    <row r="60" spans="2:4">
      <c r="C60" s="119" t="s">
        <v>176</v>
      </c>
      <c r="D60" s="120" vm="43">
        <v>0.2671</v>
      </c>
    </row>
    <row r="61" spans="2:4">
      <c r="C61" s="119" t="s">
        <v>757</v>
      </c>
      <c r="D61" s="120" vm="44">
        <v>0.41749999999999998</v>
      </c>
    </row>
    <row r="62" spans="2:4">
      <c r="C62" s="119" t="s">
        <v>163</v>
      </c>
      <c r="D62" s="120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  <hyperlink ref="A24" location="'לא סחיר- תעודות התחייבות ממשלתי'!Print_Area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178</v>
      </c>
      <c r="C1" s="78" t="s" vm="1">
        <v>245</v>
      </c>
    </row>
    <row r="2" spans="2:60">
      <c r="B2" s="57" t="s">
        <v>177</v>
      </c>
      <c r="C2" s="78" t="s">
        <v>246</v>
      </c>
    </row>
    <row r="3" spans="2:60">
      <c r="B3" s="57" t="s">
        <v>179</v>
      </c>
      <c r="C3" s="78" t="s">
        <v>247</v>
      </c>
    </row>
    <row r="4" spans="2:60">
      <c r="B4" s="57" t="s">
        <v>180</v>
      </c>
      <c r="C4" s="78">
        <v>2144</v>
      </c>
    </row>
    <row r="6" spans="2:60" ht="26.25" customHeight="1">
      <c r="B6" s="195" t="s">
        <v>208</v>
      </c>
      <c r="C6" s="196"/>
      <c r="D6" s="196"/>
      <c r="E6" s="196"/>
      <c r="F6" s="196"/>
      <c r="G6" s="196"/>
      <c r="H6" s="196"/>
      <c r="I6" s="196"/>
      <c r="J6" s="196"/>
      <c r="K6" s="196"/>
      <c r="L6" s="197"/>
    </row>
    <row r="7" spans="2:60" ht="26.25" customHeight="1">
      <c r="B7" s="195" t="s">
        <v>89</v>
      </c>
      <c r="C7" s="196"/>
      <c r="D7" s="196"/>
      <c r="E7" s="196"/>
      <c r="F7" s="196"/>
      <c r="G7" s="196"/>
      <c r="H7" s="196"/>
      <c r="I7" s="196"/>
      <c r="J7" s="196"/>
      <c r="K7" s="196"/>
      <c r="L7" s="197"/>
      <c r="BH7" s="3"/>
    </row>
    <row r="8" spans="2:60" s="3" customFormat="1" ht="78.75">
      <c r="B8" s="22" t="s">
        <v>114</v>
      </c>
      <c r="C8" s="30" t="s">
        <v>43</v>
      </c>
      <c r="D8" s="30" t="s">
        <v>118</v>
      </c>
      <c r="E8" s="30" t="s">
        <v>59</v>
      </c>
      <c r="F8" s="30" t="s">
        <v>98</v>
      </c>
      <c r="G8" s="30" t="s">
        <v>231</v>
      </c>
      <c r="H8" s="30" t="s">
        <v>230</v>
      </c>
      <c r="I8" s="30" t="s">
        <v>58</v>
      </c>
      <c r="J8" s="30" t="s">
        <v>55</v>
      </c>
      <c r="K8" s="30" t="s">
        <v>181</v>
      </c>
      <c r="L8" s="30" t="s">
        <v>183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240</v>
      </c>
      <c r="H9" s="16"/>
      <c r="I9" s="16" t="s">
        <v>234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C11" s="1"/>
      <c r="BD11" s="3"/>
      <c r="BE11" s="1"/>
      <c r="BG11" s="1"/>
    </row>
    <row r="12" spans="2:60" s="4" customFormat="1" ht="18" customHeight="1">
      <c r="B12" s="99" t="s">
        <v>244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C12" s="1"/>
      <c r="BD12" s="3"/>
      <c r="BE12" s="1"/>
      <c r="BG12" s="1"/>
    </row>
    <row r="13" spans="2:60">
      <c r="B13" s="99" t="s">
        <v>110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D13" s="3"/>
    </row>
    <row r="14" spans="2:60" ht="20.25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BD14" s="4"/>
    </row>
    <row r="15" spans="2:60">
      <c r="B15" s="99" t="s">
        <v>239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178</v>
      </c>
      <c r="C1" s="78" t="s" vm="1">
        <v>245</v>
      </c>
    </row>
    <row r="2" spans="2:61">
      <c r="B2" s="57" t="s">
        <v>177</v>
      </c>
      <c r="C2" s="78" t="s">
        <v>246</v>
      </c>
    </row>
    <row r="3" spans="2:61">
      <c r="B3" s="57" t="s">
        <v>179</v>
      </c>
      <c r="C3" s="78" t="s">
        <v>247</v>
      </c>
    </row>
    <row r="4" spans="2:61">
      <c r="B4" s="57" t="s">
        <v>180</v>
      </c>
      <c r="C4" s="78">
        <v>2144</v>
      </c>
    </row>
    <row r="6" spans="2:61" ht="26.25" customHeight="1">
      <c r="B6" s="195" t="s">
        <v>208</v>
      </c>
      <c r="C6" s="196"/>
      <c r="D6" s="196"/>
      <c r="E6" s="196"/>
      <c r="F6" s="196"/>
      <c r="G6" s="196"/>
      <c r="H6" s="196"/>
      <c r="I6" s="196"/>
      <c r="J6" s="196"/>
      <c r="K6" s="196"/>
      <c r="L6" s="197"/>
    </row>
    <row r="7" spans="2:61" ht="26.25" customHeight="1">
      <c r="B7" s="195" t="s">
        <v>90</v>
      </c>
      <c r="C7" s="196"/>
      <c r="D7" s="196"/>
      <c r="E7" s="196"/>
      <c r="F7" s="196"/>
      <c r="G7" s="196"/>
      <c r="H7" s="196"/>
      <c r="I7" s="196"/>
      <c r="J7" s="196"/>
      <c r="K7" s="196"/>
      <c r="L7" s="197"/>
      <c r="BI7" s="3"/>
    </row>
    <row r="8" spans="2:61" s="3" customFormat="1" ht="78.75">
      <c r="B8" s="22" t="s">
        <v>114</v>
      </c>
      <c r="C8" s="30" t="s">
        <v>43</v>
      </c>
      <c r="D8" s="30" t="s">
        <v>118</v>
      </c>
      <c r="E8" s="30" t="s">
        <v>59</v>
      </c>
      <c r="F8" s="30" t="s">
        <v>98</v>
      </c>
      <c r="G8" s="30" t="s">
        <v>231</v>
      </c>
      <c r="H8" s="30" t="s">
        <v>230</v>
      </c>
      <c r="I8" s="30" t="s">
        <v>58</v>
      </c>
      <c r="J8" s="30" t="s">
        <v>55</v>
      </c>
      <c r="K8" s="30" t="s">
        <v>181</v>
      </c>
      <c r="L8" s="31" t="s">
        <v>183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240</v>
      </c>
      <c r="H9" s="16"/>
      <c r="I9" s="16" t="s">
        <v>234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D11" s="1"/>
      <c r="BE11" s="3"/>
      <c r="BF11" s="1"/>
      <c r="BH11" s="1"/>
    </row>
    <row r="12" spans="2:61">
      <c r="B12" s="99" t="s">
        <v>244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E12" s="3"/>
    </row>
    <row r="13" spans="2:61" ht="20.25">
      <c r="B13" s="99" t="s">
        <v>110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E13" s="4"/>
    </row>
    <row r="14" spans="2:61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61">
      <c r="B15" s="99" t="s">
        <v>239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178</v>
      </c>
      <c r="C1" s="78" t="s" vm="1">
        <v>245</v>
      </c>
    </row>
    <row r="2" spans="1:60">
      <c r="B2" s="57" t="s">
        <v>177</v>
      </c>
      <c r="C2" s="78" t="s">
        <v>246</v>
      </c>
    </row>
    <row r="3" spans="1:60">
      <c r="B3" s="57" t="s">
        <v>179</v>
      </c>
      <c r="C3" s="78" t="s">
        <v>247</v>
      </c>
    </row>
    <row r="4" spans="1:60">
      <c r="B4" s="57" t="s">
        <v>180</v>
      </c>
      <c r="C4" s="78">
        <v>2144</v>
      </c>
    </row>
    <row r="6" spans="1:60" ht="26.25" customHeight="1">
      <c r="B6" s="195" t="s">
        <v>208</v>
      </c>
      <c r="C6" s="196"/>
      <c r="D6" s="196"/>
      <c r="E6" s="196"/>
      <c r="F6" s="196"/>
      <c r="G6" s="196"/>
      <c r="H6" s="196"/>
      <c r="I6" s="196"/>
      <c r="J6" s="196"/>
      <c r="K6" s="197"/>
      <c r="BD6" s="1" t="s">
        <v>119</v>
      </c>
      <c r="BF6" s="1" t="s">
        <v>186</v>
      </c>
      <c r="BH6" s="3" t="s">
        <v>163</v>
      </c>
    </row>
    <row r="7" spans="1:60" ht="26.25" customHeight="1">
      <c r="B7" s="195" t="s">
        <v>91</v>
      </c>
      <c r="C7" s="196"/>
      <c r="D7" s="196"/>
      <c r="E7" s="196"/>
      <c r="F7" s="196"/>
      <c r="G7" s="196"/>
      <c r="H7" s="196"/>
      <c r="I7" s="196"/>
      <c r="J7" s="196"/>
      <c r="K7" s="197"/>
      <c r="BD7" s="3" t="s">
        <v>121</v>
      </c>
      <c r="BF7" s="1" t="s">
        <v>141</v>
      </c>
      <c r="BH7" s="3" t="s">
        <v>162</v>
      </c>
    </row>
    <row r="8" spans="1:60" s="3" customFormat="1" ht="78.75">
      <c r="A8" s="2"/>
      <c r="B8" s="22" t="s">
        <v>114</v>
      </c>
      <c r="C8" s="30" t="s">
        <v>43</v>
      </c>
      <c r="D8" s="30" t="s">
        <v>118</v>
      </c>
      <c r="E8" s="30" t="s">
        <v>59</v>
      </c>
      <c r="F8" s="30" t="s">
        <v>98</v>
      </c>
      <c r="G8" s="30" t="s">
        <v>231</v>
      </c>
      <c r="H8" s="30" t="s">
        <v>230</v>
      </c>
      <c r="I8" s="30" t="s">
        <v>58</v>
      </c>
      <c r="J8" s="30" t="s">
        <v>181</v>
      </c>
      <c r="K8" s="30" t="s">
        <v>183</v>
      </c>
      <c r="BC8" s="1" t="s">
        <v>134</v>
      </c>
      <c r="BD8" s="1" t="s">
        <v>135</v>
      </c>
      <c r="BE8" s="1" t="s">
        <v>142</v>
      </c>
      <c r="BG8" s="4" t="s">
        <v>164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240</v>
      </c>
      <c r="H9" s="16"/>
      <c r="I9" s="16" t="s">
        <v>234</v>
      </c>
      <c r="J9" s="32" t="s">
        <v>20</v>
      </c>
      <c r="K9" s="58" t="s">
        <v>20</v>
      </c>
      <c r="BC9" s="1" t="s">
        <v>131</v>
      </c>
      <c r="BE9" s="1" t="s">
        <v>143</v>
      </c>
      <c r="BG9" s="4" t="s">
        <v>165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127</v>
      </c>
      <c r="BD10" s="3"/>
      <c r="BE10" s="1" t="s">
        <v>187</v>
      </c>
      <c r="BG10" s="1" t="s">
        <v>171</v>
      </c>
    </row>
    <row r="11" spans="1:60" s="4" customFormat="1" ht="18" customHeight="1">
      <c r="A11" s="2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BC11" s="1" t="s">
        <v>126</v>
      </c>
      <c r="BD11" s="3"/>
      <c r="BE11" s="1" t="s">
        <v>144</v>
      </c>
      <c r="BG11" s="1" t="s">
        <v>166</v>
      </c>
    </row>
    <row r="12" spans="1:60" ht="20.25">
      <c r="B12" s="99" t="s">
        <v>244</v>
      </c>
      <c r="C12" s="101"/>
      <c r="D12" s="101"/>
      <c r="E12" s="101"/>
      <c r="F12" s="101"/>
      <c r="G12" s="101"/>
      <c r="H12" s="101"/>
      <c r="I12" s="101"/>
      <c r="J12" s="101"/>
      <c r="K12" s="101"/>
      <c r="P12" s="1"/>
      <c r="BC12" s="1" t="s">
        <v>124</v>
      </c>
      <c r="BD12" s="4"/>
      <c r="BE12" s="1" t="s">
        <v>145</v>
      </c>
      <c r="BG12" s="1" t="s">
        <v>167</v>
      </c>
    </row>
    <row r="13" spans="1:60">
      <c r="B13" s="99" t="s">
        <v>110</v>
      </c>
      <c r="C13" s="101"/>
      <c r="D13" s="101"/>
      <c r="E13" s="101"/>
      <c r="F13" s="101"/>
      <c r="G13" s="101"/>
      <c r="H13" s="101"/>
      <c r="I13" s="101"/>
      <c r="J13" s="101"/>
      <c r="K13" s="101"/>
      <c r="P13" s="1"/>
      <c r="BC13" s="1" t="s">
        <v>128</v>
      </c>
      <c r="BE13" s="1" t="s">
        <v>146</v>
      </c>
      <c r="BG13" s="1" t="s">
        <v>168</v>
      </c>
    </row>
    <row r="14" spans="1:60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P14" s="1"/>
      <c r="BC14" s="1" t="s">
        <v>125</v>
      </c>
      <c r="BE14" s="1" t="s">
        <v>147</v>
      </c>
      <c r="BG14" s="1" t="s">
        <v>170</v>
      </c>
    </row>
    <row r="15" spans="1:60">
      <c r="B15" s="99" t="s">
        <v>239</v>
      </c>
      <c r="C15" s="101"/>
      <c r="D15" s="101"/>
      <c r="E15" s="101"/>
      <c r="F15" s="101"/>
      <c r="G15" s="101"/>
      <c r="H15" s="101"/>
      <c r="I15" s="101"/>
      <c r="J15" s="101"/>
      <c r="K15" s="101"/>
      <c r="P15" s="1"/>
      <c r="BC15" s="1" t="s">
        <v>136</v>
      </c>
      <c r="BE15" s="1" t="s">
        <v>188</v>
      </c>
      <c r="BG15" s="1" t="s">
        <v>172</v>
      </c>
    </row>
    <row r="16" spans="1:60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P16" s="1"/>
      <c r="BC16" s="4" t="s">
        <v>122</v>
      </c>
      <c r="BD16" s="1" t="s">
        <v>137</v>
      </c>
      <c r="BE16" s="1" t="s">
        <v>148</v>
      </c>
      <c r="BG16" s="1" t="s">
        <v>173</v>
      </c>
    </row>
    <row r="17" spans="2:6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P17" s="1"/>
      <c r="BC17" s="1" t="s">
        <v>132</v>
      </c>
      <c r="BE17" s="1" t="s">
        <v>149</v>
      </c>
      <c r="BG17" s="1" t="s">
        <v>174</v>
      </c>
    </row>
    <row r="18" spans="2:6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BD18" s="1" t="s">
        <v>120</v>
      </c>
      <c r="BF18" s="1" t="s">
        <v>150</v>
      </c>
      <c r="BH18" s="1" t="s">
        <v>27</v>
      </c>
    </row>
    <row r="19" spans="2:6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BD19" s="1" t="s">
        <v>133</v>
      </c>
      <c r="BF19" s="1" t="s">
        <v>151</v>
      </c>
    </row>
    <row r="20" spans="2:6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138</v>
      </c>
      <c r="BF20" s="1" t="s">
        <v>152</v>
      </c>
    </row>
    <row r="21" spans="2:6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123</v>
      </c>
      <c r="BE21" s="1" t="s">
        <v>139</v>
      </c>
      <c r="BF21" s="1" t="s">
        <v>153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129</v>
      </c>
      <c r="BF22" s="1" t="s">
        <v>154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27</v>
      </c>
      <c r="BE23" s="1" t="s">
        <v>130</v>
      </c>
      <c r="BF23" s="1" t="s">
        <v>189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192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155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156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191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157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158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190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27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>
      <selection activeCell="R32" sqref="R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178</v>
      </c>
      <c r="C1" s="78" t="s" vm="1">
        <v>245</v>
      </c>
    </row>
    <row r="2" spans="2:81">
      <c r="B2" s="57" t="s">
        <v>177</v>
      </c>
      <c r="C2" s="78" t="s">
        <v>246</v>
      </c>
    </row>
    <row r="3" spans="2:81">
      <c r="B3" s="57" t="s">
        <v>179</v>
      </c>
      <c r="C3" s="78" t="s">
        <v>247</v>
      </c>
      <c r="E3" s="2"/>
    </row>
    <row r="4" spans="2:81">
      <c r="B4" s="57" t="s">
        <v>180</v>
      </c>
      <c r="C4" s="78">
        <v>2144</v>
      </c>
    </row>
    <row r="6" spans="2:81" ht="26.25" customHeight="1">
      <c r="B6" s="195" t="s">
        <v>208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7"/>
    </row>
    <row r="7" spans="2:81" ht="26.25" customHeight="1">
      <c r="B7" s="195" t="s">
        <v>92</v>
      </c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7"/>
    </row>
    <row r="8" spans="2:81" s="3" customFormat="1" ht="47.25">
      <c r="B8" s="22" t="s">
        <v>114</v>
      </c>
      <c r="C8" s="30" t="s">
        <v>43</v>
      </c>
      <c r="D8" s="13" t="s">
        <v>47</v>
      </c>
      <c r="E8" s="30" t="s">
        <v>15</v>
      </c>
      <c r="F8" s="30" t="s">
        <v>60</v>
      </c>
      <c r="G8" s="30" t="s">
        <v>99</v>
      </c>
      <c r="H8" s="30" t="s">
        <v>18</v>
      </c>
      <c r="I8" s="30" t="s">
        <v>98</v>
      </c>
      <c r="J8" s="30" t="s">
        <v>17</v>
      </c>
      <c r="K8" s="30" t="s">
        <v>19</v>
      </c>
      <c r="L8" s="30" t="s">
        <v>231</v>
      </c>
      <c r="M8" s="30" t="s">
        <v>230</v>
      </c>
      <c r="N8" s="30" t="s">
        <v>58</v>
      </c>
      <c r="O8" s="30" t="s">
        <v>55</v>
      </c>
      <c r="P8" s="30" t="s">
        <v>181</v>
      </c>
      <c r="Q8" s="31" t="s">
        <v>183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240</v>
      </c>
      <c r="M9" s="32"/>
      <c r="N9" s="32" t="s">
        <v>234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 t="s">
        <v>244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99" t="s">
        <v>110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99" t="s">
        <v>239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P83"/>
  <sheetViews>
    <sheetView rightToLeft="1" workbookViewId="0">
      <selection activeCell="C17" sqref="C17"/>
    </sheetView>
  </sheetViews>
  <sheetFormatPr defaultColWidth="9.140625" defaultRowHeight="18"/>
  <cols>
    <col min="1" max="1" width="3" style="1" customWidth="1"/>
    <col min="2" max="2" width="32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3.140625" style="1" bestFit="1" customWidth="1"/>
    <col min="12" max="12" width="9.5703125" style="1" bestFit="1" customWidth="1"/>
    <col min="13" max="13" width="10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8.140625" style="3" customWidth="1"/>
    <col min="20" max="20" width="6.28515625" style="3" customWidth="1"/>
    <col min="21" max="21" width="8" style="3" customWidth="1"/>
    <col min="22" max="22" width="8.7109375" style="3" customWidth="1"/>
    <col min="23" max="23" width="10" style="3" customWidth="1"/>
    <col min="24" max="24" width="9.5703125" style="3" customWidth="1"/>
    <col min="25" max="25" width="6.140625" style="3" customWidth="1"/>
    <col min="26" max="27" width="5.7109375" style="3" customWidth="1"/>
    <col min="28" max="28" width="6.85546875" style="3" customWidth="1"/>
    <col min="29" max="29" width="6.42578125" style="3" customWidth="1"/>
    <col min="30" max="30" width="6.7109375" style="3" customWidth="1"/>
    <col min="31" max="31" width="7.28515625" style="3" customWidth="1"/>
    <col min="32" max="35" width="5.7109375" style="3" customWidth="1"/>
    <col min="36" max="43" width="5.7109375" style="1" customWidth="1"/>
    <col min="44" max="16384" width="9.140625" style="1"/>
  </cols>
  <sheetData>
    <row r="1" spans="2:68">
      <c r="B1" s="57" t="s">
        <v>178</v>
      </c>
      <c r="C1" s="78" t="s" vm="1">
        <v>245</v>
      </c>
    </row>
    <row r="2" spans="2:68">
      <c r="B2" s="57" t="s">
        <v>177</v>
      </c>
      <c r="C2" s="78" t="s">
        <v>246</v>
      </c>
    </row>
    <row r="3" spans="2:68">
      <c r="B3" s="57" t="s">
        <v>179</v>
      </c>
      <c r="C3" s="78" t="s">
        <v>247</v>
      </c>
    </row>
    <row r="4" spans="2:68">
      <c r="B4" s="57" t="s">
        <v>180</v>
      </c>
      <c r="C4" s="78">
        <v>2144</v>
      </c>
    </row>
    <row r="6" spans="2:68" ht="26.25" customHeight="1">
      <c r="B6" s="195" t="s">
        <v>209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7"/>
    </row>
    <row r="7" spans="2:68" ht="26.25" customHeight="1">
      <c r="B7" s="195" t="s">
        <v>83</v>
      </c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7"/>
    </row>
    <row r="8" spans="2:68" s="3" customFormat="1" ht="78.75">
      <c r="B8" s="22" t="s">
        <v>114</v>
      </c>
      <c r="C8" s="30" t="s">
        <v>43</v>
      </c>
      <c r="D8" s="30" t="s">
        <v>15</v>
      </c>
      <c r="E8" s="30" t="s">
        <v>60</v>
      </c>
      <c r="F8" s="30" t="s">
        <v>99</v>
      </c>
      <c r="G8" s="30" t="s">
        <v>18</v>
      </c>
      <c r="H8" s="30" t="s">
        <v>98</v>
      </c>
      <c r="I8" s="30" t="s">
        <v>17</v>
      </c>
      <c r="J8" s="30" t="s">
        <v>19</v>
      </c>
      <c r="K8" s="30" t="s">
        <v>231</v>
      </c>
      <c r="L8" s="30" t="s">
        <v>230</v>
      </c>
      <c r="M8" s="30" t="s">
        <v>107</v>
      </c>
      <c r="N8" s="30" t="s">
        <v>55</v>
      </c>
      <c r="O8" s="30" t="s">
        <v>181</v>
      </c>
      <c r="P8" s="31" t="s">
        <v>183</v>
      </c>
    </row>
    <row r="9" spans="2:68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240</v>
      </c>
      <c r="L9" s="32"/>
      <c r="M9" s="32" t="s">
        <v>234</v>
      </c>
      <c r="N9" s="32" t="s">
        <v>20</v>
      </c>
      <c r="O9" s="32" t="s">
        <v>20</v>
      </c>
      <c r="P9" s="33" t="s">
        <v>20</v>
      </c>
    </row>
    <row r="10" spans="2:6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2:68" s="4" customFormat="1" ht="18" customHeight="1">
      <c r="B11" s="79" t="s">
        <v>26</v>
      </c>
      <c r="C11" s="80"/>
      <c r="D11" s="80"/>
      <c r="E11" s="80"/>
      <c r="F11" s="80"/>
      <c r="G11" s="88">
        <v>8.8377895058576854</v>
      </c>
      <c r="H11" s="80"/>
      <c r="I11" s="80"/>
      <c r="J11" s="103">
        <v>4.8518437508083739E-2</v>
      </c>
      <c r="K11" s="88"/>
      <c r="L11" s="80"/>
      <c r="M11" s="88">
        <v>58617.487520000002</v>
      </c>
      <c r="N11" s="80"/>
      <c r="O11" s="89">
        <v>1</v>
      </c>
      <c r="P11" s="89">
        <f>+M11/'סכום נכסי הקרן'!$C$42</f>
        <v>0.30355369539387994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BP11" s="1"/>
    </row>
    <row r="12" spans="2:68" s="143" customFormat="1" ht="21.75" customHeight="1">
      <c r="B12" s="81" t="s">
        <v>228</v>
      </c>
      <c r="C12" s="82"/>
      <c r="D12" s="82"/>
      <c r="E12" s="82"/>
      <c r="F12" s="82"/>
      <c r="G12" s="91">
        <v>8.8377895058576854</v>
      </c>
      <c r="H12" s="82"/>
      <c r="I12" s="82"/>
      <c r="J12" s="104">
        <v>4.8518437508083732E-2</v>
      </c>
      <c r="K12" s="91"/>
      <c r="L12" s="82"/>
      <c r="M12" s="91">
        <v>58617.487520000002</v>
      </c>
      <c r="N12" s="82"/>
      <c r="O12" s="92">
        <v>1</v>
      </c>
      <c r="P12" s="92">
        <f>+M12/'סכום נכסי הקרן'!$C$42</f>
        <v>0.30355369539387994</v>
      </c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</row>
    <row r="13" spans="2:68" s="143" customFormat="1">
      <c r="B13" s="102" t="s">
        <v>63</v>
      </c>
      <c r="C13" s="82"/>
      <c r="D13" s="82"/>
      <c r="E13" s="82"/>
      <c r="F13" s="82"/>
      <c r="G13" s="91">
        <v>8.8377895058576854</v>
      </c>
      <c r="H13" s="82"/>
      <c r="I13" s="82"/>
      <c r="J13" s="104">
        <v>4.8518437508083732E-2</v>
      </c>
      <c r="K13" s="91"/>
      <c r="L13" s="82"/>
      <c r="M13" s="91">
        <v>58617.487520000002</v>
      </c>
      <c r="N13" s="82"/>
      <c r="O13" s="92">
        <v>1</v>
      </c>
      <c r="P13" s="92">
        <f>+M13/'סכום נכסי הקרן'!$C$42</f>
        <v>0.30355369539387994</v>
      </c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</row>
    <row r="14" spans="2:68" s="143" customFormat="1">
      <c r="B14" s="87" t="s">
        <v>592</v>
      </c>
      <c r="C14" s="84" t="s">
        <v>593</v>
      </c>
      <c r="D14" s="84" t="s">
        <v>250</v>
      </c>
      <c r="E14" s="84"/>
      <c r="F14" s="113">
        <v>40148</v>
      </c>
      <c r="G14" s="94">
        <v>6.31</v>
      </c>
      <c r="H14" s="97" t="s">
        <v>163</v>
      </c>
      <c r="I14" s="98">
        <v>4.8000000000000001E-2</v>
      </c>
      <c r="J14" s="98">
        <v>4.8499999999999995E-2</v>
      </c>
      <c r="K14" s="94">
        <v>672000</v>
      </c>
      <c r="L14" s="114">
        <v>108.5077</v>
      </c>
      <c r="M14" s="94">
        <v>729.06116000000009</v>
      </c>
      <c r="N14" s="84"/>
      <c r="O14" s="95">
        <v>1.2437605070521796E-2</v>
      </c>
      <c r="P14" s="95">
        <f>+M14/'סכום נכסי הקרן'!$C$42</f>
        <v>3.7754809810065502E-3</v>
      </c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</row>
    <row r="15" spans="2:68" s="143" customFormat="1">
      <c r="B15" s="87" t="s">
        <v>594</v>
      </c>
      <c r="C15" s="84" t="s">
        <v>595</v>
      </c>
      <c r="D15" s="84" t="s">
        <v>250</v>
      </c>
      <c r="E15" s="84"/>
      <c r="F15" s="113">
        <v>40452</v>
      </c>
      <c r="G15" s="94">
        <v>6.84</v>
      </c>
      <c r="H15" s="97" t="s">
        <v>163</v>
      </c>
      <c r="I15" s="98">
        <v>4.8000000000000001E-2</v>
      </c>
      <c r="J15" s="98">
        <v>4.8600000000000004E-2</v>
      </c>
      <c r="K15" s="94">
        <v>731000</v>
      </c>
      <c r="L15" s="114">
        <v>107.28189999999999</v>
      </c>
      <c r="M15" s="94">
        <v>784.09456999999998</v>
      </c>
      <c r="N15" s="84"/>
      <c r="O15" s="95">
        <v>1.3376461584650327E-2</v>
      </c>
      <c r="P15" s="95">
        <f>+M15/'סכום נכסי הקרן'!$C$42</f>
        <v>4.0604743453148823E-3</v>
      </c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</row>
    <row r="16" spans="2:68" s="143" customFormat="1">
      <c r="B16" s="87" t="s">
        <v>596</v>
      </c>
      <c r="C16" s="84" t="s">
        <v>597</v>
      </c>
      <c r="D16" s="84" t="s">
        <v>250</v>
      </c>
      <c r="E16" s="84"/>
      <c r="F16" s="113">
        <v>40909</v>
      </c>
      <c r="G16" s="94">
        <v>7.5700000000000012</v>
      </c>
      <c r="H16" s="97" t="s">
        <v>163</v>
      </c>
      <c r="I16" s="98">
        <v>4.8000000000000001E-2</v>
      </c>
      <c r="J16" s="98">
        <v>4.8499999999999995E-2</v>
      </c>
      <c r="K16" s="94">
        <v>593000</v>
      </c>
      <c r="L16" s="114">
        <v>105.2244</v>
      </c>
      <c r="M16" s="94">
        <v>623.98745999999994</v>
      </c>
      <c r="N16" s="84"/>
      <c r="O16" s="95">
        <v>1.0645073448211142E-2</v>
      </c>
      <c r="P16" s="95">
        <f>+M16/'סכום נכסי הקרן'!$C$42</f>
        <v>3.2313513829437643E-3</v>
      </c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</row>
    <row r="17" spans="2:35" s="143" customFormat="1">
      <c r="B17" s="87" t="s">
        <v>598</v>
      </c>
      <c r="C17" s="84">
        <v>8790</v>
      </c>
      <c r="D17" s="84" t="s">
        <v>250</v>
      </c>
      <c r="E17" s="84"/>
      <c r="F17" s="113">
        <v>41030</v>
      </c>
      <c r="G17" s="94">
        <v>7.8999999999999995</v>
      </c>
      <c r="H17" s="97" t="s">
        <v>163</v>
      </c>
      <c r="I17" s="98">
        <v>4.8000000000000001E-2</v>
      </c>
      <c r="J17" s="98">
        <v>4.8600000000000004E-2</v>
      </c>
      <c r="K17" s="94">
        <v>3484000</v>
      </c>
      <c r="L17" s="114">
        <v>103.1541</v>
      </c>
      <c r="M17" s="94">
        <v>3592.8535200000001</v>
      </c>
      <c r="N17" s="84"/>
      <c r="O17" s="95">
        <v>6.1293202284968901E-2</v>
      </c>
      <c r="P17" s="95">
        <f>+M17/'סכום נכסי הקרן'!$C$42</f>
        <v>1.8605778056126916E-2</v>
      </c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</row>
    <row r="18" spans="2:35" s="143" customFormat="1">
      <c r="B18" s="87" t="s">
        <v>599</v>
      </c>
      <c r="C18" s="84" t="s">
        <v>600</v>
      </c>
      <c r="D18" s="84" t="s">
        <v>250</v>
      </c>
      <c r="E18" s="84"/>
      <c r="F18" s="113">
        <v>41091</v>
      </c>
      <c r="G18" s="94">
        <v>7.88</v>
      </c>
      <c r="H18" s="97" t="s">
        <v>163</v>
      </c>
      <c r="I18" s="98">
        <v>4.8000000000000001E-2</v>
      </c>
      <c r="J18" s="98">
        <v>4.8499999999999995E-2</v>
      </c>
      <c r="K18" s="94">
        <v>743000</v>
      </c>
      <c r="L18" s="114">
        <v>103.8634</v>
      </c>
      <c r="M18" s="94">
        <v>772.06280000000004</v>
      </c>
      <c r="N18" s="84"/>
      <c r="O18" s="95">
        <v>1.3171202531268095E-2</v>
      </c>
      <c r="P18" s="95">
        <f>+M18/'סכום נכסי הקרן'!$C$42</f>
        <v>3.9981672011476562E-3</v>
      </c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</row>
    <row r="19" spans="2:35" s="143" customFormat="1">
      <c r="B19" s="87" t="s">
        <v>601</v>
      </c>
      <c r="C19" s="84">
        <v>8793</v>
      </c>
      <c r="D19" s="84" t="s">
        <v>250</v>
      </c>
      <c r="E19" s="84"/>
      <c r="F19" s="113">
        <v>41122</v>
      </c>
      <c r="G19" s="94">
        <v>7.96</v>
      </c>
      <c r="H19" s="97" t="s">
        <v>163</v>
      </c>
      <c r="I19" s="98">
        <v>4.8000000000000001E-2</v>
      </c>
      <c r="J19" s="98">
        <v>4.8499999999999988E-2</v>
      </c>
      <c r="K19" s="94">
        <v>2280000</v>
      </c>
      <c r="L19" s="114">
        <v>103.79730000000001</v>
      </c>
      <c r="M19" s="94">
        <v>2366.5788900000002</v>
      </c>
      <c r="N19" s="84"/>
      <c r="O19" s="95">
        <v>4.0373257028331944E-2</v>
      </c>
      <c r="P19" s="95">
        <f>+M19/'סכום נכסי הקרן'!$C$42</f>
        <v>1.2255451366037099E-2</v>
      </c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</row>
    <row r="20" spans="2:35" s="143" customFormat="1">
      <c r="B20" s="87" t="s">
        <v>602</v>
      </c>
      <c r="C20" s="84" t="s">
        <v>603</v>
      </c>
      <c r="D20" s="84" t="s">
        <v>250</v>
      </c>
      <c r="E20" s="84"/>
      <c r="F20" s="113">
        <v>41154</v>
      </c>
      <c r="G20" s="94">
        <v>8.0400000000000009</v>
      </c>
      <c r="H20" s="97" t="s">
        <v>163</v>
      </c>
      <c r="I20" s="98">
        <v>4.8000000000000001E-2</v>
      </c>
      <c r="J20" s="98">
        <v>4.8500000000000008E-2</v>
      </c>
      <c r="K20" s="94">
        <v>1823000</v>
      </c>
      <c r="L20" s="114">
        <v>103.2794</v>
      </c>
      <c r="M20" s="94">
        <v>1882.7831299999998</v>
      </c>
      <c r="N20" s="84"/>
      <c r="O20" s="95">
        <v>3.2119819693015729E-2</v>
      </c>
      <c r="P20" s="95">
        <f>+M20/'סכום נכסי הקרן'!$C$42</f>
        <v>9.750089963200044E-3</v>
      </c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</row>
    <row r="21" spans="2:35" s="143" customFormat="1">
      <c r="B21" s="87" t="s">
        <v>604</v>
      </c>
      <c r="C21" s="84" t="s">
        <v>605</v>
      </c>
      <c r="D21" s="84" t="s">
        <v>250</v>
      </c>
      <c r="E21" s="84"/>
      <c r="F21" s="113">
        <v>41184</v>
      </c>
      <c r="G21" s="94">
        <v>8.1300000000000008</v>
      </c>
      <c r="H21" s="97" t="s">
        <v>163</v>
      </c>
      <c r="I21" s="98">
        <v>4.8000000000000001E-2</v>
      </c>
      <c r="J21" s="98">
        <v>4.8600000000000004E-2</v>
      </c>
      <c r="K21" s="94">
        <v>1919000</v>
      </c>
      <c r="L21" s="114">
        <v>101.7963</v>
      </c>
      <c r="M21" s="94">
        <v>1953.47045</v>
      </c>
      <c r="N21" s="84"/>
      <c r="O21" s="95">
        <v>3.3325728082997164E-2</v>
      </c>
      <c r="P21" s="95">
        <f>+M21/'סכום נכסי הקרן'!$C$42</f>
        <v>1.0116147911285393E-2</v>
      </c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</row>
    <row r="22" spans="2:35" s="143" customFormat="1">
      <c r="B22" s="87" t="s">
        <v>606</v>
      </c>
      <c r="C22" s="84" t="s">
        <v>607</v>
      </c>
      <c r="D22" s="84" t="s">
        <v>250</v>
      </c>
      <c r="E22" s="84"/>
      <c r="F22" s="113">
        <v>41214</v>
      </c>
      <c r="G22" s="94">
        <v>8.2099999999999991</v>
      </c>
      <c r="H22" s="97" t="s">
        <v>163</v>
      </c>
      <c r="I22" s="98">
        <v>4.8000000000000001E-2</v>
      </c>
      <c r="J22" s="98">
        <v>4.8499999999999995E-2</v>
      </c>
      <c r="K22" s="94">
        <v>1336000</v>
      </c>
      <c r="L22" s="114">
        <v>101.4157</v>
      </c>
      <c r="M22" s="94">
        <v>1354.91354</v>
      </c>
      <c r="N22" s="84"/>
      <c r="O22" s="95">
        <v>2.3114493597797246E-2</v>
      </c>
      <c r="P22" s="95">
        <f>+M22/'סכום נכסי הקרן'!$C$42</f>
        <v>7.0164899487695342E-3</v>
      </c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</row>
    <row r="23" spans="2:35" s="143" customFormat="1">
      <c r="B23" s="87" t="s">
        <v>608</v>
      </c>
      <c r="C23" s="84" t="s">
        <v>609</v>
      </c>
      <c r="D23" s="84" t="s">
        <v>250</v>
      </c>
      <c r="E23" s="84"/>
      <c r="F23" s="113">
        <v>41245</v>
      </c>
      <c r="G23" s="94">
        <v>8.2900000000000009</v>
      </c>
      <c r="H23" s="97" t="s">
        <v>163</v>
      </c>
      <c r="I23" s="98">
        <v>4.8000000000000001E-2</v>
      </c>
      <c r="J23" s="98">
        <v>4.8600000000000004E-2</v>
      </c>
      <c r="K23" s="94">
        <v>1910000</v>
      </c>
      <c r="L23" s="114">
        <v>101.1932</v>
      </c>
      <c r="M23" s="94">
        <v>1932.7907499999999</v>
      </c>
      <c r="N23" s="84"/>
      <c r="O23" s="95">
        <v>3.2972937458988515E-2</v>
      </c>
      <c r="P23" s="95">
        <f>+M23/'סכום נכסי הקרן'!$C$42</f>
        <v>1.0009057013667255E-2</v>
      </c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</row>
    <row r="24" spans="2:35" s="143" customFormat="1">
      <c r="B24" s="87" t="s">
        <v>610</v>
      </c>
      <c r="C24" s="84" t="s">
        <v>611</v>
      </c>
      <c r="D24" s="84" t="s">
        <v>250</v>
      </c>
      <c r="E24" s="84"/>
      <c r="F24" s="113">
        <v>41275</v>
      </c>
      <c r="G24" s="94">
        <v>8.1799999999999979</v>
      </c>
      <c r="H24" s="97" t="s">
        <v>163</v>
      </c>
      <c r="I24" s="98">
        <v>4.8000000000000001E-2</v>
      </c>
      <c r="J24" s="98">
        <v>4.8500000000000015E-2</v>
      </c>
      <c r="K24" s="94">
        <v>1307000</v>
      </c>
      <c r="L24" s="114">
        <v>103.7127</v>
      </c>
      <c r="M24" s="94">
        <v>1355.52469</v>
      </c>
      <c r="N24" s="84"/>
      <c r="O24" s="95">
        <v>2.3124919667317737E-2</v>
      </c>
      <c r="P24" s="95">
        <f>+M24/'סכום נכסי הקרן'!$C$42</f>
        <v>7.0196548207009119E-3</v>
      </c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</row>
    <row r="25" spans="2:35" s="143" customFormat="1">
      <c r="B25" s="87" t="s">
        <v>612</v>
      </c>
      <c r="C25" s="84" t="s">
        <v>613</v>
      </c>
      <c r="D25" s="84" t="s">
        <v>250</v>
      </c>
      <c r="E25" s="84"/>
      <c r="F25" s="113">
        <v>41306</v>
      </c>
      <c r="G25" s="94">
        <v>8.27</v>
      </c>
      <c r="H25" s="97" t="s">
        <v>163</v>
      </c>
      <c r="I25" s="98">
        <v>4.8000000000000001E-2</v>
      </c>
      <c r="J25" s="98">
        <v>4.8499999999999995E-2</v>
      </c>
      <c r="K25" s="94">
        <v>1518000</v>
      </c>
      <c r="L25" s="114">
        <v>103.1083</v>
      </c>
      <c r="M25" s="94">
        <v>1565.18361</v>
      </c>
      <c r="N25" s="84"/>
      <c r="O25" s="95">
        <v>2.6701649562615028E-2</v>
      </c>
      <c r="P25" s="95">
        <f>+M25/'סכום נכסי הקרן'!$C$42</f>
        <v>8.105384397844171E-3</v>
      </c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</row>
    <row r="26" spans="2:35" s="143" customFormat="1">
      <c r="B26" s="87" t="s">
        <v>614</v>
      </c>
      <c r="C26" s="84" t="s">
        <v>615</v>
      </c>
      <c r="D26" s="84" t="s">
        <v>250</v>
      </c>
      <c r="E26" s="84"/>
      <c r="F26" s="113">
        <v>41334</v>
      </c>
      <c r="G26" s="94">
        <v>8.3500000000000014</v>
      </c>
      <c r="H26" s="97" t="s">
        <v>163</v>
      </c>
      <c r="I26" s="98">
        <v>4.8000000000000001E-2</v>
      </c>
      <c r="J26" s="98">
        <v>4.8500000000000008E-2</v>
      </c>
      <c r="K26" s="94">
        <v>1280000</v>
      </c>
      <c r="L26" s="114">
        <v>102.8809</v>
      </c>
      <c r="M26" s="94">
        <v>1316.87571</v>
      </c>
      <c r="N26" s="84"/>
      <c r="O26" s="95">
        <v>2.2465577521566211E-2</v>
      </c>
      <c r="P26" s="95">
        <f>+M26/'סכום נכסי הקרן'!$C$42</f>
        <v>6.8195090758291065E-3</v>
      </c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</row>
    <row r="27" spans="2:35" s="143" customFormat="1">
      <c r="B27" s="87" t="s">
        <v>616</v>
      </c>
      <c r="C27" s="84" t="s">
        <v>617</v>
      </c>
      <c r="D27" s="84" t="s">
        <v>250</v>
      </c>
      <c r="E27" s="84"/>
      <c r="F27" s="113">
        <v>41366</v>
      </c>
      <c r="G27" s="94">
        <v>8.43</v>
      </c>
      <c r="H27" s="97" t="s">
        <v>163</v>
      </c>
      <c r="I27" s="98">
        <v>4.8000000000000001E-2</v>
      </c>
      <c r="J27" s="98">
        <v>4.8500000000000008E-2</v>
      </c>
      <c r="K27" s="94">
        <v>1285000</v>
      </c>
      <c r="L27" s="114">
        <v>102.4633</v>
      </c>
      <c r="M27" s="94">
        <v>1316.6582700000001</v>
      </c>
      <c r="N27" s="84"/>
      <c r="O27" s="95">
        <v>2.2461868048349268E-2</v>
      </c>
      <c r="P27" s="95">
        <f>+M27/'סכום נכסי הקרן'!$C$42</f>
        <v>6.8183830515261392E-3</v>
      </c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</row>
    <row r="28" spans="2:35" s="143" customFormat="1">
      <c r="B28" s="87" t="s">
        <v>618</v>
      </c>
      <c r="C28" s="84">
        <v>2704</v>
      </c>
      <c r="D28" s="84" t="s">
        <v>250</v>
      </c>
      <c r="E28" s="84"/>
      <c r="F28" s="113">
        <v>41395</v>
      </c>
      <c r="G28" s="94">
        <v>8.52</v>
      </c>
      <c r="H28" s="97" t="s">
        <v>163</v>
      </c>
      <c r="I28" s="98">
        <v>4.8000000000000001E-2</v>
      </c>
      <c r="J28" s="98">
        <v>4.8499999999999995E-2</v>
      </c>
      <c r="K28" s="94">
        <v>961000</v>
      </c>
      <c r="L28" s="114">
        <v>101.867</v>
      </c>
      <c r="M28" s="94">
        <v>978.94203000000005</v>
      </c>
      <c r="N28" s="84"/>
      <c r="O28" s="95">
        <v>1.6700511595042176E-2</v>
      </c>
      <c r="P28" s="95">
        <f>+M28/'סכום נכסי הקרן'!$C$42</f>
        <v>5.0695020096433929E-3</v>
      </c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</row>
    <row r="29" spans="2:35" s="143" customFormat="1">
      <c r="B29" s="87" t="s">
        <v>619</v>
      </c>
      <c r="C29" s="84" t="s">
        <v>620</v>
      </c>
      <c r="D29" s="84" t="s">
        <v>250</v>
      </c>
      <c r="E29" s="84"/>
      <c r="F29" s="113">
        <v>41427</v>
      </c>
      <c r="G29" s="94">
        <v>8.6</v>
      </c>
      <c r="H29" s="97" t="s">
        <v>163</v>
      </c>
      <c r="I29" s="98">
        <v>4.8000000000000001E-2</v>
      </c>
      <c r="J29" s="98">
        <v>4.8500000000000008E-2</v>
      </c>
      <c r="K29" s="94">
        <v>856000</v>
      </c>
      <c r="L29" s="114">
        <v>101.05240000000001</v>
      </c>
      <c r="M29" s="94">
        <v>865.00842</v>
      </c>
      <c r="N29" s="84"/>
      <c r="O29" s="95">
        <v>1.4756832075152715E-2</v>
      </c>
      <c r="P29" s="95">
        <f>+M29/'סכום נכסי הקרן'!$C$42</f>
        <v>4.479490908719545E-3</v>
      </c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</row>
    <row r="30" spans="2:35" s="143" customFormat="1">
      <c r="B30" s="87" t="s">
        <v>621</v>
      </c>
      <c r="C30" s="84">
        <v>8805</v>
      </c>
      <c r="D30" s="84" t="s">
        <v>250</v>
      </c>
      <c r="E30" s="84"/>
      <c r="F30" s="113">
        <v>41487</v>
      </c>
      <c r="G30" s="94">
        <v>8.56</v>
      </c>
      <c r="H30" s="97" t="s">
        <v>163</v>
      </c>
      <c r="I30" s="98">
        <v>4.8000000000000001E-2</v>
      </c>
      <c r="J30" s="98">
        <v>4.8499999999999995E-2</v>
      </c>
      <c r="K30" s="94">
        <v>981000</v>
      </c>
      <c r="L30" s="114">
        <v>101.983</v>
      </c>
      <c r="M30" s="94">
        <v>1000.4498100000001</v>
      </c>
      <c r="N30" s="84"/>
      <c r="O30" s="95">
        <v>1.7067429061312998E-2</v>
      </c>
      <c r="P30" s="95">
        <f>+M30/'סכום נכסי הקרן'!$C$42</f>
        <v>5.1808811624344609E-3</v>
      </c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</row>
    <row r="31" spans="2:35" s="143" customFormat="1">
      <c r="B31" s="87" t="s">
        <v>622</v>
      </c>
      <c r="C31" s="84">
        <v>8806</v>
      </c>
      <c r="D31" s="84" t="s">
        <v>250</v>
      </c>
      <c r="E31" s="84"/>
      <c r="F31" s="113">
        <v>41518</v>
      </c>
      <c r="G31" s="94">
        <v>8.6499999999999986</v>
      </c>
      <c r="H31" s="97" t="s">
        <v>163</v>
      </c>
      <c r="I31" s="98">
        <v>4.8000000000000001E-2</v>
      </c>
      <c r="J31" s="98">
        <v>4.8499999999999995E-2</v>
      </c>
      <c r="K31" s="94">
        <v>206000</v>
      </c>
      <c r="L31" s="114">
        <v>101.58029999999999</v>
      </c>
      <c r="M31" s="94">
        <v>209.25532000000001</v>
      </c>
      <c r="N31" s="84"/>
      <c r="O31" s="95">
        <v>3.5698445780127154E-3</v>
      </c>
      <c r="P31" s="95">
        <f>+M31/'סכום נכסי הקרן'!$C$42</f>
        <v>1.0836395136375658E-3</v>
      </c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</row>
    <row r="32" spans="2:35" s="143" customFormat="1">
      <c r="B32" s="87" t="s">
        <v>623</v>
      </c>
      <c r="C32" s="84" t="s">
        <v>624</v>
      </c>
      <c r="D32" s="84" t="s">
        <v>250</v>
      </c>
      <c r="E32" s="84"/>
      <c r="F32" s="113">
        <v>41548</v>
      </c>
      <c r="G32" s="94">
        <v>8.73</v>
      </c>
      <c r="H32" s="97" t="s">
        <v>163</v>
      </c>
      <c r="I32" s="98">
        <v>4.8000000000000001E-2</v>
      </c>
      <c r="J32" s="98">
        <v>4.8500000000000008E-2</v>
      </c>
      <c r="K32" s="94">
        <v>840000</v>
      </c>
      <c r="L32" s="114">
        <v>101.1812</v>
      </c>
      <c r="M32" s="94">
        <v>849.92181999999991</v>
      </c>
      <c r="N32" s="84"/>
      <c r="O32" s="95">
        <v>1.4499458369143009E-2</v>
      </c>
      <c r="P32" s="95">
        <f>+M32/'סכום נכסי הקרן'!$C$42</f>
        <v>4.4013641691630807E-3</v>
      </c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</row>
    <row r="33" spans="2:35" s="143" customFormat="1">
      <c r="B33" s="87" t="s">
        <v>625</v>
      </c>
      <c r="C33" s="84" t="s">
        <v>626</v>
      </c>
      <c r="D33" s="84" t="s">
        <v>250</v>
      </c>
      <c r="E33" s="84"/>
      <c r="F33" s="113">
        <v>41579</v>
      </c>
      <c r="G33" s="94">
        <v>8.81</v>
      </c>
      <c r="H33" s="97" t="s">
        <v>163</v>
      </c>
      <c r="I33" s="98">
        <v>4.8000000000000001E-2</v>
      </c>
      <c r="J33" s="98">
        <v>4.8499999999999995E-2</v>
      </c>
      <c r="K33" s="94">
        <v>315000</v>
      </c>
      <c r="L33" s="114">
        <v>100.782</v>
      </c>
      <c r="M33" s="94">
        <v>317.46319</v>
      </c>
      <c r="N33" s="84"/>
      <c r="O33" s="95">
        <v>5.4158443739452857E-3</v>
      </c>
      <c r="P33" s="95">
        <f>+M33/'סכום נכסי הקרן'!$C$42</f>
        <v>1.6439995733892457E-3</v>
      </c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</row>
    <row r="34" spans="2:35" s="143" customFormat="1">
      <c r="B34" s="87" t="s">
        <v>627</v>
      </c>
      <c r="C34" s="84" t="s">
        <v>628</v>
      </c>
      <c r="D34" s="84" t="s">
        <v>250</v>
      </c>
      <c r="E34" s="84"/>
      <c r="F34" s="113">
        <v>41609</v>
      </c>
      <c r="G34" s="94">
        <v>8.9</v>
      </c>
      <c r="H34" s="97" t="s">
        <v>163</v>
      </c>
      <c r="I34" s="98">
        <v>4.8000000000000001E-2</v>
      </c>
      <c r="J34" s="98">
        <v>4.8499999999999995E-2</v>
      </c>
      <c r="K34" s="94">
        <v>653000</v>
      </c>
      <c r="L34" s="114">
        <v>100.3841</v>
      </c>
      <c r="M34" s="94">
        <v>655.50837000000001</v>
      </c>
      <c r="N34" s="84"/>
      <c r="O34" s="95">
        <v>1.1182812463197843E-2</v>
      </c>
      <c r="P34" s="95">
        <f>+M34/'סכום נכסי הקרן'!$C$42</f>
        <v>3.3945840481004424E-3</v>
      </c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</row>
    <row r="35" spans="2:35" s="143" customFormat="1">
      <c r="B35" s="87" t="s">
        <v>629</v>
      </c>
      <c r="C35" s="84" t="s">
        <v>630</v>
      </c>
      <c r="D35" s="84" t="s">
        <v>250</v>
      </c>
      <c r="E35" s="84"/>
      <c r="F35" s="113">
        <v>41672</v>
      </c>
      <c r="G35" s="94">
        <v>8.8600000000000012</v>
      </c>
      <c r="H35" s="97" t="s">
        <v>163</v>
      </c>
      <c r="I35" s="98">
        <v>4.8000000000000001E-2</v>
      </c>
      <c r="J35" s="98">
        <v>4.8500000000000008E-2</v>
      </c>
      <c r="K35" s="94">
        <v>454000</v>
      </c>
      <c r="L35" s="114">
        <v>101.9729</v>
      </c>
      <c r="M35" s="94">
        <v>462.95684999999997</v>
      </c>
      <c r="N35" s="84"/>
      <c r="O35" s="95">
        <v>7.8979306276482988E-3</v>
      </c>
      <c r="P35" s="95">
        <f>+M35/'סכום נכסי הקרן'!$C$42</f>
        <v>2.397446027987147E-3</v>
      </c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</row>
    <row r="36" spans="2:35" s="143" customFormat="1">
      <c r="B36" s="87" t="s">
        <v>631</v>
      </c>
      <c r="C36" s="84" t="s">
        <v>632</v>
      </c>
      <c r="D36" s="84" t="s">
        <v>250</v>
      </c>
      <c r="E36" s="84"/>
      <c r="F36" s="113">
        <v>41700</v>
      </c>
      <c r="G36" s="94">
        <v>8.93</v>
      </c>
      <c r="H36" s="97" t="s">
        <v>163</v>
      </c>
      <c r="I36" s="98">
        <v>4.8000000000000001E-2</v>
      </c>
      <c r="J36" s="98">
        <v>4.8600000000000004E-2</v>
      </c>
      <c r="K36" s="94">
        <v>1041000</v>
      </c>
      <c r="L36" s="114">
        <v>101.57080000000001</v>
      </c>
      <c r="M36" s="94">
        <v>1057.3523300000002</v>
      </c>
      <c r="N36" s="84"/>
      <c r="O36" s="95">
        <v>1.8038172134881025E-2</v>
      </c>
      <c r="P36" s="95">
        <f>+M36/'סכום נכסי הקרן'!$C$42</f>
        <v>5.4755538096940472E-3</v>
      </c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</row>
    <row r="37" spans="2:35" s="143" customFormat="1">
      <c r="B37" s="87" t="s">
        <v>633</v>
      </c>
      <c r="C37" s="84" t="s">
        <v>634</v>
      </c>
      <c r="D37" s="84" t="s">
        <v>250</v>
      </c>
      <c r="E37" s="84"/>
      <c r="F37" s="113">
        <v>41730</v>
      </c>
      <c r="G37" s="94">
        <v>9.02</v>
      </c>
      <c r="H37" s="97" t="s">
        <v>163</v>
      </c>
      <c r="I37" s="98">
        <v>4.8000000000000001E-2</v>
      </c>
      <c r="J37" s="98">
        <v>4.8499999999999995E-2</v>
      </c>
      <c r="K37" s="94">
        <v>787000</v>
      </c>
      <c r="L37" s="114">
        <v>101.265</v>
      </c>
      <c r="M37" s="94">
        <v>796.95520999999997</v>
      </c>
      <c r="N37" s="84"/>
      <c r="O37" s="95">
        <v>1.3595860957501508E-2</v>
      </c>
      <c r="P37" s="95">
        <f>+M37/'סכום נכסי הקרן'!$C$42</f>
        <v>4.1270738357109581E-3</v>
      </c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</row>
    <row r="38" spans="2:35" s="143" customFormat="1">
      <c r="B38" s="87" t="s">
        <v>635</v>
      </c>
      <c r="C38" s="84" t="s">
        <v>636</v>
      </c>
      <c r="D38" s="84" t="s">
        <v>250</v>
      </c>
      <c r="E38" s="84"/>
      <c r="F38" s="113">
        <v>41760</v>
      </c>
      <c r="G38" s="94">
        <v>9.1000000000000014</v>
      </c>
      <c r="H38" s="97" t="s">
        <v>163</v>
      </c>
      <c r="I38" s="98">
        <v>4.8000000000000001E-2</v>
      </c>
      <c r="J38" s="98">
        <v>4.8499999999999995E-2</v>
      </c>
      <c r="K38" s="94">
        <v>434000</v>
      </c>
      <c r="L38" s="114">
        <v>100.78189999999999</v>
      </c>
      <c r="M38" s="94">
        <v>437.39357000000001</v>
      </c>
      <c r="N38" s="84"/>
      <c r="O38" s="95">
        <v>7.461827323301147E-3</v>
      </c>
      <c r="P38" s="95">
        <f>+M38/'סכום נכסי הקרן'!$C$42</f>
        <v>2.2650652583790869E-3</v>
      </c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</row>
    <row r="39" spans="2:35" s="143" customFormat="1">
      <c r="B39" s="87" t="s">
        <v>637</v>
      </c>
      <c r="C39" s="84" t="s">
        <v>638</v>
      </c>
      <c r="D39" s="84" t="s">
        <v>250</v>
      </c>
      <c r="E39" s="84"/>
      <c r="F39" s="113">
        <v>41791</v>
      </c>
      <c r="G39" s="94">
        <v>9.19</v>
      </c>
      <c r="H39" s="97" t="s">
        <v>163</v>
      </c>
      <c r="I39" s="98">
        <v>4.8000000000000001E-2</v>
      </c>
      <c r="J39" s="98">
        <v>4.8499999999999995E-2</v>
      </c>
      <c r="K39" s="94">
        <v>746000</v>
      </c>
      <c r="L39" s="114">
        <v>100.38379999999999</v>
      </c>
      <c r="M39" s="94">
        <v>748.86504000000002</v>
      </c>
      <c r="N39" s="84"/>
      <c r="O39" s="95">
        <v>1.2775454419544866E-2</v>
      </c>
      <c r="P39" s="95">
        <f>+M39/'סכום נכסי הקרן'!$C$42</f>
        <v>3.8780363993889196E-3</v>
      </c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</row>
    <row r="40" spans="2:35" s="143" customFormat="1">
      <c r="B40" s="87" t="s">
        <v>639</v>
      </c>
      <c r="C40" s="84" t="s">
        <v>640</v>
      </c>
      <c r="D40" s="84" t="s">
        <v>250</v>
      </c>
      <c r="E40" s="84"/>
      <c r="F40" s="113">
        <v>41821</v>
      </c>
      <c r="G40" s="94">
        <v>9.0499999999999989</v>
      </c>
      <c r="H40" s="97" t="s">
        <v>163</v>
      </c>
      <c r="I40" s="98">
        <v>4.8000000000000001E-2</v>
      </c>
      <c r="J40" s="98">
        <v>4.8499999999999995E-2</v>
      </c>
      <c r="K40" s="94">
        <v>747000</v>
      </c>
      <c r="L40" s="114">
        <v>102.38800000000001</v>
      </c>
      <c r="M40" s="94">
        <v>764.83868000000007</v>
      </c>
      <c r="N40" s="84"/>
      <c r="O40" s="95">
        <v>1.3047960810995879E-2</v>
      </c>
      <c r="P40" s="95">
        <f>+M40/'סכום נכסי הקרן'!$C$42</f>
        <v>3.9607567215323262E-3</v>
      </c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</row>
    <row r="41" spans="2:35" s="143" customFormat="1">
      <c r="B41" s="87" t="s">
        <v>641</v>
      </c>
      <c r="C41" s="84" t="s">
        <v>642</v>
      </c>
      <c r="D41" s="84" t="s">
        <v>250</v>
      </c>
      <c r="E41" s="84"/>
      <c r="F41" s="113">
        <v>41852</v>
      </c>
      <c r="G41" s="94">
        <v>9.139999999999997</v>
      </c>
      <c r="H41" s="97" t="s">
        <v>163</v>
      </c>
      <c r="I41" s="98">
        <v>4.8000000000000001E-2</v>
      </c>
      <c r="J41" s="98">
        <v>4.8499999999999995E-2</v>
      </c>
      <c r="K41" s="94">
        <v>610000</v>
      </c>
      <c r="L41" s="114">
        <v>101.9841</v>
      </c>
      <c r="M41" s="94">
        <v>622.10306000000003</v>
      </c>
      <c r="N41" s="84"/>
      <c r="O41" s="95">
        <v>1.0612926045111392E-2</v>
      </c>
      <c r="P41" s="95">
        <f>+M41/'סכום נכסי הקרן'!$C$42</f>
        <v>3.2215929199355189E-3</v>
      </c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</row>
    <row r="42" spans="2:35" s="143" customFormat="1">
      <c r="B42" s="87" t="s">
        <v>643</v>
      </c>
      <c r="C42" s="84" t="s">
        <v>644</v>
      </c>
      <c r="D42" s="84" t="s">
        <v>250</v>
      </c>
      <c r="E42" s="84"/>
      <c r="F42" s="113">
        <v>41883</v>
      </c>
      <c r="G42" s="94">
        <v>9.2199999999999989</v>
      </c>
      <c r="H42" s="97" t="s">
        <v>163</v>
      </c>
      <c r="I42" s="98">
        <v>4.8000000000000001E-2</v>
      </c>
      <c r="J42" s="98">
        <v>4.8499999999999995E-2</v>
      </c>
      <c r="K42" s="94">
        <v>1011000</v>
      </c>
      <c r="L42" s="114">
        <v>101.5818</v>
      </c>
      <c r="M42" s="94">
        <v>1026.9916000000001</v>
      </c>
      <c r="N42" s="84"/>
      <c r="O42" s="95">
        <v>1.7520225506929062E-2</v>
      </c>
      <c r="P42" s="95">
        <f>+M42/'סכום נכסי הקרן'!$C$42</f>
        <v>5.3183291967624311E-3</v>
      </c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</row>
    <row r="43" spans="2:35" s="143" customFormat="1">
      <c r="B43" s="87" t="s">
        <v>645</v>
      </c>
      <c r="C43" s="84" t="s">
        <v>646</v>
      </c>
      <c r="D43" s="84" t="s">
        <v>250</v>
      </c>
      <c r="E43" s="84"/>
      <c r="F43" s="113">
        <v>41913</v>
      </c>
      <c r="G43" s="94">
        <v>9.3000000000000007</v>
      </c>
      <c r="H43" s="97" t="s">
        <v>163</v>
      </c>
      <c r="I43" s="98">
        <v>4.8000000000000001E-2</v>
      </c>
      <c r="J43" s="98">
        <v>4.8500000000000008E-2</v>
      </c>
      <c r="K43" s="94">
        <v>783000</v>
      </c>
      <c r="L43" s="114">
        <v>101.181</v>
      </c>
      <c r="M43" s="94">
        <v>792.24734000000001</v>
      </c>
      <c r="N43" s="84"/>
      <c r="O43" s="95">
        <v>1.3515545846786577E-2</v>
      </c>
      <c r="P43" s="95">
        <f>+M43/'סכום נכסי הקרן'!$C$42</f>
        <v>4.1026938870574719E-3</v>
      </c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</row>
    <row r="44" spans="2:35" s="143" customFormat="1">
      <c r="B44" s="87" t="s">
        <v>647</v>
      </c>
      <c r="C44" s="84" t="s">
        <v>648</v>
      </c>
      <c r="D44" s="84" t="s">
        <v>250</v>
      </c>
      <c r="E44" s="84"/>
      <c r="F44" s="113">
        <v>41945</v>
      </c>
      <c r="G44" s="94">
        <v>9.39</v>
      </c>
      <c r="H44" s="97" t="s">
        <v>163</v>
      </c>
      <c r="I44" s="98">
        <v>4.8000000000000001E-2</v>
      </c>
      <c r="J44" s="98">
        <v>4.8499999999999995E-2</v>
      </c>
      <c r="K44" s="94">
        <v>1216000</v>
      </c>
      <c r="L44" s="114">
        <v>100.76860000000001</v>
      </c>
      <c r="M44" s="94">
        <v>1225.3458500000002</v>
      </c>
      <c r="N44" s="84"/>
      <c r="O44" s="95">
        <v>2.0904100497004724E-2</v>
      </c>
      <c r="P44" s="95">
        <f>+M44/'סכום נכסי הקרן'!$C$42</f>
        <v>6.345516954750826E-3</v>
      </c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</row>
    <row r="45" spans="2:35" s="143" customFormat="1">
      <c r="B45" s="87" t="s">
        <v>649</v>
      </c>
      <c r="C45" s="84" t="s">
        <v>650</v>
      </c>
      <c r="D45" s="84" t="s">
        <v>250</v>
      </c>
      <c r="E45" s="84"/>
      <c r="F45" s="113">
        <v>41974</v>
      </c>
      <c r="G45" s="94">
        <v>9.4699999999999989</v>
      </c>
      <c r="H45" s="97" t="s">
        <v>163</v>
      </c>
      <c r="I45" s="98">
        <v>4.8000000000000001E-2</v>
      </c>
      <c r="J45" s="98">
        <v>4.8499999999999995E-2</v>
      </c>
      <c r="K45" s="94">
        <v>711000</v>
      </c>
      <c r="L45" s="114">
        <v>100.384</v>
      </c>
      <c r="M45" s="94">
        <v>713.72999000000004</v>
      </c>
      <c r="N45" s="84"/>
      <c r="O45" s="95">
        <v>1.2176059060130799E-2</v>
      </c>
      <c r="P45" s="95">
        <f>+M45/'סכום נכסי הקרן'!$C$42</f>
        <v>3.6960877230368368E-3</v>
      </c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</row>
    <row r="46" spans="2:35" s="143" customFormat="1">
      <c r="B46" s="87" t="s">
        <v>651</v>
      </c>
      <c r="C46" s="84" t="s">
        <v>652</v>
      </c>
      <c r="D46" s="84" t="s">
        <v>250</v>
      </c>
      <c r="E46" s="84"/>
      <c r="F46" s="113">
        <v>42005</v>
      </c>
      <c r="G46" s="94">
        <v>9.3299999999999983</v>
      </c>
      <c r="H46" s="97" t="s">
        <v>163</v>
      </c>
      <c r="I46" s="98">
        <v>4.8000000000000001E-2</v>
      </c>
      <c r="J46" s="98">
        <v>4.8499999999999995E-2</v>
      </c>
      <c r="K46" s="94">
        <v>924000</v>
      </c>
      <c r="L46" s="114">
        <v>102.38800000000001</v>
      </c>
      <c r="M46" s="94">
        <v>946.06478000000004</v>
      </c>
      <c r="N46" s="84"/>
      <c r="O46" s="95">
        <v>1.6139633751398971E-2</v>
      </c>
      <c r="P46" s="95">
        <f>+M46/'סכום נכסי הקרן'!$C$42</f>
        <v>4.8992454675409478E-3</v>
      </c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</row>
    <row r="47" spans="2:35" s="143" customFormat="1">
      <c r="B47" s="87" t="s">
        <v>653</v>
      </c>
      <c r="C47" s="84" t="s">
        <v>654</v>
      </c>
      <c r="D47" s="84" t="s">
        <v>250</v>
      </c>
      <c r="E47" s="84"/>
      <c r="F47" s="113">
        <v>42036</v>
      </c>
      <c r="G47" s="94">
        <v>9.41</v>
      </c>
      <c r="H47" s="97" t="s">
        <v>163</v>
      </c>
      <c r="I47" s="98">
        <v>4.8000000000000001E-2</v>
      </c>
      <c r="J47" s="98">
        <v>4.8500000000000008E-2</v>
      </c>
      <c r="K47" s="94">
        <v>1140000</v>
      </c>
      <c r="L47" s="114">
        <v>101.98399999999999</v>
      </c>
      <c r="M47" s="94">
        <v>1162.6179</v>
      </c>
      <c r="N47" s="84"/>
      <c r="O47" s="95">
        <v>1.9833977012462711E-2</v>
      </c>
      <c r="P47" s="95">
        <f>+M47/'סכום נכסי הקרן'!$C$42</f>
        <v>6.0206770164903233E-3</v>
      </c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</row>
    <row r="48" spans="2:35" s="143" customFormat="1">
      <c r="B48" s="87" t="s">
        <v>655</v>
      </c>
      <c r="C48" s="84" t="s">
        <v>656</v>
      </c>
      <c r="D48" s="84" t="s">
        <v>250</v>
      </c>
      <c r="E48" s="84"/>
      <c r="F48" s="113">
        <v>42064</v>
      </c>
      <c r="G48" s="94">
        <v>9.49</v>
      </c>
      <c r="H48" s="97" t="s">
        <v>163</v>
      </c>
      <c r="I48" s="98">
        <v>4.8000000000000001E-2</v>
      </c>
      <c r="J48" s="98">
        <v>4.8499999999999995E-2</v>
      </c>
      <c r="K48" s="94">
        <v>1970000</v>
      </c>
      <c r="L48" s="114">
        <v>101.9804</v>
      </c>
      <c r="M48" s="94">
        <v>2009.0131200000001</v>
      </c>
      <c r="N48" s="84"/>
      <c r="O48" s="95">
        <v>3.4273272448167191E-2</v>
      </c>
      <c r="P48" s="95">
        <f>+M48/'סכום נכסי הקרן'!$C$42</f>
        <v>1.04037785048824E-2</v>
      </c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</row>
    <row r="49" spans="2:35" s="143" customFormat="1">
      <c r="B49" s="87" t="s">
        <v>657</v>
      </c>
      <c r="C49" s="84" t="s">
        <v>658</v>
      </c>
      <c r="D49" s="84" t="s">
        <v>250</v>
      </c>
      <c r="E49" s="84"/>
      <c r="F49" s="113">
        <v>42095</v>
      </c>
      <c r="G49" s="94">
        <v>9.58</v>
      </c>
      <c r="H49" s="97" t="s">
        <v>163</v>
      </c>
      <c r="I49" s="98">
        <v>4.8000000000000001E-2</v>
      </c>
      <c r="J49" s="98">
        <v>4.8500000000000008E-2</v>
      </c>
      <c r="K49" s="94">
        <v>402000</v>
      </c>
      <c r="L49" s="114">
        <v>102.30289999999999</v>
      </c>
      <c r="M49" s="94">
        <v>411.25786999999997</v>
      </c>
      <c r="N49" s="84"/>
      <c r="O49" s="95">
        <v>7.0159586737606376E-3</v>
      </c>
      <c r="P49" s="95">
        <f>+M49/'סכום נכסי הקרן'!$C$42</f>
        <v>2.129720182150787E-3</v>
      </c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</row>
    <row r="50" spans="2:35" s="143" customFormat="1">
      <c r="B50" s="87" t="s">
        <v>659</v>
      </c>
      <c r="C50" s="84" t="s">
        <v>660</v>
      </c>
      <c r="D50" s="84" t="s">
        <v>250</v>
      </c>
      <c r="E50" s="84"/>
      <c r="F50" s="113">
        <v>42156</v>
      </c>
      <c r="G50" s="94">
        <v>9.75</v>
      </c>
      <c r="H50" s="97" t="s">
        <v>163</v>
      </c>
      <c r="I50" s="98">
        <v>4.8000000000000001E-2</v>
      </c>
      <c r="J50" s="98">
        <v>4.8500000000000008E-2</v>
      </c>
      <c r="K50" s="94">
        <v>365000</v>
      </c>
      <c r="L50" s="114">
        <v>100.5784</v>
      </c>
      <c r="M50" s="94">
        <v>367.11104999999998</v>
      </c>
      <c r="N50" s="84"/>
      <c r="O50" s="95">
        <v>6.262824722310786E-3</v>
      </c>
      <c r="P50" s="95">
        <f>+M50/'סכום נכסי הקרן'!$C$42</f>
        <v>1.9011035880615891E-3</v>
      </c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</row>
    <row r="51" spans="2:35" s="143" customFormat="1">
      <c r="B51" s="87" t="s">
        <v>661</v>
      </c>
      <c r="C51" s="84" t="s">
        <v>662</v>
      </c>
      <c r="D51" s="84" t="s">
        <v>250</v>
      </c>
      <c r="E51" s="84"/>
      <c r="F51" s="113">
        <v>42218</v>
      </c>
      <c r="G51" s="94">
        <v>9.6900000000000013</v>
      </c>
      <c r="H51" s="97" t="s">
        <v>163</v>
      </c>
      <c r="I51" s="98">
        <v>4.8000000000000001E-2</v>
      </c>
      <c r="J51" s="98">
        <v>4.8499999999999995E-2</v>
      </c>
      <c r="K51" s="94">
        <v>461000</v>
      </c>
      <c r="L51" s="114">
        <v>101.9706</v>
      </c>
      <c r="M51" s="94">
        <v>470.08456000000001</v>
      </c>
      <c r="N51" s="84"/>
      <c r="O51" s="95">
        <v>8.0195276169011762E-3</v>
      </c>
      <c r="P51" s="95">
        <f>+M51/'סכום נכסי הקרן'!$C$42</f>
        <v>2.4343572434236274E-3</v>
      </c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</row>
    <row r="52" spans="2:35" s="143" customFormat="1">
      <c r="B52" s="87" t="s">
        <v>663</v>
      </c>
      <c r="C52" s="84" t="s">
        <v>664</v>
      </c>
      <c r="D52" s="84" t="s">
        <v>250</v>
      </c>
      <c r="E52" s="84"/>
      <c r="F52" s="113">
        <v>42309</v>
      </c>
      <c r="G52" s="94">
        <v>9.93</v>
      </c>
      <c r="H52" s="97" t="s">
        <v>163</v>
      </c>
      <c r="I52" s="98">
        <v>4.8000000000000001E-2</v>
      </c>
      <c r="J52" s="98">
        <v>4.8499999999999995E-2</v>
      </c>
      <c r="K52" s="94">
        <v>1143000</v>
      </c>
      <c r="L52" s="114">
        <v>100.875</v>
      </c>
      <c r="M52" s="94">
        <v>1153.0010600000001</v>
      </c>
      <c r="N52" s="84"/>
      <c r="O52" s="95">
        <v>1.9669916074219349E-2</v>
      </c>
      <c r="P52" s="95">
        <f>+M52/'סכום נכסי הקרן'!$C$42</f>
        <v>5.9708757124167632E-3</v>
      </c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</row>
    <row r="53" spans="2:35" s="143" customFormat="1">
      <c r="B53" s="87" t="s">
        <v>665</v>
      </c>
      <c r="C53" s="84" t="s">
        <v>666</v>
      </c>
      <c r="D53" s="84" t="s">
        <v>250</v>
      </c>
      <c r="E53" s="84"/>
      <c r="F53" s="113">
        <v>42339</v>
      </c>
      <c r="G53" s="94">
        <v>10.02</v>
      </c>
      <c r="H53" s="97" t="s">
        <v>163</v>
      </c>
      <c r="I53" s="98">
        <v>4.8000000000000001E-2</v>
      </c>
      <c r="J53" s="98">
        <v>4.8500000000000008E-2</v>
      </c>
      <c r="K53" s="94">
        <v>745000</v>
      </c>
      <c r="L53" s="114">
        <v>100.3839</v>
      </c>
      <c r="M53" s="94">
        <v>747.85982999999999</v>
      </c>
      <c r="N53" s="84"/>
      <c r="O53" s="95">
        <v>1.2758305782806434E-2</v>
      </c>
      <c r="P53" s="95">
        <f>+M53/'סכום נכסי הקרן'!$C$42</f>
        <v>3.8728308673360015E-3</v>
      </c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  <c r="AG53" s="144"/>
      <c r="AH53" s="144"/>
      <c r="AI53" s="144"/>
    </row>
    <row r="54" spans="2:35" s="143" customFormat="1">
      <c r="B54" s="87" t="s">
        <v>667</v>
      </c>
      <c r="C54" s="84" t="s">
        <v>668</v>
      </c>
      <c r="D54" s="84" t="s">
        <v>250</v>
      </c>
      <c r="E54" s="84"/>
      <c r="F54" s="113">
        <v>42370</v>
      </c>
      <c r="G54" s="94">
        <v>9.8600000000000012</v>
      </c>
      <c r="H54" s="97" t="s">
        <v>163</v>
      </c>
      <c r="I54" s="98">
        <v>4.8000000000000001E-2</v>
      </c>
      <c r="J54" s="98">
        <v>4.8499999999999995E-2</v>
      </c>
      <c r="K54" s="94">
        <v>199000</v>
      </c>
      <c r="L54" s="114">
        <v>102.79259999999999</v>
      </c>
      <c r="M54" s="94">
        <v>204.55727999999999</v>
      </c>
      <c r="N54" s="84"/>
      <c r="O54" s="95">
        <v>3.4896971646934893E-3</v>
      </c>
      <c r="P54" s="95">
        <f>+M54/'סכום נכסי הקרן'!$C$42</f>
        <v>1.059310470148254E-3</v>
      </c>
      <c r="Q54" s="144"/>
      <c r="R54" s="144"/>
      <c r="S54" s="144"/>
      <c r="T54" s="144"/>
      <c r="U54" s="144"/>
      <c r="V54" s="144"/>
      <c r="W54" s="144"/>
      <c r="X54" s="144"/>
      <c r="Y54" s="144"/>
      <c r="Z54" s="144"/>
      <c r="AA54" s="144"/>
      <c r="AB54" s="144"/>
      <c r="AC54" s="144"/>
      <c r="AD54" s="144"/>
      <c r="AE54" s="144"/>
      <c r="AF54" s="144"/>
      <c r="AG54" s="144"/>
      <c r="AH54" s="144"/>
      <c r="AI54" s="144"/>
    </row>
    <row r="55" spans="2:35" s="143" customFormat="1">
      <c r="B55" s="87" t="s">
        <v>669</v>
      </c>
      <c r="C55" s="84" t="s">
        <v>670</v>
      </c>
      <c r="D55" s="84" t="s">
        <v>250</v>
      </c>
      <c r="E55" s="84"/>
      <c r="F55" s="113">
        <v>42461</v>
      </c>
      <c r="G55" s="94">
        <v>10.11</v>
      </c>
      <c r="H55" s="97" t="s">
        <v>163</v>
      </c>
      <c r="I55" s="98">
        <v>4.8000000000000001E-2</v>
      </c>
      <c r="J55" s="98">
        <v>4.8499999999999995E-2</v>
      </c>
      <c r="K55" s="94">
        <v>508000</v>
      </c>
      <c r="L55" s="114">
        <v>102.5106</v>
      </c>
      <c r="M55" s="94">
        <v>520.75387000000001</v>
      </c>
      <c r="N55" s="84"/>
      <c r="O55" s="95">
        <v>8.8839336524330105E-3</v>
      </c>
      <c r="P55" s="95">
        <f>+M55/'סכום נכסי הקרן'!$C$42</f>
        <v>2.6967508898300893E-3</v>
      </c>
      <c r="Q55" s="144"/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</row>
    <row r="56" spans="2:35" s="143" customFormat="1">
      <c r="B56" s="87" t="s">
        <v>671</v>
      </c>
      <c r="C56" s="84" t="s">
        <v>672</v>
      </c>
      <c r="D56" s="84" t="s">
        <v>250</v>
      </c>
      <c r="E56" s="84"/>
      <c r="F56" s="113">
        <v>42491</v>
      </c>
      <c r="G56" s="94">
        <v>10.200000000000001</v>
      </c>
      <c r="H56" s="97" t="s">
        <v>163</v>
      </c>
      <c r="I56" s="98">
        <v>4.8000000000000001E-2</v>
      </c>
      <c r="J56" s="98">
        <v>4.8500000000000008E-2</v>
      </c>
      <c r="K56" s="94">
        <v>622000</v>
      </c>
      <c r="L56" s="114">
        <v>102.3143</v>
      </c>
      <c r="M56" s="94">
        <v>636.39475000000004</v>
      </c>
      <c r="N56" s="84"/>
      <c r="O56" s="95">
        <v>1.0856738780945964E-2</v>
      </c>
      <c r="P56" s="95">
        <f>+M56/'סכום נכסי הקרן'!$C$42</f>
        <v>3.2956031768821945E-3</v>
      </c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</row>
    <row r="57" spans="2:35" s="143" customFormat="1">
      <c r="B57" s="87" t="s">
        <v>673</v>
      </c>
      <c r="C57" s="84" t="s">
        <v>674</v>
      </c>
      <c r="D57" s="84" t="s">
        <v>250</v>
      </c>
      <c r="E57" s="84"/>
      <c r="F57" s="113">
        <v>42522</v>
      </c>
      <c r="G57" s="94">
        <v>10.280000000000001</v>
      </c>
      <c r="H57" s="97" t="s">
        <v>163</v>
      </c>
      <c r="I57" s="98">
        <v>4.8000000000000001E-2</v>
      </c>
      <c r="J57" s="98">
        <v>4.8500000000000008E-2</v>
      </c>
      <c r="K57" s="94">
        <v>1499000</v>
      </c>
      <c r="L57" s="114">
        <v>101.4967</v>
      </c>
      <c r="M57" s="94">
        <v>1521.4353899999999</v>
      </c>
      <c r="N57" s="84"/>
      <c r="O57" s="95">
        <v>2.5955315629672689E-2</v>
      </c>
      <c r="P57" s="95">
        <f>+M57/'סכום נכסי הקרן'!$C$42</f>
        <v>7.8788319745016749E-3</v>
      </c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4"/>
      <c r="AC57" s="144"/>
      <c r="AD57" s="144"/>
      <c r="AE57" s="144"/>
      <c r="AF57" s="144"/>
      <c r="AG57" s="144"/>
      <c r="AH57" s="144"/>
      <c r="AI57" s="144"/>
    </row>
    <row r="58" spans="2:35" s="143" customFormat="1">
      <c r="B58" s="87" t="s">
        <v>675</v>
      </c>
      <c r="C58" s="84" t="s">
        <v>676</v>
      </c>
      <c r="D58" s="84" t="s">
        <v>250</v>
      </c>
      <c r="E58" s="84"/>
      <c r="F58" s="113">
        <v>42552</v>
      </c>
      <c r="G58" s="94">
        <v>10.119999999999999</v>
      </c>
      <c r="H58" s="97" t="s">
        <v>163</v>
      </c>
      <c r="I58" s="98">
        <v>4.8000000000000001E-2</v>
      </c>
      <c r="J58" s="98">
        <v>4.8499999999999995E-2</v>
      </c>
      <c r="K58" s="94">
        <v>1015000</v>
      </c>
      <c r="L58" s="114">
        <v>103.20780000000001</v>
      </c>
      <c r="M58" s="94">
        <v>1047.5658699999999</v>
      </c>
      <c r="N58" s="84"/>
      <c r="O58" s="95">
        <v>1.7871217520924545E-2</v>
      </c>
      <c r="P58" s="95">
        <f>+M58/'סכום נכסי הקרן'!$C$42</f>
        <v>5.4248741196645002E-3</v>
      </c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</row>
    <row r="59" spans="2:35" s="143" customFormat="1">
      <c r="B59" s="87" t="s">
        <v>677</v>
      </c>
      <c r="C59" s="84" t="s">
        <v>678</v>
      </c>
      <c r="D59" s="84" t="s">
        <v>250</v>
      </c>
      <c r="E59" s="84"/>
      <c r="F59" s="113">
        <v>42583</v>
      </c>
      <c r="G59" s="94">
        <v>10.200000000000001</v>
      </c>
      <c r="H59" s="97" t="s">
        <v>163</v>
      </c>
      <c r="I59" s="98">
        <v>4.8000000000000001E-2</v>
      </c>
      <c r="J59" s="98">
        <v>4.8500000000000008E-2</v>
      </c>
      <c r="K59" s="94">
        <v>1044000</v>
      </c>
      <c r="L59" s="114">
        <v>102.50279999999999</v>
      </c>
      <c r="M59" s="94">
        <v>1070.1295</v>
      </c>
      <c r="N59" s="84"/>
      <c r="O59" s="95">
        <v>1.8256147529947902E-2</v>
      </c>
      <c r="P59" s="95">
        <f>+M59/'סכום נכסי הקרן'!$C$42</f>
        <v>5.5417210463715397E-3</v>
      </c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44"/>
      <c r="AI59" s="144"/>
    </row>
    <row r="60" spans="2:35" s="143" customFormat="1">
      <c r="B60" s="87" t="s">
        <v>679</v>
      </c>
      <c r="C60" s="84" t="s">
        <v>680</v>
      </c>
      <c r="D60" s="84" t="s">
        <v>250</v>
      </c>
      <c r="E60" s="84"/>
      <c r="F60" s="113">
        <v>42614</v>
      </c>
      <c r="G60" s="94">
        <v>10.29</v>
      </c>
      <c r="H60" s="97" t="s">
        <v>163</v>
      </c>
      <c r="I60" s="98">
        <v>4.8000000000000001E-2</v>
      </c>
      <c r="J60" s="98">
        <v>4.8499999999999995E-2</v>
      </c>
      <c r="K60" s="94">
        <v>919000</v>
      </c>
      <c r="L60" s="114">
        <v>101.6752</v>
      </c>
      <c r="M60" s="94">
        <v>934.39492000000007</v>
      </c>
      <c r="N60" s="84"/>
      <c r="O60" s="95">
        <v>1.5940548794098161E-2</v>
      </c>
      <c r="P60" s="95">
        <f>+M60/'סכום נכסי הקרן'!$C$42</f>
        <v>4.8388124930549541E-3</v>
      </c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</row>
    <row r="61" spans="2:35" s="143" customFormat="1">
      <c r="B61" s="87" t="s">
        <v>681</v>
      </c>
      <c r="C61" s="84" t="s">
        <v>682</v>
      </c>
      <c r="D61" s="84" t="s">
        <v>250</v>
      </c>
      <c r="E61" s="84"/>
      <c r="F61" s="113">
        <v>42644</v>
      </c>
      <c r="G61" s="94">
        <v>10.37</v>
      </c>
      <c r="H61" s="97" t="s">
        <v>163</v>
      </c>
      <c r="I61" s="98">
        <v>4.8000000000000001E-2</v>
      </c>
      <c r="J61" s="98">
        <v>4.8499999999999995E-2</v>
      </c>
      <c r="K61" s="94">
        <v>1283000</v>
      </c>
      <c r="L61" s="114">
        <v>101.58029999999999</v>
      </c>
      <c r="M61" s="94">
        <v>1303.27458</v>
      </c>
      <c r="N61" s="84"/>
      <c r="O61" s="95">
        <v>2.2233545570429458E-2</v>
      </c>
      <c r="P61" s="95">
        <f>+M61/'סכום נכסי הקרן'!$C$42</f>
        <v>6.7490749196120921E-3</v>
      </c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</row>
    <row r="62" spans="2:35" s="143" customFormat="1">
      <c r="B62" s="87" t="s">
        <v>683</v>
      </c>
      <c r="C62" s="84" t="s">
        <v>684</v>
      </c>
      <c r="D62" s="84" t="s">
        <v>250</v>
      </c>
      <c r="E62" s="84"/>
      <c r="F62" s="113">
        <v>42675</v>
      </c>
      <c r="G62" s="94">
        <v>10.450000000000001</v>
      </c>
      <c r="H62" s="97" t="s">
        <v>163</v>
      </c>
      <c r="I62" s="98">
        <v>4.8000000000000001E-2</v>
      </c>
      <c r="J62" s="98">
        <v>4.8500000000000008E-2</v>
      </c>
      <c r="K62" s="94">
        <v>556000</v>
      </c>
      <c r="L62" s="114">
        <v>101.28149999999999</v>
      </c>
      <c r="M62" s="94">
        <v>563.12522999999999</v>
      </c>
      <c r="N62" s="84"/>
      <c r="O62" s="95">
        <v>9.6067786905377744E-3</v>
      </c>
      <c r="P62" s="95">
        <f>+M62/'סכום נכסי הקרן'!$C$42</f>
        <v>2.9161731723439206E-3</v>
      </c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</row>
    <row r="63" spans="2:35" s="143" customFormat="1">
      <c r="B63" s="87" t="s">
        <v>685</v>
      </c>
      <c r="C63" s="84" t="s">
        <v>686</v>
      </c>
      <c r="D63" s="84" t="s">
        <v>250</v>
      </c>
      <c r="E63" s="84"/>
      <c r="F63" s="113">
        <v>42705</v>
      </c>
      <c r="G63" s="94">
        <v>10.54</v>
      </c>
      <c r="H63" s="97" t="s">
        <v>163</v>
      </c>
      <c r="I63" s="98">
        <v>4.8000000000000001E-2</v>
      </c>
      <c r="J63" s="98">
        <v>4.8499999999999988E-2</v>
      </c>
      <c r="K63" s="94">
        <v>422000</v>
      </c>
      <c r="L63" s="114">
        <v>100.67870000000001</v>
      </c>
      <c r="M63" s="94">
        <v>424.86408</v>
      </c>
      <c r="N63" s="84"/>
      <c r="O63" s="95">
        <v>7.2480772884548905E-3</v>
      </c>
      <c r="P63" s="95">
        <f>+M63/'סכום נכסי הקרן'!$C$42</f>
        <v>2.2001806454109351E-3</v>
      </c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</row>
    <row r="64" spans="2:35" s="143" customFormat="1">
      <c r="B64" s="87" t="s">
        <v>687</v>
      </c>
      <c r="C64" s="84" t="s">
        <v>688</v>
      </c>
      <c r="D64" s="84" t="s">
        <v>250</v>
      </c>
      <c r="E64" s="84"/>
      <c r="F64" s="113">
        <v>42736</v>
      </c>
      <c r="G64" s="94">
        <v>10.370000000000001</v>
      </c>
      <c r="H64" s="97" t="s">
        <v>163</v>
      </c>
      <c r="I64" s="98">
        <v>4.8000000000000001E-2</v>
      </c>
      <c r="J64" s="98">
        <v>4.8500000000000008E-2</v>
      </c>
      <c r="K64" s="94">
        <v>515000</v>
      </c>
      <c r="L64" s="114">
        <v>103.10380000000001</v>
      </c>
      <c r="M64" s="94">
        <v>530.98451</v>
      </c>
      <c r="N64" s="84"/>
      <c r="O64" s="95">
        <v>9.0584658685487103E-3</v>
      </c>
      <c r="P64" s="95">
        <f>+M64/'סכום נכסי הקרן'!$C$42</f>
        <v>2.7497307889972934E-3</v>
      </c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</row>
    <row r="65" spans="2:35" s="143" customFormat="1">
      <c r="B65" s="87" t="s">
        <v>689</v>
      </c>
      <c r="C65" s="84" t="s">
        <v>690</v>
      </c>
      <c r="D65" s="84" t="s">
        <v>250</v>
      </c>
      <c r="E65" s="84"/>
      <c r="F65" s="113">
        <v>42767</v>
      </c>
      <c r="G65" s="94">
        <v>10.459999999999999</v>
      </c>
      <c r="H65" s="97" t="s">
        <v>163</v>
      </c>
      <c r="I65" s="98">
        <v>4.8000000000000001E-2</v>
      </c>
      <c r="J65" s="98">
        <v>4.8500000000000008E-2</v>
      </c>
      <c r="K65" s="94">
        <v>23000</v>
      </c>
      <c r="L65" s="114">
        <v>102.6969</v>
      </c>
      <c r="M65" s="94">
        <v>23.62031</v>
      </c>
      <c r="N65" s="84"/>
      <c r="O65" s="95">
        <v>4.0295671137287938E-4</v>
      </c>
      <c r="P65" s="95">
        <f>+M65/'סכום נכסי הקרן'!$C$42</f>
        <v>1.2231899882100264E-4</v>
      </c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</row>
    <row r="66" spans="2:35" s="143" customFormat="1">
      <c r="B66" s="87" t="s">
        <v>691</v>
      </c>
      <c r="C66" s="84" t="s">
        <v>692</v>
      </c>
      <c r="D66" s="84" t="s">
        <v>250</v>
      </c>
      <c r="E66" s="84"/>
      <c r="F66" s="113">
        <v>42795</v>
      </c>
      <c r="G66" s="94">
        <v>10.54</v>
      </c>
      <c r="H66" s="97" t="s">
        <v>163</v>
      </c>
      <c r="I66" s="98">
        <v>4.8000000000000001E-2</v>
      </c>
      <c r="J66" s="98">
        <v>4.8499999999999995E-2</v>
      </c>
      <c r="K66" s="94">
        <v>305000</v>
      </c>
      <c r="L66" s="114">
        <v>102.4967</v>
      </c>
      <c r="M66" s="94">
        <v>312.61505</v>
      </c>
      <c r="N66" s="84"/>
      <c r="O66" s="95">
        <v>5.3331362913386091E-3</v>
      </c>
      <c r="P66" s="95">
        <f>+M66/'סכום נכסי הקרן'!$C$42</f>
        <v>1.6188932292750468E-3</v>
      </c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4"/>
    </row>
    <row r="67" spans="2:35" s="143" customFormat="1">
      <c r="B67" s="87" t="s">
        <v>693</v>
      </c>
      <c r="C67" s="84" t="s">
        <v>694</v>
      </c>
      <c r="D67" s="84" t="s">
        <v>250</v>
      </c>
      <c r="E67" s="84"/>
      <c r="F67" s="113">
        <v>42856</v>
      </c>
      <c r="G67" s="94">
        <v>10.709999999999999</v>
      </c>
      <c r="H67" s="97" t="s">
        <v>163</v>
      </c>
      <c r="I67" s="98">
        <v>4.8000000000000001E-2</v>
      </c>
      <c r="J67" s="98">
        <v>4.8499999999999995E-2</v>
      </c>
      <c r="K67" s="94">
        <v>186000</v>
      </c>
      <c r="L67" s="114">
        <v>101.38460000000001</v>
      </c>
      <c r="M67" s="94">
        <v>188.57541000000001</v>
      </c>
      <c r="N67" s="84"/>
      <c r="O67" s="95">
        <v>3.2170503714554293E-3</v>
      </c>
      <c r="P67" s="95">
        <f>+M67/'סכום נכסי הקרן'!$C$42</f>
        <v>9.7654752852354982E-4</v>
      </c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44"/>
      <c r="AI67" s="144"/>
    </row>
    <row r="68" spans="2:35" s="143" customFormat="1">
      <c r="B68" s="87" t="s">
        <v>695</v>
      </c>
      <c r="C68" s="84" t="s">
        <v>696</v>
      </c>
      <c r="D68" s="84" t="s">
        <v>250</v>
      </c>
      <c r="E68" s="84"/>
      <c r="F68" s="113">
        <v>42887</v>
      </c>
      <c r="G68" s="94">
        <v>10.79</v>
      </c>
      <c r="H68" s="97" t="s">
        <v>163</v>
      </c>
      <c r="I68" s="98">
        <v>4.8000000000000001E-2</v>
      </c>
      <c r="J68" s="98">
        <v>4.8499999999999988E-2</v>
      </c>
      <c r="K68" s="94">
        <v>1350000</v>
      </c>
      <c r="L68" s="114">
        <v>100.78319999999999</v>
      </c>
      <c r="M68" s="94">
        <v>1360.5738200000001</v>
      </c>
      <c r="N68" s="84"/>
      <c r="O68" s="95">
        <v>2.3211056590164817E-2</v>
      </c>
      <c r="P68" s="95">
        <f>+M68/'סכום נכסי הקרן'!$C$42</f>
        <v>7.0458020019410015E-3</v>
      </c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44"/>
      <c r="AI68" s="144"/>
    </row>
    <row r="69" spans="2:35" s="143" customFormat="1">
      <c r="B69" s="87" t="s">
        <v>697</v>
      </c>
      <c r="C69" s="84" t="s">
        <v>698</v>
      </c>
      <c r="D69" s="84" t="s">
        <v>250</v>
      </c>
      <c r="E69" s="84"/>
      <c r="F69" s="113">
        <v>40057</v>
      </c>
      <c r="G69" s="94">
        <v>6.06</v>
      </c>
      <c r="H69" s="97" t="s">
        <v>163</v>
      </c>
      <c r="I69" s="98">
        <v>4.8000000000000001E-2</v>
      </c>
      <c r="J69" s="98">
        <v>4.8499999999999995E-2</v>
      </c>
      <c r="K69" s="94">
        <v>117000</v>
      </c>
      <c r="L69" s="114">
        <v>110.22490000000001</v>
      </c>
      <c r="M69" s="94">
        <v>128.97200000000001</v>
      </c>
      <c r="N69" s="84"/>
      <c r="O69" s="95">
        <v>2.2002307750907165E-3</v>
      </c>
      <c r="P69" s="95">
        <f>+M69/'סכום נכסי הקרן'!$C$42</f>
        <v>6.6788818249812777E-4</v>
      </c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  <c r="AB69" s="144"/>
      <c r="AC69" s="144"/>
      <c r="AD69" s="144"/>
      <c r="AE69" s="144"/>
      <c r="AF69" s="144"/>
      <c r="AG69" s="144"/>
      <c r="AH69" s="144"/>
      <c r="AI69" s="144"/>
    </row>
    <row r="70" spans="2:35" s="143" customFormat="1">
      <c r="B70" s="87" t="s">
        <v>699</v>
      </c>
      <c r="C70" s="84" t="s">
        <v>700</v>
      </c>
      <c r="D70" s="84" t="s">
        <v>250</v>
      </c>
      <c r="E70" s="84"/>
      <c r="F70" s="113">
        <v>39995</v>
      </c>
      <c r="G70" s="94">
        <v>5.8900000000000006</v>
      </c>
      <c r="H70" s="97" t="s">
        <v>163</v>
      </c>
      <c r="I70" s="98">
        <v>4.8000000000000001E-2</v>
      </c>
      <c r="J70" s="98">
        <v>4.8499999999999995E-2</v>
      </c>
      <c r="K70" s="94">
        <v>50000</v>
      </c>
      <c r="L70" s="114">
        <v>113.2636</v>
      </c>
      <c r="M70" s="94">
        <v>56.636559999999996</v>
      </c>
      <c r="N70" s="84"/>
      <c r="O70" s="95">
        <v>9.6620586101845254E-4</v>
      </c>
      <c r="P70" s="95">
        <f>+M70/'סכום נכסי הקרן'!$C$42</f>
        <v>2.9329535962337687E-4</v>
      </c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4"/>
      <c r="AC70" s="144"/>
      <c r="AD70" s="144"/>
      <c r="AE70" s="144"/>
      <c r="AF70" s="144"/>
      <c r="AG70" s="144"/>
      <c r="AH70" s="144"/>
      <c r="AI70" s="144"/>
    </row>
    <row r="71" spans="2:35" s="143" customFormat="1">
      <c r="B71" s="87" t="s">
        <v>701</v>
      </c>
      <c r="C71" s="84" t="s">
        <v>702</v>
      </c>
      <c r="D71" s="84" t="s">
        <v>250</v>
      </c>
      <c r="E71" s="84"/>
      <c r="F71" s="113">
        <v>39995</v>
      </c>
      <c r="G71" s="94">
        <v>7.33</v>
      </c>
      <c r="H71" s="97" t="s">
        <v>163</v>
      </c>
      <c r="I71" s="98">
        <v>4.8000000000000001E-2</v>
      </c>
      <c r="J71" s="98">
        <v>4.8500000000000008E-2</v>
      </c>
      <c r="K71" s="94">
        <v>230000</v>
      </c>
      <c r="L71" s="114">
        <v>104.8009</v>
      </c>
      <c r="M71" s="94">
        <v>241.05889999999999</v>
      </c>
      <c r="N71" s="84"/>
      <c r="O71" s="95">
        <v>4.1124058740619317E-3</v>
      </c>
      <c r="P71" s="95">
        <f>+M71/'סכום נכסי הקרן'!$C$42</f>
        <v>1.2483360000309983E-3</v>
      </c>
      <c r="Q71" s="144"/>
      <c r="R71" s="144"/>
      <c r="S71" s="144"/>
      <c r="T71" s="144"/>
      <c r="U71" s="144"/>
      <c r="V71" s="144"/>
      <c r="W71" s="144"/>
      <c r="X71" s="144"/>
      <c r="Y71" s="144"/>
      <c r="Z71" s="144"/>
      <c r="AA71" s="144"/>
      <c r="AB71" s="144"/>
      <c r="AC71" s="144"/>
      <c r="AD71" s="144"/>
      <c r="AE71" s="144"/>
      <c r="AF71" s="144"/>
      <c r="AG71" s="144"/>
      <c r="AH71" s="144"/>
      <c r="AI71" s="144"/>
    </row>
    <row r="72" spans="2:35" s="143" customFormat="1">
      <c r="B72" s="87" t="s">
        <v>703</v>
      </c>
      <c r="C72" s="84" t="s">
        <v>704</v>
      </c>
      <c r="D72" s="84" t="s">
        <v>250</v>
      </c>
      <c r="E72" s="84"/>
      <c r="F72" s="113">
        <v>40848</v>
      </c>
      <c r="G72" s="94">
        <v>7.58</v>
      </c>
      <c r="H72" s="97" t="s">
        <v>163</v>
      </c>
      <c r="I72" s="98">
        <v>4.8000000000000001E-2</v>
      </c>
      <c r="J72" s="98">
        <v>4.8500000000000008E-2</v>
      </c>
      <c r="K72" s="94">
        <v>41000</v>
      </c>
      <c r="L72" s="114">
        <v>103.5603</v>
      </c>
      <c r="M72" s="94">
        <v>42.459809999999997</v>
      </c>
      <c r="N72" s="84"/>
      <c r="O72" s="95">
        <v>7.243539734710212E-4</v>
      </c>
      <c r="P72" s="95">
        <f>+M72/'סכום נכסי הקרן'!$C$42</f>
        <v>2.1988032542036897E-4</v>
      </c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44"/>
      <c r="AI72" s="144"/>
    </row>
    <row r="73" spans="2:35" s="143" customFormat="1">
      <c r="B73" s="87" t="s">
        <v>705</v>
      </c>
      <c r="C73" s="84" t="s">
        <v>706</v>
      </c>
      <c r="D73" s="84" t="s">
        <v>250</v>
      </c>
      <c r="E73" s="84"/>
      <c r="F73" s="113">
        <v>40940</v>
      </c>
      <c r="G73" s="94">
        <v>7.65</v>
      </c>
      <c r="H73" s="97" t="s">
        <v>163</v>
      </c>
      <c r="I73" s="98">
        <v>4.8000000000000001E-2</v>
      </c>
      <c r="J73" s="98">
        <v>4.8499999999999995E-2</v>
      </c>
      <c r="K73" s="94">
        <v>1294000</v>
      </c>
      <c r="L73" s="114">
        <v>104.81189999999999</v>
      </c>
      <c r="M73" s="94">
        <v>1356.2654199999999</v>
      </c>
      <c r="N73" s="84"/>
      <c r="O73" s="95">
        <v>2.3137556339944607E-2</v>
      </c>
      <c r="P73" s="95">
        <f>+M73/'סכום נכסי הקרן'!$C$42</f>
        <v>7.0234907293742817E-3</v>
      </c>
      <c r="Q73" s="144"/>
      <c r="R73" s="144"/>
      <c r="S73" s="144"/>
      <c r="T73" s="144"/>
      <c r="U73" s="144"/>
      <c r="V73" s="144"/>
      <c r="W73" s="144"/>
      <c r="X73" s="144"/>
      <c r="Y73" s="144"/>
      <c r="Z73" s="144"/>
      <c r="AA73" s="144"/>
      <c r="AB73" s="144"/>
      <c r="AC73" s="144"/>
      <c r="AD73" s="144"/>
      <c r="AE73" s="144"/>
      <c r="AF73" s="144"/>
      <c r="AG73" s="144"/>
      <c r="AH73" s="144"/>
      <c r="AI73" s="144"/>
    </row>
    <row r="74" spans="2:35" s="143" customFormat="1">
      <c r="B74" s="87" t="s">
        <v>707</v>
      </c>
      <c r="C74" s="84" t="s">
        <v>708</v>
      </c>
      <c r="D74" s="84" t="s">
        <v>250</v>
      </c>
      <c r="E74" s="84"/>
      <c r="F74" s="113">
        <v>40969</v>
      </c>
      <c r="G74" s="94">
        <v>7.73</v>
      </c>
      <c r="H74" s="97" t="s">
        <v>163</v>
      </c>
      <c r="I74" s="98">
        <v>4.8000000000000001E-2</v>
      </c>
      <c r="J74" s="98">
        <v>4.8600000000000004E-2</v>
      </c>
      <c r="K74" s="94">
        <v>1425000</v>
      </c>
      <c r="L74" s="114">
        <v>104.3732</v>
      </c>
      <c r="M74" s="94">
        <v>1487.0423799999999</v>
      </c>
      <c r="N74" s="84"/>
      <c r="O74" s="95">
        <v>2.5368579291165084E-2</v>
      </c>
      <c r="P74" s="95">
        <f>+M74/'סכום נכסי הקרן'!$C$42</f>
        <v>7.7007259907258176E-3</v>
      </c>
      <c r="Q74" s="144"/>
      <c r="R74" s="144"/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</row>
    <row r="75" spans="2:35" s="143" customFormat="1">
      <c r="B75" s="87" t="s">
        <v>709</v>
      </c>
      <c r="C75" s="84">
        <v>8789</v>
      </c>
      <c r="D75" s="84" t="s">
        <v>250</v>
      </c>
      <c r="E75" s="84"/>
      <c r="F75" s="113">
        <v>41000</v>
      </c>
      <c r="G75" s="94">
        <v>7.81</v>
      </c>
      <c r="H75" s="97" t="s">
        <v>163</v>
      </c>
      <c r="I75" s="98">
        <v>4.8000000000000001E-2</v>
      </c>
      <c r="J75" s="98">
        <v>4.8499999999999995E-2</v>
      </c>
      <c r="K75" s="94">
        <v>1216000</v>
      </c>
      <c r="L75" s="114">
        <v>103.9731</v>
      </c>
      <c r="M75" s="94">
        <v>1264.3133400000002</v>
      </c>
      <c r="N75" s="84"/>
      <c r="O75" s="95">
        <v>2.1568876345452754E-2</v>
      </c>
      <c r="P75" s="95">
        <f>+M75/'סכום נכסי הקרן'!$C$42</f>
        <v>6.5473121201558284E-3</v>
      </c>
      <c r="Q75" s="144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</row>
    <row r="76" spans="2:35" s="143" customFormat="1">
      <c r="B76" s="87" t="s">
        <v>710</v>
      </c>
      <c r="C76" s="84" t="s">
        <v>711</v>
      </c>
      <c r="D76" s="84" t="s">
        <v>250</v>
      </c>
      <c r="E76" s="84"/>
      <c r="F76" s="113">
        <v>41640</v>
      </c>
      <c r="G76" s="94">
        <v>8.77</v>
      </c>
      <c r="H76" s="97" t="s">
        <v>163</v>
      </c>
      <c r="I76" s="98">
        <v>4.8000000000000001E-2</v>
      </c>
      <c r="J76" s="98">
        <v>4.8499999999999995E-2</v>
      </c>
      <c r="K76" s="94">
        <v>1034000</v>
      </c>
      <c r="L76" s="114">
        <v>102.38849999999999</v>
      </c>
      <c r="M76" s="94">
        <v>1058.6973400000002</v>
      </c>
      <c r="N76" s="84"/>
      <c r="O76" s="95">
        <v>1.8061117676508701E-2</v>
      </c>
      <c r="P76" s="95">
        <f>+M76/'סכום נכסי הקרן'!$C$42</f>
        <v>5.482519013647943E-3</v>
      </c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</row>
    <row r="77" spans="2:35" s="143" customFormat="1">
      <c r="B77" s="145"/>
      <c r="C77" s="145"/>
      <c r="Q77" s="144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</row>
    <row r="80" spans="2:35">
      <c r="B80" s="99" t="s">
        <v>244</v>
      </c>
    </row>
    <row r="81" spans="2:2">
      <c r="B81" s="99" t="s">
        <v>110</v>
      </c>
    </row>
    <row r="82" spans="2:2">
      <c r="B82" s="99" t="s">
        <v>229</v>
      </c>
    </row>
    <row r="83" spans="2:2">
      <c r="B83" s="99" t="s">
        <v>239</v>
      </c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G1:XFD24 AD25:XFD27 D1:F1048576 G25:AB27 G28:XFD1048576 A1:A1048576 B1:B79 B82:B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>
      <selection activeCell="K19" sqref="K1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178</v>
      </c>
      <c r="C1" s="78" t="s" vm="1">
        <v>245</v>
      </c>
    </row>
    <row r="2" spans="2:65">
      <c r="B2" s="57" t="s">
        <v>177</v>
      </c>
      <c r="C2" s="78" t="s">
        <v>246</v>
      </c>
    </row>
    <row r="3" spans="2:65">
      <c r="B3" s="57" t="s">
        <v>179</v>
      </c>
      <c r="C3" s="78" t="s">
        <v>247</v>
      </c>
    </row>
    <row r="4" spans="2:65">
      <c r="B4" s="57" t="s">
        <v>180</v>
      </c>
      <c r="C4" s="78">
        <v>2144</v>
      </c>
    </row>
    <row r="6" spans="2:65" ht="26.25" customHeight="1">
      <c r="B6" s="195" t="s">
        <v>209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7"/>
    </row>
    <row r="7" spans="2:65" ht="26.25" customHeight="1">
      <c r="B7" s="195" t="s">
        <v>84</v>
      </c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7"/>
    </row>
    <row r="8" spans="2:65" s="3" customFormat="1" ht="78.75">
      <c r="B8" s="22" t="s">
        <v>114</v>
      </c>
      <c r="C8" s="30" t="s">
        <v>43</v>
      </c>
      <c r="D8" s="30" t="s">
        <v>116</v>
      </c>
      <c r="E8" s="30" t="s">
        <v>115</v>
      </c>
      <c r="F8" s="30" t="s">
        <v>59</v>
      </c>
      <c r="G8" s="30" t="s">
        <v>15</v>
      </c>
      <c r="H8" s="30" t="s">
        <v>60</v>
      </c>
      <c r="I8" s="30" t="s">
        <v>99</v>
      </c>
      <c r="J8" s="30" t="s">
        <v>18</v>
      </c>
      <c r="K8" s="30" t="s">
        <v>98</v>
      </c>
      <c r="L8" s="30" t="s">
        <v>17</v>
      </c>
      <c r="M8" s="72" t="s">
        <v>19</v>
      </c>
      <c r="N8" s="30" t="s">
        <v>231</v>
      </c>
      <c r="O8" s="30" t="s">
        <v>230</v>
      </c>
      <c r="P8" s="30" t="s">
        <v>107</v>
      </c>
      <c r="Q8" s="30" t="s">
        <v>55</v>
      </c>
      <c r="R8" s="30" t="s">
        <v>181</v>
      </c>
      <c r="S8" s="31" t="s">
        <v>183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240</v>
      </c>
      <c r="O9" s="32"/>
      <c r="P9" s="32" t="s">
        <v>234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111</v>
      </c>
      <c r="R10" s="20" t="s">
        <v>112</v>
      </c>
      <c r="S10" s="20" t="s">
        <v>184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244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110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239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BZ540"/>
  <sheetViews>
    <sheetView rightToLeft="1" workbookViewId="0">
      <selection activeCell="M25" sqref="M25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4.85546875" style="1" bestFit="1" customWidth="1"/>
    <col min="8" max="8" width="7.85546875" style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78">
      <c r="B1" s="57" t="s">
        <v>178</v>
      </c>
      <c r="C1" s="78" t="s" vm="1">
        <v>245</v>
      </c>
    </row>
    <row r="2" spans="2:78">
      <c r="B2" s="57" t="s">
        <v>177</v>
      </c>
      <c r="C2" s="78" t="s">
        <v>246</v>
      </c>
    </row>
    <row r="3" spans="2:78">
      <c r="B3" s="57" t="s">
        <v>179</v>
      </c>
      <c r="C3" s="78" t="s">
        <v>247</v>
      </c>
    </row>
    <row r="4" spans="2:78">
      <c r="B4" s="57" t="s">
        <v>180</v>
      </c>
      <c r="C4" s="78">
        <v>2144</v>
      </c>
    </row>
    <row r="6" spans="2:78" ht="26.25" customHeight="1">
      <c r="B6" s="195" t="s">
        <v>209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7"/>
    </row>
    <row r="7" spans="2:78" ht="26.25" customHeight="1">
      <c r="B7" s="195" t="s">
        <v>85</v>
      </c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7"/>
    </row>
    <row r="8" spans="2:78" s="3" customFormat="1" ht="78.75">
      <c r="B8" s="22" t="s">
        <v>114</v>
      </c>
      <c r="C8" s="30" t="s">
        <v>43</v>
      </c>
      <c r="D8" s="30" t="s">
        <v>116</v>
      </c>
      <c r="E8" s="30" t="s">
        <v>115</v>
      </c>
      <c r="F8" s="30" t="s">
        <v>59</v>
      </c>
      <c r="G8" s="30" t="s">
        <v>15</v>
      </c>
      <c r="H8" s="30" t="s">
        <v>60</v>
      </c>
      <c r="I8" s="30" t="s">
        <v>99</v>
      </c>
      <c r="J8" s="30" t="s">
        <v>18</v>
      </c>
      <c r="K8" s="30" t="s">
        <v>98</v>
      </c>
      <c r="L8" s="30" t="s">
        <v>17</v>
      </c>
      <c r="M8" s="72" t="s">
        <v>19</v>
      </c>
      <c r="N8" s="72" t="s">
        <v>231</v>
      </c>
      <c r="O8" s="30" t="s">
        <v>230</v>
      </c>
      <c r="P8" s="30" t="s">
        <v>107</v>
      </c>
      <c r="Q8" s="30" t="s">
        <v>55</v>
      </c>
      <c r="R8" s="30" t="s">
        <v>181</v>
      </c>
      <c r="S8" s="31" t="s">
        <v>183</v>
      </c>
      <c r="BW8" s="1"/>
    </row>
    <row r="9" spans="2:78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240</v>
      </c>
      <c r="O9" s="32"/>
      <c r="P9" s="32" t="s">
        <v>234</v>
      </c>
      <c r="Q9" s="32" t="s">
        <v>20</v>
      </c>
      <c r="R9" s="32" t="s">
        <v>20</v>
      </c>
      <c r="S9" s="33" t="s">
        <v>20</v>
      </c>
      <c r="BW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111</v>
      </c>
      <c r="R10" s="20" t="s">
        <v>112</v>
      </c>
      <c r="S10" s="20" t="s">
        <v>184</v>
      </c>
      <c r="BW10" s="1"/>
    </row>
    <row r="11" spans="2:78" s="4" customFormat="1" ht="18" customHeight="1">
      <c r="B11" s="128" t="s">
        <v>48</v>
      </c>
      <c r="C11" s="122"/>
      <c r="D11" s="122"/>
      <c r="E11" s="122"/>
      <c r="F11" s="122"/>
      <c r="G11" s="122"/>
      <c r="H11" s="122"/>
      <c r="I11" s="122"/>
      <c r="J11" s="125">
        <v>7.5775823609973152</v>
      </c>
      <c r="K11" s="122"/>
      <c r="L11" s="122"/>
      <c r="M11" s="124">
        <v>2.6362503713108207E-2</v>
      </c>
      <c r="N11" s="123"/>
      <c r="O11" s="125"/>
      <c r="P11" s="123">
        <v>1928.4382799999998</v>
      </c>
      <c r="Q11" s="122"/>
      <c r="R11" s="124">
        <v>1</v>
      </c>
      <c r="S11" s="124">
        <f>P11/'סכום נכסי הקרן'!$C$42</f>
        <v>9.9865175223227947E-3</v>
      </c>
      <c r="BW11" s="1"/>
      <c r="BZ11" s="1"/>
    </row>
    <row r="12" spans="2:78" ht="17.25" customHeight="1">
      <c r="B12" s="129" t="s">
        <v>228</v>
      </c>
      <c r="C12" s="122"/>
      <c r="D12" s="122"/>
      <c r="E12" s="122"/>
      <c r="F12" s="122"/>
      <c r="G12" s="122"/>
      <c r="H12" s="122"/>
      <c r="I12" s="122"/>
      <c r="J12" s="125">
        <v>7.5775823609973152</v>
      </c>
      <c r="K12" s="122"/>
      <c r="L12" s="122"/>
      <c r="M12" s="124">
        <v>2.6362503713108207E-2</v>
      </c>
      <c r="N12" s="123"/>
      <c r="O12" s="125"/>
      <c r="P12" s="123">
        <v>1928.4382799999998</v>
      </c>
      <c r="Q12" s="122"/>
      <c r="R12" s="124">
        <v>1</v>
      </c>
      <c r="S12" s="124">
        <f>P12/'סכום נכסי הקרן'!$C$42</f>
        <v>9.9865175223227947E-3</v>
      </c>
    </row>
    <row r="13" spans="2:78">
      <c r="B13" s="133" t="s">
        <v>56</v>
      </c>
      <c r="C13" s="122"/>
      <c r="D13" s="122"/>
      <c r="E13" s="122"/>
      <c r="F13" s="122"/>
      <c r="G13" s="122"/>
      <c r="H13" s="122"/>
      <c r="I13" s="122"/>
      <c r="J13" s="125">
        <v>9.3831514174473725</v>
      </c>
      <c r="K13" s="122"/>
      <c r="L13" s="122"/>
      <c r="M13" s="124">
        <v>2.0825317301413914E-2</v>
      </c>
      <c r="N13" s="123"/>
      <c r="O13" s="125"/>
      <c r="P13" s="123">
        <v>872.46695999999997</v>
      </c>
      <c r="Q13" s="122"/>
      <c r="R13" s="124">
        <v>0.45242151073665682</v>
      </c>
      <c r="S13" s="124">
        <f>P13/'סכום נכסי הקרן'!$C$42</f>
        <v>4.5181153444473739E-3</v>
      </c>
    </row>
    <row r="14" spans="2:78">
      <c r="B14" s="106" t="s">
        <v>712</v>
      </c>
      <c r="C14" s="84" t="s">
        <v>713</v>
      </c>
      <c r="D14" s="97" t="s">
        <v>714</v>
      </c>
      <c r="E14" s="84" t="s">
        <v>715</v>
      </c>
      <c r="F14" s="97" t="s">
        <v>334</v>
      </c>
      <c r="G14" s="84" t="s">
        <v>293</v>
      </c>
      <c r="H14" s="84" t="s">
        <v>161</v>
      </c>
      <c r="I14" s="113">
        <v>42639</v>
      </c>
      <c r="J14" s="96">
        <v>9.3000000000000007</v>
      </c>
      <c r="K14" s="97" t="s">
        <v>163</v>
      </c>
      <c r="L14" s="98">
        <v>4.9000000000000002E-2</v>
      </c>
      <c r="M14" s="95">
        <v>1.8799999999999997E-2</v>
      </c>
      <c r="N14" s="94">
        <v>137297</v>
      </c>
      <c r="O14" s="96">
        <v>159.72</v>
      </c>
      <c r="P14" s="94">
        <v>219.29076000000001</v>
      </c>
      <c r="Q14" s="95">
        <v>6.9939019544488229E-5</v>
      </c>
      <c r="R14" s="95">
        <v>0.11371417082635386</v>
      </c>
      <c r="S14" s="95">
        <f>P14/'סכום נכסי הקרן'!$C$42</f>
        <v>1.1356085594937905E-3</v>
      </c>
    </row>
    <row r="15" spans="2:78">
      <c r="B15" s="106" t="s">
        <v>716</v>
      </c>
      <c r="C15" s="84" t="s">
        <v>717</v>
      </c>
      <c r="D15" s="97" t="s">
        <v>714</v>
      </c>
      <c r="E15" s="84" t="s">
        <v>715</v>
      </c>
      <c r="F15" s="97" t="s">
        <v>334</v>
      </c>
      <c r="G15" s="84" t="s">
        <v>293</v>
      </c>
      <c r="H15" s="84" t="s">
        <v>161</v>
      </c>
      <c r="I15" s="113">
        <v>42639</v>
      </c>
      <c r="J15" s="96">
        <v>11.49</v>
      </c>
      <c r="K15" s="97" t="s">
        <v>163</v>
      </c>
      <c r="L15" s="98">
        <v>4.0999999999999995E-2</v>
      </c>
      <c r="M15" s="95">
        <v>2.58E-2</v>
      </c>
      <c r="N15" s="94">
        <v>275403</v>
      </c>
      <c r="O15" s="96">
        <v>125.95</v>
      </c>
      <c r="P15" s="94">
        <v>346.87009999999998</v>
      </c>
      <c r="Q15" s="95">
        <v>7.9432378873478849E-5</v>
      </c>
      <c r="R15" s="95">
        <v>0.17987098866342768</v>
      </c>
      <c r="S15" s="95">
        <f>P15/'סכום נכסי הקרן'!$C$42</f>
        <v>1.7962847800448453E-3</v>
      </c>
    </row>
    <row r="16" spans="2:78">
      <c r="B16" s="106" t="s">
        <v>718</v>
      </c>
      <c r="C16" s="84" t="s">
        <v>719</v>
      </c>
      <c r="D16" s="97" t="s">
        <v>714</v>
      </c>
      <c r="E16" s="84" t="s">
        <v>720</v>
      </c>
      <c r="F16" s="97" t="s">
        <v>334</v>
      </c>
      <c r="G16" s="84" t="s">
        <v>293</v>
      </c>
      <c r="H16" s="84" t="s">
        <v>159</v>
      </c>
      <c r="I16" s="113">
        <v>42796</v>
      </c>
      <c r="J16" s="96">
        <v>9.07</v>
      </c>
      <c r="K16" s="97" t="s">
        <v>163</v>
      </c>
      <c r="L16" s="98">
        <v>2.1400000000000002E-2</v>
      </c>
      <c r="M16" s="95">
        <v>1.8800000000000004E-2</v>
      </c>
      <c r="N16" s="94">
        <v>180000</v>
      </c>
      <c r="O16" s="96">
        <v>104.11</v>
      </c>
      <c r="P16" s="94">
        <v>187.39798999999999</v>
      </c>
      <c r="Q16" s="95">
        <v>6.9325158099874443E-4</v>
      </c>
      <c r="R16" s="95">
        <v>9.7176037181755187E-2</v>
      </c>
      <c r="S16" s="95">
        <f>P16/'סכום נכסי הקרן'!$C$42</f>
        <v>9.7045019806548955E-4</v>
      </c>
    </row>
    <row r="17" spans="2:19">
      <c r="B17" s="106" t="s">
        <v>721</v>
      </c>
      <c r="C17" s="84" t="s">
        <v>722</v>
      </c>
      <c r="D17" s="97" t="s">
        <v>714</v>
      </c>
      <c r="E17" s="84" t="s">
        <v>723</v>
      </c>
      <c r="F17" s="97" t="s">
        <v>334</v>
      </c>
      <c r="G17" s="84" t="s">
        <v>320</v>
      </c>
      <c r="H17" s="84" t="s">
        <v>161</v>
      </c>
      <c r="I17" s="113">
        <v>41739</v>
      </c>
      <c r="J17" s="96">
        <v>0.01</v>
      </c>
      <c r="K17" s="97" t="s">
        <v>163</v>
      </c>
      <c r="L17" s="98">
        <v>8.4000000000000005E-2</v>
      </c>
      <c r="M17" s="95">
        <v>1.8500000000000003E-2</v>
      </c>
      <c r="N17" s="94">
        <v>14925</v>
      </c>
      <c r="O17" s="96">
        <v>124.02</v>
      </c>
      <c r="P17" s="94">
        <v>18.509979999999999</v>
      </c>
      <c r="Q17" s="95">
        <v>9.7897214405440303E-5</v>
      </c>
      <c r="R17" s="95">
        <v>9.5984300830203387E-3</v>
      </c>
      <c r="S17" s="95">
        <f>P17/'סכום נכסי הקרן'!$C$42</f>
        <v>9.5854890210872852E-5</v>
      </c>
    </row>
    <row r="18" spans="2:19">
      <c r="B18" s="106" t="s">
        <v>724</v>
      </c>
      <c r="C18" s="84" t="s">
        <v>725</v>
      </c>
      <c r="D18" s="97" t="s">
        <v>714</v>
      </c>
      <c r="E18" s="84" t="s">
        <v>333</v>
      </c>
      <c r="F18" s="97" t="s">
        <v>334</v>
      </c>
      <c r="G18" s="84" t="s">
        <v>320</v>
      </c>
      <c r="H18" s="84" t="s">
        <v>161</v>
      </c>
      <c r="I18" s="113">
        <v>42768</v>
      </c>
      <c r="J18" s="96">
        <v>2.4000000000000004</v>
      </c>
      <c r="K18" s="97" t="s">
        <v>163</v>
      </c>
      <c r="L18" s="98">
        <v>6.8499999999999991E-2</v>
      </c>
      <c r="M18" s="95">
        <v>1.84E-2</v>
      </c>
      <c r="N18" s="94">
        <v>14200</v>
      </c>
      <c r="O18" s="96">
        <v>129.22999999999999</v>
      </c>
      <c r="P18" s="94">
        <v>18.350660000000001</v>
      </c>
      <c r="Q18" s="95">
        <v>2.8115972446347003E-5</v>
      </c>
      <c r="R18" s="95">
        <v>9.5158140088362087E-3</v>
      </c>
      <c r="S18" s="95">
        <f>P18/'סכום נכסי הקרן'!$C$42</f>
        <v>9.5029843338407518E-5</v>
      </c>
    </row>
    <row r="19" spans="2:19">
      <c r="B19" s="106" t="s">
        <v>726</v>
      </c>
      <c r="C19" s="84" t="s">
        <v>727</v>
      </c>
      <c r="D19" s="97" t="s">
        <v>714</v>
      </c>
      <c r="E19" s="84" t="s">
        <v>728</v>
      </c>
      <c r="F19" s="97" t="s">
        <v>334</v>
      </c>
      <c r="G19" s="84" t="s">
        <v>320</v>
      </c>
      <c r="H19" s="84" t="s">
        <v>161</v>
      </c>
      <c r="I19" s="113">
        <v>42835</v>
      </c>
      <c r="J19" s="96">
        <v>5.09</v>
      </c>
      <c r="K19" s="97" t="s">
        <v>163</v>
      </c>
      <c r="L19" s="98">
        <v>5.5999999999999994E-2</v>
      </c>
      <c r="M19" s="95">
        <v>1.0899999999999998E-2</v>
      </c>
      <c r="N19" s="94">
        <v>54840.91</v>
      </c>
      <c r="O19" s="96">
        <v>149.61000000000001</v>
      </c>
      <c r="P19" s="94">
        <v>82.047470000000004</v>
      </c>
      <c r="Q19" s="95">
        <v>6.0023249276136995E-5</v>
      </c>
      <c r="R19" s="95">
        <v>4.2546069973263552E-2</v>
      </c>
      <c r="S19" s="95">
        <f>P19/'סכום נכסי הקרן'!$C$42</f>
        <v>4.2488707329396816E-4</v>
      </c>
    </row>
    <row r="20" spans="2:19">
      <c r="B20" s="115"/>
      <c r="C20" s="84"/>
      <c r="D20" s="84"/>
      <c r="E20" s="84"/>
      <c r="F20" s="84"/>
      <c r="G20" s="84"/>
      <c r="H20" s="84"/>
      <c r="I20" s="84"/>
      <c r="J20" s="96"/>
      <c r="K20" s="84"/>
      <c r="L20" s="84"/>
      <c r="M20" s="95"/>
      <c r="N20" s="94"/>
      <c r="O20" s="96"/>
      <c r="P20" s="84"/>
      <c r="Q20" s="84"/>
      <c r="R20" s="95"/>
      <c r="S20" s="84"/>
    </row>
    <row r="21" spans="2:19">
      <c r="B21" s="105" t="s">
        <v>57</v>
      </c>
      <c r="C21" s="82"/>
      <c r="D21" s="82"/>
      <c r="E21" s="82"/>
      <c r="F21" s="82"/>
      <c r="G21" s="82"/>
      <c r="H21" s="82"/>
      <c r="I21" s="82"/>
      <c r="J21" s="93">
        <v>6.3646955058795003</v>
      </c>
      <c r="K21" s="82"/>
      <c r="L21" s="82"/>
      <c r="M21" s="92">
        <v>2.9497172072944847E-2</v>
      </c>
      <c r="N21" s="91"/>
      <c r="O21" s="93"/>
      <c r="P21" s="91">
        <v>883.19817</v>
      </c>
      <c r="Q21" s="82"/>
      <c r="R21" s="92">
        <v>0.45798622603571221</v>
      </c>
      <c r="S21" s="92">
        <f>P21/'סכום נכסי הקרן'!$C$42</f>
        <v>4.5736874712881282E-3</v>
      </c>
    </row>
    <row r="22" spans="2:19">
      <c r="B22" s="106" t="s">
        <v>729</v>
      </c>
      <c r="C22" s="84" t="s">
        <v>730</v>
      </c>
      <c r="D22" s="97" t="s">
        <v>714</v>
      </c>
      <c r="E22" s="84" t="s">
        <v>720</v>
      </c>
      <c r="F22" s="97" t="s">
        <v>334</v>
      </c>
      <c r="G22" s="84" t="s">
        <v>293</v>
      </c>
      <c r="H22" s="84" t="s">
        <v>159</v>
      </c>
      <c r="I22" s="113">
        <v>42796</v>
      </c>
      <c r="J22" s="96">
        <v>8.34</v>
      </c>
      <c r="K22" s="97" t="s">
        <v>163</v>
      </c>
      <c r="L22" s="98">
        <v>3.7400000000000003E-2</v>
      </c>
      <c r="M22" s="95">
        <v>3.3500000000000002E-2</v>
      </c>
      <c r="N22" s="94">
        <v>180000</v>
      </c>
      <c r="O22" s="96">
        <v>104.7</v>
      </c>
      <c r="P22" s="94">
        <v>188.46001000000001</v>
      </c>
      <c r="Q22" s="95">
        <v>3.4947520473422412E-4</v>
      </c>
      <c r="R22" s="95">
        <v>9.7726752240159864E-2</v>
      </c>
      <c r="S22" s="95">
        <f>P22/'סכום נכסי הקרן'!$C$42</f>
        <v>9.7594992364605487E-4</v>
      </c>
    </row>
    <row r="23" spans="2:19">
      <c r="B23" s="106" t="s">
        <v>731</v>
      </c>
      <c r="C23" s="84" t="s">
        <v>732</v>
      </c>
      <c r="D23" s="97" t="s">
        <v>714</v>
      </c>
      <c r="E23" s="84" t="s">
        <v>720</v>
      </c>
      <c r="F23" s="97" t="s">
        <v>334</v>
      </c>
      <c r="G23" s="84" t="s">
        <v>293</v>
      </c>
      <c r="H23" s="84" t="s">
        <v>159</v>
      </c>
      <c r="I23" s="113">
        <v>42796</v>
      </c>
      <c r="J23" s="96">
        <v>5.29</v>
      </c>
      <c r="K23" s="97" t="s">
        <v>163</v>
      </c>
      <c r="L23" s="98">
        <v>2.5000000000000001E-2</v>
      </c>
      <c r="M23" s="95">
        <v>2.1300000000000003E-2</v>
      </c>
      <c r="N23" s="94">
        <v>241000</v>
      </c>
      <c r="O23" s="96">
        <v>102.84</v>
      </c>
      <c r="P23" s="94">
        <v>247.84440000000001</v>
      </c>
      <c r="Q23" s="95">
        <v>3.3227813196267454E-4</v>
      </c>
      <c r="R23" s="95">
        <v>0.12852078418605134</v>
      </c>
      <c r="S23" s="95">
        <f>P23/'סכום נכסי הקרן'!$C$42</f>
        <v>1.283475063256668E-3</v>
      </c>
    </row>
    <row r="24" spans="2:19">
      <c r="B24" s="106" t="s">
        <v>733</v>
      </c>
      <c r="C24" s="84" t="s">
        <v>734</v>
      </c>
      <c r="D24" s="97" t="s">
        <v>714</v>
      </c>
      <c r="E24" s="84" t="s">
        <v>735</v>
      </c>
      <c r="F24" s="97" t="s">
        <v>313</v>
      </c>
      <c r="G24" s="84" t="s">
        <v>320</v>
      </c>
      <c r="H24" s="84" t="s">
        <v>159</v>
      </c>
      <c r="I24" s="113">
        <v>42598</v>
      </c>
      <c r="J24" s="96">
        <v>6.37</v>
      </c>
      <c r="K24" s="97" t="s">
        <v>163</v>
      </c>
      <c r="L24" s="98">
        <v>3.1E-2</v>
      </c>
      <c r="M24" s="95">
        <v>2.92E-2</v>
      </c>
      <c r="N24" s="94">
        <v>351500</v>
      </c>
      <c r="O24" s="96">
        <v>101.32</v>
      </c>
      <c r="P24" s="94">
        <v>356.13979999999998</v>
      </c>
      <c r="Q24" s="95">
        <v>9.2500000000000004E-4</v>
      </c>
      <c r="R24" s="95">
        <v>0.18467783163897783</v>
      </c>
      <c r="S24" s="95">
        <f>P24/'סכום נכסי הקרן'!$C$42</f>
        <v>1.8442884016472312E-3</v>
      </c>
    </row>
    <row r="25" spans="2:19">
      <c r="B25" s="106" t="s">
        <v>736</v>
      </c>
      <c r="C25" s="84" t="s">
        <v>737</v>
      </c>
      <c r="D25" s="97" t="s">
        <v>714</v>
      </c>
      <c r="E25" s="84" t="s">
        <v>738</v>
      </c>
      <c r="F25" s="97" t="s">
        <v>739</v>
      </c>
      <c r="G25" s="84" t="s">
        <v>445</v>
      </c>
      <c r="H25" s="84" t="s">
        <v>161</v>
      </c>
      <c r="I25" s="113">
        <v>42873</v>
      </c>
      <c r="J25" s="96">
        <v>6.1799999999999988</v>
      </c>
      <c r="K25" s="97" t="s">
        <v>163</v>
      </c>
      <c r="L25" s="98">
        <v>4.9500000000000002E-2</v>
      </c>
      <c r="M25" s="95">
        <v>5.5099999999999996E-2</v>
      </c>
      <c r="N25" s="94">
        <v>67000</v>
      </c>
      <c r="O25" s="96">
        <v>100.88</v>
      </c>
      <c r="P25" s="94">
        <v>67.589600000000004</v>
      </c>
      <c r="Q25" s="95">
        <v>2.0937500000000001E-4</v>
      </c>
      <c r="R25" s="95">
        <v>3.5048879033867761E-2</v>
      </c>
      <c r="S25" s="95">
        <f>P25/'סכום נכסי הקרן'!$C$42</f>
        <v>3.5001624460949242E-4</v>
      </c>
    </row>
    <row r="26" spans="2:19">
      <c r="B26" s="106" t="s">
        <v>740</v>
      </c>
      <c r="C26" s="84" t="s">
        <v>741</v>
      </c>
      <c r="D26" s="97" t="s">
        <v>714</v>
      </c>
      <c r="E26" s="84" t="s">
        <v>742</v>
      </c>
      <c r="F26" s="97" t="s">
        <v>313</v>
      </c>
      <c r="G26" s="84" t="s">
        <v>445</v>
      </c>
      <c r="H26" s="84" t="s">
        <v>159</v>
      </c>
      <c r="I26" s="113">
        <v>41903</v>
      </c>
      <c r="J26" s="96">
        <v>2.25</v>
      </c>
      <c r="K26" s="97" t="s">
        <v>163</v>
      </c>
      <c r="L26" s="98">
        <v>5.1500000000000004E-2</v>
      </c>
      <c r="M26" s="95">
        <v>1.4499999999999999E-2</v>
      </c>
      <c r="N26" s="94">
        <v>21277.08</v>
      </c>
      <c r="O26" s="96">
        <v>108.87</v>
      </c>
      <c r="P26" s="94">
        <v>23.164360000000002</v>
      </c>
      <c r="Q26" s="95">
        <v>2.352940734127798E-4</v>
      </c>
      <c r="R26" s="95">
        <v>1.2011978936655418E-2</v>
      </c>
      <c r="S26" s="95">
        <f>P26/'סכום נכסי הקרן'!$C$42</f>
        <v>1.1995783812868167E-4</v>
      </c>
    </row>
    <row r="27" spans="2:19">
      <c r="B27" s="115"/>
      <c r="C27" s="84"/>
      <c r="D27" s="84"/>
      <c r="E27" s="84"/>
      <c r="F27" s="84"/>
      <c r="G27" s="84"/>
      <c r="H27" s="84"/>
      <c r="I27" s="84"/>
      <c r="J27" s="96"/>
      <c r="K27" s="84"/>
      <c r="L27" s="84"/>
      <c r="M27" s="95"/>
      <c r="N27" s="94"/>
      <c r="O27" s="96"/>
      <c r="P27" s="84"/>
      <c r="Q27" s="84"/>
      <c r="R27" s="95"/>
      <c r="S27" s="84"/>
    </row>
    <row r="28" spans="2:19">
      <c r="B28" s="105" t="s">
        <v>45</v>
      </c>
      <c r="C28" s="82"/>
      <c r="D28" s="82"/>
      <c r="E28" s="82"/>
      <c r="F28" s="82"/>
      <c r="G28" s="82"/>
      <c r="H28" s="82"/>
      <c r="I28" s="82"/>
      <c r="J28" s="93">
        <v>4.66</v>
      </c>
      <c r="K28" s="82"/>
      <c r="L28" s="82"/>
      <c r="M28" s="92">
        <v>3.8300000000000001E-2</v>
      </c>
      <c r="N28" s="91"/>
      <c r="O28" s="93"/>
      <c r="P28" s="91">
        <v>172.77314999999999</v>
      </c>
      <c r="Q28" s="82"/>
      <c r="R28" s="92">
        <v>8.9592263227631017E-2</v>
      </c>
      <c r="S28" s="92">
        <f>P28/'סכום נכסי הקרן'!$C$42</f>
        <v>8.9471470658729325E-4</v>
      </c>
    </row>
    <row r="29" spans="2:19">
      <c r="B29" s="106" t="s">
        <v>743</v>
      </c>
      <c r="C29" s="84" t="s">
        <v>744</v>
      </c>
      <c r="D29" s="97" t="s">
        <v>714</v>
      </c>
      <c r="E29" s="84" t="s">
        <v>745</v>
      </c>
      <c r="F29" s="97" t="s">
        <v>746</v>
      </c>
      <c r="G29" s="84" t="s">
        <v>396</v>
      </c>
      <c r="H29" s="84" t="s">
        <v>161</v>
      </c>
      <c r="I29" s="113">
        <v>42625</v>
      </c>
      <c r="J29" s="96">
        <v>4.66</v>
      </c>
      <c r="K29" s="97" t="s">
        <v>162</v>
      </c>
      <c r="L29" s="98">
        <v>4.4500000000000005E-2</v>
      </c>
      <c r="M29" s="95">
        <v>3.8300000000000001E-2</v>
      </c>
      <c r="N29" s="94">
        <v>47351</v>
      </c>
      <c r="O29" s="96">
        <v>104.37</v>
      </c>
      <c r="P29" s="94">
        <v>172.77314999999999</v>
      </c>
      <c r="Q29" s="95">
        <v>3.453046354268613E-4</v>
      </c>
      <c r="R29" s="95">
        <v>8.9592263227631017E-2</v>
      </c>
      <c r="S29" s="95">
        <f>P29/'סכום נכסי הקרן'!$C$42</f>
        <v>8.9471470658729325E-4</v>
      </c>
    </row>
    <row r="30" spans="2:19">
      <c r="B30" s="107"/>
      <c r="C30" s="108"/>
      <c r="D30" s="108"/>
      <c r="E30" s="108"/>
      <c r="F30" s="108"/>
      <c r="G30" s="108"/>
      <c r="H30" s="108"/>
      <c r="I30" s="108"/>
      <c r="J30" s="110"/>
      <c r="K30" s="108"/>
      <c r="L30" s="108"/>
      <c r="M30" s="111"/>
      <c r="N30" s="109"/>
      <c r="O30" s="110"/>
      <c r="P30" s="108"/>
      <c r="Q30" s="108"/>
      <c r="R30" s="111"/>
      <c r="S30" s="108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99" t="s">
        <v>244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99" t="s">
        <v>110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99" t="s">
        <v>229</v>
      </c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99" t="s">
        <v>239</v>
      </c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2:19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</row>
    <row r="113" spans="2:19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</row>
    <row r="114" spans="2:19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</row>
    <row r="115" spans="2:19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</row>
    <row r="116" spans="2:19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</row>
    <row r="117" spans="2:19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</row>
    <row r="118" spans="2:19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</row>
    <row r="119" spans="2:19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</row>
    <row r="120" spans="2:19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</row>
    <row r="121" spans="2:19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</row>
    <row r="122" spans="2:19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</row>
    <row r="123" spans="2:19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</row>
    <row r="124" spans="2:19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</row>
    <row r="125" spans="2:19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</row>
    <row r="126" spans="2:19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</row>
    <row r="127" spans="2:19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</row>
    <row r="128" spans="2:19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</row>
    <row r="129" spans="2:19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</row>
    <row r="130" spans="2:19">
      <c r="C130" s="1"/>
      <c r="D130" s="1"/>
      <c r="E130" s="1"/>
    </row>
    <row r="131" spans="2:19">
      <c r="C131" s="1"/>
      <c r="D131" s="1"/>
      <c r="E131" s="1"/>
    </row>
    <row r="132" spans="2:19">
      <c r="C132" s="1"/>
      <c r="D132" s="1"/>
      <c r="E132" s="1"/>
    </row>
    <row r="133" spans="2:19">
      <c r="C133" s="1"/>
      <c r="D133" s="1"/>
      <c r="E133" s="1"/>
    </row>
    <row r="134" spans="2:19">
      <c r="C134" s="1"/>
      <c r="D134" s="1"/>
      <c r="E134" s="1"/>
    </row>
    <row r="135" spans="2:19">
      <c r="C135" s="1"/>
      <c r="D135" s="1"/>
      <c r="E135" s="1"/>
    </row>
    <row r="136" spans="2:19">
      <c r="C136" s="1"/>
      <c r="D136" s="1"/>
      <c r="E136" s="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2:B32 B37:B129">
    <cfRule type="cellIs" dxfId="36" priority="1" operator="equal">
      <formula>"NR3"</formula>
    </cfRule>
  </conditionalFormatting>
  <dataValidations count="1">
    <dataValidation allowBlank="1" showInputMessage="1" showErrorMessage="1" sqref="C5:C1048576 A1:B1048576 AE32:XFD35 D1:XFD31 D32:AC35 D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>
      <selection activeCell="F19" sqref="F19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9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178</v>
      </c>
      <c r="C1" s="78" t="s" vm="1">
        <v>245</v>
      </c>
    </row>
    <row r="2" spans="2:98">
      <c r="B2" s="57" t="s">
        <v>177</v>
      </c>
      <c r="C2" s="78" t="s">
        <v>246</v>
      </c>
    </row>
    <row r="3" spans="2:98">
      <c r="B3" s="57" t="s">
        <v>179</v>
      </c>
      <c r="C3" s="78" t="s">
        <v>247</v>
      </c>
    </row>
    <row r="4" spans="2:98">
      <c r="B4" s="57" t="s">
        <v>180</v>
      </c>
      <c r="C4" s="78">
        <v>2144</v>
      </c>
    </row>
    <row r="6" spans="2:98" ht="26.25" customHeight="1">
      <c r="B6" s="195" t="s">
        <v>209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7"/>
    </row>
    <row r="7" spans="2:98" ht="26.25" customHeight="1">
      <c r="B7" s="195" t="s">
        <v>86</v>
      </c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7"/>
    </row>
    <row r="8" spans="2:98" s="3" customFormat="1" ht="63">
      <c r="B8" s="22" t="s">
        <v>114</v>
      </c>
      <c r="C8" s="30" t="s">
        <v>43</v>
      </c>
      <c r="D8" s="30" t="s">
        <v>116</v>
      </c>
      <c r="E8" s="30" t="s">
        <v>115</v>
      </c>
      <c r="F8" s="30" t="s">
        <v>59</v>
      </c>
      <c r="G8" s="30" t="s">
        <v>98</v>
      </c>
      <c r="H8" s="30" t="s">
        <v>231</v>
      </c>
      <c r="I8" s="30" t="s">
        <v>230</v>
      </c>
      <c r="J8" s="30" t="s">
        <v>107</v>
      </c>
      <c r="K8" s="30" t="s">
        <v>55</v>
      </c>
      <c r="L8" s="30" t="s">
        <v>181</v>
      </c>
      <c r="M8" s="31" t="s">
        <v>183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240</v>
      </c>
      <c r="I9" s="32"/>
      <c r="J9" s="32" t="s">
        <v>234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1"/>
      <c r="C11" s="84"/>
      <c r="D11" s="84"/>
      <c r="E11" s="84"/>
      <c r="F11" s="84"/>
      <c r="G11" s="84"/>
      <c r="H11" s="94"/>
      <c r="I11" s="94"/>
      <c r="J11" s="94"/>
      <c r="K11" s="84"/>
      <c r="L11" s="95"/>
      <c r="M11" s="9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12"/>
      <c r="C12" s="84"/>
      <c r="D12" s="84"/>
      <c r="E12" s="84"/>
      <c r="F12" s="84"/>
      <c r="G12" s="84"/>
      <c r="H12" s="94"/>
      <c r="I12" s="94"/>
      <c r="J12" s="94"/>
      <c r="K12" s="84"/>
      <c r="L12" s="95"/>
      <c r="M12" s="95"/>
    </row>
    <row r="13" spans="2:98">
      <c r="B13" s="102"/>
      <c r="C13" s="82"/>
      <c r="D13" s="82"/>
      <c r="E13" s="82"/>
      <c r="F13" s="82"/>
      <c r="G13" s="82"/>
      <c r="H13" s="91"/>
      <c r="I13" s="91"/>
      <c r="J13" s="91"/>
      <c r="K13" s="82"/>
      <c r="L13" s="92"/>
      <c r="M13" s="92"/>
    </row>
    <row r="14" spans="2:98">
      <c r="B14" s="87"/>
      <c r="C14" s="84"/>
      <c r="D14" s="97"/>
      <c r="E14" s="84"/>
      <c r="F14" s="97"/>
      <c r="G14" s="97"/>
      <c r="H14" s="94"/>
      <c r="I14" s="94"/>
      <c r="J14" s="94"/>
      <c r="K14" s="84"/>
      <c r="L14" s="95"/>
      <c r="M14" s="95"/>
    </row>
    <row r="15" spans="2:98">
      <c r="B15" s="83"/>
      <c r="C15" s="84"/>
      <c r="D15" s="84"/>
      <c r="E15" s="84"/>
      <c r="F15" s="84"/>
      <c r="G15" s="84"/>
      <c r="H15" s="94"/>
      <c r="I15" s="94"/>
      <c r="J15" s="84"/>
      <c r="K15" s="84"/>
      <c r="L15" s="95"/>
      <c r="M15" s="84"/>
    </row>
    <row r="16" spans="2:9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</row>
    <row r="17" spans="2:1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</row>
    <row r="18" spans="2:13">
      <c r="B18" s="99" t="s">
        <v>244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2:13">
      <c r="B19" s="99" t="s">
        <v>110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2:13">
      <c r="B20" s="99" t="s">
        <v>229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2:13">
      <c r="B21" s="99" t="s">
        <v>239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2:1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2:13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2:13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2:13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2:13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2:1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2:13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2:1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2:13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2:13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2:13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2:13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2:1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2:1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2:13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2:1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2:1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2:13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2:13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2:13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2:1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2:13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2:13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2:13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2:1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2:13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2:13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2:13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2:13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2:1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2:13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2:13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2:13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2:13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2:13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2:13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2:13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2:13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2:1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2:13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2:13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2:13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2:1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2:13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2:13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2:13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2:1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2:13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2:13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2:13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</row>
    <row r="112" spans="2:13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</row>
    <row r="113" spans="2:13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</row>
    <row r="114" spans="2:13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</row>
    <row r="115" spans="2:13">
      <c r="C115" s="1"/>
      <c r="D115" s="1"/>
      <c r="E115" s="1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H22:XFD24 D1:XFD21 D25:XFD1048576 D22:AF24 A1:A1048576 B1:B17 B20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178</v>
      </c>
      <c r="C1" s="78" t="s" vm="1">
        <v>245</v>
      </c>
    </row>
    <row r="2" spans="2:55">
      <c r="B2" s="57" t="s">
        <v>177</v>
      </c>
      <c r="C2" s="78" t="s">
        <v>246</v>
      </c>
    </row>
    <row r="3" spans="2:55">
      <c r="B3" s="57" t="s">
        <v>179</v>
      </c>
      <c r="C3" s="78" t="s">
        <v>247</v>
      </c>
    </row>
    <row r="4" spans="2:55">
      <c r="B4" s="57" t="s">
        <v>180</v>
      </c>
      <c r="C4" s="78">
        <v>2144</v>
      </c>
    </row>
    <row r="6" spans="2:55" ht="26.25" customHeight="1">
      <c r="B6" s="195" t="s">
        <v>209</v>
      </c>
      <c r="C6" s="196"/>
      <c r="D6" s="196"/>
      <c r="E6" s="196"/>
      <c r="F6" s="196"/>
      <c r="G6" s="196"/>
      <c r="H6" s="196"/>
      <c r="I6" s="196"/>
      <c r="J6" s="196"/>
      <c r="K6" s="197"/>
    </row>
    <row r="7" spans="2:55" ht="26.25" customHeight="1">
      <c r="B7" s="195" t="s">
        <v>93</v>
      </c>
      <c r="C7" s="196"/>
      <c r="D7" s="196"/>
      <c r="E7" s="196"/>
      <c r="F7" s="196"/>
      <c r="G7" s="196"/>
      <c r="H7" s="196"/>
      <c r="I7" s="196"/>
      <c r="J7" s="196"/>
      <c r="K7" s="197"/>
    </row>
    <row r="8" spans="2:55" s="3" customFormat="1" ht="78.75">
      <c r="B8" s="22" t="s">
        <v>114</v>
      </c>
      <c r="C8" s="30" t="s">
        <v>43</v>
      </c>
      <c r="D8" s="30" t="s">
        <v>98</v>
      </c>
      <c r="E8" s="30" t="s">
        <v>99</v>
      </c>
      <c r="F8" s="30" t="s">
        <v>231</v>
      </c>
      <c r="G8" s="30" t="s">
        <v>230</v>
      </c>
      <c r="H8" s="30" t="s">
        <v>107</v>
      </c>
      <c r="I8" s="30" t="s">
        <v>55</v>
      </c>
      <c r="J8" s="30" t="s">
        <v>181</v>
      </c>
      <c r="K8" s="31" t="s">
        <v>183</v>
      </c>
      <c r="BC8" s="1"/>
    </row>
    <row r="9" spans="2:55" s="3" customFormat="1" ht="21" customHeight="1">
      <c r="B9" s="15"/>
      <c r="C9" s="16"/>
      <c r="D9" s="16"/>
      <c r="E9" s="32" t="s">
        <v>22</v>
      </c>
      <c r="F9" s="32" t="s">
        <v>240</v>
      </c>
      <c r="G9" s="32"/>
      <c r="H9" s="32" t="s">
        <v>234</v>
      </c>
      <c r="I9" s="32" t="s">
        <v>20</v>
      </c>
      <c r="J9" s="32" t="s">
        <v>20</v>
      </c>
      <c r="K9" s="33" t="s">
        <v>20</v>
      </c>
      <c r="BC9" s="1"/>
    </row>
    <row r="10" spans="2:5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9" t="s">
        <v>244</v>
      </c>
      <c r="C12" s="101"/>
      <c r="D12" s="101"/>
      <c r="E12" s="101"/>
      <c r="F12" s="101"/>
      <c r="G12" s="101"/>
      <c r="H12" s="101"/>
      <c r="I12" s="101"/>
      <c r="J12" s="101"/>
      <c r="K12" s="101"/>
      <c r="V12" s="1"/>
    </row>
    <row r="13" spans="2:55">
      <c r="B13" s="99" t="s">
        <v>110</v>
      </c>
      <c r="C13" s="101"/>
      <c r="D13" s="101"/>
      <c r="E13" s="101"/>
      <c r="F13" s="101"/>
      <c r="G13" s="101"/>
      <c r="H13" s="101"/>
      <c r="I13" s="101"/>
      <c r="J13" s="101"/>
      <c r="K13" s="101"/>
      <c r="V13" s="1"/>
    </row>
    <row r="14" spans="2:55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V14" s="1"/>
    </row>
    <row r="15" spans="2:55">
      <c r="B15" s="99" t="s">
        <v>239</v>
      </c>
      <c r="C15" s="101"/>
      <c r="D15" s="101"/>
      <c r="E15" s="101"/>
      <c r="F15" s="101"/>
      <c r="G15" s="101"/>
      <c r="H15" s="101"/>
      <c r="I15" s="101"/>
      <c r="J15" s="101"/>
      <c r="K15" s="101"/>
      <c r="V15" s="1"/>
    </row>
    <row r="16" spans="2:5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V16" s="1"/>
    </row>
    <row r="17" spans="2:2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V17" s="1"/>
    </row>
    <row r="18" spans="2:2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V18" s="1"/>
    </row>
    <row r="19" spans="2:2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V19" s="1"/>
    </row>
    <row r="20" spans="2:2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V20" s="1"/>
    </row>
    <row r="21" spans="2:2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V21" s="1"/>
    </row>
    <row r="22" spans="2:22" ht="16.5" customHeight="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V22" s="1"/>
    </row>
    <row r="23" spans="2:22" ht="16.5" customHeight="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V23" s="1"/>
    </row>
    <row r="24" spans="2:22" ht="16.5" customHeight="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V24" s="1"/>
    </row>
    <row r="25" spans="2:2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V25" s="1"/>
    </row>
    <row r="26" spans="2:2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V26" s="1"/>
    </row>
    <row r="27" spans="2:2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V27" s="1"/>
    </row>
    <row r="28" spans="2:2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V28" s="1"/>
    </row>
    <row r="29" spans="2:2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V29" s="1"/>
    </row>
    <row r="30" spans="2:2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V30" s="1"/>
    </row>
    <row r="31" spans="2:2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V31" s="1"/>
    </row>
    <row r="32" spans="2:2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V32" s="1"/>
    </row>
    <row r="33" spans="2:2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V33" s="1"/>
    </row>
    <row r="34" spans="2:2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V34" s="1"/>
    </row>
    <row r="35" spans="2:2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V35" s="1"/>
    </row>
    <row r="36" spans="2:2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V36" s="1"/>
    </row>
    <row r="37" spans="2:2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V37" s="1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22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22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22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22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22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22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22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22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22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22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H39:XFD41 D1:XFD38 D42:XFD1048576 D39:AF41 A1:A1048576 B1:B11 B14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B15" sqref="B15:B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178</v>
      </c>
      <c r="C1" s="78" t="s" vm="1">
        <v>245</v>
      </c>
    </row>
    <row r="2" spans="2:59">
      <c r="B2" s="57" t="s">
        <v>177</v>
      </c>
      <c r="C2" s="78" t="s">
        <v>246</v>
      </c>
    </row>
    <row r="3" spans="2:59">
      <c r="B3" s="57" t="s">
        <v>179</v>
      </c>
      <c r="C3" s="78" t="s">
        <v>247</v>
      </c>
    </row>
    <row r="4" spans="2:59">
      <c r="B4" s="57" t="s">
        <v>180</v>
      </c>
      <c r="C4" s="78">
        <v>2144</v>
      </c>
    </row>
    <row r="6" spans="2:59" ht="26.25" customHeight="1">
      <c r="B6" s="195" t="s">
        <v>209</v>
      </c>
      <c r="C6" s="196"/>
      <c r="D6" s="196"/>
      <c r="E6" s="196"/>
      <c r="F6" s="196"/>
      <c r="G6" s="196"/>
      <c r="H6" s="196"/>
      <c r="I6" s="196"/>
      <c r="J6" s="196"/>
      <c r="K6" s="196"/>
      <c r="L6" s="197"/>
    </row>
    <row r="7" spans="2:59" ht="26.25" customHeight="1">
      <c r="B7" s="195" t="s">
        <v>94</v>
      </c>
      <c r="C7" s="196"/>
      <c r="D7" s="196"/>
      <c r="E7" s="196"/>
      <c r="F7" s="196"/>
      <c r="G7" s="196"/>
      <c r="H7" s="196"/>
      <c r="I7" s="196"/>
      <c r="J7" s="196"/>
      <c r="K7" s="196"/>
      <c r="L7" s="197"/>
    </row>
    <row r="8" spans="2:59" s="3" customFormat="1" ht="78.75">
      <c r="B8" s="22" t="s">
        <v>114</v>
      </c>
      <c r="C8" s="30" t="s">
        <v>43</v>
      </c>
      <c r="D8" s="30" t="s">
        <v>59</v>
      </c>
      <c r="E8" s="30" t="s">
        <v>98</v>
      </c>
      <c r="F8" s="30" t="s">
        <v>99</v>
      </c>
      <c r="G8" s="30" t="s">
        <v>231</v>
      </c>
      <c r="H8" s="30" t="s">
        <v>230</v>
      </c>
      <c r="I8" s="30" t="s">
        <v>107</v>
      </c>
      <c r="J8" s="30" t="s">
        <v>55</v>
      </c>
      <c r="K8" s="30" t="s">
        <v>181</v>
      </c>
      <c r="L8" s="31" t="s">
        <v>183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240</v>
      </c>
      <c r="H9" s="16"/>
      <c r="I9" s="16" t="s">
        <v>234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"/>
      <c r="N11" s="1"/>
      <c r="O11" s="1"/>
      <c r="P11" s="1"/>
      <c r="BG11" s="1"/>
    </row>
    <row r="12" spans="2:59" ht="21" customHeight="1">
      <c r="B12" s="116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9">
      <c r="B13" s="116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9">
      <c r="B14" s="116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9">
      <c r="B15" s="99" t="s">
        <v>244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9">
      <c r="B16" s="99" t="s">
        <v>110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12">
      <c r="B17" s="99" t="s">
        <v>229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99" t="s">
        <v>239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H39:XFD41 D1:XFD38 D42:XFD1048576 D39:AF41 A1:A1048576 B1:B14 B17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81</v>
      </c>
      <c r="C6" s="13" t="s">
        <v>43</v>
      </c>
      <c r="E6" s="13" t="s">
        <v>115</v>
      </c>
      <c r="I6" s="13" t="s">
        <v>15</v>
      </c>
      <c r="J6" s="13" t="s">
        <v>60</v>
      </c>
      <c r="M6" s="13" t="s">
        <v>98</v>
      </c>
      <c r="Q6" s="13" t="s">
        <v>17</v>
      </c>
      <c r="R6" s="13" t="s">
        <v>19</v>
      </c>
      <c r="U6" s="13" t="s">
        <v>58</v>
      </c>
      <c r="W6" s="14" t="s">
        <v>54</v>
      </c>
    </row>
    <row r="7" spans="2:25" ht="18">
      <c r="B7" s="53" t="str">
        <f>'תעודות התחייבות ממשלתיות'!B6:Q6</f>
        <v>1.ב. ניירות ערך סחירים</v>
      </c>
      <c r="C7" s="13"/>
      <c r="E7" s="47"/>
      <c r="I7" s="13"/>
      <c r="J7" s="13"/>
      <c r="K7" s="13"/>
      <c r="L7" s="13"/>
      <c r="M7" s="13"/>
      <c r="Q7" s="13"/>
      <c r="R7" s="52"/>
    </row>
    <row r="8" spans="2:25" ht="37.5">
      <c r="B8" s="48" t="s">
        <v>83</v>
      </c>
      <c r="C8" s="30" t="s">
        <v>43</v>
      </c>
      <c r="D8" s="30" t="s">
        <v>118</v>
      </c>
      <c r="I8" s="30" t="s">
        <v>15</v>
      </c>
      <c r="J8" s="30" t="s">
        <v>60</v>
      </c>
      <c r="K8" s="30" t="s">
        <v>99</v>
      </c>
      <c r="L8" s="30" t="s">
        <v>18</v>
      </c>
      <c r="M8" s="30" t="s">
        <v>98</v>
      </c>
      <c r="Q8" s="30" t="s">
        <v>17</v>
      </c>
      <c r="R8" s="30" t="s">
        <v>19</v>
      </c>
      <c r="S8" s="30" t="s">
        <v>0</v>
      </c>
      <c r="T8" s="30" t="s">
        <v>102</v>
      </c>
      <c r="U8" s="30" t="s">
        <v>58</v>
      </c>
      <c r="V8" s="30" t="s">
        <v>55</v>
      </c>
      <c r="W8" s="31" t="s">
        <v>109</v>
      </c>
    </row>
    <row r="9" spans="2:25" ht="31.5">
      <c r="B9" s="49" t="str">
        <f>'תעודות חוב מסחריות '!B7:T7</f>
        <v>2. תעודות חוב מסחריות</v>
      </c>
      <c r="C9" s="13" t="s">
        <v>43</v>
      </c>
      <c r="D9" s="13" t="s">
        <v>118</v>
      </c>
      <c r="E9" s="42" t="s">
        <v>115</v>
      </c>
      <c r="G9" s="13" t="s">
        <v>59</v>
      </c>
      <c r="I9" s="13" t="s">
        <v>15</v>
      </c>
      <c r="J9" s="13" t="s">
        <v>60</v>
      </c>
      <c r="K9" s="13" t="s">
        <v>99</v>
      </c>
      <c r="L9" s="13" t="s">
        <v>18</v>
      </c>
      <c r="M9" s="13" t="s">
        <v>98</v>
      </c>
      <c r="Q9" s="13" t="s">
        <v>17</v>
      </c>
      <c r="R9" s="13" t="s">
        <v>19</v>
      </c>
      <c r="S9" s="13" t="s">
        <v>0</v>
      </c>
      <c r="T9" s="13" t="s">
        <v>102</v>
      </c>
      <c r="U9" s="13" t="s">
        <v>58</v>
      </c>
      <c r="V9" s="13" t="s">
        <v>55</v>
      </c>
      <c r="W9" s="39" t="s">
        <v>109</v>
      </c>
    </row>
    <row r="10" spans="2:25" ht="31.5">
      <c r="B10" s="49" t="str">
        <f>'אג"ח קונצרני'!B7:U7</f>
        <v>3. אג"ח קונצרני</v>
      </c>
      <c r="C10" s="30" t="s">
        <v>43</v>
      </c>
      <c r="D10" s="13" t="s">
        <v>118</v>
      </c>
      <c r="E10" s="42" t="s">
        <v>115</v>
      </c>
      <c r="G10" s="30" t="s">
        <v>59</v>
      </c>
      <c r="I10" s="30" t="s">
        <v>15</v>
      </c>
      <c r="J10" s="30" t="s">
        <v>60</v>
      </c>
      <c r="K10" s="30" t="s">
        <v>99</v>
      </c>
      <c r="L10" s="30" t="s">
        <v>18</v>
      </c>
      <c r="M10" s="30" t="s">
        <v>98</v>
      </c>
      <c r="Q10" s="30" t="s">
        <v>17</v>
      </c>
      <c r="R10" s="30" t="s">
        <v>19</v>
      </c>
      <c r="S10" s="30" t="s">
        <v>0</v>
      </c>
      <c r="T10" s="30" t="s">
        <v>102</v>
      </c>
      <c r="U10" s="30" t="s">
        <v>58</v>
      </c>
      <c r="V10" s="13" t="s">
        <v>55</v>
      </c>
      <c r="W10" s="31" t="s">
        <v>109</v>
      </c>
    </row>
    <row r="11" spans="2:25" ht="31.5">
      <c r="B11" s="49" t="str">
        <f>מניות!B7</f>
        <v>4. מניות</v>
      </c>
      <c r="C11" s="30" t="s">
        <v>43</v>
      </c>
      <c r="D11" s="13" t="s">
        <v>118</v>
      </c>
      <c r="E11" s="42" t="s">
        <v>115</v>
      </c>
      <c r="H11" s="30" t="s">
        <v>98</v>
      </c>
      <c r="S11" s="30" t="s">
        <v>0</v>
      </c>
      <c r="T11" s="13" t="s">
        <v>102</v>
      </c>
      <c r="U11" s="13" t="s">
        <v>58</v>
      </c>
      <c r="V11" s="13" t="s">
        <v>55</v>
      </c>
      <c r="W11" s="14" t="s">
        <v>109</v>
      </c>
    </row>
    <row r="12" spans="2:25" ht="31.5">
      <c r="B12" s="49" t="str">
        <f>'תעודות סל'!B7:N7</f>
        <v>5. תעודות סל</v>
      </c>
      <c r="C12" s="30" t="s">
        <v>43</v>
      </c>
      <c r="D12" s="13" t="s">
        <v>118</v>
      </c>
      <c r="E12" s="42" t="s">
        <v>115</v>
      </c>
      <c r="H12" s="30" t="s">
        <v>98</v>
      </c>
      <c r="S12" s="30" t="s">
        <v>0</v>
      </c>
      <c r="T12" s="30" t="s">
        <v>102</v>
      </c>
      <c r="U12" s="30" t="s">
        <v>58</v>
      </c>
      <c r="V12" s="30" t="s">
        <v>55</v>
      </c>
      <c r="W12" s="31" t="s">
        <v>109</v>
      </c>
    </row>
    <row r="13" spans="2:25" ht="31.5">
      <c r="B13" s="49" t="str">
        <f>'קרנות נאמנות'!B7:O7</f>
        <v>6. קרנות נאמנות</v>
      </c>
      <c r="C13" s="30" t="s">
        <v>43</v>
      </c>
      <c r="D13" s="30" t="s">
        <v>118</v>
      </c>
      <c r="G13" s="30" t="s">
        <v>59</v>
      </c>
      <c r="H13" s="30" t="s">
        <v>98</v>
      </c>
      <c r="S13" s="30" t="s">
        <v>0</v>
      </c>
      <c r="T13" s="30" t="s">
        <v>102</v>
      </c>
      <c r="U13" s="30" t="s">
        <v>58</v>
      </c>
      <c r="V13" s="30" t="s">
        <v>55</v>
      </c>
      <c r="W13" s="31" t="s">
        <v>109</v>
      </c>
    </row>
    <row r="14" spans="2:25" ht="31.5">
      <c r="B14" s="49" t="str">
        <f>'כתבי אופציה'!B7:L7</f>
        <v>7. כתבי אופציה</v>
      </c>
      <c r="C14" s="30" t="s">
        <v>43</v>
      </c>
      <c r="D14" s="30" t="s">
        <v>118</v>
      </c>
      <c r="G14" s="30" t="s">
        <v>59</v>
      </c>
      <c r="H14" s="30" t="s">
        <v>98</v>
      </c>
      <c r="S14" s="30" t="s">
        <v>0</v>
      </c>
      <c r="T14" s="30" t="s">
        <v>102</v>
      </c>
      <c r="U14" s="30" t="s">
        <v>58</v>
      </c>
      <c r="V14" s="30" t="s">
        <v>55</v>
      </c>
      <c r="W14" s="31" t="s">
        <v>109</v>
      </c>
    </row>
    <row r="15" spans="2:25" ht="31.5">
      <c r="B15" s="49" t="str">
        <f>אופציות!B7</f>
        <v>8. אופציות</v>
      </c>
      <c r="C15" s="30" t="s">
        <v>43</v>
      </c>
      <c r="D15" s="30" t="s">
        <v>118</v>
      </c>
      <c r="G15" s="30" t="s">
        <v>59</v>
      </c>
      <c r="H15" s="30" t="s">
        <v>98</v>
      </c>
      <c r="S15" s="30" t="s">
        <v>0</v>
      </c>
      <c r="T15" s="30" t="s">
        <v>102</v>
      </c>
      <c r="U15" s="30" t="s">
        <v>58</v>
      </c>
      <c r="V15" s="30" t="s">
        <v>55</v>
      </c>
      <c r="W15" s="31" t="s">
        <v>109</v>
      </c>
    </row>
    <row r="16" spans="2:25" ht="31.5">
      <c r="B16" s="49" t="str">
        <f>'חוזים עתידיים'!B7:I7</f>
        <v>9. חוזים עתידיים</v>
      </c>
      <c r="C16" s="30" t="s">
        <v>43</v>
      </c>
      <c r="D16" s="30" t="s">
        <v>118</v>
      </c>
      <c r="G16" s="30" t="s">
        <v>59</v>
      </c>
      <c r="H16" s="30" t="s">
        <v>98</v>
      </c>
      <c r="S16" s="30" t="s">
        <v>0</v>
      </c>
      <c r="T16" s="31" t="s">
        <v>102</v>
      </c>
    </row>
    <row r="17" spans="2:25" ht="31.5">
      <c r="B17" s="49" t="str">
        <f>'מוצרים מובנים'!B7:Q7</f>
        <v>10. מוצרים מובנים</v>
      </c>
      <c r="C17" s="30" t="s">
        <v>43</v>
      </c>
      <c r="F17" s="13" t="s">
        <v>47</v>
      </c>
      <c r="I17" s="30" t="s">
        <v>15</v>
      </c>
      <c r="J17" s="30" t="s">
        <v>60</v>
      </c>
      <c r="K17" s="30" t="s">
        <v>99</v>
      </c>
      <c r="L17" s="30" t="s">
        <v>18</v>
      </c>
      <c r="M17" s="30" t="s">
        <v>98</v>
      </c>
      <c r="Q17" s="30" t="s">
        <v>17</v>
      </c>
      <c r="R17" s="30" t="s">
        <v>19</v>
      </c>
      <c r="S17" s="30" t="s">
        <v>0</v>
      </c>
      <c r="T17" s="30" t="s">
        <v>102</v>
      </c>
      <c r="U17" s="30" t="s">
        <v>58</v>
      </c>
      <c r="V17" s="30" t="s">
        <v>55</v>
      </c>
      <c r="W17" s="31" t="s">
        <v>109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0" t="s">
        <v>43</v>
      </c>
      <c r="I19" s="30" t="s">
        <v>15</v>
      </c>
      <c r="J19" s="30" t="s">
        <v>60</v>
      </c>
      <c r="K19" s="30" t="s">
        <v>99</v>
      </c>
      <c r="L19" s="30" t="s">
        <v>18</v>
      </c>
      <c r="M19" s="30" t="s">
        <v>98</v>
      </c>
      <c r="Q19" s="30" t="s">
        <v>17</v>
      </c>
      <c r="R19" s="30" t="s">
        <v>19</v>
      </c>
      <c r="S19" s="30" t="s">
        <v>0</v>
      </c>
      <c r="T19" s="30" t="s">
        <v>102</v>
      </c>
      <c r="U19" s="30" t="s">
        <v>107</v>
      </c>
      <c r="V19" s="30" t="s">
        <v>55</v>
      </c>
      <c r="W19" s="31" t="s">
        <v>109</v>
      </c>
    </row>
    <row r="20" spans="2:25" ht="31.5">
      <c r="B20" s="49" t="str">
        <f>'לא סחיר - תעודות חוב מסחריות'!B7:S7</f>
        <v>2. תעודות חוב מסחריות</v>
      </c>
      <c r="C20" s="30" t="s">
        <v>43</v>
      </c>
      <c r="D20" s="42" t="s">
        <v>116</v>
      </c>
      <c r="E20" s="42" t="s">
        <v>115</v>
      </c>
      <c r="G20" s="30" t="s">
        <v>59</v>
      </c>
      <c r="I20" s="30" t="s">
        <v>15</v>
      </c>
      <c r="J20" s="30" t="s">
        <v>60</v>
      </c>
      <c r="K20" s="30" t="s">
        <v>99</v>
      </c>
      <c r="L20" s="30" t="s">
        <v>18</v>
      </c>
      <c r="M20" s="30" t="s">
        <v>98</v>
      </c>
      <c r="Q20" s="30" t="s">
        <v>17</v>
      </c>
      <c r="R20" s="30" t="s">
        <v>19</v>
      </c>
      <c r="S20" s="30" t="s">
        <v>0</v>
      </c>
      <c r="T20" s="30" t="s">
        <v>102</v>
      </c>
      <c r="U20" s="30" t="s">
        <v>107</v>
      </c>
      <c r="V20" s="30" t="s">
        <v>55</v>
      </c>
      <c r="W20" s="31" t="s">
        <v>109</v>
      </c>
    </row>
    <row r="21" spans="2:25" ht="31.5">
      <c r="B21" s="49" t="str">
        <f>'לא סחיר - אג"ח קונצרני'!B7:S7</f>
        <v>3. אג"ח קונצרני</v>
      </c>
      <c r="C21" s="30" t="s">
        <v>43</v>
      </c>
      <c r="D21" s="42" t="s">
        <v>116</v>
      </c>
      <c r="E21" s="42" t="s">
        <v>115</v>
      </c>
      <c r="G21" s="30" t="s">
        <v>59</v>
      </c>
      <c r="I21" s="30" t="s">
        <v>15</v>
      </c>
      <c r="J21" s="30" t="s">
        <v>60</v>
      </c>
      <c r="K21" s="30" t="s">
        <v>99</v>
      </c>
      <c r="L21" s="30" t="s">
        <v>18</v>
      </c>
      <c r="M21" s="30" t="s">
        <v>98</v>
      </c>
      <c r="Q21" s="30" t="s">
        <v>17</v>
      </c>
      <c r="R21" s="30" t="s">
        <v>19</v>
      </c>
      <c r="S21" s="30" t="s">
        <v>0</v>
      </c>
      <c r="T21" s="30" t="s">
        <v>102</v>
      </c>
      <c r="U21" s="30" t="s">
        <v>107</v>
      </c>
      <c r="V21" s="30" t="s">
        <v>55</v>
      </c>
      <c r="W21" s="31" t="s">
        <v>109</v>
      </c>
    </row>
    <row r="22" spans="2:25" ht="31.5">
      <c r="B22" s="49" t="str">
        <f>'לא סחיר - מניות'!B7:M7</f>
        <v>4. מניות</v>
      </c>
      <c r="C22" s="30" t="s">
        <v>43</v>
      </c>
      <c r="D22" s="42" t="s">
        <v>116</v>
      </c>
      <c r="E22" s="42" t="s">
        <v>115</v>
      </c>
      <c r="G22" s="30" t="s">
        <v>59</v>
      </c>
      <c r="H22" s="30" t="s">
        <v>98</v>
      </c>
      <c r="S22" s="30" t="s">
        <v>0</v>
      </c>
      <c r="T22" s="30" t="s">
        <v>102</v>
      </c>
      <c r="U22" s="30" t="s">
        <v>107</v>
      </c>
      <c r="V22" s="30" t="s">
        <v>55</v>
      </c>
      <c r="W22" s="31" t="s">
        <v>109</v>
      </c>
    </row>
    <row r="23" spans="2:25" ht="31.5">
      <c r="B23" s="49" t="str">
        <f>'לא סחיר - קרנות השקעה'!B7:K7</f>
        <v>5. קרנות השקעה</v>
      </c>
      <c r="C23" s="30" t="s">
        <v>43</v>
      </c>
      <c r="G23" s="30" t="s">
        <v>59</v>
      </c>
      <c r="H23" s="30" t="s">
        <v>98</v>
      </c>
      <c r="K23" s="30" t="s">
        <v>99</v>
      </c>
      <c r="S23" s="30" t="s">
        <v>0</v>
      </c>
      <c r="T23" s="30" t="s">
        <v>102</v>
      </c>
      <c r="U23" s="30" t="s">
        <v>107</v>
      </c>
      <c r="V23" s="30" t="s">
        <v>55</v>
      </c>
      <c r="W23" s="31" t="s">
        <v>109</v>
      </c>
    </row>
    <row r="24" spans="2:25" ht="31.5">
      <c r="B24" s="49" t="str">
        <f>'לא סחיר - כתבי אופציה'!B7:L7</f>
        <v>6. כתבי אופציה</v>
      </c>
      <c r="C24" s="30" t="s">
        <v>43</v>
      </c>
      <c r="G24" s="30" t="s">
        <v>59</v>
      </c>
      <c r="H24" s="30" t="s">
        <v>98</v>
      </c>
      <c r="K24" s="30" t="s">
        <v>99</v>
      </c>
      <c r="S24" s="30" t="s">
        <v>0</v>
      </c>
      <c r="T24" s="30" t="s">
        <v>102</v>
      </c>
      <c r="U24" s="30" t="s">
        <v>107</v>
      </c>
      <c r="V24" s="30" t="s">
        <v>55</v>
      </c>
      <c r="W24" s="31" t="s">
        <v>109</v>
      </c>
    </row>
    <row r="25" spans="2:25" ht="31.5">
      <c r="B25" s="49" t="str">
        <f>'לא סחיר - אופציות'!B7:L7</f>
        <v>7. אופציות</v>
      </c>
      <c r="C25" s="30" t="s">
        <v>43</v>
      </c>
      <c r="G25" s="30" t="s">
        <v>59</v>
      </c>
      <c r="H25" s="30" t="s">
        <v>98</v>
      </c>
      <c r="K25" s="30" t="s">
        <v>99</v>
      </c>
      <c r="S25" s="30" t="s">
        <v>0</v>
      </c>
      <c r="T25" s="30" t="s">
        <v>102</v>
      </c>
      <c r="U25" s="30" t="s">
        <v>107</v>
      </c>
      <c r="V25" s="30" t="s">
        <v>55</v>
      </c>
      <c r="W25" s="31" t="s">
        <v>109</v>
      </c>
    </row>
    <row r="26" spans="2:25" ht="31.5">
      <c r="B26" s="49" t="str">
        <f>'לא סחיר - חוזים עתידיים'!B7:K7</f>
        <v>8. חוזים עתידיים</v>
      </c>
      <c r="C26" s="30" t="s">
        <v>43</v>
      </c>
      <c r="G26" s="30" t="s">
        <v>59</v>
      </c>
      <c r="H26" s="30" t="s">
        <v>98</v>
      </c>
      <c r="K26" s="30" t="s">
        <v>99</v>
      </c>
      <c r="S26" s="30" t="s">
        <v>0</v>
      </c>
      <c r="T26" s="30" t="s">
        <v>102</v>
      </c>
      <c r="U26" s="30" t="s">
        <v>107</v>
      </c>
      <c r="V26" s="31" t="s">
        <v>109</v>
      </c>
    </row>
    <row r="27" spans="2:25" ht="31.5">
      <c r="B27" s="49" t="str">
        <f>'לא סחיר - מוצרים מובנים'!B7:Q7</f>
        <v>9. מוצרים מובנים</v>
      </c>
      <c r="C27" s="30" t="s">
        <v>43</v>
      </c>
      <c r="F27" s="30" t="s">
        <v>47</v>
      </c>
      <c r="I27" s="30" t="s">
        <v>15</v>
      </c>
      <c r="J27" s="30" t="s">
        <v>60</v>
      </c>
      <c r="K27" s="30" t="s">
        <v>99</v>
      </c>
      <c r="L27" s="30" t="s">
        <v>18</v>
      </c>
      <c r="M27" s="30" t="s">
        <v>98</v>
      </c>
      <c r="Q27" s="30" t="s">
        <v>17</v>
      </c>
      <c r="R27" s="30" t="s">
        <v>19</v>
      </c>
      <c r="S27" s="30" t="s">
        <v>0</v>
      </c>
      <c r="T27" s="30" t="s">
        <v>102</v>
      </c>
      <c r="U27" s="30" t="s">
        <v>107</v>
      </c>
      <c r="V27" s="30" t="s">
        <v>55</v>
      </c>
      <c r="W27" s="31" t="s">
        <v>109</v>
      </c>
    </row>
    <row r="28" spans="2:25" ht="31.5">
      <c r="B28" s="53" t="str">
        <f>הלוואות!B6</f>
        <v>1.ד. הלוואות:</v>
      </c>
      <c r="C28" s="30" t="s">
        <v>43</v>
      </c>
      <c r="I28" s="30" t="s">
        <v>15</v>
      </c>
      <c r="J28" s="30" t="s">
        <v>60</v>
      </c>
      <c r="L28" s="30" t="s">
        <v>18</v>
      </c>
      <c r="M28" s="30" t="s">
        <v>98</v>
      </c>
      <c r="Q28" s="13" t="s">
        <v>35</v>
      </c>
      <c r="R28" s="30" t="s">
        <v>19</v>
      </c>
      <c r="S28" s="30" t="s">
        <v>0</v>
      </c>
      <c r="T28" s="30" t="s">
        <v>102</v>
      </c>
      <c r="U28" s="30" t="s">
        <v>107</v>
      </c>
      <c r="V28" s="31" t="s">
        <v>109</v>
      </c>
    </row>
    <row r="29" spans="2:25" ht="47.25">
      <c r="B29" s="53" t="str">
        <f>'פקדונות מעל 3 חודשים'!B6:O6</f>
        <v>1.ה. פקדונות מעל 3 חודשים:</v>
      </c>
      <c r="C29" s="30" t="s">
        <v>43</v>
      </c>
      <c r="E29" s="30" t="s">
        <v>115</v>
      </c>
      <c r="I29" s="30" t="s">
        <v>15</v>
      </c>
      <c r="J29" s="30" t="s">
        <v>60</v>
      </c>
      <c r="L29" s="30" t="s">
        <v>18</v>
      </c>
      <c r="M29" s="30" t="s">
        <v>98</v>
      </c>
      <c r="O29" s="50" t="s">
        <v>49</v>
      </c>
      <c r="P29" s="51"/>
      <c r="R29" s="30" t="s">
        <v>19</v>
      </c>
      <c r="S29" s="30" t="s">
        <v>0</v>
      </c>
      <c r="T29" s="30" t="s">
        <v>102</v>
      </c>
      <c r="U29" s="30" t="s">
        <v>107</v>
      </c>
      <c r="V29" s="31" t="s">
        <v>109</v>
      </c>
    </row>
    <row r="30" spans="2:25" ht="63">
      <c r="B30" s="53" t="str">
        <f>'זכויות מקרקעין'!B6</f>
        <v>1. ו. זכויות במקרקעין:</v>
      </c>
      <c r="C30" s="13" t="s">
        <v>51</v>
      </c>
      <c r="N30" s="50" t="s">
        <v>82</v>
      </c>
      <c r="P30" s="51" t="s">
        <v>52</v>
      </c>
      <c r="U30" s="30" t="s">
        <v>107</v>
      </c>
      <c r="V30" s="14" t="s">
        <v>54</v>
      </c>
    </row>
    <row r="31" spans="2:25" ht="31.5">
      <c r="B31" s="53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53</v>
      </c>
      <c r="R31" s="13" t="s">
        <v>50</v>
      </c>
      <c r="U31" s="30" t="s">
        <v>107</v>
      </c>
      <c r="V31" s="14" t="s">
        <v>54</v>
      </c>
    </row>
    <row r="32" spans="2:25" ht="47.25">
      <c r="B32" s="53" t="str">
        <f>'יתרת התחייבות להשקעה'!B6:D6</f>
        <v>1. ט. יתרות התחייבות להשקעה:</v>
      </c>
      <c r="X32" s="13" t="s">
        <v>104</v>
      </c>
      <c r="Y32" s="14" t="s">
        <v>103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178</v>
      </c>
      <c r="C1" s="78" t="s" vm="1">
        <v>245</v>
      </c>
    </row>
    <row r="2" spans="2:54">
      <c r="B2" s="57" t="s">
        <v>177</v>
      </c>
      <c r="C2" s="78" t="s">
        <v>246</v>
      </c>
    </row>
    <row r="3" spans="2:54">
      <c r="B3" s="57" t="s">
        <v>179</v>
      </c>
      <c r="C3" s="78" t="s">
        <v>247</v>
      </c>
    </row>
    <row r="4" spans="2:54">
      <c r="B4" s="57" t="s">
        <v>180</v>
      </c>
      <c r="C4" s="78">
        <v>2144</v>
      </c>
    </row>
    <row r="6" spans="2:54" ht="26.25" customHeight="1">
      <c r="B6" s="195" t="s">
        <v>209</v>
      </c>
      <c r="C6" s="196"/>
      <c r="D6" s="196"/>
      <c r="E6" s="196"/>
      <c r="F6" s="196"/>
      <c r="G6" s="196"/>
      <c r="H6" s="196"/>
      <c r="I6" s="196"/>
      <c r="J6" s="196"/>
      <c r="K6" s="196"/>
      <c r="L6" s="197"/>
    </row>
    <row r="7" spans="2:54" ht="26.25" customHeight="1">
      <c r="B7" s="195" t="s">
        <v>95</v>
      </c>
      <c r="C7" s="196"/>
      <c r="D7" s="196"/>
      <c r="E7" s="196"/>
      <c r="F7" s="196"/>
      <c r="G7" s="196"/>
      <c r="H7" s="196"/>
      <c r="I7" s="196"/>
      <c r="J7" s="196"/>
      <c r="K7" s="196"/>
      <c r="L7" s="197"/>
    </row>
    <row r="8" spans="2:54" s="3" customFormat="1" ht="78.75">
      <c r="B8" s="22" t="s">
        <v>114</v>
      </c>
      <c r="C8" s="30" t="s">
        <v>43</v>
      </c>
      <c r="D8" s="30" t="s">
        <v>59</v>
      </c>
      <c r="E8" s="30" t="s">
        <v>98</v>
      </c>
      <c r="F8" s="30" t="s">
        <v>99</v>
      </c>
      <c r="G8" s="30" t="s">
        <v>231</v>
      </c>
      <c r="H8" s="30" t="s">
        <v>230</v>
      </c>
      <c r="I8" s="30" t="s">
        <v>107</v>
      </c>
      <c r="J8" s="30" t="s">
        <v>55</v>
      </c>
      <c r="K8" s="30" t="s">
        <v>181</v>
      </c>
      <c r="L8" s="31" t="s">
        <v>183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240</v>
      </c>
      <c r="H9" s="16"/>
      <c r="I9" s="16" t="s">
        <v>234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244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110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239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E19" sqref="E19"/>
    </sheetView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41.710937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3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178</v>
      </c>
      <c r="C1" s="78" t="s" vm="1">
        <v>245</v>
      </c>
    </row>
    <row r="2" spans="2:51">
      <c r="B2" s="57" t="s">
        <v>177</v>
      </c>
      <c r="C2" s="78" t="s">
        <v>246</v>
      </c>
    </row>
    <row r="3" spans="2:51">
      <c r="B3" s="57" t="s">
        <v>179</v>
      </c>
      <c r="C3" s="78" t="s">
        <v>247</v>
      </c>
    </row>
    <row r="4" spans="2:51">
      <c r="B4" s="57" t="s">
        <v>180</v>
      </c>
      <c r="C4" s="78">
        <v>2144</v>
      </c>
    </row>
    <row r="6" spans="2:51" ht="26.25" customHeight="1">
      <c r="B6" s="195" t="s">
        <v>209</v>
      </c>
      <c r="C6" s="196"/>
      <c r="D6" s="196"/>
      <c r="E6" s="196"/>
      <c r="F6" s="196"/>
      <c r="G6" s="196"/>
      <c r="H6" s="196"/>
      <c r="I6" s="196"/>
      <c r="J6" s="196"/>
      <c r="K6" s="197"/>
    </row>
    <row r="7" spans="2:51" ht="26.25" customHeight="1">
      <c r="B7" s="195" t="s">
        <v>96</v>
      </c>
      <c r="C7" s="196"/>
      <c r="D7" s="196"/>
      <c r="E7" s="196"/>
      <c r="F7" s="196"/>
      <c r="G7" s="196"/>
      <c r="H7" s="196"/>
      <c r="I7" s="196"/>
      <c r="J7" s="196"/>
      <c r="K7" s="197"/>
    </row>
    <row r="8" spans="2:51" s="3" customFormat="1" ht="63">
      <c r="B8" s="22" t="s">
        <v>114</v>
      </c>
      <c r="C8" s="30" t="s">
        <v>43</v>
      </c>
      <c r="D8" s="30" t="s">
        <v>59</v>
      </c>
      <c r="E8" s="30" t="s">
        <v>98</v>
      </c>
      <c r="F8" s="30" t="s">
        <v>99</v>
      </c>
      <c r="G8" s="30" t="s">
        <v>231</v>
      </c>
      <c r="H8" s="30" t="s">
        <v>230</v>
      </c>
      <c r="I8" s="30" t="s">
        <v>107</v>
      </c>
      <c r="J8" s="30" t="s">
        <v>181</v>
      </c>
      <c r="K8" s="31" t="s">
        <v>183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240</v>
      </c>
      <c r="H9" s="16"/>
      <c r="I9" s="16" t="s">
        <v>234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130" t="s">
        <v>46</v>
      </c>
      <c r="C11" s="84"/>
      <c r="D11" s="84"/>
      <c r="E11" s="84"/>
      <c r="F11" s="84"/>
      <c r="G11" s="94"/>
      <c r="H11" s="96"/>
      <c r="I11" s="123">
        <v>72.914910000000006</v>
      </c>
      <c r="J11" s="124">
        <v>1</v>
      </c>
      <c r="K11" s="124">
        <f>+I11/'סכום נכסי הקרן'!$C$42</f>
        <v>3.7759363828516703E-4</v>
      </c>
      <c r="AW11" s="1"/>
    </row>
    <row r="12" spans="2:51" ht="19.5" customHeight="1">
      <c r="B12" s="131" t="s">
        <v>34</v>
      </c>
      <c r="C12" s="84"/>
      <c r="D12" s="84"/>
      <c r="E12" s="84"/>
      <c r="F12" s="84"/>
      <c r="G12" s="94"/>
      <c r="H12" s="96"/>
      <c r="I12" s="123">
        <v>72.914910000000006</v>
      </c>
      <c r="J12" s="124">
        <v>1</v>
      </c>
      <c r="K12" s="124">
        <f>+I12/'סכום נכסי הקרן'!$C$42</f>
        <v>3.7759363828516703E-4</v>
      </c>
    </row>
    <row r="13" spans="2:51">
      <c r="B13" s="102" t="s">
        <v>747</v>
      </c>
      <c r="C13" s="82"/>
      <c r="D13" s="82"/>
      <c r="E13" s="82"/>
      <c r="F13" s="82"/>
      <c r="G13" s="91"/>
      <c r="H13" s="93"/>
      <c r="I13" s="91">
        <v>94.319580000000002</v>
      </c>
      <c r="J13" s="92">
        <v>1.2935568322034545</v>
      </c>
      <c r="K13" s="92">
        <f>+I13/'סכום נכסי הקרן'!$C$42</f>
        <v>4.8843883060033775E-4</v>
      </c>
    </row>
    <row r="14" spans="2:51">
      <c r="B14" s="87" t="s">
        <v>748</v>
      </c>
      <c r="C14" s="84" t="s">
        <v>749</v>
      </c>
      <c r="D14" s="97"/>
      <c r="E14" s="97" t="s">
        <v>162</v>
      </c>
      <c r="F14" s="113">
        <v>42887</v>
      </c>
      <c r="G14" s="94">
        <v>7280040</v>
      </c>
      <c r="H14" s="96">
        <v>1.2956000000000001</v>
      </c>
      <c r="I14" s="94">
        <v>94.319580000000002</v>
      </c>
      <c r="J14" s="95">
        <v>1.2935568322034545</v>
      </c>
      <c r="K14" s="95">
        <f>+I14/'סכום נכסי הקרן'!$C$42</f>
        <v>4.8843883060033775E-4</v>
      </c>
    </row>
    <row r="15" spans="2:51">
      <c r="B15" s="83"/>
      <c r="C15" s="84"/>
      <c r="D15" s="84"/>
      <c r="E15" s="84"/>
      <c r="F15" s="84"/>
      <c r="G15" s="94"/>
      <c r="H15" s="96"/>
      <c r="I15" s="84"/>
      <c r="J15" s="95"/>
      <c r="K15" s="84"/>
    </row>
    <row r="16" spans="2:51" s="7" customFormat="1">
      <c r="B16" s="102" t="s">
        <v>226</v>
      </c>
      <c r="C16" s="82"/>
      <c r="D16" s="82"/>
      <c r="E16" s="82"/>
      <c r="F16" s="82"/>
      <c r="G16" s="91"/>
      <c r="H16" s="93"/>
      <c r="I16" s="91">
        <v>-21.404669999999999</v>
      </c>
      <c r="J16" s="92">
        <v>-0.29355683220345463</v>
      </c>
      <c r="K16" s="92">
        <f>+I16/'סכום נכסי הקרן'!$C$42</f>
        <v>-1.1084519231517073E-4</v>
      </c>
      <c r="AW16" s="1"/>
      <c r="AY16" s="1"/>
    </row>
    <row r="17" spans="2:51" s="7" customFormat="1">
      <c r="B17" s="87" t="s">
        <v>750</v>
      </c>
      <c r="C17" s="84" t="s">
        <v>751</v>
      </c>
      <c r="D17" s="97"/>
      <c r="E17" s="97" t="s">
        <v>165</v>
      </c>
      <c r="F17" s="113">
        <v>42893</v>
      </c>
      <c r="G17" s="94">
        <v>408789</v>
      </c>
      <c r="H17" s="96">
        <v>0.57140000000000002</v>
      </c>
      <c r="I17" s="94">
        <v>2.33595</v>
      </c>
      <c r="J17" s="95">
        <v>3.2036657523132096E-2</v>
      </c>
      <c r="K17" s="95">
        <f>+I17/'סכום נכסי הקרן'!$C$42</f>
        <v>1.2096838072655316E-5</v>
      </c>
      <c r="AW17" s="1"/>
      <c r="AY17" s="1"/>
    </row>
    <row r="18" spans="2:51" s="7" customFormat="1">
      <c r="B18" s="87" t="s">
        <v>752</v>
      </c>
      <c r="C18" s="84" t="s">
        <v>753</v>
      </c>
      <c r="D18" s="97"/>
      <c r="E18" s="97" t="s">
        <v>164</v>
      </c>
      <c r="F18" s="113">
        <v>42901</v>
      </c>
      <c r="G18" s="94">
        <v>1274260.33</v>
      </c>
      <c r="H18" s="96">
        <v>-1.8631</v>
      </c>
      <c r="I18" s="94">
        <v>-23.74062</v>
      </c>
      <c r="J18" s="95">
        <v>-0.32559348972658675</v>
      </c>
      <c r="K18" s="95">
        <f>+I18/'סכום נכסי הקרן'!$C$42</f>
        <v>-1.2294203038782606E-4</v>
      </c>
      <c r="AW18" s="1"/>
      <c r="AY18" s="1"/>
    </row>
    <row r="19" spans="2:51">
      <c r="B19" s="83"/>
      <c r="C19" s="84"/>
      <c r="D19" s="84"/>
      <c r="E19" s="84"/>
      <c r="F19" s="84"/>
      <c r="G19" s="94"/>
      <c r="H19" s="96"/>
      <c r="I19" s="84"/>
      <c r="J19" s="95"/>
      <c r="K19" s="84"/>
    </row>
    <row r="20" spans="2:5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5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51">
      <c r="B22" s="99" t="s">
        <v>244</v>
      </c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51">
      <c r="B23" s="99" t="s">
        <v>110</v>
      </c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51">
      <c r="B24" s="99" t="s">
        <v>229</v>
      </c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51">
      <c r="B25" s="99" t="s">
        <v>239</v>
      </c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5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5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5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5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5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5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5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C119" s="1"/>
      <c r="D119" s="1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178</v>
      </c>
      <c r="C1" s="78" t="s" vm="1">
        <v>245</v>
      </c>
    </row>
    <row r="2" spans="2:78">
      <c r="B2" s="57" t="s">
        <v>177</v>
      </c>
      <c r="C2" s="78" t="s">
        <v>246</v>
      </c>
    </row>
    <row r="3" spans="2:78">
      <c r="B3" s="57" t="s">
        <v>179</v>
      </c>
      <c r="C3" s="78" t="s">
        <v>247</v>
      </c>
    </row>
    <row r="4" spans="2:78">
      <c r="B4" s="57" t="s">
        <v>180</v>
      </c>
      <c r="C4" s="78">
        <v>2144</v>
      </c>
    </row>
    <row r="6" spans="2:78" ht="26.25" customHeight="1">
      <c r="B6" s="195" t="s">
        <v>209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7"/>
    </row>
    <row r="7" spans="2:78" ht="26.25" customHeight="1">
      <c r="B7" s="195" t="s">
        <v>97</v>
      </c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7"/>
    </row>
    <row r="8" spans="2:78" s="3" customFormat="1" ht="47.25">
      <c r="B8" s="22" t="s">
        <v>114</v>
      </c>
      <c r="C8" s="30" t="s">
        <v>43</v>
      </c>
      <c r="D8" s="30" t="s">
        <v>47</v>
      </c>
      <c r="E8" s="30" t="s">
        <v>15</v>
      </c>
      <c r="F8" s="30" t="s">
        <v>60</v>
      </c>
      <c r="G8" s="30" t="s">
        <v>99</v>
      </c>
      <c r="H8" s="30" t="s">
        <v>18</v>
      </c>
      <c r="I8" s="30" t="s">
        <v>98</v>
      </c>
      <c r="J8" s="30" t="s">
        <v>17</v>
      </c>
      <c r="K8" s="30" t="s">
        <v>19</v>
      </c>
      <c r="L8" s="30" t="s">
        <v>231</v>
      </c>
      <c r="M8" s="30" t="s">
        <v>230</v>
      </c>
      <c r="N8" s="30" t="s">
        <v>107</v>
      </c>
      <c r="O8" s="30" t="s">
        <v>55</v>
      </c>
      <c r="P8" s="30" t="s">
        <v>181</v>
      </c>
      <c r="Q8" s="31" t="s">
        <v>183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240</v>
      </c>
      <c r="M9" s="16"/>
      <c r="N9" s="16" t="s">
        <v>234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111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99" t="s">
        <v>244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99" t="s">
        <v>110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99" t="s">
        <v>239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3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Q45"/>
  <sheetViews>
    <sheetView rightToLeft="1" workbookViewId="0">
      <selection activeCell="E19" sqref="E19"/>
    </sheetView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41.7109375" style="2" bestFit="1" customWidth="1"/>
    <col min="4" max="4" width="10.140625" style="2" bestFit="1" customWidth="1"/>
    <col min="5" max="5" width="11.28515625" style="2" bestFit="1" customWidth="1"/>
    <col min="6" max="6" width="4.5703125" style="1" bestFit="1" customWidth="1"/>
    <col min="7" max="7" width="11.28515625" style="1" bestFit="1" customWidth="1"/>
    <col min="8" max="8" width="7.85546875" style="1" bestFit="1" customWidth="1"/>
    <col min="9" max="9" width="5.14062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1.28515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6384" width="9.140625" style="1"/>
  </cols>
  <sheetData>
    <row r="1" spans="1:17">
      <c r="A1" s="1">
        <v>30062017</v>
      </c>
      <c r="B1" s="57" t="s">
        <v>178</v>
      </c>
      <c r="C1" s="78" t="s" vm="1">
        <v>245</v>
      </c>
    </row>
    <row r="2" spans="1:17">
      <c r="B2" s="57" t="s">
        <v>177</v>
      </c>
      <c r="C2" s="78" t="s">
        <v>246</v>
      </c>
    </row>
    <row r="3" spans="1:17">
      <c r="B3" s="57" t="s">
        <v>179</v>
      </c>
      <c r="C3" s="78" t="s">
        <v>247</v>
      </c>
    </row>
    <row r="4" spans="1:17">
      <c r="B4" s="57" t="s">
        <v>180</v>
      </c>
      <c r="C4" s="78">
        <v>2144</v>
      </c>
    </row>
    <row r="6" spans="1:17" ht="26.25" customHeight="1">
      <c r="B6" s="195" t="s">
        <v>210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7"/>
    </row>
    <row r="7" spans="1:17" s="3" customFormat="1" ht="63">
      <c r="B7" s="22" t="s">
        <v>114</v>
      </c>
      <c r="C7" s="30" t="s">
        <v>222</v>
      </c>
      <c r="D7" s="30" t="s">
        <v>43</v>
      </c>
      <c r="E7" s="30" t="s">
        <v>115</v>
      </c>
      <c r="F7" s="30" t="s">
        <v>15</v>
      </c>
      <c r="G7" s="30" t="s">
        <v>99</v>
      </c>
      <c r="H7" s="30" t="s">
        <v>60</v>
      </c>
      <c r="I7" s="30" t="s">
        <v>18</v>
      </c>
      <c r="J7" s="30" t="s">
        <v>98</v>
      </c>
      <c r="K7" s="13" t="s">
        <v>35</v>
      </c>
      <c r="L7" s="72" t="s">
        <v>19</v>
      </c>
      <c r="M7" s="30" t="s">
        <v>231</v>
      </c>
      <c r="N7" s="30" t="s">
        <v>230</v>
      </c>
      <c r="O7" s="30" t="s">
        <v>107</v>
      </c>
      <c r="P7" s="30" t="s">
        <v>181</v>
      </c>
      <c r="Q7" s="31" t="s">
        <v>183</v>
      </c>
    </row>
    <row r="8" spans="1:17" s="3" customFormat="1" ht="24" customHeight="1">
      <c r="B8" s="15"/>
      <c r="C8" s="71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240</v>
      </c>
      <c r="N8" s="16"/>
      <c r="O8" s="16" t="s">
        <v>234</v>
      </c>
      <c r="P8" s="32" t="s">
        <v>20</v>
      </c>
      <c r="Q8" s="17" t="s">
        <v>20</v>
      </c>
    </row>
    <row r="9" spans="1:17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111</v>
      </c>
    </row>
    <row r="10" spans="1:17" s="142" customFormat="1" ht="18" customHeight="1">
      <c r="B10" s="79" t="s">
        <v>39</v>
      </c>
      <c r="C10" s="80"/>
      <c r="D10" s="80"/>
      <c r="E10" s="80"/>
      <c r="F10" s="80"/>
      <c r="G10" s="80"/>
      <c r="H10" s="80"/>
      <c r="I10" s="88">
        <v>5.839176605870894</v>
      </c>
      <c r="J10" s="80"/>
      <c r="K10" s="80"/>
      <c r="L10" s="103">
        <v>2.7667679736543924E-2</v>
      </c>
      <c r="M10" s="88"/>
      <c r="N10" s="90"/>
      <c r="O10" s="88">
        <v>2822.5608099999999</v>
      </c>
      <c r="P10" s="89">
        <v>1</v>
      </c>
      <c r="Q10" s="89">
        <f>+O10/'סכום נכסי הקרן'!$C$42</f>
        <v>1.461677735773147E-2</v>
      </c>
    </row>
    <row r="11" spans="1:17" s="143" customFormat="1" ht="21.75" customHeight="1">
      <c r="B11" s="81" t="s">
        <v>38</v>
      </c>
      <c r="C11" s="82"/>
      <c r="D11" s="82"/>
      <c r="E11" s="82"/>
      <c r="F11" s="82"/>
      <c r="G11" s="82"/>
      <c r="H11" s="82"/>
      <c r="I11" s="91">
        <v>5.839176605870894</v>
      </c>
      <c r="J11" s="82"/>
      <c r="K11" s="82"/>
      <c r="L11" s="104">
        <v>2.7667679736543924E-2</v>
      </c>
      <c r="M11" s="91"/>
      <c r="N11" s="93"/>
      <c r="O11" s="91">
        <v>2822.5608099999999</v>
      </c>
      <c r="P11" s="92">
        <v>1</v>
      </c>
      <c r="Q11" s="92">
        <f>+O11/'סכום נכסי הקרן'!$C$42</f>
        <v>1.461677735773147E-2</v>
      </c>
    </row>
    <row r="12" spans="1:17" s="143" customFormat="1">
      <c r="B12" s="102" t="s">
        <v>36</v>
      </c>
      <c r="C12" s="82"/>
      <c r="D12" s="82"/>
      <c r="E12" s="82"/>
      <c r="F12" s="82"/>
      <c r="G12" s="82"/>
      <c r="H12" s="82"/>
      <c r="I12" s="91">
        <v>8.338275765822587</v>
      </c>
      <c r="J12" s="82"/>
      <c r="K12" s="82"/>
      <c r="L12" s="104">
        <v>3.546914194309559E-2</v>
      </c>
      <c r="M12" s="91"/>
      <c r="N12" s="93"/>
      <c r="O12" s="91">
        <v>1348.6579899999999</v>
      </c>
      <c r="P12" s="92">
        <v>0.47781361706074277</v>
      </c>
      <c r="Q12" s="92">
        <f>+O12/'סכום נכסי הקרן'!$C$42</f>
        <v>6.9840952590692401E-3</v>
      </c>
    </row>
    <row r="13" spans="1:17" s="143" customFormat="1">
      <c r="B13" s="87" t="s">
        <v>787</v>
      </c>
      <c r="C13" s="97" t="s">
        <v>765</v>
      </c>
      <c r="D13" s="84">
        <v>5212</v>
      </c>
      <c r="E13" s="84"/>
      <c r="F13" s="84" t="s">
        <v>764</v>
      </c>
      <c r="G13" s="113">
        <v>42643</v>
      </c>
      <c r="H13" s="84"/>
      <c r="I13" s="94">
        <v>8.8800000000000008</v>
      </c>
      <c r="J13" s="97" t="s">
        <v>163</v>
      </c>
      <c r="K13" s="98">
        <v>3.5000000000000003E-2</v>
      </c>
      <c r="L13" s="98">
        <v>3.5000000000000003E-2</v>
      </c>
      <c r="M13" s="94">
        <v>208441.2</v>
      </c>
      <c r="N13" s="96">
        <v>96.99</v>
      </c>
      <c r="O13" s="94">
        <v>202.16711999999998</v>
      </c>
      <c r="P13" s="95">
        <v>7.1625425848663993E-2</v>
      </c>
      <c r="Q13" s="95">
        <f>+O13/'סכום נכסי הקרן'!$C$42</f>
        <v>1.0469329027826262E-3</v>
      </c>
    </row>
    <row r="14" spans="1:17" s="143" customFormat="1">
      <c r="B14" s="87" t="s">
        <v>787</v>
      </c>
      <c r="C14" s="97" t="s">
        <v>765</v>
      </c>
      <c r="D14" s="84">
        <v>5211</v>
      </c>
      <c r="E14" s="84"/>
      <c r="F14" s="84" t="s">
        <v>764</v>
      </c>
      <c r="G14" s="113">
        <v>42643</v>
      </c>
      <c r="H14" s="84"/>
      <c r="I14" s="94">
        <v>6.1899999999999995</v>
      </c>
      <c r="J14" s="97" t="s">
        <v>163</v>
      </c>
      <c r="K14" s="98">
        <v>4.0100000000000004E-2</v>
      </c>
      <c r="L14" s="98">
        <v>4.0100000000000004E-2</v>
      </c>
      <c r="M14" s="94">
        <v>224929.43</v>
      </c>
      <c r="N14" s="96">
        <v>98.94</v>
      </c>
      <c r="O14" s="94">
        <v>222.54517999999999</v>
      </c>
      <c r="P14" s="95">
        <v>7.8845132126666204E-2</v>
      </c>
      <c r="Q14" s="95">
        <f>+O14/'סכום נכסי הקרן'!$C$42</f>
        <v>1.1524617420364007E-3</v>
      </c>
    </row>
    <row r="15" spans="1:17" s="143" customFormat="1">
      <c r="B15" s="87" t="s">
        <v>787</v>
      </c>
      <c r="C15" s="97" t="s">
        <v>765</v>
      </c>
      <c r="D15" s="84">
        <v>5025</v>
      </c>
      <c r="E15" s="84"/>
      <c r="F15" s="84" t="s">
        <v>764</v>
      </c>
      <c r="G15" s="113">
        <v>42551</v>
      </c>
      <c r="H15" s="84"/>
      <c r="I15" s="94">
        <v>9.7799999999999994</v>
      </c>
      <c r="J15" s="97" t="s">
        <v>163</v>
      </c>
      <c r="K15" s="98">
        <v>3.8099999999999995E-2</v>
      </c>
      <c r="L15" s="98">
        <v>3.8099999999999995E-2</v>
      </c>
      <c r="M15" s="94">
        <v>195164.37</v>
      </c>
      <c r="N15" s="96">
        <v>95.23</v>
      </c>
      <c r="O15" s="94">
        <v>185.85503</v>
      </c>
      <c r="P15" s="95">
        <v>6.584624477939946E-2</v>
      </c>
      <c r="Q15" s="95">
        <f>+O15/'סכום נכסי הקרן'!$C$42</f>
        <v>9.6245989978316999E-4</v>
      </c>
    </row>
    <row r="16" spans="1:17" s="143" customFormat="1">
      <c r="B16" s="87" t="s">
        <v>787</v>
      </c>
      <c r="C16" s="97" t="s">
        <v>765</v>
      </c>
      <c r="D16" s="84">
        <v>5024</v>
      </c>
      <c r="E16" s="84"/>
      <c r="F16" s="84" t="s">
        <v>764</v>
      </c>
      <c r="G16" s="113">
        <v>42551</v>
      </c>
      <c r="H16" s="84"/>
      <c r="I16" s="94">
        <v>7.2799999999999994</v>
      </c>
      <c r="J16" s="97" t="s">
        <v>163</v>
      </c>
      <c r="K16" s="98">
        <v>4.4600000000000001E-2</v>
      </c>
      <c r="L16" s="98">
        <v>4.4600000000000001E-2</v>
      </c>
      <c r="M16" s="94">
        <v>162104.31</v>
      </c>
      <c r="N16" s="96">
        <v>99.38</v>
      </c>
      <c r="O16" s="94">
        <v>161.09926000000002</v>
      </c>
      <c r="P16" s="95">
        <v>5.7075567487950778E-2</v>
      </c>
      <c r="Q16" s="95">
        <f>+O16/'סכום נכסי הקרן'!$C$42</f>
        <v>8.342608625375534E-4</v>
      </c>
    </row>
    <row r="17" spans="2:17" s="143" customFormat="1">
      <c r="B17" s="87" t="s">
        <v>787</v>
      </c>
      <c r="C17" s="97" t="s">
        <v>765</v>
      </c>
      <c r="D17" s="84">
        <v>5023</v>
      </c>
      <c r="E17" s="84"/>
      <c r="F17" s="84" t="s">
        <v>764</v>
      </c>
      <c r="G17" s="113">
        <v>42551</v>
      </c>
      <c r="H17" s="84"/>
      <c r="I17" s="94">
        <v>9.9899999999999984</v>
      </c>
      <c r="J17" s="97" t="s">
        <v>163</v>
      </c>
      <c r="K17" s="98">
        <v>3.3399999999999999E-2</v>
      </c>
      <c r="L17" s="98">
        <v>3.3399999999999999E-2</v>
      </c>
      <c r="M17" s="94">
        <v>174954.36</v>
      </c>
      <c r="N17" s="96">
        <v>95.87</v>
      </c>
      <c r="O17" s="94">
        <v>167.72867000000002</v>
      </c>
      <c r="P17" s="95">
        <v>5.9424289250299633E-2</v>
      </c>
      <c r="Q17" s="95">
        <f>+O17/'סכום נכסי הקרן'!$C$42</f>
        <v>8.6859160561306528E-4</v>
      </c>
    </row>
    <row r="18" spans="2:17" s="143" customFormat="1">
      <c r="B18" s="87" t="s">
        <v>787</v>
      </c>
      <c r="C18" s="97" t="s">
        <v>765</v>
      </c>
      <c r="D18" s="84">
        <v>5210</v>
      </c>
      <c r="E18" s="84"/>
      <c r="F18" s="84" t="s">
        <v>764</v>
      </c>
      <c r="G18" s="113">
        <v>42643</v>
      </c>
      <c r="H18" s="84"/>
      <c r="I18" s="94">
        <v>9.23</v>
      </c>
      <c r="J18" s="97" t="s">
        <v>163</v>
      </c>
      <c r="K18" s="98">
        <v>2.6700000000000005E-2</v>
      </c>
      <c r="L18" s="98">
        <v>2.6700000000000005E-2</v>
      </c>
      <c r="M18" s="94">
        <v>153288.12</v>
      </c>
      <c r="N18" s="96">
        <v>102.74</v>
      </c>
      <c r="O18" s="94">
        <v>157.48814999999999</v>
      </c>
      <c r="P18" s="95">
        <v>5.5796193811675575E-2</v>
      </c>
      <c r="Q18" s="95">
        <f>+O18/'סכום נכסי הקרן'!$C$42</f>
        <v>8.1556054235409632E-4</v>
      </c>
    </row>
    <row r="19" spans="2:17" s="143" customFormat="1">
      <c r="B19" s="87" t="s">
        <v>787</v>
      </c>
      <c r="C19" s="97" t="s">
        <v>765</v>
      </c>
      <c r="D19" s="84">
        <v>5022</v>
      </c>
      <c r="E19" s="84"/>
      <c r="F19" s="84" t="s">
        <v>764</v>
      </c>
      <c r="G19" s="113">
        <v>42551</v>
      </c>
      <c r="H19" s="84"/>
      <c r="I19" s="94">
        <v>8.42</v>
      </c>
      <c r="J19" s="97" t="s">
        <v>163</v>
      </c>
      <c r="K19" s="98">
        <v>3.2600000000000004E-2</v>
      </c>
      <c r="L19" s="98">
        <v>3.2600000000000004E-2</v>
      </c>
      <c r="M19" s="94">
        <v>133767.6</v>
      </c>
      <c r="N19" s="96">
        <v>95.77</v>
      </c>
      <c r="O19" s="94">
        <v>128.10919999999999</v>
      </c>
      <c r="P19" s="95">
        <v>4.538757838134938E-2</v>
      </c>
      <c r="Q19" s="95">
        <f>+O19/'סכום נכסי הקרן'!$C$42</f>
        <v>6.6342012800676997E-4</v>
      </c>
    </row>
    <row r="20" spans="2:17" s="143" customFormat="1">
      <c r="B20" s="87" t="s">
        <v>787</v>
      </c>
      <c r="C20" s="97" t="s">
        <v>765</v>
      </c>
      <c r="D20" s="84">
        <v>5209</v>
      </c>
      <c r="E20" s="84"/>
      <c r="F20" s="84" t="s">
        <v>764</v>
      </c>
      <c r="G20" s="113">
        <v>42643</v>
      </c>
      <c r="H20" s="84"/>
      <c r="I20" s="94">
        <v>7.0699999999999994</v>
      </c>
      <c r="J20" s="97" t="s">
        <v>163</v>
      </c>
      <c r="K20" s="98">
        <v>2.8999999999999998E-2</v>
      </c>
      <c r="L20" s="98">
        <v>2.8999999999999998E-2</v>
      </c>
      <c r="M20" s="94">
        <v>126330.92</v>
      </c>
      <c r="N20" s="96">
        <v>97.89</v>
      </c>
      <c r="O20" s="94">
        <v>123.66538</v>
      </c>
      <c r="P20" s="95">
        <v>4.3813185374737773E-2</v>
      </c>
      <c r="Q20" s="95">
        <f>+O20/'סכום נכסי הקרן'!$C$42</f>
        <v>6.404075759555587E-4</v>
      </c>
    </row>
    <row r="21" spans="2:17" s="143" customFormat="1">
      <c r="B21" s="83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94"/>
      <c r="N21" s="96"/>
      <c r="O21" s="84"/>
      <c r="P21" s="95"/>
      <c r="Q21" s="84"/>
    </row>
    <row r="22" spans="2:17" s="143" customFormat="1">
      <c r="B22" s="102" t="s">
        <v>37</v>
      </c>
      <c r="C22" s="82"/>
      <c r="D22" s="82"/>
      <c r="E22" s="82"/>
      <c r="F22" s="82"/>
      <c r="G22" s="82"/>
      <c r="H22" s="82"/>
      <c r="I22" s="91">
        <v>3.5524382916914425</v>
      </c>
      <c r="J22" s="82"/>
      <c r="K22" s="82"/>
      <c r="L22" s="104">
        <v>2.0529146452138547E-2</v>
      </c>
      <c r="M22" s="91"/>
      <c r="N22" s="93"/>
      <c r="O22" s="91">
        <v>1473.90282</v>
      </c>
      <c r="P22" s="92">
        <v>0.52218638293925723</v>
      </c>
      <c r="Q22" s="92">
        <f>+O22/'סכום נכסי הקרן'!$C$42</f>
        <v>7.6326820986622303E-3</v>
      </c>
    </row>
    <row r="23" spans="2:17" s="143" customFormat="1">
      <c r="B23" s="87" t="s">
        <v>788</v>
      </c>
      <c r="C23" s="97" t="s">
        <v>765</v>
      </c>
      <c r="D23" s="84" t="s">
        <v>766</v>
      </c>
      <c r="E23" s="84"/>
      <c r="F23" s="84" t="s">
        <v>320</v>
      </c>
      <c r="G23" s="113">
        <v>42723</v>
      </c>
      <c r="H23" s="84" t="s">
        <v>160</v>
      </c>
      <c r="I23" s="94">
        <v>1.5000000000000002</v>
      </c>
      <c r="J23" s="97" t="s">
        <v>163</v>
      </c>
      <c r="K23" s="98">
        <v>2.0119999999999999E-2</v>
      </c>
      <c r="L23" s="98">
        <v>1.47E-2</v>
      </c>
      <c r="M23" s="94">
        <v>418173.2</v>
      </c>
      <c r="N23" s="96">
        <v>100.88</v>
      </c>
      <c r="O23" s="94">
        <v>421.85310999999996</v>
      </c>
      <c r="P23" s="95">
        <v>0.14945758068539183</v>
      </c>
      <c r="Q23" s="95">
        <f>+O23/'סכום נכסי הקרן'!$C$42</f>
        <v>2.1845881813035597E-3</v>
      </c>
    </row>
    <row r="24" spans="2:17" s="143" customFormat="1">
      <c r="B24" s="87" t="s">
        <v>789</v>
      </c>
      <c r="C24" s="97" t="s">
        <v>767</v>
      </c>
      <c r="D24" s="84" t="s">
        <v>768</v>
      </c>
      <c r="E24" s="84"/>
      <c r="F24" s="84" t="s">
        <v>342</v>
      </c>
      <c r="G24" s="113">
        <v>42732</v>
      </c>
      <c r="H24" s="84" t="s">
        <v>160</v>
      </c>
      <c r="I24" s="94">
        <v>4.6499999999999995</v>
      </c>
      <c r="J24" s="97" t="s">
        <v>163</v>
      </c>
      <c r="K24" s="98">
        <v>2.1613000000000004E-2</v>
      </c>
      <c r="L24" s="98">
        <v>1.7399999999999999E-2</v>
      </c>
      <c r="M24" s="94">
        <v>126200.22</v>
      </c>
      <c r="N24" s="96">
        <v>102.74</v>
      </c>
      <c r="O24" s="94">
        <v>129.65810999999999</v>
      </c>
      <c r="P24" s="95">
        <v>4.5936338923376466E-2</v>
      </c>
      <c r="Q24" s="95">
        <f>+O24/'סכום נכסי הקרן'!$C$42</f>
        <v>6.7144123867228793E-4</v>
      </c>
    </row>
    <row r="25" spans="2:17" s="143" customFormat="1">
      <c r="B25" s="87" t="s">
        <v>791</v>
      </c>
      <c r="C25" s="97" t="s">
        <v>765</v>
      </c>
      <c r="D25" s="84" t="s">
        <v>770</v>
      </c>
      <c r="E25" s="84"/>
      <c r="F25" s="84" t="s">
        <v>342</v>
      </c>
      <c r="G25" s="113">
        <v>42759</v>
      </c>
      <c r="H25" s="84" t="s">
        <v>160</v>
      </c>
      <c r="I25" s="94">
        <v>5.4499999999999993</v>
      </c>
      <c r="J25" s="97" t="s">
        <v>163</v>
      </c>
      <c r="K25" s="98">
        <v>2.4E-2</v>
      </c>
      <c r="L25" s="98">
        <v>1.6E-2</v>
      </c>
      <c r="M25" s="94">
        <v>54196</v>
      </c>
      <c r="N25" s="96">
        <v>105.49</v>
      </c>
      <c r="O25" s="94">
        <v>57.171370000000003</v>
      </c>
      <c r="P25" s="95">
        <v>2.0255141996391571E-2</v>
      </c>
      <c r="Q25" s="95">
        <f>+O25/'סכום נכסי הקרן'!$C$42</f>
        <v>2.9606490091049211E-4</v>
      </c>
    </row>
    <row r="26" spans="2:17" s="143" customFormat="1">
      <c r="B26" s="87" t="s">
        <v>791</v>
      </c>
      <c r="C26" s="97" t="s">
        <v>765</v>
      </c>
      <c r="D26" s="84" t="s">
        <v>771</v>
      </c>
      <c r="E26" s="84"/>
      <c r="F26" s="84" t="s">
        <v>342</v>
      </c>
      <c r="G26" s="113">
        <v>42759</v>
      </c>
      <c r="H26" s="84" t="s">
        <v>160</v>
      </c>
      <c r="I26" s="94">
        <v>5.1800000000000006</v>
      </c>
      <c r="J26" s="97" t="s">
        <v>163</v>
      </c>
      <c r="K26" s="98">
        <v>3.8800000000000001E-2</v>
      </c>
      <c r="L26" s="98">
        <v>3.1900000000000005E-2</v>
      </c>
      <c r="M26" s="94">
        <v>54196</v>
      </c>
      <c r="N26" s="96">
        <v>105.43</v>
      </c>
      <c r="O26" s="94">
        <v>57.138839999999995</v>
      </c>
      <c r="P26" s="95">
        <v>2.0243617001116088E-2</v>
      </c>
      <c r="Q26" s="95">
        <f>+O26/'סכום נכסי הקרן'!$C$42</f>
        <v>2.9589644262050148E-4</v>
      </c>
    </row>
    <row r="27" spans="2:17" s="143" customFormat="1">
      <c r="B27" s="87" t="s">
        <v>792</v>
      </c>
      <c r="C27" s="97" t="s">
        <v>767</v>
      </c>
      <c r="D27" s="84" t="s">
        <v>772</v>
      </c>
      <c r="E27" s="84"/>
      <c r="F27" s="84" t="s">
        <v>396</v>
      </c>
      <c r="G27" s="113">
        <v>42680</v>
      </c>
      <c r="H27" s="84" t="s">
        <v>160</v>
      </c>
      <c r="I27" s="94">
        <v>4.5999999999999996</v>
      </c>
      <c r="J27" s="97" t="s">
        <v>163</v>
      </c>
      <c r="K27" s="98">
        <v>2.3E-2</v>
      </c>
      <c r="L27" s="98">
        <v>2.1899999999999999E-2</v>
      </c>
      <c r="M27" s="94">
        <v>22727.06</v>
      </c>
      <c r="N27" s="96">
        <v>101.83</v>
      </c>
      <c r="O27" s="94">
        <v>23.142959999999999</v>
      </c>
      <c r="P27" s="95">
        <v>8.1992777331872605E-3</v>
      </c>
      <c r="Q27" s="95">
        <f>+O27/'סכום נכסי הקרן'!$C$42</f>
        <v>1.1984701712020337E-4</v>
      </c>
    </row>
    <row r="28" spans="2:17" s="143" customFormat="1">
      <c r="B28" s="87" t="s">
        <v>793</v>
      </c>
      <c r="C28" s="97" t="s">
        <v>765</v>
      </c>
      <c r="D28" s="84" t="s">
        <v>773</v>
      </c>
      <c r="E28" s="84"/>
      <c r="F28" s="84" t="s">
        <v>396</v>
      </c>
      <c r="G28" s="113">
        <v>42621</v>
      </c>
      <c r="H28" s="84" t="s">
        <v>160</v>
      </c>
      <c r="I28" s="94">
        <v>1.7399999999999998</v>
      </c>
      <c r="J28" s="97" t="s">
        <v>163</v>
      </c>
      <c r="K28" s="98">
        <v>2.75E-2</v>
      </c>
      <c r="L28" s="98">
        <v>1.5799999999999998E-2</v>
      </c>
      <c r="M28" s="94">
        <v>55220.639999999999</v>
      </c>
      <c r="N28" s="96">
        <v>102.65</v>
      </c>
      <c r="O28" s="94">
        <v>56.683980000000005</v>
      </c>
      <c r="P28" s="95">
        <v>2.0082465468653627E-2</v>
      </c>
      <c r="Q28" s="95">
        <f>+O28/'סכום נכסי הקרן'!$C$42</f>
        <v>2.9354092654964046E-4</v>
      </c>
    </row>
    <row r="29" spans="2:17" s="143" customFormat="1">
      <c r="B29" s="87" t="s">
        <v>793</v>
      </c>
      <c r="C29" s="97" t="s">
        <v>765</v>
      </c>
      <c r="D29" s="84" t="s">
        <v>774</v>
      </c>
      <c r="E29" s="84"/>
      <c r="F29" s="84" t="s">
        <v>396</v>
      </c>
      <c r="G29" s="113">
        <v>42621</v>
      </c>
      <c r="H29" s="84" t="s">
        <v>160</v>
      </c>
      <c r="I29" s="94">
        <v>2.0900000000000003</v>
      </c>
      <c r="J29" s="97" t="s">
        <v>163</v>
      </c>
      <c r="K29" s="98">
        <v>3.1699999999999999E-2</v>
      </c>
      <c r="L29" s="98">
        <v>1.6899999999999998E-2</v>
      </c>
      <c r="M29" s="94">
        <v>121485.42</v>
      </c>
      <c r="N29" s="96">
        <v>103.82</v>
      </c>
      <c r="O29" s="94">
        <v>126.12617</v>
      </c>
      <c r="P29" s="95">
        <v>4.4685014244210383E-2</v>
      </c>
      <c r="Q29" s="95">
        <f>+O29/'סכום נכסי הקרן'!$C$42</f>
        <v>6.5315090443468266E-4</v>
      </c>
    </row>
    <row r="30" spans="2:17" s="143" customFormat="1">
      <c r="B30" s="87" t="s">
        <v>792</v>
      </c>
      <c r="C30" s="97" t="s">
        <v>767</v>
      </c>
      <c r="D30" s="84" t="s">
        <v>775</v>
      </c>
      <c r="E30" s="84"/>
      <c r="F30" s="84" t="s">
        <v>396</v>
      </c>
      <c r="G30" s="113">
        <v>42680</v>
      </c>
      <c r="H30" s="84" t="s">
        <v>160</v>
      </c>
      <c r="I30" s="94">
        <v>3.44</v>
      </c>
      <c r="J30" s="97" t="s">
        <v>163</v>
      </c>
      <c r="K30" s="98">
        <v>2.2000000000000002E-2</v>
      </c>
      <c r="L30" s="98">
        <v>1.6500000000000001E-2</v>
      </c>
      <c r="M30" s="94">
        <v>51600.45</v>
      </c>
      <c r="N30" s="96">
        <v>102.04</v>
      </c>
      <c r="O30" s="94">
        <v>52.653100000000002</v>
      </c>
      <c r="P30" s="95">
        <v>1.8654372232993627E-2</v>
      </c>
      <c r="Q30" s="95">
        <f>+O30/'סכום נכסי הקרן'!$C$42</f>
        <v>2.726668056779159E-4</v>
      </c>
    </row>
    <row r="31" spans="2:17" s="143" customFormat="1">
      <c r="B31" s="87" t="s">
        <v>792</v>
      </c>
      <c r="C31" s="97" t="s">
        <v>767</v>
      </c>
      <c r="D31" s="84" t="s">
        <v>776</v>
      </c>
      <c r="E31" s="84"/>
      <c r="F31" s="84" t="s">
        <v>396</v>
      </c>
      <c r="G31" s="113">
        <v>42680</v>
      </c>
      <c r="H31" s="84" t="s">
        <v>160</v>
      </c>
      <c r="I31" s="94">
        <v>4.5499999999999989</v>
      </c>
      <c r="J31" s="97" t="s">
        <v>163</v>
      </c>
      <c r="K31" s="98">
        <v>3.3700000000000001E-2</v>
      </c>
      <c r="L31" s="98">
        <v>3.0399999999999996E-2</v>
      </c>
      <c r="M31" s="94">
        <v>11438.01</v>
      </c>
      <c r="N31" s="96">
        <v>101.82</v>
      </c>
      <c r="O31" s="94">
        <v>11.646180000000001</v>
      </c>
      <c r="P31" s="95">
        <v>4.1261041954309572E-3</v>
      </c>
      <c r="Q31" s="95">
        <f>+O31/'סכום נכסי הקרן'!$C$42</f>
        <v>6.0310346379416045E-5</v>
      </c>
    </row>
    <row r="32" spans="2:17" s="143" customFormat="1">
      <c r="B32" s="87" t="s">
        <v>792</v>
      </c>
      <c r="C32" s="97" t="s">
        <v>767</v>
      </c>
      <c r="D32" s="84" t="s">
        <v>777</v>
      </c>
      <c r="E32" s="84"/>
      <c r="F32" s="84" t="s">
        <v>396</v>
      </c>
      <c r="G32" s="113">
        <v>42717</v>
      </c>
      <c r="H32" s="84" t="s">
        <v>160</v>
      </c>
      <c r="I32" s="94">
        <v>4.2300000000000013</v>
      </c>
      <c r="J32" s="97" t="s">
        <v>163</v>
      </c>
      <c r="K32" s="98">
        <v>3.85E-2</v>
      </c>
      <c r="L32" s="98">
        <v>3.8000000000000006E-2</v>
      </c>
      <c r="M32" s="94">
        <v>3101.9</v>
      </c>
      <c r="N32" s="96">
        <v>100.62</v>
      </c>
      <c r="O32" s="94">
        <v>3.12114</v>
      </c>
      <c r="P32" s="95">
        <v>1.1057830849709842E-3</v>
      </c>
      <c r="Q32" s="95">
        <f>+O32/'סכום נכסי הקרן'!$C$42</f>
        <v>1.6162985158966336E-5</v>
      </c>
    </row>
    <row r="33" spans="2:17" s="143" customFormat="1">
      <c r="B33" s="87" t="s">
        <v>792</v>
      </c>
      <c r="C33" s="97" t="s">
        <v>767</v>
      </c>
      <c r="D33" s="84" t="s">
        <v>778</v>
      </c>
      <c r="E33" s="84"/>
      <c r="F33" s="84" t="s">
        <v>396</v>
      </c>
      <c r="G33" s="113">
        <v>42710</v>
      </c>
      <c r="H33" s="84" t="s">
        <v>160</v>
      </c>
      <c r="I33" s="94">
        <v>4.2299999999999995</v>
      </c>
      <c r="J33" s="97" t="s">
        <v>163</v>
      </c>
      <c r="K33" s="98">
        <v>3.8399999999999997E-2</v>
      </c>
      <c r="L33" s="98">
        <v>3.7900000000000003E-2</v>
      </c>
      <c r="M33" s="94">
        <v>9273.82</v>
      </c>
      <c r="N33" s="96">
        <v>100.64</v>
      </c>
      <c r="O33" s="94">
        <v>9.3331700000000009</v>
      </c>
      <c r="P33" s="95">
        <v>3.3066320367425499E-3</v>
      </c>
      <c r="Q33" s="95">
        <f>+O33/'סכום נכסי הקרן'!$C$42</f>
        <v>4.8332304285007995E-5</v>
      </c>
    </row>
    <row r="34" spans="2:17" s="143" customFormat="1">
      <c r="B34" s="87" t="s">
        <v>792</v>
      </c>
      <c r="C34" s="97" t="s">
        <v>767</v>
      </c>
      <c r="D34" s="84" t="s">
        <v>779</v>
      </c>
      <c r="E34" s="84"/>
      <c r="F34" s="84" t="s">
        <v>396</v>
      </c>
      <c r="G34" s="113">
        <v>42680</v>
      </c>
      <c r="H34" s="84" t="s">
        <v>160</v>
      </c>
      <c r="I34" s="94">
        <v>5.48</v>
      </c>
      <c r="J34" s="97" t="s">
        <v>163</v>
      </c>
      <c r="K34" s="98">
        <v>3.6699999999999997E-2</v>
      </c>
      <c r="L34" s="98">
        <v>3.3700000000000001E-2</v>
      </c>
      <c r="M34" s="94">
        <v>36268.160000000003</v>
      </c>
      <c r="N34" s="96">
        <v>102.06</v>
      </c>
      <c r="O34" s="94">
        <v>37.01529</v>
      </c>
      <c r="P34" s="95">
        <v>1.31140806139089E-2</v>
      </c>
      <c r="Q34" s="95">
        <f>+O34/'סכום נכסי הקרן'!$C$42</f>
        <v>1.9168559658484883E-4</v>
      </c>
    </row>
    <row r="35" spans="2:17" s="143" customFormat="1">
      <c r="B35" s="87" t="s">
        <v>792</v>
      </c>
      <c r="C35" s="97" t="s">
        <v>767</v>
      </c>
      <c r="D35" s="84" t="s">
        <v>780</v>
      </c>
      <c r="E35" s="84"/>
      <c r="F35" s="84" t="s">
        <v>396</v>
      </c>
      <c r="G35" s="113">
        <v>42680</v>
      </c>
      <c r="H35" s="84" t="s">
        <v>160</v>
      </c>
      <c r="I35" s="94">
        <v>3.4</v>
      </c>
      <c r="J35" s="97" t="s">
        <v>163</v>
      </c>
      <c r="K35" s="98">
        <v>3.1800000000000002E-2</v>
      </c>
      <c r="L35" s="98">
        <v>2.7300000000000001E-2</v>
      </c>
      <c r="M35" s="94">
        <v>51930.17</v>
      </c>
      <c r="N35" s="96">
        <v>101.79</v>
      </c>
      <c r="O35" s="94">
        <v>52.859720000000003</v>
      </c>
      <c r="P35" s="95">
        <v>1.8727575261700033E-2</v>
      </c>
      <c r="Q35" s="95">
        <f>+O35/'סכום נכסי הקרן'!$C$42</f>
        <v>2.7373679805042903E-4</v>
      </c>
    </row>
    <row r="36" spans="2:17" s="143" customFormat="1">
      <c r="B36" s="87" t="s">
        <v>794</v>
      </c>
      <c r="C36" s="97" t="s">
        <v>765</v>
      </c>
      <c r="D36" s="84" t="s">
        <v>781</v>
      </c>
      <c r="E36" s="84"/>
      <c r="F36" s="84" t="s">
        <v>396</v>
      </c>
      <c r="G36" s="113">
        <v>42884</v>
      </c>
      <c r="H36" s="84" t="s">
        <v>160</v>
      </c>
      <c r="I36" s="94">
        <v>1.99</v>
      </c>
      <c r="J36" s="97" t="s">
        <v>163</v>
      </c>
      <c r="K36" s="98">
        <v>2.2099999999999998E-2</v>
      </c>
      <c r="L36" s="98">
        <v>2.18E-2</v>
      </c>
      <c r="M36" s="94">
        <v>52271.75</v>
      </c>
      <c r="N36" s="96">
        <v>100.29</v>
      </c>
      <c r="O36" s="94">
        <v>52.423339999999996</v>
      </c>
      <c r="P36" s="95">
        <v>1.857297097524712E-2</v>
      </c>
      <c r="Q36" s="95">
        <f>+O36/'סכום נכסי הקרן'!$C$42</f>
        <v>2.7147698161679586E-4</v>
      </c>
    </row>
    <row r="37" spans="2:17" s="143" customFormat="1">
      <c r="B37" s="87" t="s">
        <v>794</v>
      </c>
      <c r="C37" s="97" t="s">
        <v>765</v>
      </c>
      <c r="D37" s="84" t="s">
        <v>782</v>
      </c>
      <c r="E37" s="84"/>
      <c r="F37" s="84" t="s">
        <v>396</v>
      </c>
      <c r="G37" s="113">
        <v>42828</v>
      </c>
      <c r="H37" s="84" t="s">
        <v>160</v>
      </c>
      <c r="I37" s="94">
        <v>1.8300000000000003</v>
      </c>
      <c r="J37" s="97" t="s">
        <v>163</v>
      </c>
      <c r="K37" s="98">
        <v>2.2700000000000001E-2</v>
      </c>
      <c r="L37" s="98">
        <v>2.2000000000000002E-2</v>
      </c>
      <c r="M37" s="94">
        <v>52271.75</v>
      </c>
      <c r="N37" s="96">
        <v>100.71</v>
      </c>
      <c r="O37" s="94">
        <v>52.642879999999998</v>
      </c>
      <c r="P37" s="95">
        <v>1.865075140754895E-2</v>
      </c>
      <c r="Q37" s="95">
        <f>+O37/'סכום נכסי הקרן'!$C$42</f>
        <v>2.7261388087853982E-4</v>
      </c>
    </row>
    <row r="38" spans="2:17" s="143" customFormat="1">
      <c r="B38" s="87" t="s">
        <v>794</v>
      </c>
      <c r="C38" s="97" t="s">
        <v>765</v>
      </c>
      <c r="D38" s="84" t="s">
        <v>783</v>
      </c>
      <c r="E38" s="84"/>
      <c r="F38" s="84" t="s">
        <v>396</v>
      </c>
      <c r="G38" s="113">
        <v>42859</v>
      </c>
      <c r="H38" s="84" t="s">
        <v>160</v>
      </c>
      <c r="I38" s="94">
        <v>1.9200000000000002</v>
      </c>
      <c r="J38" s="97" t="s">
        <v>163</v>
      </c>
      <c r="K38" s="98">
        <v>2.2799999999999997E-2</v>
      </c>
      <c r="L38" s="98">
        <v>2.1100000000000004E-2</v>
      </c>
      <c r="M38" s="94">
        <v>52271.75</v>
      </c>
      <c r="N38" s="96">
        <v>100.71</v>
      </c>
      <c r="O38" s="94">
        <v>52.642879999999998</v>
      </c>
      <c r="P38" s="95">
        <v>1.865075140754895E-2</v>
      </c>
      <c r="Q38" s="95">
        <f>+O38/'סכום נכסי הקרן'!$C$42</f>
        <v>2.7261388087853982E-4</v>
      </c>
    </row>
    <row r="39" spans="2:17" s="143" customFormat="1">
      <c r="B39" s="87" t="s">
        <v>790</v>
      </c>
      <c r="C39" s="97" t="s">
        <v>767</v>
      </c>
      <c r="D39" s="84" t="s">
        <v>769</v>
      </c>
      <c r="E39" s="84"/>
      <c r="F39" s="84" t="s">
        <v>445</v>
      </c>
      <c r="G39" s="113">
        <v>42794</v>
      </c>
      <c r="H39" s="84" t="s">
        <v>160</v>
      </c>
      <c r="I39" s="94">
        <v>7.5900000000000007</v>
      </c>
      <c r="J39" s="97" t="s">
        <v>163</v>
      </c>
      <c r="K39" s="98">
        <v>2.8999999999999998E-2</v>
      </c>
      <c r="L39" s="98">
        <v>2.4000000000000004E-2</v>
      </c>
      <c r="M39" s="94">
        <v>232063.56</v>
      </c>
      <c r="N39" s="96">
        <v>103.96</v>
      </c>
      <c r="O39" s="94">
        <v>241.19651999999999</v>
      </c>
      <c r="P39" s="95">
        <v>8.5453081877091608E-2</v>
      </c>
      <c r="Q39" s="95">
        <f>+O39/'סכום נכסי הקרן'!$C$42</f>
        <v>1.249048672329446E-3</v>
      </c>
    </row>
    <row r="40" spans="2:17" s="143" customFormat="1">
      <c r="B40" s="87" t="s">
        <v>795</v>
      </c>
      <c r="C40" s="97" t="s">
        <v>767</v>
      </c>
      <c r="D40" s="84" t="s">
        <v>784</v>
      </c>
      <c r="E40" s="84"/>
      <c r="F40" s="84" t="s">
        <v>764</v>
      </c>
      <c r="G40" s="113">
        <v>42905</v>
      </c>
      <c r="H40" s="84"/>
      <c r="I40" s="94">
        <v>3.34</v>
      </c>
      <c r="J40" s="97" t="s">
        <v>162</v>
      </c>
      <c r="K40" s="98">
        <v>4.4299999999999999E-2</v>
      </c>
      <c r="L40" s="98">
        <v>5.3099999999999994E-2</v>
      </c>
      <c r="M40" s="94">
        <v>10447.56</v>
      </c>
      <c r="N40" s="96">
        <v>100.19</v>
      </c>
      <c r="O40" s="94">
        <v>36.594059999999999</v>
      </c>
      <c r="P40" s="95">
        <v>1.2964843793746289E-2</v>
      </c>
      <c r="Q40" s="95">
        <f>+O40/'סכום נכסי הקרן'!$C$42</f>
        <v>1.8950423521095613E-4</v>
      </c>
    </row>
    <row r="41" spans="2:17" s="143" customFormat="1">
      <c r="B41" s="87"/>
      <c r="C41" s="97"/>
      <c r="D41" s="84"/>
      <c r="E41" s="84"/>
      <c r="F41" s="84"/>
      <c r="G41" s="113"/>
      <c r="H41" s="84"/>
      <c r="I41" s="94"/>
      <c r="J41" s="97"/>
      <c r="K41" s="98"/>
      <c r="L41" s="98"/>
      <c r="M41" s="94"/>
      <c r="N41" s="96"/>
      <c r="O41" s="94"/>
      <c r="P41" s="95"/>
      <c r="Q41" s="95"/>
    </row>
    <row r="42" spans="2:17" s="143" customFormat="1">
      <c r="B42" s="146" t="s">
        <v>244</v>
      </c>
      <c r="C42" s="147"/>
      <c r="D42" s="145"/>
      <c r="E42" s="145"/>
    </row>
    <row r="43" spans="2:17" s="143" customFormat="1">
      <c r="B43" s="146" t="s">
        <v>110</v>
      </c>
      <c r="C43" s="147"/>
      <c r="D43" s="145"/>
      <c r="E43" s="145"/>
    </row>
    <row r="44" spans="2:17" s="143" customFormat="1">
      <c r="B44" s="146" t="s">
        <v>229</v>
      </c>
      <c r="C44" s="145"/>
      <c r="D44" s="145"/>
      <c r="E44" s="145"/>
    </row>
    <row r="45" spans="2:17" s="143" customFormat="1">
      <c r="B45" s="146" t="s">
        <v>239</v>
      </c>
      <c r="C45" s="145"/>
      <c r="D45" s="145"/>
      <c r="E45" s="145"/>
    </row>
  </sheetData>
  <sheetProtection password="E9C5" sheet="1" objects="1" scenarios="1"/>
  <mergeCells count="1">
    <mergeCell ref="B6:Q6"/>
  </mergeCells>
  <phoneticPr fontId="4" type="noConversion"/>
  <conditionalFormatting sqref="B11:B12 B21:B22 B41">
    <cfRule type="cellIs" dxfId="34" priority="33" operator="equal">
      <formula>"NR3"</formula>
    </cfRule>
  </conditionalFormatting>
  <conditionalFormatting sqref="B13:B20">
    <cfRule type="cellIs" dxfId="33" priority="30" operator="equal">
      <formula>"NR3"</formula>
    </cfRule>
  </conditionalFormatting>
  <conditionalFormatting sqref="B23">
    <cfRule type="cellIs" dxfId="32" priority="29" operator="equal">
      <formula>"NR3"</formula>
    </cfRule>
  </conditionalFormatting>
  <conditionalFormatting sqref="B39">
    <cfRule type="cellIs" dxfId="31" priority="25" operator="equal">
      <formula>2958465</formula>
    </cfRule>
  </conditionalFormatting>
  <conditionalFormatting sqref="B39">
    <cfRule type="cellIs" dxfId="30" priority="26" operator="equal">
      <formula>2958465</formula>
    </cfRule>
    <cfRule type="cellIs" dxfId="29" priority="27" operator="equal">
      <formula>"NR3"</formula>
    </cfRule>
    <cfRule type="cellIs" dxfId="28" priority="28" operator="equal">
      <formula>"דירוג פנימי"</formula>
    </cfRule>
  </conditionalFormatting>
  <conditionalFormatting sqref="B25:B26">
    <cfRule type="cellIs" dxfId="27" priority="22" operator="equal">
      <formula>2958465</formula>
    </cfRule>
    <cfRule type="cellIs" dxfId="26" priority="23" operator="equal">
      <formula>"NR3"</formula>
    </cfRule>
    <cfRule type="cellIs" dxfId="25" priority="24" operator="equal">
      <formula>"דירוג פנימי"</formula>
    </cfRule>
  </conditionalFormatting>
  <conditionalFormatting sqref="B25:B26">
    <cfRule type="cellIs" dxfId="24" priority="21" operator="equal">
      <formula>2958465</formula>
    </cfRule>
  </conditionalFormatting>
  <conditionalFormatting sqref="B27">
    <cfRule type="cellIs" dxfId="23" priority="18" operator="equal">
      <formula>2958465</formula>
    </cfRule>
    <cfRule type="cellIs" dxfId="22" priority="19" operator="equal">
      <formula>"NR3"</formula>
    </cfRule>
    <cfRule type="cellIs" dxfId="21" priority="20" operator="equal">
      <formula>"דירוג פנימי"</formula>
    </cfRule>
  </conditionalFormatting>
  <conditionalFormatting sqref="B27">
    <cfRule type="cellIs" dxfId="20" priority="17" operator="equal">
      <formula>2958465</formula>
    </cfRule>
  </conditionalFormatting>
  <conditionalFormatting sqref="B28:B29">
    <cfRule type="cellIs" dxfId="19" priority="14" operator="equal">
      <formula>2958465</formula>
    </cfRule>
    <cfRule type="cellIs" dxfId="18" priority="15" operator="equal">
      <formula>"NR3"</formula>
    </cfRule>
    <cfRule type="cellIs" dxfId="17" priority="16" operator="equal">
      <formula>"דירוג פנימי"</formula>
    </cfRule>
  </conditionalFormatting>
  <conditionalFormatting sqref="B28:B29">
    <cfRule type="cellIs" dxfId="16" priority="13" operator="equal">
      <formula>2958465</formula>
    </cfRule>
  </conditionalFormatting>
  <conditionalFormatting sqref="B30:B35">
    <cfRule type="cellIs" dxfId="15" priority="10" operator="equal">
      <formula>2958465</formula>
    </cfRule>
    <cfRule type="cellIs" dxfId="14" priority="11" operator="equal">
      <formula>"NR3"</formula>
    </cfRule>
    <cfRule type="cellIs" dxfId="13" priority="12" operator="equal">
      <formula>"דירוג פנימי"</formula>
    </cfRule>
  </conditionalFormatting>
  <conditionalFormatting sqref="B30:B35">
    <cfRule type="cellIs" dxfId="12" priority="9" operator="equal">
      <formula>2958465</formula>
    </cfRule>
  </conditionalFormatting>
  <conditionalFormatting sqref="B36:B38">
    <cfRule type="cellIs" dxfId="11" priority="6" operator="equal">
      <formula>2958465</formula>
    </cfRule>
    <cfRule type="cellIs" dxfId="10" priority="7" operator="equal">
      <formula>"NR3"</formula>
    </cfRule>
    <cfRule type="cellIs" dxfId="9" priority="8" operator="equal">
      <formula>"דירוג פנימי"</formula>
    </cfRule>
  </conditionalFormatting>
  <conditionalFormatting sqref="B36:B38">
    <cfRule type="cellIs" dxfId="8" priority="5" operator="equal">
      <formula>2958465</formula>
    </cfRule>
  </conditionalFormatting>
  <conditionalFormatting sqref="B40">
    <cfRule type="cellIs" dxfId="7" priority="2" operator="equal">
      <formula>2958465</formula>
    </cfRule>
    <cfRule type="cellIs" dxfId="6" priority="3" operator="equal">
      <formula>"NR3"</formula>
    </cfRule>
    <cfRule type="cellIs" dxfId="5" priority="4" operator="equal">
      <formula>"דירוג פנימי"</formula>
    </cfRule>
  </conditionalFormatting>
  <conditionalFormatting sqref="B40">
    <cfRule type="cellIs" dxfId="4" priority="1" operator="equal">
      <formula>2958465</formula>
    </cfRule>
  </conditionalFormatting>
  <dataValidations count="1">
    <dataValidation allowBlank="1" showInputMessage="1" showErrorMessage="1" sqref="D1:Q9 C5:C9 B1:B9 A1:A1048576 B42:Q1048576 R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178</v>
      </c>
      <c r="C1" s="78" t="s" vm="1">
        <v>245</v>
      </c>
    </row>
    <row r="2" spans="2:64">
      <c r="B2" s="57" t="s">
        <v>177</v>
      </c>
      <c r="C2" s="78" t="s">
        <v>246</v>
      </c>
    </row>
    <row r="3" spans="2:64">
      <c r="B3" s="57" t="s">
        <v>179</v>
      </c>
      <c r="C3" s="78" t="s">
        <v>247</v>
      </c>
    </row>
    <row r="4" spans="2:64">
      <c r="B4" s="57" t="s">
        <v>180</v>
      </c>
      <c r="C4" s="78">
        <v>2144</v>
      </c>
    </row>
    <row r="6" spans="2:64" ht="26.25" customHeight="1">
      <c r="B6" s="195" t="s">
        <v>211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64" s="3" customFormat="1" ht="78.75">
      <c r="B7" s="60" t="s">
        <v>114</v>
      </c>
      <c r="C7" s="61" t="s">
        <v>43</v>
      </c>
      <c r="D7" s="61" t="s">
        <v>115</v>
      </c>
      <c r="E7" s="61" t="s">
        <v>15</v>
      </c>
      <c r="F7" s="61" t="s">
        <v>60</v>
      </c>
      <c r="G7" s="61" t="s">
        <v>18</v>
      </c>
      <c r="H7" s="61" t="s">
        <v>98</v>
      </c>
      <c r="I7" s="61" t="s">
        <v>49</v>
      </c>
      <c r="J7" s="61" t="s">
        <v>19</v>
      </c>
      <c r="K7" s="61" t="s">
        <v>231</v>
      </c>
      <c r="L7" s="61" t="s">
        <v>230</v>
      </c>
      <c r="M7" s="61" t="s">
        <v>107</v>
      </c>
      <c r="N7" s="61" t="s">
        <v>181</v>
      </c>
      <c r="O7" s="63" t="s">
        <v>183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240</v>
      </c>
      <c r="L8" s="32"/>
      <c r="M8" s="32" t="s">
        <v>234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"/>
      <c r="Q10" s="1"/>
      <c r="R10" s="1"/>
      <c r="S10" s="1"/>
      <c r="T10" s="1"/>
      <c r="U10" s="1"/>
      <c r="BL10" s="1"/>
    </row>
    <row r="11" spans="2:64" ht="20.25" customHeight="1">
      <c r="B11" s="99" t="s">
        <v>244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2:64">
      <c r="B12" s="99" t="s">
        <v>110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2:64">
      <c r="B13" s="99" t="s">
        <v>229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4">
      <c r="B14" s="99" t="s">
        <v>239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4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C30" sqref="C3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178</v>
      </c>
      <c r="C1" s="78" t="s" vm="1">
        <v>245</v>
      </c>
    </row>
    <row r="2" spans="2:56">
      <c r="B2" s="57" t="s">
        <v>177</v>
      </c>
      <c r="C2" s="78" t="s">
        <v>246</v>
      </c>
    </row>
    <row r="3" spans="2:56">
      <c r="B3" s="57" t="s">
        <v>179</v>
      </c>
      <c r="C3" s="78" t="s">
        <v>247</v>
      </c>
    </row>
    <row r="4" spans="2:56">
      <c r="B4" s="57" t="s">
        <v>180</v>
      </c>
      <c r="C4" s="78">
        <v>2144</v>
      </c>
    </row>
    <row r="6" spans="2:56" ht="26.25" customHeight="1">
      <c r="B6" s="195" t="s">
        <v>212</v>
      </c>
      <c r="C6" s="196"/>
      <c r="D6" s="196"/>
      <c r="E6" s="196"/>
      <c r="F6" s="196"/>
      <c r="G6" s="196"/>
      <c r="H6" s="196"/>
      <c r="I6" s="196"/>
      <c r="J6" s="197"/>
    </row>
    <row r="7" spans="2:56" s="3" customFormat="1" ht="78.75">
      <c r="B7" s="60" t="s">
        <v>114</v>
      </c>
      <c r="C7" s="62" t="s">
        <v>51</v>
      </c>
      <c r="D7" s="62" t="s">
        <v>82</v>
      </c>
      <c r="E7" s="62" t="s">
        <v>52</v>
      </c>
      <c r="F7" s="62" t="s">
        <v>98</v>
      </c>
      <c r="G7" s="62" t="s">
        <v>223</v>
      </c>
      <c r="H7" s="62" t="s">
        <v>181</v>
      </c>
      <c r="I7" s="64" t="s">
        <v>182</v>
      </c>
      <c r="J7" s="64" t="s">
        <v>243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235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6"/>
      <c r="C11" s="101"/>
      <c r="D11" s="101"/>
      <c r="E11" s="101"/>
      <c r="F11" s="101"/>
      <c r="G11" s="101"/>
      <c r="H11" s="101"/>
      <c r="I11" s="101"/>
      <c r="J11" s="101"/>
    </row>
    <row r="12" spans="2:56">
      <c r="B12" s="116"/>
      <c r="C12" s="101"/>
      <c r="D12" s="101"/>
      <c r="E12" s="101"/>
      <c r="F12" s="101"/>
      <c r="G12" s="101"/>
      <c r="H12" s="101"/>
      <c r="I12" s="101"/>
      <c r="J12" s="101"/>
    </row>
    <row r="13" spans="2:56">
      <c r="B13" s="101"/>
      <c r="C13" s="101"/>
      <c r="D13" s="101"/>
      <c r="E13" s="101"/>
      <c r="F13" s="101"/>
      <c r="G13" s="101"/>
      <c r="H13" s="101"/>
      <c r="I13" s="101"/>
      <c r="J13" s="101"/>
    </row>
    <row r="14" spans="2:56">
      <c r="B14" s="101"/>
      <c r="C14" s="101"/>
      <c r="D14" s="101"/>
      <c r="E14" s="101"/>
      <c r="F14" s="101"/>
      <c r="G14" s="101"/>
      <c r="H14" s="101"/>
      <c r="I14" s="101"/>
      <c r="J14" s="101"/>
    </row>
    <row r="15" spans="2:56">
      <c r="B15" s="99" t="s">
        <v>244</v>
      </c>
      <c r="C15" s="101"/>
      <c r="D15" s="101"/>
      <c r="E15" s="101"/>
      <c r="F15" s="101"/>
      <c r="G15" s="101"/>
      <c r="H15" s="101"/>
      <c r="I15" s="101"/>
      <c r="J15" s="101"/>
    </row>
    <row r="16" spans="2:56">
      <c r="B16" s="99" t="s">
        <v>110</v>
      </c>
      <c r="C16" s="101"/>
      <c r="D16" s="101"/>
      <c r="E16" s="101"/>
      <c r="F16" s="101"/>
      <c r="G16" s="101"/>
      <c r="H16" s="101"/>
      <c r="I16" s="101"/>
      <c r="J16" s="101"/>
    </row>
    <row r="17" spans="2:10">
      <c r="B17" s="99" t="s">
        <v>229</v>
      </c>
      <c r="C17" s="101"/>
      <c r="D17" s="101"/>
      <c r="E17" s="101"/>
      <c r="F17" s="101"/>
      <c r="G17" s="101"/>
      <c r="H17" s="101"/>
      <c r="I17" s="101"/>
      <c r="J17" s="101"/>
    </row>
    <row r="18" spans="2:10">
      <c r="B18" s="99" t="s">
        <v>239</v>
      </c>
      <c r="C18" s="101"/>
      <c r="D18" s="101"/>
      <c r="E18" s="101"/>
      <c r="F18" s="101"/>
      <c r="G18" s="101"/>
      <c r="H18" s="101"/>
      <c r="I18" s="101"/>
      <c r="J18" s="101"/>
    </row>
    <row r="19" spans="2:10">
      <c r="B19" s="101"/>
      <c r="C19" s="101"/>
      <c r="D19" s="101"/>
      <c r="E19" s="101"/>
      <c r="F19" s="101"/>
      <c r="G19" s="101"/>
      <c r="H19" s="101"/>
      <c r="I19" s="101"/>
      <c r="J19" s="101"/>
    </row>
    <row r="20" spans="2:10">
      <c r="B20" s="101"/>
      <c r="C20" s="101"/>
      <c r="D20" s="101"/>
      <c r="E20" s="101"/>
      <c r="F20" s="101"/>
      <c r="G20" s="101"/>
      <c r="H20" s="101"/>
      <c r="I20" s="101"/>
      <c r="J20" s="101"/>
    </row>
    <row r="21" spans="2:10">
      <c r="B21" s="101"/>
      <c r="C21" s="101"/>
      <c r="D21" s="101"/>
      <c r="E21" s="101"/>
      <c r="F21" s="101"/>
      <c r="G21" s="101"/>
      <c r="H21" s="101"/>
      <c r="I21" s="101"/>
      <c r="J21" s="101"/>
    </row>
    <row r="22" spans="2:10">
      <c r="B22" s="101"/>
      <c r="C22" s="101"/>
      <c r="D22" s="101"/>
      <c r="E22" s="101"/>
      <c r="F22" s="101"/>
      <c r="G22" s="101"/>
      <c r="H22" s="101"/>
      <c r="I22" s="101"/>
      <c r="J22" s="101"/>
    </row>
    <row r="23" spans="2:10">
      <c r="B23" s="101"/>
      <c r="C23" s="101"/>
      <c r="D23" s="101"/>
      <c r="E23" s="101"/>
      <c r="F23" s="101"/>
      <c r="G23" s="101"/>
      <c r="H23" s="101"/>
      <c r="I23" s="101"/>
      <c r="J23" s="101"/>
    </row>
    <row r="24" spans="2:10">
      <c r="B24" s="101"/>
      <c r="C24" s="101"/>
      <c r="D24" s="101"/>
      <c r="E24" s="101"/>
      <c r="F24" s="101"/>
      <c r="G24" s="101"/>
      <c r="H24" s="101"/>
      <c r="I24" s="101"/>
      <c r="J24" s="101"/>
    </row>
    <row r="25" spans="2:10">
      <c r="B25" s="101"/>
      <c r="C25" s="101"/>
      <c r="D25" s="101"/>
      <c r="E25" s="101"/>
      <c r="F25" s="101"/>
      <c r="G25" s="101"/>
      <c r="H25" s="101"/>
      <c r="I25" s="101"/>
      <c r="J25" s="101"/>
    </row>
    <row r="26" spans="2:10">
      <c r="B26" s="101"/>
      <c r="C26" s="101"/>
      <c r="D26" s="101"/>
      <c r="E26" s="101"/>
      <c r="F26" s="101"/>
      <c r="G26" s="101"/>
      <c r="H26" s="101"/>
      <c r="I26" s="101"/>
      <c r="J26" s="101"/>
    </row>
    <row r="27" spans="2:10">
      <c r="B27" s="101"/>
      <c r="C27" s="101"/>
      <c r="D27" s="101"/>
      <c r="E27" s="101"/>
      <c r="F27" s="101"/>
      <c r="G27" s="101"/>
      <c r="H27" s="101"/>
      <c r="I27" s="101"/>
      <c r="J27" s="101"/>
    </row>
    <row r="28" spans="2:10">
      <c r="B28" s="101"/>
      <c r="C28" s="101"/>
      <c r="D28" s="101"/>
      <c r="E28" s="101"/>
      <c r="F28" s="101"/>
      <c r="G28" s="101"/>
      <c r="H28" s="101"/>
      <c r="I28" s="101"/>
      <c r="J28" s="101"/>
    </row>
    <row r="29" spans="2:10">
      <c r="B29" s="101"/>
      <c r="C29" s="101"/>
      <c r="D29" s="101"/>
      <c r="E29" s="101"/>
      <c r="F29" s="101"/>
      <c r="G29" s="101"/>
      <c r="H29" s="101"/>
      <c r="I29" s="101"/>
      <c r="J29" s="101"/>
    </row>
    <row r="30" spans="2:10">
      <c r="B30" s="101"/>
      <c r="C30" s="101"/>
      <c r="D30" s="101"/>
      <c r="E30" s="101"/>
      <c r="F30" s="101"/>
      <c r="G30" s="101"/>
      <c r="H30" s="101"/>
      <c r="I30" s="101"/>
      <c r="J30" s="101"/>
    </row>
    <row r="31" spans="2:10">
      <c r="B31" s="101"/>
      <c r="C31" s="101"/>
      <c r="D31" s="101"/>
      <c r="E31" s="101"/>
      <c r="F31" s="101"/>
      <c r="G31" s="101"/>
      <c r="H31" s="101"/>
      <c r="I31" s="101"/>
      <c r="J31" s="101"/>
    </row>
    <row r="32" spans="2:10">
      <c r="B32" s="101"/>
      <c r="C32" s="101"/>
      <c r="D32" s="101"/>
      <c r="E32" s="101"/>
      <c r="F32" s="101"/>
      <c r="G32" s="101"/>
      <c r="H32" s="101"/>
      <c r="I32" s="101"/>
      <c r="J32" s="101"/>
    </row>
    <row r="33" spans="2:10">
      <c r="B33" s="101"/>
      <c r="C33" s="101"/>
      <c r="D33" s="101"/>
      <c r="E33" s="101"/>
      <c r="F33" s="101"/>
      <c r="G33" s="101"/>
      <c r="H33" s="101"/>
      <c r="I33" s="101"/>
      <c r="J33" s="101"/>
    </row>
    <row r="34" spans="2:10">
      <c r="B34" s="101"/>
      <c r="C34" s="101"/>
      <c r="D34" s="101"/>
      <c r="E34" s="101"/>
      <c r="F34" s="101"/>
      <c r="G34" s="101"/>
      <c r="H34" s="101"/>
      <c r="I34" s="101"/>
      <c r="J34" s="101"/>
    </row>
    <row r="35" spans="2:10">
      <c r="B35" s="101"/>
      <c r="C35" s="101"/>
      <c r="D35" s="101"/>
      <c r="E35" s="101"/>
      <c r="F35" s="101"/>
      <c r="G35" s="101"/>
      <c r="H35" s="101"/>
      <c r="I35" s="101"/>
      <c r="J35" s="101"/>
    </row>
    <row r="36" spans="2:10">
      <c r="B36" s="101"/>
      <c r="C36" s="101"/>
      <c r="D36" s="101"/>
      <c r="E36" s="101"/>
      <c r="F36" s="101"/>
      <c r="G36" s="101"/>
      <c r="H36" s="101"/>
      <c r="I36" s="101"/>
      <c r="J36" s="101"/>
    </row>
    <row r="37" spans="2:10">
      <c r="B37" s="101"/>
      <c r="C37" s="101"/>
      <c r="D37" s="101"/>
      <c r="E37" s="101"/>
      <c r="F37" s="101"/>
      <c r="G37" s="101"/>
      <c r="H37" s="101"/>
      <c r="I37" s="101"/>
      <c r="J37" s="101"/>
    </row>
    <row r="38" spans="2:10">
      <c r="B38" s="101"/>
      <c r="C38" s="101"/>
      <c r="D38" s="101"/>
      <c r="E38" s="101"/>
      <c r="F38" s="101"/>
      <c r="G38" s="101"/>
      <c r="H38" s="101"/>
      <c r="I38" s="101"/>
      <c r="J38" s="101"/>
    </row>
    <row r="39" spans="2:10">
      <c r="B39" s="101"/>
      <c r="C39" s="101"/>
      <c r="D39" s="101"/>
      <c r="E39" s="101"/>
      <c r="F39" s="101"/>
      <c r="G39" s="101"/>
      <c r="H39" s="101"/>
      <c r="I39" s="101"/>
      <c r="J39" s="101"/>
    </row>
    <row r="40" spans="2:10">
      <c r="B40" s="101"/>
      <c r="C40" s="101"/>
      <c r="D40" s="101"/>
      <c r="E40" s="101"/>
      <c r="F40" s="101"/>
      <c r="G40" s="101"/>
      <c r="H40" s="101"/>
      <c r="I40" s="101"/>
      <c r="J40" s="101"/>
    </row>
    <row r="41" spans="2:10">
      <c r="B41" s="101"/>
      <c r="C41" s="101"/>
      <c r="D41" s="101"/>
      <c r="E41" s="101"/>
      <c r="F41" s="101"/>
      <c r="G41" s="101"/>
      <c r="H41" s="101"/>
      <c r="I41" s="101"/>
      <c r="J41" s="101"/>
    </row>
    <row r="42" spans="2:10">
      <c r="B42" s="101"/>
      <c r="C42" s="101"/>
      <c r="D42" s="101"/>
      <c r="E42" s="101"/>
      <c r="F42" s="101"/>
      <c r="G42" s="101"/>
      <c r="H42" s="101"/>
      <c r="I42" s="101"/>
      <c r="J42" s="101"/>
    </row>
    <row r="43" spans="2:10">
      <c r="B43" s="101"/>
      <c r="C43" s="101"/>
      <c r="D43" s="101"/>
      <c r="E43" s="101"/>
      <c r="F43" s="101"/>
      <c r="G43" s="101"/>
      <c r="H43" s="101"/>
      <c r="I43" s="101"/>
      <c r="J43" s="101"/>
    </row>
    <row r="44" spans="2:10">
      <c r="B44" s="101"/>
      <c r="C44" s="101"/>
      <c r="D44" s="101"/>
      <c r="E44" s="101"/>
      <c r="F44" s="101"/>
      <c r="G44" s="101"/>
      <c r="H44" s="101"/>
      <c r="I44" s="101"/>
      <c r="J44" s="101"/>
    </row>
    <row r="45" spans="2:10">
      <c r="B45" s="101"/>
      <c r="C45" s="101"/>
      <c r="D45" s="101"/>
      <c r="E45" s="101"/>
      <c r="F45" s="101"/>
      <c r="G45" s="101"/>
      <c r="H45" s="101"/>
      <c r="I45" s="101"/>
      <c r="J45" s="101"/>
    </row>
    <row r="46" spans="2:10">
      <c r="B46" s="101"/>
      <c r="C46" s="101"/>
      <c r="D46" s="101"/>
      <c r="E46" s="101"/>
      <c r="F46" s="101"/>
      <c r="G46" s="101"/>
      <c r="H46" s="101"/>
      <c r="I46" s="101"/>
      <c r="J46" s="101"/>
    </row>
    <row r="47" spans="2:10">
      <c r="B47" s="101"/>
      <c r="C47" s="101"/>
      <c r="D47" s="101"/>
      <c r="E47" s="101"/>
      <c r="F47" s="101"/>
      <c r="G47" s="101"/>
      <c r="H47" s="101"/>
      <c r="I47" s="101"/>
      <c r="J47" s="101"/>
    </row>
    <row r="48" spans="2:10">
      <c r="B48" s="101"/>
      <c r="C48" s="101"/>
      <c r="D48" s="101"/>
      <c r="E48" s="101"/>
      <c r="F48" s="101"/>
      <c r="G48" s="101"/>
      <c r="H48" s="101"/>
      <c r="I48" s="101"/>
      <c r="J48" s="101"/>
    </row>
    <row r="49" spans="2:10">
      <c r="B49" s="101"/>
      <c r="C49" s="101"/>
      <c r="D49" s="101"/>
      <c r="E49" s="101"/>
      <c r="F49" s="101"/>
      <c r="G49" s="101"/>
      <c r="H49" s="101"/>
      <c r="I49" s="101"/>
      <c r="J49" s="101"/>
    </row>
    <row r="50" spans="2:10">
      <c r="B50" s="101"/>
      <c r="C50" s="101"/>
      <c r="D50" s="101"/>
      <c r="E50" s="101"/>
      <c r="F50" s="101"/>
      <c r="G50" s="101"/>
      <c r="H50" s="101"/>
      <c r="I50" s="101"/>
      <c r="J50" s="101"/>
    </row>
    <row r="51" spans="2:10">
      <c r="B51" s="101"/>
      <c r="C51" s="101"/>
      <c r="D51" s="101"/>
      <c r="E51" s="101"/>
      <c r="F51" s="101"/>
      <c r="G51" s="101"/>
      <c r="H51" s="101"/>
      <c r="I51" s="101"/>
      <c r="J51" s="101"/>
    </row>
    <row r="52" spans="2:10">
      <c r="B52" s="101"/>
      <c r="C52" s="101"/>
      <c r="D52" s="101"/>
      <c r="E52" s="101"/>
      <c r="F52" s="101"/>
      <c r="G52" s="101"/>
      <c r="H52" s="101"/>
      <c r="I52" s="101"/>
      <c r="J52" s="101"/>
    </row>
    <row r="53" spans="2:10">
      <c r="B53" s="101"/>
      <c r="C53" s="101"/>
      <c r="D53" s="101"/>
      <c r="E53" s="101"/>
      <c r="F53" s="101"/>
      <c r="G53" s="101"/>
      <c r="H53" s="101"/>
      <c r="I53" s="101"/>
      <c r="J53" s="101"/>
    </row>
    <row r="54" spans="2:10">
      <c r="B54" s="101"/>
      <c r="C54" s="101"/>
      <c r="D54" s="101"/>
      <c r="E54" s="101"/>
      <c r="F54" s="101"/>
      <c r="G54" s="101"/>
      <c r="H54" s="101"/>
      <c r="I54" s="101"/>
      <c r="J54" s="101"/>
    </row>
    <row r="55" spans="2:10">
      <c r="B55" s="101"/>
      <c r="C55" s="101"/>
      <c r="D55" s="101"/>
      <c r="E55" s="101"/>
      <c r="F55" s="101"/>
      <c r="G55" s="101"/>
      <c r="H55" s="101"/>
      <c r="I55" s="101"/>
      <c r="J55" s="101"/>
    </row>
    <row r="56" spans="2:10">
      <c r="B56" s="101"/>
      <c r="C56" s="101"/>
      <c r="D56" s="101"/>
      <c r="E56" s="101"/>
      <c r="F56" s="101"/>
      <c r="G56" s="101"/>
      <c r="H56" s="101"/>
      <c r="I56" s="101"/>
      <c r="J56" s="101"/>
    </row>
    <row r="57" spans="2:10">
      <c r="B57" s="101"/>
      <c r="C57" s="101"/>
      <c r="D57" s="101"/>
      <c r="E57" s="101"/>
      <c r="F57" s="101"/>
      <c r="G57" s="101"/>
      <c r="H57" s="101"/>
      <c r="I57" s="101"/>
      <c r="J57" s="101"/>
    </row>
    <row r="58" spans="2:10">
      <c r="B58" s="101"/>
      <c r="C58" s="101"/>
      <c r="D58" s="101"/>
      <c r="E58" s="101"/>
      <c r="F58" s="101"/>
      <c r="G58" s="101"/>
      <c r="H58" s="101"/>
      <c r="I58" s="101"/>
      <c r="J58" s="101"/>
    </row>
    <row r="59" spans="2:10">
      <c r="B59" s="101"/>
      <c r="C59" s="101"/>
      <c r="D59" s="101"/>
      <c r="E59" s="101"/>
      <c r="F59" s="101"/>
      <c r="G59" s="101"/>
      <c r="H59" s="101"/>
      <c r="I59" s="101"/>
      <c r="J59" s="101"/>
    </row>
    <row r="60" spans="2:10">
      <c r="B60" s="101"/>
      <c r="C60" s="101"/>
      <c r="D60" s="101"/>
      <c r="E60" s="101"/>
      <c r="F60" s="101"/>
      <c r="G60" s="101"/>
      <c r="H60" s="101"/>
      <c r="I60" s="101"/>
      <c r="J60" s="101"/>
    </row>
    <row r="61" spans="2:10">
      <c r="B61" s="101"/>
      <c r="C61" s="101"/>
      <c r="D61" s="101"/>
      <c r="E61" s="101"/>
      <c r="F61" s="101"/>
      <c r="G61" s="101"/>
      <c r="H61" s="101"/>
      <c r="I61" s="101"/>
      <c r="J61" s="101"/>
    </row>
    <row r="62" spans="2:10">
      <c r="B62" s="101"/>
      <c r="C62" s="101"/>
      <c r="D62" s="101"/>
      <c r="E62" s="101"/>
      <c r="F62" s="101"/>
      <c r="G62" s="101"/>
      <c r="H62" s="101"/>
      <c r="I62" s="101"/>
      <c r="J62" s="101"/>
    </row>
    <row r="63" spans="2:10">
      <c r="B63" s="101"/>
      <c r="C63" s="101"/>
      <c r="D63" s="101"/>
      <c r="E63" s="101"/>
      <c r="F63" s="101"/>
      <c r="G63" s="101"/>
      <c r="H63" s="101"/>
      <c r="I63" s="101"/>
      <c r="J63" s="101"/>
    </row>
    <row r="64" spans="2:10">
      <c r="B64" s="101"/>
      <c r="C64" s="101"/>
      <c r="D64" s="101"/>
      <c r="E64" s="101"/>
      <c r="F64" s="101"/>
      <c r="G64" s="101"/>
      <c r="H64" s="101"/>
      <c r="I64" s="101"/>
      <c r="J64" s="101"/>
    </row>
    <row r="65" spans="2:10">
      <c r="B65" s="101"/>
      <c r="C65" s="101"/>
      <c r="D65" s="101"/>
      <c r="E65" s="101"/>
      <c r="F65" s="101"/>
      <c r="G65" s="101"/>
      <c r="H65" s="101"/>
      <c r="I65" s="101"/>
      <c r="J65" s="101"/>
    </row>
    <row r="66" spans="2:10">
      <c r="B66" s="101"/>
      <c r="C66" s="101"/>
      <c r="D66" s="101"/>
      <c r="E66" s="101"/>
      <c r="F66" s="101"/>
      <c r="G66" s="101"/>
      <c r="H66" s="101"/>
      <c r="I66" s="101"/>
      <c r="J66" s="101"/>
    </row>
    <row r="67" spans="2:10">
      <c r="B67" s="101"/>
      <c r="C67" s="101"/>
      <c r="D67" s="101"/>
      <c r="E67" s="101"/>
      <c r="F67" s="101"/>
      <c r="G67" s="101"/>
      <c r="H67" s="101"/>
      <c r="I67" s="101"/>
      <c r="J67" s="101"/>
    </row>
    <row r="68" spans="2:10">
      <c r="B68" s="101"/>
      <c r="C68" s="101"/>
      <c r="D68" s="101"/>
      <c r="E68" s="101"/>
      <c r="F68" s="101"/>
      <c r="G68" s="101"/>
      <c r="H68" s="101"/>
      <c r="I68" s="101"/>
      <c r="J68" s="101"/>
    </row>
    <row r="69" spans="2:10">
      <c r="B69" s="101"/>
      <c r="C69" s="101"/>
      <c r="D69" s="101"/>
      <c r="E69" s="101"/>
      <c r="F69" s="101"/>
      <c r="G69" s="101"/>
      <c r="H69" s="101"/>
      <c r="I69" s="101"/>
      <c r="J69" s="101"/>
    </row>
    <row r="70" spans="2:10">
      <c r="B70" s="101"/>
      <c r="C70" s="101"/>
      <c r="D70" s="101"/>
      <c r="E70" s="101"/>
      <c r="F70" s="101"/>
      <c r="G70" s="101"/>
      <c r="H70" s="101"/>
      <c r="I70" s="101"/>
      <c r="J70" s="101"/>
    </row>
    <row r="71" spans="2:10">
      <c r="B71" s="101"/>
      <c r="C71" s="101"/>
      <c r="D71" s="101"/>
      <c r="E71" s="101"/>
      <c r="F71" s="101"/>
      <c r="G71" s="101"/>
      <c r="H71" s="101"/>
      <c r="I71" s="101"/>
      <c r="J71" s="101"/>
    </row>
    <row r="72" spans="2:10">
      <c r="B72" s="101"/>
      <c r="C72" s="101"/>
      <c r="D72" s="101"/>
      <c r="E72" s="101"/>
      <c r="F72" s="101"/>
      <c r="G72" s="101"/>
      <c r="H72" s="101"/>
      <c r="I72" s="101"/>
      <c r="J72" s="101"/>
    </row>
    <row r="73" spans="2:10">
      <c r="B73" s="101"/>
      <c r="C73" s="101"/>
      <c r="D73" s="101"/>
      <c r="E73" s="101"/>
      <c r="F73" s="101"/>
      <c r="G73" s="101"/>
      <c r="H73" s="101"/>
      <c r="I73" s="101"/>
      <c r="J73" s="101"/>
    </row>
    <row r="74" spans="2:10">
      <c r="B74" s="101"/>
      <c r="C74" s="101"/>
      <c r="D74" s="101"/>
      <c r="E74" s="101"/>
      <c r="F74" s="101"/>
      <c r="G74" s="101"/>
      <c r="H74" s="101"/>
      <c r="I74" s="101"/>
      <c r="J74" s="101"/>
    </row>
    <row r="75" spans="2:10">
      <c r="B75" s="101"/>
      <c r="C75" s="101"/>
      <c r="D75" s="101"/>
      <c r="E75" s="101"/>
      <c r="F75" s="101"/>
      <c r="G75" s="101"/>
      <c r="H75" s="101"/>
      <c r="I75" s="101"/>
      <c r="J75" s="101"/>
    </row>
    <row r="76" spans="2:10">
      <c r="B76" s="101"/>
      <c r="C76" s="101"/>
      <c r="D76" s="101"/>
      <c r="E76" s="101"/>
      <c r="F76" s="101"/>
      <c r="G76" s="101"/>
      <c r="H76" s="101"/>
      <c r="I76" s="101"/>
      <c r="J76" s="101"/>
    </row>
    <row r="77" spans="2:10">
      <c r="B77" s="101"/>
      <c r="C77" s="101"/>
      <c r="D77" s="101"/>
      <c r="E77" s="101"/>
      <c r="F77" s="101"/>
      <c r="G77" s="101"/>
      <c r="H77" s="101"/>
      <c r="I77" s="101"/>
      <c r="J77" s="101"/>
    </row>
    <row r="78" spans="2:10">
      <c r="B78" s="101"/>
      <c r="C78" s="101"/>
      <c r="D78" s="101"/>
      <c r="E78" s="101"/>
      <c r="F78" s="101"/>
      <c r="G78" s="101"/>
      <c r="H78" s="101"/>
      <c r="I78" s="101"/>
      <c r="J78" s="101"/>
    </row>
    <row r="79" spans="2:10">
      <c r="B79" s="101"/>
      <c r="C79" s="101"/>
      <c r="D79" s="101"/>
      <c r="E79" s="101"/>
      <c r="F79" s="101"/>
      <c r="G79" s="101"/>
      <c r="H79" s="101"/>
      <c r="I79" s="101"/>
      <c r="J79" s="101"/>
    </row>
    <row r="80" spans="2:10">
      <c r="B80" s="101"/>
      <c r="C80" s="101"/>
      <c r="D80" s="101"/>
      <c r="E80" s="101"/>
      <c r="F80" s="101"/>
      <c r="G80" s="101"/>
      <c r="H80" s="101"/>
      <c r="I80" s="101"/>
      <c r="J80" s="101"/>
    </row>
    <row r="81" spans="2:10">
      <c r="B81" s="101"/>
      <c r="C81" s="101"/>
      <c r="D81" s="101"/>
      <c r="E81" s="101"/>
      <c r="F81" s="101"/>
      <c r="G81" s="101"/>
      <c r="H81" s="101"/>
      <c r="I81" s="101"/>
      <c r="J81" s="101"/>
    </row>
    <row r="82" spans="2:10">
      <c r="B82" s="101"/>
      <c r="C82" s="101"/>
      <c r="D82" s="101"/>
      <c r="E82" s="101"/>
      <c r="F82" s="101"/>
      <c r="G82" s="101"/>
      <c r="H82" s="101"/>
      <c r="I82" s="101"/>
      <c r="J82" s="101"/>
    </row>
    <row r="83" spans="2:10">
      <c r="B83" s="101"/>
      <c r="C83" s="101"/>
      <c r="D83" s="101"/>
      <c r="E83" s="101"/>
      <c r="F83" s="101"/>
      <c r="G83" s="101"/>
      <c r="H83" s="101"/>
      <c r="I83" s="101"/>
      <c r="J83" s="101"/>
    </row>
    <row r="84" spans="2:10">
      <c r="B84" s="101"/>
      <c r="C84" s="101"/>
      <c r="D84" s="101"/>
      <c r="E84" s="101"/>
      <c r="F84" s="101"/>
      <c r="G84" s="101"/>
      <c r="H84" s="101"/>
      <c r="I84" s="101"/>
      <c r="J84" s="101"/>
    </row>
    <row r="85" spans="2:10">
      <c r="B85" s="101"/>
      <c r="C85" s="101"/>
      <c r="D85" s="101"/>
      <c r="E85" s="101"/>
      <c r="F85" s="101"/>
      <c r="G85" s="101"/>
      <c r="H85" s="101"/>
      <c r="I85" s="101"/>
      <c r="J85" s="101"/>
    </row>
    <row r="86" spans="2:10">
      <c r="B86" s="101"/>
      <c r="C86" s="101"/>
      <c r="D86" s="101"/>
      <c r="E86" s="101"/>
      <c r="F86" s="101"/>
      <c r="G86" s="101"/>
      <c r="H86" s="101"/>
      <c r="I86" s="101"/>
      <c r="J86" s="101"/>
    </row>
    <row r="87" spans="2:10">
      <c r="B87" s="101"/>
      <c r="C87" s="101"/>
      <c r="D87" s="101"/>
      <c r="E87" s="101"/>
      <c r="F87" s="101"/>
      <c r="G87" s="101"/>
      <c r="H87" s="101"/>
      <c r="I87" s="101"/>
      <c r="J87" s="101"/>
    </row>
    <row r="88" spans="2:10">
      <c r="B88" s="101"/>
      <c r="C88" s="101"/>
      <c r="D88" s="101"/>
      <c r="E88" s="101"/>
      <c r="F88" s="101"/>
      <c r="G88" s="101"/>
      <c r="H88" s="101"/>
      <c r="I88" s="101"/>
      <c r="J88" s="101"/>
    </row>
    <row r="89" spans="2:10">
      <c r="B89" s="101"/>
      <c r="C89" s="101"/>
      <c r="D89" s="101"/>
      <c r="E89" s="101"/>
      <c r="F89" s="101"/>
      <c r="G89" s="101"/>
      <c r="H89" s="101"/>
      <c r="I89" s="101"/>
      <c r="J89" s="101"/>
    </row>
    <row r="90" spans="2:10">
      <c r="B90" s="101"/>
      <c r="C90" s="101"/>
      <c r="D90" s="101"/>
      <c r="E90" s="101"/>
      <c r="F90" s="101"/>
      <c r="G90" s="101"/>
      <c r="H90" s="101"/>
      <c r="I90" s="101"/>
      <c r="J90" s="101"/>
    </row>
    <row r="91" spans="2:10">
      <c r="B91" s="101"/>
      <c r="C91" s="101"/>
      <c r="D91" s="101"/>
      <c r="E91" s="101"/>
      <c r="F91" s="101"/>
      <c r="G91" s="101"/>
      <c r="H91" s="101"/>
      <c r="I91" s="101"/>
      <c r="J91" s="101"/>
    </row>
    <row r="92" spans="2:10">
      <c r="B92" s="101"/>
      <c r="C92" s="101"/>
      <c r="D92" s="101"/>
      <c r="E92" s="101"/>
      <c r="F92" s="101"/>
      <c r="G92" s="101"/>
      <c r="H92" s="101"/>
      <c r="I92" s="101"/>
      <c r="J92" s="101"/>
    </row>
    <row r="93" spans="2:10">
      <c r="B93" s="101"/>
      <c r="C93" s="101"/>
      <c r="D93" s="101"/>
      <c r="E93" s="101"/>
      <c r="F93" s="101"/>
      <c r="G93" s="101"/>
      <c r="H93" s="101"/>
      <c r="I93" s="101"/>
      <c r="J93" s="101"/>
    </row>
    <row r="94" spans="2:10">
      <c r="B94" s="101"/>
      <c r="C94" s="101"/>
      <c r="D94" s="101"/>
      <c r="E94" s="101"/>
      <c r="F94" s="101"/>
      <c r="G94" s="101"/>
      <c r="H94" s="101"/>
      <c r="I94" s="101"/>
      <c r="J94" s="101"/>
    </row>
    <row r="95" spans="2:10">
      <c r="B95" s="101"/>
      <c r="C95" s="101"/>
      <c r="D95" s="101"/>
      <c r="E95" s="101"/>
      <c r="F95" s="101"/>
      <c r="G95" s="101"/>
      <c r="H95" s="101"/>
      <c r="I95" s="101"/>
      <c r="J95" s="101"/>
    </row>
    <row r="96" spans="2:10">
      <c r="B96" s="101"/>
      <c r="C96" s="101"/>
      <c r="D96" s="101"/>
      <c r="E96" s="101"/>
      <c r="F96" s="101"/>
      <c r="G96" s="101"/>
      <c r="H96" s="101"/>
      <c r="I96" s="101"/>
      <c r="J96" s="101"/>
    </row>
    <row r="97" spans="2:10">
      <c r="B97" s="101"/>
      <c r="C97" s="101"/>
      <c r="D97" s="101"/>
      <c r="E97" s="101"/>
      <c r="F97" s="101"/>
      <c r="G97" s="101"/>
      <c r="H97" s="101"/>
      <c r="I97" s="101"/>
      <c r="J97" s="101"/>
    </row>
    <row r="98" spans="2:10">
      <c r="B98" s="101"/>
      <c r="C98" s="101"/>
      <c r="D98" s="101"/>
      <c r="E98" s="101"/>
      <c r="F98" s="101"/>
      <c r="G98" s="101"/>
      <c r="H98" s="101"/>
      <c r="I98" s="101"/>
      <c r="J98" s="101"/>
    </row>
    <row r="99" spans="2:10">
      <c r="B99" s="101"/>
      <c r="C99" s="101"/>
      <c r="D99" s="101"/>
      <c r="E99" s="101"/>
      <c r="F99" s="101"/>
      <c r="G99" s="101"/>
      <c r="H99" s="101"/>
      <c r="I99" s="101"/>
      <c r="J99" s="101"/>
    </row>
    <row r="100" spans="2:10">
      <c r="B100" s="101"/>
      <c r="C100" s="101"/>
      <c r="D100" s="101"/>
      <c r="E100" s="101"/>
      <c r="F100" s="101"/>
      <c r="G100" s="101"/>
      <c r="H100" s="101"/>
      <c r="I100" s="101"/>
      <c r="J100" s="101"/>
    </row>
    <row r="101" spans="2:10">
      <c r="B101" s="101"/>
      <c r="C101" s="101"/>
      <c r="D101" s="101"/>
      <c r="E101" s="101"/>
      <c r="F101" s="101"/>
      <c r="G101" s="101"/>
      <c r="H101" s="101"/>
      <c r="I101" s="101"/>
      <c r="J101" s="101"/>
    </row>
    <row r="102" spans="2:10">
      <c r="B102" s="101"/>
      <c r="C102" s="101"/>
      <c r="D102" s="101"/>
      <c r="E102" s="101"/>
      <c r="F102" s="101"/>
      <c r="G102" s="101"/>
      <c r="H102" s="101"/>
      <c r="I102" s="101"/>
      <c r="J102" s="101"/>
    </row>
    <row r="103" spans="2:10">
      <c r="B103" s="101"/>
      <c r="C103" s="101"/>
      <c r="D103" s="101"/>
      <c r="E103" s="101"/>
      <c r="F103" s="101"/>
      <c r="G103" s="101"/>
      <c r="H103" s="101"/>
      <c r="I103" s="101"/>
      <c r="J103" s="101"/>
    </row>
    <row r="104" spans="2:10">
      <c r="B104" s="101"/>
      <c r="C104" s="101"/>
      <c r="D104" s="101"/>
      <c r="E104" s="101"/>
      <c r="F104" s="101"/>
      <c r="G104" s="101"/>
      <c r="H104" s="101"/>
      <c r="I104" s="101"/>
      <c r="J104" s="101"/>
    </row>
    <row r="105" spans="2:10">
      <c r="B105" s="101"/>
      <c r="C105" s="101"/>
      <c r="D105" s="101"/>
      <c r="E105" s="101"/>
      <c r="F105" s="101"/>
      <c r="G105" s="101"/>
      <c r="H105" s="101"/>
      <c r="I105" s="101"/>
      <c r="J105" s="101"/>
    </row>
    <row r="106" spans="2:10">
      <c r="B106" s="101"/>
      <c r="C106" s="101"/>
      <c r="D106" s="101"/>
      <c r="E106" s="101"/>
      <c r="F106" s="101"/>
      <c r="G106" s="101"/>
      <c r="H106" s="101"/>
      <c r="I106" s="101"/>
      <c r="J106" s="101"/>
    </row>
    <row r="107" spans="2:10">
      <c r="B107" s="101"/>
      <c r="C107" s="101"/>
      <c r="D107" s="101"/>
      <c r="E107" s="101"/>
      <c r="F107" s="101"/>
      <c r="G107" s="101"/>
      <c r="H107" s="101"/>
      <c r="I107" s="101"/>
      <c r="J107" s="101"/>
    </row>
    <row r="108" spans="2:10">
      <c r="B108" s="101"/>
      <c r="C108" s="101"/>
      <c r="D108" s="101"/>
      <c r="E108" s="101"/>
      <c r="F108" s="101"/>
      <c r="G108" s="101"/>
      <c r="H108" s="101"/>
      <c r="I108" s="101"/>
      <c r="J108" s="101"/>
    </row>
    <row r="109" spans="2:10">
      <c r="B109" s="101"/>
      <c r="C109" s="101"/>
      <c r="D109" s="101"/>
      <c r="E109" s="101"/>
      <c r="F109" s="101"/>
      <c r="G109" s="101"/>
      <c r="H109" s="101"/>
      <c r="I109" s="101"/>
      <c r="J109" s="10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 B17:B18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4" sqref="B14:B1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178</v>
      </c>
      <c r="C1" s="78" t="s" vm="1">
        <v>245</v>
      </c>
    </row>
    <row r="2" spans="2:60">
      <c r="B2" s="57" t="s">
        <v>177</v>
      </c>
      <c r="C2" s="78" t="s">
        <v>246</v>
      </c>
    </row>
    <row r="3" spans="2:60">
      <c r="B3" s="57" t="s">
        <v>179</v>
      </c>
      <c r="C3" s="78" t="s">
        <v>247</v>
      </c>
    </row>
    <row r="4" spans="2:60">
      <c r="B4" s="57" t="s">
        <v>180</v>
      </c>
      <c r="C4" s="78">
        <v>2144</v>
      </c>
    </row>
    <row r="6" spans="2:60" ht="26.25" customHeight="1">
      <c r="B6" s="195" t="s">
        <v>213</v>
      </c>
      <c r="C6" s="196"/>
      <c r="D6" s="196"/>
      <c r="E6" s="196"/>
      <c r="F6" s="196"/>
      <c r="G6" s="196"/>
      <c r="H6" s="196"/>
      <c r="I6" s="196"/>
      <c r="J6" s="196"/>
      <c r="K6" s="197"/>
    </row>
    <row r="7" spans="2:60" s="3" customFormat="1" ht="66">
      <c r="B7" s="60" t="s">
        <v>114</v>
      </c>
      <c r="C7" s="60" t="s">
        <v>115</v>
      </c>
      <c r="D7" s="60" t="s">
        <v>15</v>
      </c>
      <c r="E7" s="60" t="s">
        <v>16</v>
      </c>
      <c r="F7" s="60" t="s">
        <v>53</v>
      </c>
      <c r="G7" s="60" t="s">
        <v>98</v>
      </c>
      <c r="H7" s="60" t="s">
        <v>50</v>
      </c>
      <c r="I7" s="60" t="s">
        <v>107</v>
      </c>
      <c r="J7" s="60" t="s">
        <v>181</v>
      </c>
      <c r="K7" s="60" t="s">
        <v>182</v>
      </c>
    </row>
    <row r="8" spans="2:60" s="3" customFormat="1" ht="21.75" customHeight="1">
      <c r="B8" s="15"/>
      <c r="C8" s="71"/>
      <c r="D8" s="16"/>
      <c r="E8" s="16"/>
      <c r="F8" s="16" t="s">
        <v>20</v>
      </c>
      <c r="G8" s="16"/>
      <c r="H8" s="16" t="s">
        <v>20</v>
      </c>
      <c r="I8" s="16" t="s">
        <v>234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6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16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 t="s">
        <v>244</v>
      </c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99" t="s">
        <v>110</v>
      </c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 t="s">
        <v>229</v>
      </c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 t="s">
        <v>239</v>
      </c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H28:XFD29 D1:XFD27 D30:XFD1048576 D28:AF29 A1:A1048576 B1:B13 B16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6" sqref="B16:B1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178</v>
      </c>
      <c r="C1" s="78" t="s" vm="1">
        <v>245</v>
      </c>
    </row>
    <row r="2" spans="2:60">
      <c r="B2" s="57" t="s">
        <v>177</v>
      </c>
      <c r="C2" s="78" t="s">
        <v>246</v>
      </c>
    </row>
    <row r="3" spans="2:60">
      <c r="B3" s="57" t="s">
        <v>179</v>
      </c>
      <c r="C3" s="78" t="s">
        <v>247</v>
      </c>
    </row>
    <row r="4" spans="2:60">
      <c r="B4" s="57" t="s">
        <v>180</v>
      </c>
      <c r="C4" s="78">
        <v>2144</v>
      </c>
    </row>
    <row r="6" spans="2:60" ht="26.25" customHeight="1">
      <c r="B6" s="195" t="s">
        <v>214</v>
      </c>
      <c r="C6" s="196"/>
      <c r="D6" s="196"/>
      <c r="E6" s="196"/>
      <c r="F6" s="196"/>
      <c r="G6" s="196"/>
      <c r="H6" s="196"/>
      <c r="I6" s="196"/>
      <c r="J6" s="196"/>
      <c r="K6" s="197"/>
    </row>
    <row r="7" spans="2:60" s="3" customFormat="1" ht="78.75">
      <c r="B7" s="60" t="s">
        <v>114</v>
      </c>
      <c r="C7" s="62" t="s">
        <v>43</v>
      </c>
      <c r="D7" s="62" t="s">
        <v>15</v>
      </c>
      <c r="E7" s="62" t="s">
        <v>16</v>
      </c>
      <c r="F7" s="62" t="s">
        <v>53</v>
      </c>
      <c r="G7" s="62" t="s">
        <v>98</v>
      </c>
      <c r="H7" s="62" t="s">
        <v>50</v>
      </c>
      <c r="I7" s="62" t="s">
        <v>107</v>
      </c>
      <c r="J7" s="62" t="s">
        <v>181</v>
      </c>
      <c r="K7" s="64" t="s">
        <v>182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234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6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16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 t="s">
        <v>244</v>
      </c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 t="s">
        <v>110</v>
      </c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99" t="s">
        <v>229</v>
      </c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99" t="s">
        <v>239</v>
      </c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H28:XFD29 D1:XFD27 D30:XFD1048576 D28:AF29 A1:A1048576 B1:B15 B18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L107"/>
  <sheetViews>
    <sheetView rightToLeft="1" workbookViewId="0">
      <selection activeCell="B11" sqref="B11:B18"/>
    </sheetView>
  </sheetViews>
  <sheetFormatPr defaultColWidth="9.140625" defaultRowHeight="18"/>
  <cols>
    <col min="1" max="1" width="6.28515625" style="1" customWidth="1"/>
    <col min="2" max="2" width="29.85546875" style="2" bestFit="1" customWidth="1"/>
    <col min="3" max="3" width="41.7109375" style="1" bestFit="1" customWidth="1"/>
    <col min="4" max="4" width="11.85546875" style="1" customWidth="1"/>
    <col min="5" max="5" width="6.140625" style="3" customWidth="1"/>
    <col min="6" max="7" width="5.7109375" style="3" customWidth="1"/>
    <col min="8" max="8" width="6.85546875" style="3" customWidth="1"/>
    <col min="9" max="9" width="6.42578125" style="1" customWidth="1"/>
    <col min="10" max="10" width="6.7109375" style="1" customWidth="1"/>
    <col min="11" max="11" width="7.28515625" style="1" customWidth="1"/>
    <col min="12" max="23" width="5.7109375" style="1" customWidth="1"/>
    <col min="24" max="16384" width="9.140625" style="1"/>
  </cols>
  <sheetData>
    <row r="1" spans="2:38">
      <c r="B1" s="57" t="s">
        <v>178</v>
      </c>
      <c r="C1" s="78" t="s" vm="1">
        <v>245</v>
      </c>
    </row>
    <row r="2" spans="2:38">
      <c r="B2" s="57" t="s">
        <v>177</v>
      </c>
      <c r="C2" s="78" t="s">
        <v>246</v>
      </c>
    </row>
    <row r="3" spans="2:38">
      <c r="B3" s="57" t="s">
        <v>179</v>
      </c>
      <c r="C3" s="78" t="s">
        <v>247</v>
      </c>
    </row>
    <row r="4" spans="2:38">
      <c r="B4" s="57" t="s">
        <v>180</v>
      </c>
      <c r="C4" s="78">
        <v>2144</v>
      </c>
    </row>
    <row r="6" spans="2:38" ht="26.25" customHeight="1">
      <c r="B6" s="195" t="s">
        <v>215</v>
      </c>
      <c r="C6" s="196"/>
      <c r="D6" s="197"/>
    </row>
    <row r="7" spans="2:38" s="3" customFormat="1" ht="31.5">
      <c r="B7" s="60" t="s">
        <v>114</v>
      </c>
      <c r="C7" s="65" t="s">
        <v>104</v>
      </c>
      <c r="D7" s="66" t="s">
        <v>103</v>
      </c>
    </row>
    <row r="8" spans="2:38" s="3" customFormat="1">
      <c r="B8" s="15"/>
      <c r="C8" s="32" t="s">
        <v>234</v>
      </c>
      <c r="D8" s="17" t="s">
        <v>22</v>
      </c>
    </row>
    <row r="9" spans="2:38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</row>
    <row r="10" spans="2:38" s="4" customFormat="1" ht="18" customHeight="1">
      <c r="B10" s="139" t="s">
        <v>785</v>
      </c>
      <c r="C10" s="123">
        <f>C11</f>
        <v>1333.9721842022445</v>
      </c>
      <c r="D10" s="101"/>
      <c r="E10" s="3"/>
      <c r="F10" s="3"/>
      <c r="G10" s="3"/>
      <c r="H10" s="3"/>
    </row>
    <row r="11" spans="2:38">
      <c r="B11" s="139" t="s">
        <v>786</v>
      </c>
      <c r="C11" s="123">
        <f>SUM(C12:C16)</f>
        <v>1333.9721842022445</v>
      </c>
      <c r="D11" s="113"/>
    </row>
    <row r="12" spans="2:38">
      <c r="B12" s="148" t="s">
        <v>796</v>
      </c>
      <c r="C12" s="94">
        <v>342.29491337811334</v>
      </c>
      <c r="D12" s="113">
        <v>44246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2:38">
      <c r="B13" s="148" t="s">
        <v>797</v>
      </c>
      <c r="C13" s="94">
        <v>541.68400082413132</v>
      </c>
      <c r="D13" s="113">
        <v>46142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2:38">
      <c r="B14" s="148" t="s">
        <v>798</v>
      </c>
      <c r="C14" s="94">
        <v>69.245339999999999</v>
      </c>
      <c r="D14" s="113">
        <v>42962</v>
      </c>
    </row>
    <row r="15" spans="2:38">
      <c r="B15" s="148" t="s">
        <v>799</v>
      </c>
      <c r="C15" s="94">
        <v>52.271749999999997</v>
      </c>
      <c r="D15" s="113">
        <v>43179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2:38">
      <c r="B16" s="148" t="s">
        <v>800</v>
      </c>
      <c r="C16" s="94">
        <v>328.47618</v>
      </c>
      <c r="D16" s="113">
        <v>44739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2:4">
      <c r="B17" s="145"/>
      <c r="C17" s="101"/>
      <c r="D17" s="101"/>
    </row>
    <row r="18" spans="2:4">
      <c r="B18" s="139"/>
      <c r="C18" s="101"/>
      <c r="D18" s="101"/>
    </row>
    <row r="19" spans="2:4">
      <c r="B19" s="99" t="s">
        <v>244</v>
      </c>
      <c r="C19" s="101"/>
      <c r="D19" s="101"/>
    </row>
    <row r="20" spans="2:4">
      <c r="B20" s="99" t="s">
        <v>110</v>
      </c>
      <c r="C20" s="101"/>
      <c r="D20" s="101"/>
    </row>
    <row r="21" spans="2:4">
      <c r="B21" s="99" t="s">
        <v>229</v>
      </c>
      <c r="C21" s="101"/>
      <c r="D21" s="101"/>
    </row>
    <row r="22" spans="2:4">
      <c r="B22" s="99" t="s">
        <v>239</v>
      </c>
      <c r="C22" s="101"/>
      <c r="D22" s="101"/>
    </row>
    <row r="23" spans="2:4">
      <c r="B23" s="101"/>
      <c r="C23" s="101"/>
      <c r="D23" s="101"/>
    </row>
    <row r="24" spans="2:4">
      <c r="B24" s="101"/>
      <c r="C24" s="101"/>
      <c r="D24" s="101"/>
    </row>
    <row r="25" spans="2:4">
      <c r="B25" s="101"/>
      <c r="C25" s="101"/>
      <c r="D25" s="101"/>
    </row>
    <row r="26" spans="2:4">
      <c r="B26" s="101"/>
      <c r="C26" s="101"/>
      <c r="D26" s="101"/>
    </row>
    <row r="27" spans="2:4">
      <c r="B27" s="101"/>
      <c r="C27" s="101"/>
      <c r="D27" s="101"/>
    </row>
    <row r="28" spans="2:4">
      <c r="B28" s="101"/>
      <c r="C28" s="101"/>
      <c r="D28" s="101"/>
    </row>
    <row r="29" spans="2:4">
      <c r="B29" s="101"/>
      <c r="C29" s="101"/>
      <c r="D29" s="101"/>
    </row>
    <row r="30" spans="2:4">
      <c r="B30" s="101"/>
      <c r="C30" s="101"/>
      <c r="D30" s="101"/>
    </row>
    <row r="31" spans="2:4">
      <c r="B31" s="101"/>
      <c r="C31" s="101"/>
      <c r="D31" s="101"/>
    </row>
    <row r="32" spans="2:4">
      <c r="B32" s="101"/>
      <c r="C32" s="101"/>
      <c r="D32" s="101"/>
    </row>
    <row r="33" spans="2:4">
      <c r="B33" s="101"/>
      <c r="C33" s="101"/>
      <c r="D33" s="101"/>
    </row>
    <row r="34" spans="2:4">
      <c r="B34" s="101"/>
      <c r="C34" s="101"/>
      <c r="D34" s="101"/>
    </row>
    <row r="35" spans="2:4">
      <c r="B35" s="101"/>
      <c r="C35" s="101"/>
      <c r="D35" s="101"/>
    </row>
    <row r="36" spans="2:4">
      <c r="B36" s="101"/>
      <c r="C36" s="101"/>
      <c r="D36" s="101"/>
    </row>
    <row r="37" spans="2:4">
      <c r="B37" s="101"/>
      <c r="C37" s="101"/>
      <c r="D37" s="101"/>
    </row>
    <row r="38" spans="2:4">
      <c r="B38" s="101"/>
      <c r="C38" s="101"/>
      <c r="D38" s="101"/>
    </row>
    <row r="39" spans="2:4">
      <c r="B39" s="101"/>
      <c r="C39" s="101"/>
      <c r="D39" s="101"/>
    </row>
    <row r="40" spans="2:4">
      <c r="B40" s="101"/>
      <c r="C40" s="101"/>
      <c r="D40" s="101"/>
    </row>
    <row r="41" spans="2:4">
      <c r="B41" s="101"/>
      <c r="C41" s="101"/>
      <c r="D41" s="101"/>
    </row>
    <row r="42" spans="2:4">
      <c r="B42" s="101"/>
      <c r="C42" s="101"/>
      <c r="D42" s="101"/>
    </row>
    <row r="43" spans="2:4">
      <c r="B43" s="101"/>
      <c r="C43" s="101"/>
      <c r="D43" s="101"/>
    </row>
    <row r="44" spans="2:4">
      <c r="B44" s="101"/>
      <c r="C44" s="101"/>
      <c r="D44" s="101"/>
    </row>
    <row r="45" spans="2:4">
      <c r="B45" s="101"/>
      <c r="C45" s="101"/>
      <c r="D45" s="101"/>
    </row>
    <row r="46" spans="2:4">
      <c r="B46" s="101"/>
      <c r="C46" s="101"/>
      <c r="D46" s="101"/>
    </row>
    <row r="47" spans="2:4">
      <c r="B47" s="101"/>
      <c r="C47" s="101"/>
      <c r="D47" s="101"/>
    </row>
    <row r="48" spans="2:4">
      <c r="B48" s="101"/>
      <c r="C48" s="101"/>
      <c r="D48" s="101"/>
    </row>
    <row r="49" spans="2:4">
      <c r="B49" s="101"/>
      <c r="C49" s="101"/>
      <c r="D49" s="101"/>
    </row>
    <row r="50" spans="2:4">
      <c r="B50" s="101"/>
      <c r="C50" s="101"/>
      <c r="D50" s="101"/>
    </row>
    <row r="51" spans="2:4">
      <c r="B51" s="101"/>
      <c r="C51" s="101"/>
      <c r="D51" s="101"/>
    </row>
    <row r="52" spans="2:4">
      <c r="B52" s="101"/>
      <c r="C52" s="101"/>
      <c r="D52" s="101"/>
    </row>
    <row r="53" spans="2:4">
      <c r="B53" s="101"/>
      <c r="C53" s="101"/>
      <c r="D53" s="101"/>
    </row>
    <row r="54" spans="2:4">
      <c r="B54" s="101"/>
      <c r="C54" s="101"/>
      <c r="D54" s="101"/>
    </row>
    <row r="55" spans="2:4">
      <c r="B55" s="101"/>
      <c r="C55" s="101"/>
      <c r="D55" s="101"/>
    </row>
    <row r="56" spans="2:4">
      <c r="B56" s="101"/>
      <c r="C56" s="101"/>
      <c r="D56" s="101"/>
    </row>
    <row r="57" spans="2:4">
      <c r="B57" s="101"/>
      <c r="C57" s="101"/>
      <c r="D57" s="101"/>
    </row>
    <row r="58" spans="2:4">
      <c r="B58" s="101"/>
      <c r="C58" s="101"/>
      <c r="D58" s="101"/>
    </row>
    <row r="59" spans="2:4">
      <c r="B59" s="101"/>
      <c r="C59" s="101"/>
      <c r="D59" s="101"/>
    </row>
    <row r="60" spans="2:4">
      <c r="B60" s="101"/>
      <c r="C60" s="101"/>
      <c r="D60" s="101"/>
    </row>
    <row r="61" spans="2:4">
      <c r="B61" s="101"/>
      <c r="C61" s="101"/>
      <c r="D61" s="101"/>
    </row>
    <row r="62" spans="2:4">
      <c r="B62" s="101"/>
      <c r="C62" s="101"/>
      <c r="D62" s="101"/>
    </row>
    <row r="63" spans="2:4">
      <c r="B63" s="101"/>
      <c r="C63" s="101"/>
      <c r="D63" s="101"/>
    </row>
    <row r="64" spans="2:4">
      <c r="B64" s="101"/>
      <c r="C64" s="101"/>
      <c r="D64" s="101"/>
    </row>
    <row r="65" spans="2:4">
      <c r="B65" s="101"/>
      <c r="C65" s="101"/>
      <c r="D65" s="101"/>
    </row>
    <row r="66" spans="2:4">
      <c r="B66" s="101"/>
      <c r="C66" s="101"/>
      <c r="D66" s="101"/>
    </row>
    <row r="67" spans="2:4">
      <c r="B67" s="101"/>
      <c r="C67" s="101"/>
      <c r="D67" s="101"/>
    </row>
    <row r="68" spans="2:4">
      <c r="B68" s="101"/>
      <c r="C68" s="101"/>
      <c r="D68" s="101"/>
    </row>
    <row r="69" spans="2:4">
      <c r="B69" s="101"/>
      <c r="C69" s="101"/>
      <c r="D69" s="101"/>
    </row>
    <row r="70" spans="2:4">
      <c r="B70" s="101"/>
      <c r="C70" s="101"/>
      <c r="D70" s="101"/>
    </row>
    <row r="71" spans="2:4">
      <c r="B71" s="101"/>
      <c r="C71" s="101"/>
      <c r="D71" s="101"/>
    </row>
    <row r="72" spans="2:4">
      <c r="B72" s="101"/>
      <c r="C72" s="101"/>
      <c r="D72" s="101"/>
    </row>
    <row r="73" spans="2:4">
      <c r="B73" s="101"/>
      <c r="C73" s="101"/>
      <c r="D73" s="101"/>
    </row>
    <row r="74" spans="2:4">
      <c r="B74" s="101"/>
      <c r="C74" s="101"/>
      <c r="D74" s="101"/>
    </row>
    <row r="75" spans="2:4">
      <c r="B75" s="101"/>
      <c r="C75" s="101"/>
      <c r="D75" s="101"/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</sheetData>
  <sheetProtection sheet="1" objects="1" scenarios="1"/>
  <mergeCells count="1">
    <mergeCell ref="B6:D6"/>
  </mergeCells>
  <phoneticPr fontId="4" type="noConversion"/>
  <conditionalFormatting sqref="B12">
    <cfRule type="cellIs" dxfId="3" priority="4" operator="equal">
      <formula>"NR3"</formula>
    </cfRule>
  </conditionalFormatting>
  <conditionalFormatting sqref="B13">
    <cfRule type="cellIs" dxfId="2" priority="3" operator="equal">
      <formula>"NR3"</formula>
    </cfRule>
  </conditionalFormatting>
  <conditionalFormatting sqref="B14">
    <cfRule type="cellIs" dxfId="1" priority="2" operator="equal">
      <formula>"NR3"</formula>
    </cfRule>
  </conditionalFormatting>
  <conditionalFormatting sqref="B15:B16">
    <cfRule type="cellIs" dxfId="0" priority="1" operator="equal">
      <formula>"NR3"</formula>
    </cfRule>
  </conditionalFormatting>
  <dataValidations count="1">
    <dataValidation allowBlank="1" showInputMessage="1" showErrorMessage="1" sqref="Y26:XFD27 B18 C5:C1048576 A1:A1048576 B21:B1048576 B1:B16 D1:XFD25 D26:W27 D28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178</v>
      </c>
      <c r="C1" s="78" t="s" vm="1">
        <v>245</v>
      </c>
    </row>
    <row r="2" spans="2:18">
      <c r="B2" s="57" t="s">
        <v>177</v>
      </c>
      <c r="C2" s="78" t="s">
        <v>246</v>
      </c>
    </row>
    <row r="3" spans="2:18">
      <c r="B3" s="57" t="s">
        <v>179</v>
      </c>
      <c r="C3" s="78" t="s">
        <v>247</v>
      </c>
    </row>
    <row r="4" spans="2:18">
      <c r="B4" s="57" t="s">
        <v>180</v>
      </c>
      <c r="C4" s="78">
        <v>2144</v>
      </c>
    </row>
    <row r="6" spans="2:18" ht="26.25" customHeight="1">
      <c r="B6" s="195" t="s">
        <v>218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7"/>
    </row>
    <row r="7" spans="2:18" s="3" customFormat="1" ht="78.75">
      <c r="B7" s="22" t="s">
        <v>114</v>
      </c>
      <c r="C7" s="30" t="s">
        <v>43</v>
      </c>
      <c r="D7" s="30" t="s">
        <v>59</v>
      </c>
      <c r="E7" s="30" t="s">
        <v>15</v>
      </c>
      <c r="F7" s="30" t="s">
        <v>60</v>
      </c>
      <c r="G7" s="30" t="s">
        <v>99</v>
      </c>
      <c r="H7" s="30" t="s">
        <v>18</v>
      </c>
      <c r="I7" s="30" t="s">
        <v>98</v>
      </c>
      <c r="J7" s="30" t="s">
        <v>17</v>
      </c>
      <c r="K7" s="30" t="s">
        <v>216</v>
      </c>
      <c r="L7" s="30" t="s">
        <v>236</v>
      </c>
      <c r="M7" s="30" t="s">
        <v>217</v>
      </c>
      <c r="N7" s="30" t="s">
        <v>55</v>
      </c>
      <c r="O7" s="30" t="s">
        <v>181</v>
      </c>
      <c r="P7" s="31" t="s">
        <v>183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240</v>
      </c>
      <c r="M8" s="32" t="s">
        <v>234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244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110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99" t="s">
        <v>239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B21" sqref="B21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4.85546875" style="1" bestFit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60" t="s">
        <v>178</v>
      </c>
      <c r="C1" s="161" t="s" vm="1">
        <v>245</v>
      </c>
      <c r="D1" s="149"/>
      <c r="E1" s="149"/>
      <c r="F1" s="149"/>
      <c r="G1" s="149"/>
      <c r="H1" s="149"/>
      <c r="I1" s="149"/>
      <c r="J1" s="149"/>
      <c r="K1" s="149"/>
      <c r="L1" s="149"/>
      <c r="M1" s="149"/>
    </row>
    <row r="2" spans="2:13">
      <c r="B2" s="160" t="s">
        <v>177</v>
      </c>
      <c r="C2" s="161" t="s">
        <v>246</v>
      </c>
      <c r="D2" s="149"/>
      <c r="E2" s="149"/>
      <c r="F2" s="149"/>
      <c r="G2" s="149"/>
      <c r="H2" s="149"/>
      <c r="I2" s="149"/>
      <c r="J2" s="149"/>
      <c r="K2" s="149"/>
      <c r="L2" s="149"/>
      <c r="M2" s="149"/>
    </row>
    <row r="3" spans="2:13">
      <c r="B3" s="160" t="s">
        <v>179</v>
      </c>
      <c r="C3" s="161" t="s">
        <v>247</v>
      </c>
      <c r="D3" s="149"/>
      <c r="E3" s="149"/>
      <c r="F3" s="149"/>
      <c r="G3" s="149"/>
      <c r="H3" s="149"/>
      <c r="I3" s="149"/>
      <c r="J3" s="149"/>
      <c r="K3" s="149"/>
      <c r="L3" s="149"/>
      <c r="M3" s="149"/>
    </row>
    <row r="4" spans="2:13">
      <c r="B4" s="160" t="s">
        <v>180</v>
      </c>
      <c r="C4" s="161">
        <v>2144</v>
      </c>
      <c r="D4" s="149"/>
      <c r="E4" s="149"/>
      <c r="F4" s="149"/>
      <c r="G4" s="149"/>
      <c r="H4" s="149"/>
      <c r="I4" s="149"/>
      <c r="J4" s="149"/>
      <c r="K4" s="149"/>
      <c r="L4" s="149"/>
      <c r="M4" s="149"/>
    </row>
    <row r="6" spans="2:13" ht="26.25" customHeight="1">
      <c r="B6" s="184" t="s">
        <v>207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49"/>
    </row>
    <row r="7" spans="2:13" s="3" customFormat="1" ht="63">
      <c r="B7" s="154" t="s">
        <v>113</v>
      </c>
      <c r="C7" s="155" t="s">
        <v>43</v>
      </c>
      <c r="D7" s="155" t="s">
        <v>115</v>
      </c>
      <c r="E7" s="155" t="s">
        <v>15</v>
      </c>
      <c r="F7" s="155" t="s">
        <v>60</v>
      </c>
      <c r="G7" s="155" t="s">
        <v>98</v>
      </c>
      <c r="H7" s="155" t="s">
        <v>17</v>
      </c>
      <c r="I7" s="155" t="s">
        <v>19</v>
      </c>
      <c r="J7" s="155" t="s">
        <v>58</v>
      </c>
      <c r="K7" s="155" t="s">
        <v>181</v>
      </c>
      <c r="L7" s="155" t="s">
        <v>182</v>
      </c>
      <c r="M7" s="150"/>
    </row>
    <row r="8" spans="2:13" s="3" customFormat="1" ht="28.5" customHeight="1">
      <c r="B8" s="156"/>
      <c r="C8" s="157"/>
      <c r="D8" s="157"/>
      <c r="E8" s="157"/>
      <c r="F8" s="157"/>
      <c r="G8" s="157"/>
      <c r="H8" s="157" t="s">
        <v>20</v>
      </c>
      <c r="I8" s="157" t="s">
        <v>20</v>
      </c>
      <c r="J8" s="157" t="s">
        <v>234</v>
      </c>
      <c r="K8" s="157" t="s">
        <v>20</v>
      </c>
      <c r="L8" s="157" t="s">
        <v>20</v>
      </c>
      <c r="M8" s="152"/>
    </row>
    <row r="9" spans="2:13" s="4" customFormat="1" ht="18" customHeight="1">
      <c r="B9" s="158"/>
      <c r="C9" s="159" t="s">
        <v>1</v>
      </c>
      <c r="D9" s="159" t="s">
        <v>2</v>
      </c>
      <c r="E9" s="159" t="s">
        <v>3</v>
      </c>
      <c r="F9" s="159" t="s">
        <v>4</v>
      </c>
      <c r="G9" s="159" t="s">
        <v>5</v>
      </c>
      <c r="H9" s="159" t="s">
        <v>6</v>
      </c>
      <c r="I9" s="159" t="s">
        <v>7</v>
      </c>
      <c r="J9" s="159" t="s">
        <v>8</v>
      </c>
      <c r="K9" s="159" t="s">
        <v>9</v>
      </c>
      <c r="L9" s="159" t="s">
        <v>10</v>
      </c>
      <c r="M9" s="153"/>
    </row>
    <row r="10" spans="2:13" s="4" customFormat="1" ht="18" customHeight="1">
      <c r="B10" s="179" t="s">
        <v>42</v>
      </c>
      <c r="C10" s="176"/>
      <c r="D10" s="176"/>
      <c r="E10" s="176"/>
      <c r="F10" s="176"/>
      <c r="G10" s="176"/>
      <c r="H10" s="176"/>
      <c r="I10" s="176"/>
      <c r="J10" s="177">
        <v>4055.9500699999999</v>
      </c>
      <c r="K10" s="178">
        <v>1</v>
      </c>
      <c r="L10" s="178">
        <v>2.100394752780025E-2</v>
      </c>
      <c r="M10" s="153"/>
    </row>
    <row r="11" spans="2:13">
      <c r="B11" s="180" t="s">
        <v>228</v>
      </c>
      <c r="C11" s="176"/>
      <c r="D11" s="176"/>
      <c r="E11" s="176"/>
      <c r="F11" s="176"/>
      <c r="G11" s="176"/>
      <c r="H11" s="176"/>
      <c r="I11" s="176"/>
      <c r="J11" s="177">
        <v>4055.9500699999999</v>
      </c>
      <c r="K11" s="178">
        <v>1</v>
      </c>
      <c r="L11" s="178">
        <v>2.100394752780025E-2</v>
      </c>
      <c r="M11" s="149"/>
    </row>
    <row r="12" spans="2:13">
      <c r="B12" s="175" t="s">
        <v>40</v>
      </c>
      <c r="C12" s="176"/>
      <c r="D12" s="176"/>
      <c r="E12" s="176"/>
      <c r="F12" s="176"/>
      <c r="G12" s="176"/>
      <c r="H12" s="176"/>
      <c r="I12" s="176"/>
      <c r="J12" s="177">
        <v>4025.16</v>
      </c>
      <c r="K12" s="178">
        <v>0.99240866641141856</v>
      </c>
      <c r="L12" s="178">
        <v>2.0844499555439659E-2</v>
      </c>
      <c r="M12" s="149"/>
    </row>
    <row r="13" spans="2:13">
      <c r="B13" s="165" t="s">
        <v>758</v>
      </c>
      <c r="C13" s="164" t="s">
        <v>759</v>
      </c>
      <c r="D13" s="164">
        <v>10</v>
      </c>
      <c r="E13" s="164" t="s">
        <v>293</v>
      </c>
      <c r="F13" s="164" t="s">
        <v>161</v>
      </c>
      <c r="G13" s="170" t="s">
        <v>163</v>
      </c>
      <c r="H13" s="171">
        <v>0</v>
      </c>
      <c r="I13" s="164"/>
      <c r="J13" s="168">
        <v>3975.35</v>
      </c>
      <c r="K13" s="169">
        <v>0.98012794324166819</v>
      </c>
      <c r="L13" s="169">
        <v>2.0586555890378781E-2</v>
      </c>
      <c r="M13" s="149"/>
    </row>
    <row r="14" spans="2:13">
      <c r="B14" s="165" t="s">
        <v>760</v>
      </c>
      <c r="C14" s="164" t="s">
        <v>761</v>
      </c>
      <c r="D14" s="164">
        <v>26</v>
      </c>
      <c r="E14" s="164" t="s">
        <v>306</v>
      </c>
      <c r="F14" s="164" t="s">
        <v>161</v>
      </c>
      <c r="G14" s="170" t="s">
        <v>163</v>
      </c>
      <c r="H14" s="171">
        <v>0</v>
      </c>
      <c r="I14" s="164"/>
      <c r="J14" s="168">
        <v>49.81</v>
      </c>
      <c r="K14" s="169">
        <v>1.2280723169750461E-2</v>
      </c>
      <c r="L14" s="169">
        <v>2.5794366506087942E-4</v>
      </c>
      <c r="M14" s="149"/>
    </row>
    <row r="15" spans="2:13">
      <c r="B15" s="163"/>
      <c r="C15" s="164"/>
      <c r="D15" s="164"/>
      <c r="E15" s="164"/>
      <c r="F15" s="164"/>
      <c r="G15" s="164"/>
      <c r="H15" s="164"/>
      <c r="I15" s="164"/>
      <c r="J15" s="164"/>
      <c r="K15" s="169"/>
      <c r="L15" s="164"/>
      <c r="M15" s="149"/>
    </row>
    <row r="16" spans="2:13">
      <c r="B16" s="174" t="s">
        <v>41</v>
      </c>
      <c r="C16" s="162"/>
      <c r="D16" s="162"/>
      <c r="E16" s="162"/>
      <c r="F16" s="162"/>
      <c r="G16" s="162"/>
      <c r="H16" s="162"/>
      <c r="I16" s="162"/>
      <c r="J16" s="166">
        <v>30.79007</v>
      </c>
      <c r="K16" s="167">
        <v>7.5913335885813803E-3</v>
      </c>
      <c r="L16" s="167">
        <v>1.594479723605909E-4</v>
      </c>
      <c r="M16" s="149"/>
    </row>
    <row r="17" spans="2:12">
      <c r="B17" s="165" t="s">
        <v>758</v>
      </c>
      <c r="C17" s="164" t="s">
        <v>762</v>
      </c>
      <c r="D17" s="164">
        <v>10</v>
      </c>
      <c r="E17" s="164" t="s">
        <v>293</v>
      </c>
      <c r="F17" s="164" t="s">
        <v>161</v>
      </c>
      <c r="G17" s="170" t="s">
        <v>165</v>
      </c>
      <c r="H17" s="171">
        <v>0</v>
      </c>
      <c r="I17" s="164"/>
      <c r="J17" s="168">
        <v>5.0899999999999999E-3</v>
      </c>
      <c r="K17" s="169">
        <v>1.2549464150578165E-6</v>
      </c>
      <c r="L17" s="169">
        <v>2.6358828652075413E-8</v>
      </c>
    </row>
    <row r="18" spans="2:12">
      <c r="B18" s="165" t="s">
        <v>758</v>
      </c>
      <c r="C18" s="164" t="s">
        <v>763</v>
      </c>
      <c r="D18" s="164">
        <v>10</v>
      </c>
      <c r="E18" s="164" t="s">
        <v>293</v>
      </c>
      <c r="F18" s="164" t="s">
        <v>161</v>
      </c>
      <c r="G18" s="170" t="s">
        <v>162</v>
      </c>
      <c r="H18" s="171">
        <v>0</v>
      </c>
      <c r="I18" s="164"/>
      <c r="J18" s="168">
        <v>30.784980000000001</v>
      </c>
      <c r="K18" s="169">
        <v>7.5900786421663228E-3</v>
      </c>
      <c r="L18" s="169">
        <v>1.5942161353193883E-4</v>
      </c>
    </row>
    <row r="19" spans="2:12">
      <c r="B19" s="163"/>
      <c r="C19" s="164"/>
      <c r="D19" s="164"/>
      <c r="E19" s="164"/>
      <c r="F19" s="164"/>
      <c r="G19" s="164"/>
      <c r="H19" s="164"/>
      <c r="I19" s="164"/>
      <c r="J19" s="164"/>
      <c r="K19" s="169"/>
      <c r="L19" s="164"/>
    </row>
    <row r="20" spans="2:12"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</row>
    <row r="21" spans="2:12"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</row>
    <row r="22" spans="2:12">
      <c r="B22" s="172" t="s">
        <v>244</v>
      </c>
      <c r="C22" s="173"/>
      <c r="D22" s="173"/>
      <c r="E22" s="173"/>
      <c r="F22" s="173"/>
      <c r="G22" s="173"/>
      <c r="H22" s="173"/>
      <c r="I22" s="173"/>
      <c r="J22" s="173"/>
      <c r="K22" s="173"/>
      <c r="L22" s="173"/>
    </row>
    <row r="23" spans="2:12">
      <c r="B23" s="172" t="s">
        <v>110</v>
      </c>
      <c r="C23" s="173"/>
      <c r="D23" s="173"/>
      <c r="E23" s="173"/>
      <c r="F23" s="173"/>
      <c r="G23" s="173"/>
      <c r="H23" s="173"/>
      <c r="I23" s="173"/>
      <c r="J23" s="173"/>
      <c r="K23" s="173"/>
      <c r="L23" s="173"/>
    </row>
    <row r="24" spans="2:12">
      <c r="B24" s="172" t="s">
        <v>229</v>
      </c>
      <c r="C24" s="173"/>
      <c r="D24" s="173"/>
      <c r="E24" s="173"/>
      <c r="F24" s="173"/>
      <c r="G24" s="173"/>
      <c r="H24" s="173"/>
      <c r="I24" s="173"/>
      <c r="J24" s="173"/>
      <c r="K24" s="173"/>
      <c r="L24" s="173"/>
    </row>
    <row r="25" spans="2:12">
      <c r="B25" s="172" t="s">
        <v>239</v>
      </c>
      <c r="C25" s="173"/>
      <c r="D25" s="173"/>
      <c r="E25" s="173"/>
      <c r="F25" s="173"/>
      <c r="G25" s="173"/>
      <c r="H25" s="173"/>
      <c r="I25" s="173"/>
      <c r="J25" s="173"/>
      <c r="K25" s="173"/>
      <c r="L25" s="173"/>
    </row>
    <row r="26" spans="2:12"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</row>
    <row r="27" spans="2:12"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</row>
    <row r="28" spans="2:12"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3"/>
    </row>
    <row r="29" spans="2:12">
      <c r="B29" s="173"/>
      <c r="C29" s="173"/>
      <c r="D29" s="173"/>
      <c r="E29" s="173"/>
      <c r="F29" s="173"/>
      <c r="G29" s="173"/>
      <c r="H29" s="173"/>
      <c r="I29" s="173"/>
      <c r="J29" s="173"/>
      <c r="K29" s="173"/>
      <c r="L29" s="173"/>
    </row>
    <row r="30" spans="2:12">
      <c r="B30" s="173"/>
      <c r="C30" s="173"/>
      <c r="D30" s="173"/>
      <c r="E30" s="173"/>
      <c r="F30" s="173"/>
      <c r="G30" s="173"/>
      <c r="H30" s="173"/>
      <c r="I30" s="173"/>
      <c r="J30" s="173"/>
      <c r="K30" s="173"/>
      <c r="L30" s="173"/>
    </row>
    <row r="31" spans="2:12">
      <c r="B31" s="173"/>
      <c r="C31" s="173"/>
      <c r="D31" s="173"/>
      <c r="E31" s="173"/>
      <c r="F31" s="173"/>
      <c r="G31" s="173"/>
      <c r="H31" s="173"/>
      <c r="I31" s="173"/>
      <c r="J31" s="173"/>
      <c r="K31" s="173"/>
      <c r="L31" s="173"/>
    </row>
    <row r="32" spans="2:12"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</row>
    <row r="33" spans="2:12"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</row>
    <row r="34" spans="2:12"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</row>
    <row r="35" spans="2:12"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</row>
    <row r="36" spans="2:12">
      <c r="B36" s="173"/>
      <c r="C36" s="173"/>
      <c r="D36" s="173"/>
      <c r="E36" s="173"/>
      <c r="F36" s="173"/>
      <c r="G36" s="173"/>
      <c r="H36" s="173"/>
      <c r="I36" s="173"/>
      <c r="J36" s="173"/>
      <c r="K36" s="173"/>
      <c r="L36" s="173"/>
    </row>
    <row r="37" spans="2:12">
      <c r="B37" s="173"/>
      <c r="C37" s="173"/>
      <c r="D37" s="173"/>
      <c r="E37" s="173"/>
      <c r="F37" s="173"/>
      <c r="G37" s="173"/>
      <c r="H37" s="173"/>
      <c r="I37" s="173"/>
      <c r="J37" s="173"/>
      <c r="K37" s="173"/>
      <c r="L37" s="173"/>
    </row>
    <row r="38" spans="2:12">
      <c r="B38" s="173"/>
      <c r="C38" s="173"/>
      <c r="D38" s="173"/>
      <c r="E38" s="173"/>
      <c r="F38" s="173"/>
      <c r="G38" s="173"/>
      <c r="H38" s="173"/>
      <c r="I38" s="173"/>
      <c r="J38" s="173"/>
      <c r="K38" s="173"/>
      <c r="L38" s="173"/>
    </row>
    <row r="39" spans="2:12">
      <c r="B39" s="173"/>
      <c r="C39" s="173"/>
      <c r="D39" s="173"/>
      <c r="E39" s="173"/>
      <c r="F39" s="173"/>
      <c r="G39" s="173"/>
      <c r="H39" s="173"/>
      <c r="I39" s="173"/>
      <c r="J39" s="173"/>
      <c r="K39" s="173"/>
      <c r="L39" s="173"/>
    </row>
    <row r="40" spans="2:12"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</row>
    <row r="41" spans="2:12"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</row>
    <row r="42" spans="2:12"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</row>
    <row r="43" spans="2:12"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</row>
    <row r="44" spans="2:12"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</row>
    <row r="45" spans="2:12"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173"/>
    </row>
    <row r="46" spans="2:12"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</row>
    <row r="47" spans="2:12"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</row>
    <row r="48" spans="2:12"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</row>
    <row r="49" spans="2:12"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</row>
    <row r="50" spans="2:12">
      <c r="B50" s="173"/>
      <c r="C50" s="173"/>
      <c r="D50" s="173"/>
      <c r="E50" s="173"/>
      <c r="F50" s="173"/>
      <c r="G50" s="173"/>
      <c r="H50" s="173"/>
      <c r="I50" s="173"/>
      <c r="J50" s="173"/>
      <c r="K50" s="173"/>
      <c r="L50" s="173"/>
    </row>
    <row r="51" spans="2:12">
      <c r="B51" s="173"/>
      <c r="C51" s="173"/>
      <c r="D51" s="173"/>
      <c r="E51" s="173"/>
      <c r="F51" s="173"/>
      <c r="G51" s="173"/>
      <c r="H51" s="173"/>
      <c r="I51" s="173"/>
      <c r="J51" s="173"/>
      <c r="K51" s="173"/>
      <c r="L51" s="173"/>
    </row>
    <row r="52" spans="2:12">
      <c r="B52" s="173"/>
      <c r="C52" s="173"/>
      <c r="D52" s="173"/>
      <c r="E52" s="173"/>
      <c r="F52" s="173"/>
      <c r="G52" s="173"/>
      <c r="H52" s="173"/>
      <c r="I52" s="173"/>
      <c r="J52" s="173"/>
      <c r="K52" s="173"/>
      <c r="L52" s="173"/>
    </row>
    <row r="53" spans="2:12">
      <c r="B53" s="173"/>
      <c r="C53" s="173"/>
      <c r="D53" s="173"/>
      <c r="E53" s="173"/>
      <c r="F53" s="173"/>
      <c r="G53" s="173"/>
      <c r="H53" s="173"/>
      <c r="I53" s="173"/>
      <c r="J53" s="173"/>
      <c r="K53" s="173"/>
      <c r="L53" s="173"/>
    </row>
    <row r="54" spans="2:12">
      <c r="B54" s="173"/>
      <c r="C54" s="173"/>
      <c r="D54" s="173"/>
      <c r="E54" s="173"/>
      <c r="F54" s="173"/>
      <c r="G54" s="173"/>
      <c r="H54" s="173"/>
      <c r="I54" s="173"/>
      <c r="J54" s="173"/>
      <c r="K54" s="173"/>
      <c r="L54" s="173"/>
    </row>
    <row r="55" spans="2:12"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</row>
    <row r="56" spans="2:12"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</row>
    <row r="57" spans="2:12"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</row>
    <row r="58" spans="2:12"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</row>
    <row r="59" spans="2:12"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</row>
    <row r="60" spans="2:12"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</row>
    <row r="61" spans="2:12"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</row>
    <row r="62" spans="2:12"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</row>
    <row r="63" spans="2:12"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</row>
    <row r="64" spans="2:12"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</row>
    <row r="65" spans="2:12"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</row>
    <row r="66" spans="2:12">
      <c r="B66" s="173"/>
      <c r="C66" s="173"/>
      <c r="D66" s="173"/>
      <c r="E66" s="173"/>
      <c r="F66" s="173"/>
      <c r="G66" s="173"/>
      <c r="H66" s="173"/>
      <c r="I66" s="173"/>
      <c r="J66" s="173"/>
      <c r="K66" s="173"/>
      <c r="L66" s="173"/>
    </row>
    <row r="67" spans="2:12"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</row>
    <row r="68" spans="2:12"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</row>
    <row r="69" spans="2:12"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</row>
    <row r="70" spans="2:12"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</row>
    <row r="71" spans="2:12">
      <c r="B71" s="173"/>
      <c r="C71" s="173"/>
      <c r="D71" s="173"/>
      <c r="E71" s="173"/>
      <c r="F71" s="173"/>
      <c r="G71" s="173"/>
      <c r="H71" s="173"/>
      <c r="I71" s="173"/>
      <c r="J71" s="173"/>
      <c r="K71" s="173"/>
      <c r="L71" s="173"/>
    </row>
    <row r="72" spans="2:12">
      <c r="B72" s="173"/>
      <c r="C72" s="173"/>
      <c r="D72" s="173"/>
      <c r="E72" s="173"/>
      <c r="F72" s="173"/>
      <c r="G72" s="173"/>
      <c r="H72" s="173"/>
      <c r="I72" s="173"/>
      <c r="J72" s="173"/>
      <c r="K72" s="173"/>
      <c r="L72" s="173"/>
    </row>
    <row r="73" spans="2:12"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</row>
    <row r="74" spans="2:12"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</row>
    <row r="75" spans="2:12"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</row>
    <row r="76" spans="2:12"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</row>
    <row r="77" spans="2:12">
      <c r="B77" s="173"/>
      <c r="C77" s="173"/>
      <c r="D77" s="173"/>
      <c r="E77" s="173"/>
      <c r="F77" s="173"/>
      <c r="G77" s="173"/>
      <c r="H77" s="173"/>
      <c r="I77" s="173"/>
      <c r="J77" s="173"/>
      <c r="K77" s="173"/>
      <c r="L77" s="173"/>
    </row>
    <row r="78" spans="2:12">
      <c r="B78" s="173"/>
      <c r="C78" s="173"/>
      <c r="D78" s="173"/>
      <c r="E78" s="173"/>
      <c r="F78" s="173"/>
      <c r="G78" s="173"/>
      <c r="H78" s="173"/>
      <c r="I78" s="173"/>
      <c r="J78" s="173"/>
      <c r="K78" s="173"/>
      <c r="L78" s="173"/>
    </row>
    <row r="79" spans="2:12">
      <c r="B79" s="173"/>
      <c r="C79" s="173"/>
      <c r="D79" s="173"/>
      <c r="E79" s="173"/>
      <c r="F79" s="173"/>
      <c r="G79" s="173"/>
      <c r="H79" s="173"/>
      <c r="I79" s="173"/>
      <c r="J79" s="173"/>
      <c r="K79" s="173"/>
      <c r="L79" s="173"/>
    </row>
    <row r="80" spans="2:12">
      <c r="B80" s="173"/>
      <c r="C80" s="173"/>
      <c r="D80" s="173"/>
      <c r="E80" s="173"/>
      <c r="F80" s="173"/>
      <c r="G80" s="173"/>
      <c r="H80" s="173"/>
      <c r="I80" s="173"/>
      <c r="J80" s="173"/>
      <c r="K80" s="173"/>
      <c r="L80" s="173"/>
    </row>
    <row r="81" spans="2:12">
      <c r="B81" s="173"/>
      <c r="C81" s="173"/>
      <c r="D81" s="173"/>
      <c r="E81" s="173"/>
      <c r="F81" s="173"/>
      <c r="G81" s="173"/>
      <c r="H81" s="173"/>
      <c r="I81" s="173"/>
      <c r="J81" s="173"/>
      <c r="K81" s="173"/>
      <c r="L81" s="173"/>
    </row>
    <row r="82" spans="2:12">
      <c r="B82" s="173"/>
      <c r="C82" s="173"/>
      <c r="D82" s="173"/>
      <c r="E82" s="173"/>
      <c r="F82" s="173"/>
      <c r="G82" s="173"/>
      <c r="H82" s="173"/>
      <c r="I82" s="173"/>
      <c r="J82" s="173"/>
      <c r="K82" s="173"/>
      <c r="L82" s="173"/>
    </row>
    <row r="83" spans="2:12">
      <c r="B83" s="173"/>
      <c r="C83" s="173"/>
      <c r="D83" s="173"/>
      <c r="E83" s="173"/>
      <c r="F83" s="173"/>
      <c r="G83" s="173"/>
      <c r="H83" s="173"/>
      <c r="I83" s="173"/>
      <c r="J83" s="173"/>
      <c r="K83" s="173"/>
      <c r="L83" s="173"/>
    </row>
    <row r="84" spans="2:12"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</row>
    <row r="85" spans="2:12"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</row>
    <row r="86" spans="2:12"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</row>
    <row r="87" spans="2:12">
      <c r="B87" s="173"/>
      <c r="C87" s="173"/>
      <c r="D87" s="173"/>
      <c r="E87" s="173"/>
      <c r="F87" s="173"/>
      <c r="G87" s="173"/>
      <c r="H87" s="173"/>
      <c r="I87" s="173"/>
      <c r="J87" s="173"/>
      <c r="K87" s="173"/>
      <c r="L87" s="173"/>
    </row>
    <row r="88" spans="2:12"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</row>
    <row r="89" spans="2:12">
      <c r="B89" s="173"/>
      <c r="C89" s="173"/>
      <c r="D89" s="173"/>
      <c r="E89" s="173"/>
      <c r="F89" s="173"/>
      <c r="G89" s="173"/>
      <c r="H89" s="173"/>
      <c r="I89" s="173"/>
      <c r="J89" s="173"/>
      <c r="K89" s="173"/>
      <c r="L89" s="173"/>
    </row>
    <row r="90" spans="2:12"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</row>
    <row r="91" spans="2:12"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</row>
    <row r="92" spans="2:12"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</row>
    <row r="93" spans="2:12"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</row>
    <row r="94" spans="2:12">
      <c r="B94" s="173"/>
      <c r="C94" s="173"/>
      <c r="D94" s="173"/>
      <c r="E94" s="173"/>
      <c r="F94" s="173"/>
      <c r="G94" s="173"/>
      <c r="H94" s="173"/>
      <c r="I94" s="173"/>
      <c r="J94" s="173"/>
      <c r="K94" s="173"/>
      <c r="L94" s="173"/>
    </row>
    <row r="95" spans="2:12">
      <c r="B95" s="173"/>
      <c r="C95" s="173"/>
      <c r="D95" s="173"/>
      <c r="E95" s="173"/>
      <c r="F95" s="173"/>
      <c r="G95" s="173"/>
      <c r="H95" s="173"/>
      <c r="I95" s="173"/>
      <c r="J95" s="173"/>
      <c r="K95" s="173"/>
      <c r="L95" s="173"/>
    </row>
    <row r="96" spans="2:12"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</row>
    <row r="97" spans="2:12"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</row>
    <row r="98" spans="2:12">
      <c r="B98" s="173"/>
      <c r="C98" s="173"/>
      <c r="D98" s="173"/>
      <c r="E98" s="173"/>
      <c r="F98" s="173"/>
      <c r="G98" s="173"/>
      <c r="H98" s="173"/>
      <c r="I98" s="173"/>
      <c r="J98" s="173"/>
      <c r="K98" s="173"/>
      <c r="L98" s="173"/>
    </row>
    <row r="99" spans="2:12"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</row>
    <row r="100" spans="2:12"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</row>
    <row r="101" spans="2:12"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</row>
    <row r="102" spans="2:12"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</row>
    <row r="103" spans="2:12"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</row>
    <row r="104" spans="2:12">
      <c r="B104" s="173"/>
      <c r="C104" s="173"/>
      <c r="D104" s="173"/>
      <c r="E104" s="173"/>
      <c r="F104" s="173"/>
      <c r="G104" s="173"/>
      <c r="H104" s="173"/>
      <c r="I104" s="173"/>
      <c r="J104" s="173"/>
      <c r="K104" s="173"/>
      <c r="L104" s="173"/>
    </row>
    <row r="105" spans="2:12"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</row>
    <row r="106" spans="2:12"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</row>
    <row r="107" spans="2:12"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</row>
    <row r="108" spans="2:12"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</row>
    <row r="109" spans="2:12">
      <c r="B109" s="173"/>
      <c r="C109" s="173"/>
      <c r="D109" s="173"/>
      <c r="E109" s="173"/>
      <c r="F109" s="173"/>
      <c r="G109" s="173"/>
      <c r="H109" s="173"/>
      <c r="I109" s="173"/>
      <c r="J109" s="173"/>
      <c r="K109" s="173"/>
      <c r="L109" s="173"/>
    </row>
    <row r="110" spans="2:12"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</row>
    <row r="111" spans="2:12"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</row>
    <row r="112" spans="2:12"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</row>
    <row r="113" spans="2:12"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</row>
    <row r="114" spans="2:12">
      <c r="B114" s="173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</row>
    <row r="115" spans="2:12">
      <c r="B115" s="173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</row>
    <row r="116" spans="2:12">
      <c r="B116" s="173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</row>
    <row r="117" spans="2:12">
      <c r="B117" s="173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</row>
    <row r="118" spans="2:12"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</row>
    <row r="119" spans="2:12">
      <c r="B119" s="149"/>
      <c r="C119" s="149"/>
      <c r="D119" s="150"/>
      <c r="E119" s="149"/>
      <c r="F119" s="149"/>
      <c r="G119" s="149"/>
      <c r="H119" s="149"/>
      <c r="I119" s="149"/>
      <c r="J119" s="149"/>
      <c r="K119" s="149"/>
      <c r="L119" s="149"/>
    </row>
    <row r="120" spans="2:12">
      <c r="B120" s="149"/>
      <c r="C120" s="149"/>
      <c r="D120" s="150"/>
      <c r="E120" s="149"/>
      <c r="F120" s="149"/>
      <c r="G120" s="149"/>
      <c r="H120" s="149"/>
      <c r="I120" s="149"/>
      <c r="J120" s="149"/>
      <c r="K120" s="149"/>
      <c r="L120" s="149"/>
    </row>
    <row r="121" spans="2:12">
      <c r="B121" s="149"/>
      <c r="C121" s="149"/>
      <c r="D121" s="150"/>
      <c r="E121" s="149"/>
      <c r="F121" s="149"/>
      <c r="G121" s="149"/>
      <c r="H121" s="149"/>
      <c r="I121" s="149"/>
      <c r="J121" s="149"/>
      <c r="K121" s="149"/>
      <c r="L121" s="149"/>
    </row>
    <row r="122" spans="2:12">
      <c r="B122" s="149"/>
      <c r="C122" s="149"/>
      <c r="D122" s="150"/>
      <c r="E122" s="149"/>
      <c r="F122" s="149"/>
      <c r="G122" s="149"/>
      <c r="H122" s="149"/>
      <c r="I122" s="149"/>
      <c r="J122" s="149"/>
      <c r="K122" s="149"/>
      <c r="L122" s="149"/>
    </row>
    <row r="123" spans="2:12">
      <c r="B123" s="149"/>
      <c r="C123" s="149"/>
      <c r="D123" s="150"/>
      <c r="E123" s="149"/>
      <c r="F123" s="149"/>
      <c r="G123" s="149"/>
      <c r="H123" s="149"/>
      <c r="I123" s="149"/>
      <c r="J123" s="149"/>
      <c r="K123" s="149"/>
      <c r="L123" s="149"/>
    </row>
    <row r="124" spans="2:12">
      <c r="B124" s="149"/>
      <c r="C124" s="149"/>
      <c r="D124" s="150"/>
      <c r="E124" s="149"/>
      <c r="F124" s="149"/>
      <c r="G124" s="149"/>
      <c r="H124" s="149"/>
      <c r="I124" s="149"/>
      <c r="J124" s="149"/>
      <c r="K124" s="149"/>
      <c r="L124" s="149"/>
    </row>
    <row r="125" spans="2:12">
      <c r="B125" s="149"/>
      <c r="C125" s="149"/>
      <c r="D125" s="150"/>
      <c r="E125" s="149"/>
      <c r="F125" s="149"/>
      <c r="G125" s="149"/>
      <c r="H125" s="149"/>
      <c r="I125" s="149"/>
      <c r="J125" s="149"/>
      <c r="K125" s="149"/>
      <c r="L125" s="149"/>
    </row>
    <row r="126" spans="2:12">
      <c r="B126" s="149"/>
      <c r="C126" s="149"/>
      <c r="D126" s="150"/>
      <c r="E126" s="149"/>
      <c r="F126" s="149"/>
      <c r="G126" s="149"/>
      <c r="H126" s="149"/>
      <c r="I126" s="149"/>
      <c r="J126" s="149"/>
      <c r="K126" s="149"/>
      <c r="L126" s="149"/>
    </row>
    <row r="127" spans="2:12">
      <c r="B127" s="149"/>
      <c r="C127" s="149"/>
      <c r="D127" s="150"/>
      <c r="E127" s="149"/>
      <c r="F127" s="149"/>
      <c r="G127" s="149"/>
      <c r="H127" s="149"/>
      <c r="I127" s="149"/>
      <c r="J127" s="149"/>
      <c r="K127" s="149"/>
      <c r="L127" s="149"/>
    </row>
    <row r="128" spans="2:12">
      <c r="B128" s="149"/>
      <c r="C128" s="149"/>
      <c r="D128" s="150"/>
      <c r="E128" s="149"/>
      <c r="F128" s="149"/>
      <c r="G128" s="149"/>
      <c r="H128" s="149"/>
      <c r="I128" s="149"/>
      <c r="J128" s="149"/>
      <c r="K128" s="149"/>
      <c r="L128" s="149"/>
    </row>
    <row r="129" spans="4:4">
      <c r="D129" s="150"/>
    </row>
    <row r="130" spans="4:4">
      <c r="D130" s="150"/>
    </row>
    <row r="131" spans="4:4">
      <c r="D131" s="150"/>
    </row>
    <row r="132" spans="4:4">
      <c r="D132" s="150"/>
    </row>
    <row r="133" spans="4:4">
      <c r="D133" s="150"/>
    </row>
    <row r="134" spans="4:4">
      <c r="D134" s="150"/>
    </row>
    <row r="135" spans="4:4">
      <c r="D135" s="150"/>
    </row>
    <row r="136" spans="4:4">
      <c r="D136" s="150"/>
    </row>
    <row r="137" spans="4:4">
      <c r="D137" s="150"/>
    </row>
    <row r="138" spans="4:4">
      <c r="D138" s="150"/>
    </row>
    <row r="139" spans="4:4">
      <c r="D139" s="150"/>
    </row>
    <row r="140" spans="4:4">
      <c r="D140" s="150"/>
    </row>
    <row r="141" spans="4:4">
      <c r="D141" s="150"/>
    </row>
    <row r="142" spans="4:4">
      <c r="D142" s="150"/>
    </row>
    <row r="143" spans="4:4">
      <c r="D143" s="150"/>
    </row>
    <row r="144" spans="4:4">
      <c r="D144" s="150"/>
    </row>
    <row r="145" spans="4:4">
      <c r="D145" s="150"/>
    </row>
    <row r="146" spans="4:4">
      <c r="D146" s="150"/>
    </row>
    <row r="147" spans="4:4">
      <c r="D147" s="150"/>
    </row>
    <row r="148" spans="4:4">
      <c r="D148" s="150"/>
    </row>
    <row r="149" spans="4:4">
      <c r="D149" s="150"/>
    </row>
    <row r="150" spans="4:4">
      <c r="D150" s="150"/>
    </row>
    <row r="151" spans="4:4">
      <c r="D151" s="150"/>
    </row>
    <row r="152" spans="4:4">
      <c r="D152" s="150"/>
    </row>
    <row r="153" spans="4:4">
      <c r="D153" s="150"/>
    </row>
    <row r="154" spans="4:4">
      <c r="D154" s="150"/>
    </row>
    <row r="155" spans="4:4">
      <c r="D155" s="150"/>
    </row>
    <row r="156" spans="4:4">
      <c r="D156" s="150"/>
    </row>
    <row r="157" spans="4:4">
      <c r="D157" s="150"/>
    </row>
    <row r="158" spans="4:4">
      <c r="D158" s="150"/>
    </row>
    <row r="159" spans="4:4">
      <c r="D159" s="150"/>
    </row>
    <row r="160" spans="4:4">
      <c r="D160" s="150"/>
    </row>
    <row r="161" spans="4:4">
      <c r="D161" s="150"/>
    </row>
    <row r="162" spans="4:4">
      <c r="D162" s="150"/>
    </row>
    <row r="163" spans="4:4">
      <c r="D163" s="150"/>
    </row>
    <row r="164" spans="4:4">
      <c r="D164" s="150"/>
    </row>
    <row r="165" spans="4:4">
      <c r="D165" s="150"/>
    </row>
    <row r="166" spans="4:4">
      <c r="D166" s="150"/>
    </row>
    <row r="167" spans="4:4">
      <c r="D167" s="150"/>
    </row>
    <row r="168" spans="4:4">
      <c r="D168" s="150"/>
    </row>
    <row r="169" spans="4:4">
      <c r="D169" s="150"/>
    </row>
    <row r="170" spans="4:4">
      <c r="D170" s="150"/>
    </row>
    <row r="171" spans="4:4">
      <c r="D171" s="150"/>
    </row>
    <row r="172" spans="4:4">
      <c r="D172" s="150"/>
    </row>
    <row r="173" spans="4:4">
      <c r="D173" s="150"/>
    </row>
    <row r="174" spans="4:4">
      <c r="D174" s="150"/>
    </row>
    <row r="175" spans="4:4">
      <c r="D175" s="150"/>
    </row>
    <row r="176" spans="4:4">
      <c r="D176" s="150"/>
    </row>
    <row r="177" spans="4:4">
      <c r="D177" s="150"/>
    </row>
    <row r="178" spans="4:4">
      <c r="D178" s="150"/>
    </row>
    <row r="179" spans="4:4">
      <c r="D179" s="150"/>
    </row>
    <row r="180" spans="4:4">
      <c r="D180" s="150"/>
    </row>
    <row r="181" spans="4:4">
      <c r="D181" s="150"/>
    </row>
    <row r="182" spans="4:4">
      <c r="D182" s="150"/>
    </row>
    <row r="183" spans="4:4">
      <c r="D183" s="150"/>
    </row>
    <row r="184" spans="4:4">
      <c r="D184" s="150"/>
    </row>
    <row r="185" spans="4:4">
      <c r="D185" s="150"/>
    </row>
    <row r="186" spans="4:4">
      <c r="D186" s="150"/>
    </row>
    <row r="187" spans="4:4">
      <c r="D187" s="150"/>
    </row>
    <row r="188" spans="4:4">
      <c r="D188" s="150"/>
    </row>
    <row r="189" spans="4:4">
      <c r="D189" s="150"/>
    </row>
    <row r="190" spans="4:4">
      <c r="D190" s="150"/>
    </row>
    <row r="191" spans="4:4">
      <c r="D191" s="150"/>
    </row>
    <row r="192" spans="4:4">
      <c r="D192" s="150"/>
    </row>
    <row r="193" spans="4:4">
      <c r="D193" s="150"/>
    </row>
    <row r="194" spans="4:4">
      <c r="D194" s="150"/>
    </row>
    <row r="195" spans="4:4">
      <c r="D195" s="150"/>
    </row>
    <row r="196" spans="4:4">
      <c r="D196" s="150"/>
    </row>
    <row r="197" spans="4:4">
      <c r="D197" s="150"/>
    </row>
    <row r="198" spans="4:4">
      <c r="D198" s="150"/>
    </row>
    <row r="199" spans="4:4">
      <c r="D199" s="150"/>
    </row>
    <row r="200" spans="4:4">
      <c r="D200" s="150"/>
    </row>
    <row r="201" spans="4:4">
      <c r="D201" s="150"/>
    </row>
    <row r="202" spans="4:4">
      <c r="D202" s="150"/>
    </row>
    <row r="203" spans="4:4">
      <c r="D203" s="150"/>
    </row>
    <row r="204" spans="4:4">
      <c r="D204" s="150"/>
    </row>
    <row r="205" spans="4:4">
      <c r="D205" s="150"/>
    </row>
    <row r="206" spans="4:4">
      <c r="D206" s="150"/>
    </row>
    <row r="207" spans="4:4">
      <c r="D207" s="150"/>
    </row>
    <row r="208" spans="4:4">
      <c r="D208" s="150"/>
    </row>
    <row r="209" spans="4:4">
      <c r="D209" s="150"/>
    </row>
    <row r="210" spans="4:4">
      <c r="D210" s="150"/>
    </row>
    <row r="211" spans="4:4">
      <c r="D211" s="150"/>
    </row>
    <row r="212" spans="4:4">
      <c r="D212" s="150"/>
    </row>
    <row r="213" spans="4:4">
      <c r="D213" s="150"/>
    </row>
    <row r="214" spans="4:4">
      <c r="D214" s="150"/>
    </row>
    <row r="215" spans="4:4">
      <c r="D215" s="150"/>
    </row>
    <row r="216" spans="4:4">
      <c r="D216" s="150"/>
    </row>
    <row r="217" spans="4:4">
      <c r="D217" s="150"/>
    </row>
    <row r="218" spans="4:4">
      <c r="D218" s="150"/>
    </row>
    <row r="219" spans="4:4">
      <c r="D219" s="150"/>
    </row>
    <row r="220" spans="4:4">
      <c r="D220" s="150"/>
    </row>
    <row r="221" spans="4:4">
      <c r="D221" s="150"/>
    </row>
    <row r="222" spans="4:4">
      <c r="D222" s="150"/>
    </row>
    <row r="223" spans="4:4">
      <c r="D223" s="150"/>
    </row>
    <row r="224" spans="4:4">
      <c r="D224" s="150"/>
    </row>
    <row r="225" spans="4:4">
      <c r="D225" s="150"/>
    </row>
    <row r="226" spans="4:4">
      <c r="D226" s="150"/>
    </row>
    <row r="227" spans="4:4">
      <c r="D227" s="150"/>
    </row>
    <row r="228" spans="4:4">
      <c r="D228" s="150"/>
    </row>
    <row r="229" spans="4:4">
      <c r="D229" s="150"/>
    </row>
    <row r="230" spans="4:4">
      <c r="D230" s="150"/>
    </row>
    <row r="231" spans="4:4">
      <c r="D231" s="150"/>
    </row>
    <row r="232" spans="4:4">
      <c r="D232" s="150"/>
    </row>
    <row r="233" spans="4:4">
      <c r="D233" s="150"/>
    </row>
    <row r="234" spans="4:4">
      <c r="D234" s="150"/>
    </row>
    <row r="235" spans="4:4">
      <c r="D235" s="150"/>
    </row>
    <row r="236" spans="4:4">
      <c r="D236" s="150"/>
    </row>
    <row r="237" spans="4:4">
      <c r="D237" s="150"/>
    </row>
    <row r="238" spans="4:4">
      <c r="D238" s="150"/>
    </row>
    <row r="239" spans="4:4">
      <c r="D239" s="150"/>
    </row>
    <row r="240" spans="4:4">
      <c r="D240" s="150"/>
    </row>
    <row r="241" spans="4:4">
      <c r="D241" s="150"/>
    </row>
    <row r="242" spans="4:4">
      <c r="D242" s="150"/>
    </row>
    <row r="243" spans="4:4">
      <c r="D243" s="150"/>
    </row>
    <row r="244" spans="4:4">
      <c r="D244" s="150"/>
    </row>
    <row r="245" spans="4:4">
      <c r="D245" s="150"/>
    </row>
    <row r="246" spans="4:4">
      <c r="D246" s="150"/>
    </row>
    <row r="247" spans="4:4">
      <c r="D247" s="150"/>
    </row>
    <row r="248" spans="4:4">
      <c r="D248" s="150"/>
    </row>
    <row r="249" spans="4:4">
      <c r="D249" s="150"/>
    </row>
    <row r="250" spans="4:4">
      <c r="D250" s="150"/>
    </row>
    <row r="251" spans="4:4">
      <c r="D251" s="150"/>
    </row>
    <row r="252" spans="4:4">
      <c r="D252" s="150"/>
    </row>
    <row r="253" spans="4:4">
      <c r="D253" s="150"/>
    </row>
    <row r="254" spans="4:4">
      <c r="D254" s="150"/>
    </row>
    <row r="255" spans="4:4">
      <c r="D255" s="150"/>
    </row>
    <row r="256" spans="4:4">
      <c r="D256" s="150"/>
    </row>
    <row r="257" spans="4:4">
      <c r="D257" s="150"/>
    </row>
    <row r="258" spans="4:4">
      <c r="D258" s="150"/>
    </row>
    <row r="259" spans="4:4">
      <c r="D259" s="150"/>
    </row>
    <row r="260" spans="4:4">
      <c r="D260" s="150"/>
    </row>
    <row r="261" spans="4:4">
      <c r="D261" s="150"/>
    </row>
    <row r="262" spans="4:4">
      <c r="D262" s="150"/>
    </row>
    <row r="263" spans="4:4">
      <c r="D263" s="150"/>
    </row>
    <row r="264" spans="4:4">
      <c r="D264" s="150"/>
    </row>
    <row r="265" spans="4:4">
      <c r="D265" s="150"/>
    </row>
    <row r="266" spans="4:4">
      <c r="D266" s="150"/>
    </row>
    <row r="267" spans="4:4">
      <c r="D267" s="150"/>
    </row>
    <row r="268" spans="4:4">
      <c r="D268" s="150"/>
    </row>
    <row r="269" spans="4:4">
      <c r="D269" s="150"/>
    </row>
    <row r="270" spans="4:4">
      <c r="D270" s="150"/>
    </row>
    <row r="271" spans="4:4">
      <c r="D271" s="150"/>
    </row>
    <row r="272" spans="4:4">
      <c r="D272" s="150"/>
    </row>
    <row r="273" spans="4:4">
      <c r="D273" s="150"/>
    </row>
    <row r="274" spans="4:4">
      <c r="D274" s="150"/>
    </row>
    <row r="275" spans="4:4">
      <c r="D275" s="150"/>
    </row>
    <row r="276" spans="4:4">
      <c r="D276" s="150"/>
    </row>
    <row r="277" spans="4:4">
      <c r="D277" s="150"/>
    </row>
    <row r="278" spans="4:4">
      <c r="D278" s="150"/>
    </row>
    <row r="279" spans="4:4">
      <c r="D279" s="150"/>
    </row>
    <row r="280" spans="4:4">
      <c r="D280" s="150"/>
    </row>
    <row r="281" spans="4:4">
      <c r="D281" s="150"/>
    </row>
    <row r="282" spans="4:4">
      <c r="D282" s="150"/>
    </row>
    <row r="283" spans="4:4">
      <c r="D283" s="150"/>
    </row>
    <row r="284" spans="4:4">
      <c r="D284" s="150"/>
    </row>
    <row r="285" spans="4:4">
      <c r="D285" s="150"/>
    </row>
    <row r="286" spans="4:4">
      <c r="D286" s="150"/>
    </row>
    <row r="287" spans="4:4">
      <c r="D287" s="150"/>
    </row>
    <row r="288" spans="4:4">
      <c r="D288" s="150"/>
    </row>
    <row r="289" spans="4:4">
      <c r="D289" s="150"/>
    </row>
    <row r="290" spans="4:4">
      <c r="D290" s="150"/>
    </row>
    <row r="291" spans="4:4">
      <c r="D291" s="150"/>
    </row>
    <row r="292" spans="4:4">
      <c r="D292" s="150"/>
    </row>
    <row r="293" spans="4:4">
      <c r="D293" s="150"/>
    </row>
    <row r="294" spans="4:4">
      <c r="D294" s="150"/>
    </row>
    <row r="295" spans="4:4">
      <c r="D295" s="150"/>
    </row>
    <row r="296" spans="4:4">
      <c r="D296" s="150"/>
    </row>
    <row r="297" spans="4:4">
      <c r="D297" s="150"/>
    </row>
    <row r="298" spans="4:4">
      <c r="D298" s="150"/>
    </row>
    <row r="299" spans="4:4">
      <c r="D299" s="150"/>
    </row>
    <row r="300" spans="4:4">
      <c r="D300" s="150"/>
    </row>
    <row r="301" spans="4:4">
      <c r="D301" s="150"/>
    </row>
    <row r="302" spans="4:4">
      <c r="D302" s="150"/>
    </row>
    <row r="303" spans="4:4">
      <c r="D303" s="150"/>
    </row>
    <row r="304" spans="4:4">
      <c r="D304" s="150"/>
    </row>
    <row r="305" spans="4:4">
      <c r="D305" s="150"/>
    </row>
    <row r="306" spans="4:4">
      <c r="D306" s="150"/>
    </row>
    <row r="307" spans="4:4">
      <c r="D307" s="150"/>
    </row>
    <row r="308" spans="4:4">
      <c r="D308" s="150"/>
    </row>
    <row r="309" spans="4:4">
      <c r="D309" s="150"/>
    </row>
    <row r="310" spans="4:4">
      <c r="D310" s="150"/>
    </row>
    <row r="311" spans="4:4">
      <c r="D311" s="150"/>
    </row>
    <row r="312" spans="4:4">
      <c r="D312" s="150"/>
    </row>
    <row r="313" spans="4:4">
      <c r="D313" s="150"/>
    </row>
    <row r="314" spans="4:4">
      <c r="D314" s="150"/>
    </row>
    <row r="315" spans="4:4">
      <c r="D315" s="150"/>
    </row>
    <row r="316" spans="4:4">
      <c r="D316" s="150"/>
    </row>
    <row r="317" spans="4:4">
      <c r="D317" s="150"/>
    </row>
    <row r="318" spans="4:4">
      <c r="D318" s="150"/>
    </row>
    <row r="319" spans="4:4">
      <c r="D319" s="150"/>
    </row>
    <row r="320" spans="4:4">
      <c r="D320" s="150"/>
    </row>
    <row r="321" spans="4:4">
      <c r="D321" s="150"/>
    </row>
    <row r="322" spans="4:4">
      <c r="D322" s="150"/>
    </row>
    <row r="323" spans="4:4">
      <c r="D323" s="150"/>
    </row>
    <row r="324" spans="4:4">
      <c r="D324" s="150"/>
    </row>
    <row r="325" spans="4:4">
      <c r="D325" s="150"/>
    </row>
    <row r="326" spans="4:4">
      <c r="D326" s="150"/>
    </row>
    <row r="327" spans="4:4">
      <c r="D327" s="150"/>
    </row>
    <row r="328" spans="4:4">
      <c r="D328" s="150"/>
    </row>
    <row r="329" spans="4:4">
      <c r="D329" s="150"/>
    </row>
    <row r="330" spans="4:4">
      <c r="D330" s="150"/>
    </row>
    <row r="331" spans="4:4">
      <c r="D331" s="150"/>
    </row>
    <row r="332" spans="4:4">
      <c r="D332" s="150"/>
    </row>
    <row r="333" spans="4:4">
      <c r="D333" s="150"/>
    </row>
    <row r="334" spans="4:4">
      <c r="D334" s="150"/>
    </row>
    <row r="335" spans="4:4">
      <c r="D335" s="150"/>
    </row>
    <row r="336" spans="4:4">
      <c r="D336" s="150"/>
    </row>
    <row r="337" spans="4:4">
      <c r="D337" s="150"/>
    </row>
    <row r="338" spans="4:4">
      <c r="D338" s="150"/>
    </row>
    <row r="339" spans="4:4">
      <c r="D339" s="150"/>
    </row>
    <row r="340" spans="4:4">
      <c r="D340" s="150"/>
    </row>
    <row r="341" spans="4:4">
      <c r="D341" s="150"/>
    </row>
    <row r="342" spans="4:4">
      <c r="D342" s="150"/>
    </row>
    <row r="343" spans="4:4">
      <c r="D343" s="150"/>
    </row>
    <row r="344" spans="4:4">
      <c r="D344" s="150"/>
    </row>
    <row r="345" spans="4:4">
      <c r="D345" s="150"/>
    </row>
    <row r="346" spans="4:4">
      <c r="D346" s="150"/>
    </row>
    <row r="347" spans="4:4">
      <c r="D347" s="150"/>
    </row>
    <row r="348" spans="4:4">
      <c r="D348" s="150"/>
    </row>
    <row r="349" spans="4:4">
      <c r="D349" s="150"/>
    </row>
    <row r="350" spans="4:4">
      <c r="D350" s="150"/>
    </row>
    <row r="351" spans="4:4">
      <c r="D351" s="150"/>
    </row>
    <row r="352" spans="4:4">
      <c r="D352" s="150"/>
    </row>
    <row r="353" spans="4:4">
      <c r="D353" s="150"/>
    </row>
    <row r="354" spans="4:4">
      <c r="D354" s="150"/>
    </row>
    <row r="355" spans="4:4">
      <c r="D355" s="150"/>
    </row>
    <row r="356" spans="4:4">
      <c r="D356" s="150"/>
    </row>
    <row r="357" spans="4:4">
      <c r="D357" s="150"/>
    </row>
    <row r="358" spans="4:4">
      <c r="D358" s="150"/>
    </row>
    <row r="359" spans="4:4">
      <c r="D359" s="150"/>
    </row>
    <row r="360" spans="4:4">
      <c r="D360" s="150"/>
    </row>
    <row r="361" spans="4:4">
      <c r="D361" s="150"/>
    </row>
    <row r="362" spans="4:4">
      <c r="D362" s="150"/>
    </row>
    <row r="363" spans="4:4">
      <c r="D363" s="150"/>
    </row>
    <row r="364" spans="4:4">
      <c r="D364" s="150"/>
    </row>
    <row r="365" spans="4:4">
      <c r="D365" s="150"/>
    </row>
    <row r="366" spans="4:4">
      <c r="D366" s="150"/>
    </row>
    <row r="367" spans="4:4">
      <c r="D367" s="150"/>
    </row>
    <row r="368" spans="4:4">
      <c r="D368" s="150"/>
    </row>
    <row r="369" spans="4:4">
      <c r="D369" s="150"/>
    </row>
    <row r="370" spans="4:4">
      <c r="D370" s="150"/>
    </row>
    <row r="371" spans="4:4">
      <c r="D371" s="150"/>
    </row>
    <row r="372" spans="4:4">
      <c r="D372" s="150"/>
    </row>
    <row r="373" spans="4:4">
      <c r="D373" s="150"/>
    </row>
    <row r="374" spans="4:4">
      <c r="D374" s="150"/>
    </row>
    <row r="375" spans="4:4">
      <c r="D375" s="150"/>
    </row>
    <row r="376" spans="4:4">
      <c r="D376" s="150"/>
    </row>
    <row r="377" spans="4:4">
      <c r="D377" s="150"/>
    </row>
    <row r="378" spans="4:4">
      <c r="D378" s="150"/>
    </row>
    <row r="379" spans="4:4">
      <c r="D379" s="150"/>
    </row>
    <row r="380" spans="4:4">
      <c r="D380" s="150"/>
    </row>
    <row r="381" spans="4:4">
      <c r="D381" s="150"/>
    </row>
    <row r="382" spans="4:4">
      <c r="D382" s="150"/>
    </row>
    <row r="383" spans="4:4">
      <c r="D383" s="150"/>
    </row>
    <row r="384" spans="4:4">
      <c r="D384" s="150"/>
    </row>
    <row r="385" spans="4:4">
      <c r="D385" s="150"/>
    </row>
    <row r="386" spans="4:4">
      <c r="D386" s="150"/>
    </row>
    <row r="387" spans="4:4">
      <c r="D387" s="150"/>
    </row>
    <row r="388" spans="4:4">
      <c r="D388" s="150"/>
    </row>
    <row r="389" spans="4:4">
      <c r="D389" s="150"/>
    </row>
    <row r="390" spans="4:4">
      <c r="D390" s="150"/>
    </row>
    <row r="391" spans="4:4">
      <c r="D391" s="150"/>
    </row>
    <row r="392" spans="4:4">
      <c r="D392" s="150"/>
    </row>
    <row r="393" spans="4:4">
      <c r="D393" s="150"/>
    </row>
    <row r="394" spans="4:4">
      <c r="D394" s="150"/>
    </row>
    <row r="395" spans="4:4">
      <c r="D395" s="150"/>
    </row>
    <row r="396" spans="4:4">
      <c r="D396" s="150"/>
    </row>
    <row r="397" spans="4:4">
      <c r="D397" s="150"/>
    </row>
    <row r="398" spans="4:4">
      <c r="D398" s="150"/>
    </row>
    <row r="399" spans="4:4">
      <c r="D399" s="150"/>
    </row>
    <row r="400" spans="4:4">
      <c r="D400" s="150"/>
    </row>
    <row r="401" spans="4:4">
      <c r="D401" s="150"/>
    </row>
    <row r="402" spans="4:4">
      <c r="D402" s="150"/>
    </row>
    <row r="403" spans="4:4">
      <c r="D403" s="150"/>
    </row>
    <row r="404" spans="4:4">
      <c r="D404" s="150"/>
    </row>
    <row r="405" spans="4:4">
      <c r="D405" s="150"/>
    </row>
    <row r="406" spans="4:4">
      <c r="D406" s="150"/>
    </row>
    <row r="407" spans="4:4">
      <c r="D407" s="150"/>
    </row>
    <row r="408" spans="4:4">
      <c r="D408" s="150"/>
    </row>
    <row r="409" spans="4:4">
      <c r="D409" s="150"/>
    </row>
    <row r="410" spans="4:4">
      <c r="D410" s="150"/>
    </row>
    <row r="411" spans="4:4">
      <c r="D411" s="150"/>
    </row>
    <row r="412" spans="4:4">
      <c r="D412" s="150"/>
    </row>
    <row r="413" spans="4:4">
      <c r="D413" s="150"/>
    </row>
    <row r="414" spans="4:4">
      <c r="D414" s="150"/>
    </row>
    <row r="415" spans="4:4">
      <c r="D415" s="150"/>
    </row>
    <row r="416" spans="4:4">
      <c r="D416" s="150"/>
    </row>
    <row r="417" spans="4:4">
      <c r="D417" s="150"/>
    </row>
    <row r="418" spans="4:4">
      <c r="D418" s="150"/>
    </row>
    <row r="419" spans="4:4">
      <c r="D419" s="150"/>
    </row>
    <row r="420" spans="4:4">
      <c r="D420" s="150"/>
    </row>
    <row r="421" spans="4:4">
      <c r="D421" s="150"/>
    </row>
    <row r="422" spans="4:4">
      <c r="D422" s="150"/>
    </row>
    <row r="423" spans="4:4">
      <c r="D423" s="150"/>
    </row>
    <row r="424" spans="4:4">
      <c r="D424" s="150"/>
    </row>
    <row r="425" spans="4:4">
      <c r="D425" s="150"/>
    </row>
    <row r="426" spans="4:4">
      <c r="D426" s="150"/>
    </row>
    <row r="427" spans="4:4">
      <c r="D427" s="150"/>
    </row>
    <row r="428" spans="4:4">
      <c r="D428" s="150"/>
    </row>
    <row r="429" spans="4:4">
      <c r="D429" s="150"/>
    </row>
    <row r="430" spans="4:4">
      <c r="D430" s="150"/>
    </row>
    <row r="431" spans="4:4">
      <c r="D431" s="150"/>
    </row>
    <row r="432" spans="4:4">
      <c r="D432" s="150"/>
    </row>
    <row r="433" spans="4:4">
      <c r="D433" s="150"/>
    </row>
    <row r="434" spans="4:4">
      <c r="D434" s="150"/>
    </row>
    <row r="435" spans="4:4">
      <c r="D435" s="150"/>
    </row>
    <row r="436" spans="4:4">
      <c r="D436" s="150"/>
    </row>
    <row r="437" spans="4:4">
      <c r="D437" s="150"/>
    </row>
    <row r="438" spans="4:4">
      <c r="D438" s="150"/>
    </row>
    <row r="439" spans="4:4">
      <c r="D439" s="150"/>
    </row>
    <row r="440" spans="4:4">
      <c r="D440" s="150"/>
    </row>
    <row r="441" spans="4:4">
      <c r="D441" s="150"/>
    </row>
    <row r="442" spans="4:4">
      <c r="D442" s="150"/>
    </row>
    <row r="443" spans="4:4">
      <c r="D443" s="150"/>
    </row>
    <row r="444" spans="4:4">
      <c r="D444" s="150"/>
    </row>
    <row r="445" spans="4:4">
      <c r="D445" s="150"/>
    </row>
    <row r="446" spans="4:4">
      <c r="D446" s="150"/>
    </row>
    <row r="447" spans="4:4">
      <c r="D447" s="150"/>
    </row>
    <row r="448" spans="4:4">
      <c r="D448" s="150"/>
    </row>
    <row r="449" spans="4:4">
      <c r="D449" s="150"/>
    </row>
    <row r="450" spans="4:4">
      <c r="D450" s="150"/>
    </row>
    <row r="451" spans="4:4">
      <c r="D451" s="150"/>
    </row>
    <row r="452" spans="4:4">
      <c r="D452" s="150"/>
    </row>
    <row r="453" spans="4:4">
      <c r="D453" s="150"/>
    </row>
    <row r="454" spans="4:4">
      <c r="D454" s="150"/>
    </row>
    <row r="455" spans="4:4">
      <c r="D455" s="150"/>
    </row>
    <row r="456" spans="4:4">
      <c r="D456" s="150"/>
    </row>
    <row r="457" spans="4:4">
      <c r="D457" s="150"/>
    </row>
    <row r="458" spans="4:4">
      <c r="D458" s="150"/>
    </row>
    <row r="459" spans="4:4">
      <c r="D459" s="150"/>
    </row>
    <row r="460" spans="4:4">
      <c r="D460" s="150"/>
    </row>
    <row r="461" spans="4:4">
      <c r="D461" s="150"/>
    </row>
    <row r="462" spans="4:4">
      <c r="D462" s="150"/>
    </row>
    <row r="463" spans="4:4">
      <c r="D463" s="150"/>
    </row>
    <row r="464" spans="4:4">
      <c r="D464" s="150"/>
    </row>
    <row r="465" spans="4:4">
      <c r="D465" s="150"/>
    </row>
    <row r="466" spans="4:4">
      <c r="D466" s="150"/>
    </row>
    <row r="467" spans="4:4">
      <c r="D467" s="150"/>
    </row>
    <row r="468" spans="4:4">
      <c r="D468" s="150"/>
    </row>
    <row r="469" spans="4:4">
      <c r="D469" s="150"/>
    </row>
    <row r="470" spans="4:4">
      <c r="D470" s="150"/>
    </row>
    <row r="471" spans="4:4">
      <c r="D471" s="150"/>
    </row>
    <row r="472" spans="4:4">
      <c r="D472" s="150"/>
    </row>
    <row r="473" spans="4:4">
      <c r="D473" s="150"/>
    </row>
    <row r="474" spans="4:4">
      <c r="D474" s="150"/>
    </row>
    <row r="475" spans="4:4">
      <c r="D475" s="150"/>
    </row>
    <row r="476" spans="4:4">
      <c r="D476" s="150"/>
    </row>
    <row r="477" spans="4:4">
      <c r="D477" s="150"/>
    </row>
    <row r="478" spans="4:4">
      <c r="D478" s="150"/>
    </row>
    <row r="479" spans="4:4">
      <c r="D479" s="150"/>
    </row>
    <row r="480" spans="4:4">
      <c r="D480" s="150"/>
    </row>
    <row r="481" spans="4:4">
      <c r="D481" s="150"/>
    </row>
    <row r="482" spans="4:4">
      <c r="D482" s="150"/>
    </row>
    <row r="483" spans="4:4">
      <c r="D483" s="150"/>
    </row>
    <row r="484" spans="4:4">
      <c r="D484" s="150"/>
    </row>
    <row r="485" spans="4:4">
      <c r="D485" s="150"/>
    </row>
    <row r="486" spans="4:4">
      <c r="D486" s="150"/>
    </row>
    <row r="487" spans="4:4">
      <c r="D487" s="150"/>
    </row>
    <row r="488" spans="4:4">
      <c r="D488" s="150"/>
    </row>
    <row r="489" spans="4:4">
      <c r="D489" s="150"/>
    </row>
    <row r="490" spans="4:4">
      <c r="D490" s="150"/>
    </row>
    <row r="491" spans="4:4">
      <c r="D491" s="150"/>
    </row>
    <row r="492" spans="4:4">
      <c r="D492" s="150"/>
    </row>
    <row r="493" spans="4:4">
      <c r="D493" s="150"/>
    </row>
    <row r="494" spans="4:4">
      <c r="D494" s="150"/>
    </row>
    <row r="495" spans="4:4">
      <c r="D495" s="150"/>
    </row>
    <row r="496" spans="4:4">
      <c r="D496" s="150"/>
    </row>
    <row r="497" spans="4:4">
      <c r="D497" s="150"/>
    </row>
    <row r="498" spans="4:4">
      <c r="D498" s="150"/>
    </row>
    <row r="499" spans="4:4">
      <c r="D499" s="150"/>
    </row>
    <row r="500" spans="4:4">
      <c r="D500" s="150"/>
    </row>
    <row r="501" spans="4:4">
      <c r="D501" s="150"/>
    </row>
    <row r="502" spans="4:4">
      <c r="D502" s="150"/>
    </row>
    <row r="503" spans="4:4">
      <c r="D503" s="150"/>
    </row>
    <row r="504" spans="4:4">
      <c r="D504" s="150"/>
    </row>
    <row r="505" spans="4:4">
      <c r="D505" s="150"/>
    </row>
    <row r="506" spans="4:4">
      <c r="D506" s="150"/>
    </row>
    <row r="507" spans="4:4">
      <c r="D507" s="150"/>
    </row>
    <row r="508" spans="4:4">
      <c r="D508" s="150"/>
    </row>
    <row r="509" spans="4:4">
      <c r="D509" s="150"/>
    </row>
    <row r="510" spans="4:4">
      <c r="D510" s="150"/>
    </row>
    <row r="511" spans="4:4">
      <c r="D511" s="150"/>
    </row>
    <row r="512" spans="4:4">
      <c r="D512" s="150"/>
    </row>
    <row r="513" spans="4:5">
      <c r="D513" s="150"/>
      <c r="E513" s="149"/>
    </row>
    <row r="514" spans="4:5">
      <c r="D514" s="150"/>
      <c r="E514" s="149"/>
    </row>
    <row r="515" spans="4:5">
      <c r="D515" s="150"/>
      <c r="E515" s="149"/>
    </row>
    <row r="516" spans="4:5">
      <c r="D516" s="149"/>
      <c r="E516" s="151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 B24:B25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B11" sqref="B11:B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178</v>
      </c>
      <c r="C1" s="78" t="s" vm="1">
        <v>245</v>
      </c>
    </row>
    <row r="2" spans="2:18">
      <c r="B2" s="57" t="s">
        <v>177</v>
      </c>
      <c r="C2" s="78" t="s">
        <v>246</v>
      </c>
    </row>
    <row r="3" spans="2:18">
      <c r="B3" s="57" t="s">
        <v>179</v>
      </c>
      <c r="C3" s="78" t="s">
        <v>247</v>
      </c>
    </row>
    <row r="4" spans="2:18">
      <c r="B4" s="57" t="s">
        <v>180</v>
      </c>
      <c r="C4" s="78">
        <v>2144</v>
      </c>
    </row>
    <row r="6" spans="2:18" ht="26.25" customHeight="1">
      <c r="B6" s="195" t="s">
        <v>219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7"/>
    </row>
    <row r="7" spans="2:18" s="3" customFormat="1" ht="78.75">
      <c r="B7" s="22" t="s">
        <v>114</v>
      </c>
      <c r="C7" s="30" t="s">
        <v>43</v>
      </c>
      <c r="D7" s="30" t="s">
        <v>59</v>
      </c>
      <c r="E7" s="30" t="s">
        <v>15</v>
      </c>
      <c r="F7" s="30" t="s">
        <v>60</v>
      </c>
      <c r="G7" s="30" t="s">
        <v>99</v>
      </c>
      <c r="H7" s="30" t="s">
        <v>18</v>
      </c>
      <c r="I7" s="30" t="s">
        <v>98</v>
      </c>
      <c r="J7" s="30" t="s">
        <v>17</v>
      </c>
      <c r="K7" s="30" t="s">
        <v>216</v>
      </c>
      <c r="L7" s="30" t="s">
        <v>231</v>
      </c>
      <c r="M7" s="30" t="s">
        <v>217</v>
      </c>
      <c r="N7" s="30" t="s">
        <v>55</v>
      </c>
      <c r="O7" s="30" t="s">
        <v>181</v>
      </c>
      <c r="P7" s="31" t="s">
        <v>183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240</v>
      </c>
      <c r="M8" s="32" t="s">
        <v>234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244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110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99" t="s">
        <v>239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L25" sqref="L2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178</v>
      </c>
      <c r="C1" s="78" t="s" vm="1">
        <v>245</v>
      </c>
    </row>
    <row r="2" spans="2:18">
      <c r="B2" s="57" t="s">
        <v>177</v>
      </c>
      <c r="C2" s="78" t="s">
        <v>246</v>
      </c>
    </row>
    <row r="3" spans="2:18">
      <c r="B3" s="57" t="s">
        <v>179</v>
      </c>
      <c r="C3" s="78" t="s">
        <v>247</v>
      </c>
    </row>
    <row r="4" spans="2:18">
      <c r="B4" s="57" t="s">
        <v>180</v>
      </c>
      <c r="C4" s="78">
        <v>2144</v>
      </c>
    </row>
    <row r="6" spans="2:18" ht="26.25" customHeight="1">
      <c r="B6" s="195" t="s">
        <v>221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7"/>
    </row>
    <row r="7" spans="2:18" s="3" customFormat="1" ht="78.75">
      <c r="B7" s="22" t="s">
        <v>114</v>
      </c>
      <c r="C7" s="30" t="s">
        <v>43</v>
      </c>
      <c r="D7" s="30" t="s">
        <v>59</v>
      </c>
      <c r="E7" s="30" t="s">
        <v>15</v>
      </c>
      <c r="F7" s="30" t="s">
        <v>60</v>
      </c>
      <c r="G7" s="30" t="s">
        <v>99</v>
      </c>
      <c r="H7" s="30" t="s">
        <v>18</v>
      </c>
      <c r="I7" s="30" t="s">
        <v>98</v>
      </c>
      <c r="J7" s="30" t="s">
        <v>17</v>
      </c>
      <c r="K7" s="30" t="s">
        <v>216</v>
      </c>
      <c r="L7" s="30" t="s">
        <v>231</v>
      </c>
      <c r="M7" s="30" t="s">
        <v>217</v>
      </c>
      <c r="N7" s="30" t="s">
        <v>55</v>
      </c>
      <c r="O7" s="30" t="s">
        <v>181</v>
      </c>
      <c r="P7" s="31" t="s">
        <v>183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240</v>
      </c>
      <c r="M8" s="32" t="s">
        <v>234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244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110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99" t="s">
        <v>239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8"/>
  <sheetViews>
    <sheetView rightToLeft="1" topLeftCell="B1" workbookViewId="0">
      <selection activeCell="Q28" sqref="Q28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178</v>
      </c>
      <c r="C1" s="78" t="s" vm="1">
        <v>245</v>
      </c>
    </row>
    <row r="2" spans="2:52">
      <c r="B2" s="57" t="s">
        <v>177</v>
      </c>
      <c r="C2" s="78" t="s">
        <v>246</v>
      </c>
    </row>
    <row r="3" spans="2:52">
      <c r="B3" s="57" t="s">
        <v>179</v>
      </c>
      <c r="C3" s="78" t="s">
        <v>247</v>
      </c>
    </row>
    <row r="4" spans="2:52">
      <c r="B4" s="57" t="s">
        <v>180</v>
      </c>
      <c r="C4" s="78">
        <v>2144</v>
      </c>
    </row>
    <row r="6" spans="2:52" ht="21.75" customHeight="1">
      <c r="B6" s="186" t="s">
        <v>208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8"/>
    </row>
    <row r="7" spans="2:52" ht="27.75" customHeight="1">
      <c r="B7" s="189" t="s">
        <v>83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1"/>
      <c r="AT7" s="3"/>
      <c r="AU7" s="3"/>
    </row>
    <row r="8" spans="2:52" s="3" customFormat="1" ht="55.5" customHeight="1">
      <c r="B8" s="22" t="s">
        <v>113</v>
      </c>
      <c r="C8" s="30" t="s">
        <v>43</v>
      </c>
      <c r="D8" s="30" t="s">
        <v>118</v>
      </c>
      <c r="E8" s="30" t="s">
        <v>15</v>
      </c>
      <c r="F8" s="30" t="s">
        <v>60</v>
      </c>
      <c r="G8" s="30" t="s">
        <v>99</v>
      </c>
      <c r="H8" s="30" t="s">
        <v>18</v>
      </c>
      <c r="I8" s="30" t="s">
        <v>98</v>
      </c>
      <c r="J8" s="30" t="s">
        <v>17</v>
      </c>
      <c r="K8" s="30" t="s">
        <v>19</v>
      </c>
      <c r="L8" s="30" t="s">
        <v>231</v>
      </c>
      <c r="M8" s="30" t="s">
        <v>230</v>
      </c>
      <c r="N8" s="30" t="s">
        <v>58</v>
      </c>
      <c r="O8" s="30" t="s">
        <v>233</v>
      </c>
      <c r="P8" s="30" t="s">
        <v>181</v>
      </c>
      <c r="Q8" s="73" t="s">
        <v>183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240</v>
      </c>
      <c r="M9" s="32"/>
      <c r="N9" s="32" t="s">
        <v>241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111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79" t="s">
        <v>26</v>
      </c>
      <c r="C11" s="80"/>
      <c r="D11" s="80"/>
      <c r="E11" s="80"/>
      <c r="F11" s="80"/>
      <c r="G11" s="80"/>
      <c r="H11" s="88">
        <v>5.0440317483874733</v>
      </c>
      <c r="I11" s="80"/>
      <c r="J11" s="80"/>
      <c r="K11" s="89">
        <v>7.0506256191979529E-3</v>
      </c>
      <c r="L11" s="88"/>
      <c r="M11" s="90"/>
      <c r="N11" s="88">
        <v>58167.717069999992</v>
      </c>
      <c r="O11" s="80"/>
      <c r="P11" s="89">
        <v>1</v>
      </c>
      <c r="Q11" s="89">
        <f>+N11/'סכום נכסי הקרן'!$C$42</f>
        <v>0.30122453582132258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81" t="s">
        <v>228</v>
      </c>
      <c r="C12" s="82"/>
      <c r="D12" s="82"/>
      <c r="E12" s="82"/>
      <c r="F12" s="82"/>
      <c r="G12" s="82"/>
      <c r="H12" s="91">
        <v>5.0440317483874733</v>
      </c>
      <c r="I12" s="82"/>
      <c r="J12" s="82"/>
      <c r="K12" s="92">
        <v>7.0506256191979529E-3</v>
      </c>
      <c r="L12" s="91"/>
      <c r="M12" s="93"/>
      <c r="N12" s="91">
        <v>58167.717069999992</v>
      </c>
      <c r="O12" s="82"/>
      <c r="P12" s="92">
        <v>1</v>
      </c>
      <c r="Q12" s="92">
        <f>+N12/'סכום נכסי הקרן'!$C$42</f>
        <v>0.30122453582132258</v>
      </c>
      <c r="AV12" s="4"/>
    </row>
    <row r="13" spans="2:52">
      <c r="B13" s="121" t="s">
        <v>25</v>
      </c>
      <c r="C13" s="122"/>
      <c r="D13" s="122"/>
      <c r="E13" s="122"/>
      <c r="F13" s="122"/>
      <c r="G13" s="122"/>
      <c r="H13" s="123">
        <v>5.1651280481306712</v>
      </c>
      <c r="I13" s="122"/>
      <c r="J13" s="122"/>
      <c r="K13" s="124">
        <v>3.9766593625887902E-3</v>
      </c>
      <c r="L13" s="123"/>
      <c r="M13" s="125"/>
      <c r="N13" s="123">
        <v>29048.357680000005</v>
      </c>
      <c r="O13" s="122"/>
      <c r="P13" s="124">
        <v>0.49938968113606264</v>
      </c>
      <c r="Q13" s="124">
        <f>+N13/'סכום נכסי הקרן'!$C$42</f>
        <v>0.15042842489416877</v>
      </c>
    </row>
    <row r="14" spans="2:52">
      <c r="B14" s="85" t="s">
        <v>24</v>
      </c>
      <c r="C14" s="82"/>
      <c r="D14" s="82"/>
      <c r="E14" s="82"/>
      <c r="F14" s="82"/>
      <c r="G14" s="82"/>
      <c r="H14" s="91">
        <v>5.1651280481306712</v>
      </c>
      <c r="I14" s="82"/>
      <c r="J14" s="82"/>
      <c r="K14" s="92">
        <v>3.9766593625887902E-3</v>
      </c>
      <c r="L14" s="91"/>
      <c r="M14" s="93"/>
      <c r="N14" s="91">
        <v>29048.357680000005</v>
      </c>
      <c r="O14" s="82"/>
      <c r="P14" s="92">
        <v>0.49938968113606264</v>
      </c>
      <c r="Q14" s="92">
        <f>+N14/'סכום נכסי הקרן'!$C$42</f>
        <v>0.15042842489416877</v>
      </c>
    </row>
    <row r="15" spans="2:52">
      <c r="B15" s="86" t="s">
        <v>248</v>
      </c>
      <c r="C15" s="84" t="s">
        <v>249</v>
      </c>
      <c r="D15" s="97" t="s">
        <v>119</v>
      </c>
      <c r="E15" s="84" t="s">
        <v>250</v>
      </c>
      <c r="F15" s="84"/>
      <c r="G15" s="84"/>
      <c r="H15" s="94">
        <v>3.75</v>
      </c>
      <c r="I15" s="97" t="s">
        <v>163</v>
      </c>
      <c r="J15" s="98">
        <v>0.04</v>
      </c>
      <c r="K15" s="95">
        <v>1E-4</v>
      </c>
      <c r="L15" s="94">
        <v>1178781</v>
      </c>
      <c r="M15" s="96">
        <v>155.85</v>
      </c>
      <c r="N15" s="94">
        <v>1837.13024</v>
      </c>
      <c r="O15" s="95">
        <v>7.5816544416842832E-5</v>
      </c>
      <c r="P15" s="95">
        <v>3.1583330626319184E-2</v>
      </c>
      <c r="Q15" s="95">
        <f>+N15/'סכום נכסי הקרן'!$C$42</f>
        <v>9.5136741076043575E-3</v>
      </c>
    </row>
    <row r="16" spans="2:52" ht="20.25">
      <c r="B16" s="86" t="s">
        <v>251</v>
      </c>
      <c r="C16" s="84" t="s">
        <v>252</v>
      </c>
      <c r="D16" s="97" t="s">
        <v>119</v>
      </c>
      <c r="E16" s="84" t="s">
        <v>250</v>
      </c>
      <c r="F16" s="84"/>
      <c r="G16" s="84"/>
      <c r="H16" s="94">
        <v>6.23</v>
      </c>
      <c r="I16" s="97" t="s">
        <v>163</v>
      </c>
      <c r="J16" s="98">
        <v>0.04</v>
      </c>
      <c r="K16" s="95">
        <v>3.8999999999999994E-3</v>
      </c>
      <c r="L16" s="94">
        <v>409037</v>
      </c>
      <c r="M16" s="96">
        <v>158.44999999999999</v>
      </c>
      <c r="N16" s="94">
        <v>648.11911999999995</v>
      </c>
      <c r="O16" s="95">
        <v>3.8689521876709065E-5</v>
      </c>
      <c r="P16" s="95">
        <v>1.1142247842046864E-2</v>
      </c>
      <c r="Q16" s="95">
        <f>+N16/'סכום נכסי הקרן'!$C$42</f>
        <v>3.3563184342266998E-3</v>
      </c>
      <c r="AT16" s="4"/>
    </row>
    <row r="17" spans="2:47" ht="20.25">
      <c r="B17" s="86" t="s">
        <v>253</v>
      </c>
      <c r="C17" s="84" t="s">
        <v>254</v>
      </c>
      <c r="D17" s="97" t="s">
        <v>119</v>
      </c>
      <c r="E17" s="84" t="s">
        <v>250</v>
      </c>
      <c r="F17" s="84"/>
      <c r="G17" s="84"/>
      <c r="H17" s="94">
        <v>14.6</v>
      </c>
      <c r="I17" s="97" t="s">
        <v>163</v>
      </c>
      <c r="J17" s="98">
        <v>0.04</v>
      </c>
      <c r="K17" s="95">
        <v>1.2699999999999999E-2</v>
      </c>
      <c r="L17" s="94">
        <v>2800810</v>
      </c>
      <c r="M17" s="96">
        <v>172.72</v>
      </c>
      <c r="N17" s="94">
        <v>4837.5588399999997</v>
      </c>
      <c r="O17" s="95">
        <v>1.7265926184976911E-4</v>
      </c>
      <c r="P17" s="95">
        <v>8.3165698839072558E-2</v>
      </c>
      <c r="Q17" s="95">
        <f>+N17/'סכום נכסי הקרן'!$C$42</f>
        <v>2.5051549029055539E-2</v>
      </c>
      <c r="AU17" s="4"/>
    </row>
    <row r="18" spans="2:47">
      <c r="B18" s="86" t="s">
        <v>255</v>
      </c>
      <c r="C18" s="84" t="s">
        <v>256</v>
      </c>
      <c r="D18" s="97" t="s">
        <v>119</v>
      </c>
      <c r="E18" s="84" t="s">
        <v>250</v>
      </c>
      <c r="F18" s="84"/>
      <c r="G18" s="84"/>
      <c r="H18" s="94">
        <v>18.369999999999997</v>
      </c>
      <c r="I18" s="97" t="s">
        <v>163</v>
      </c>
      <c r="J18" s="98">
        <v>2.75E-2</v>
      </c>
      <c r="K18" s="95">
        <v>1.5399999999999999E-2</v>
      </c>
      <c r="L18" s="94">
        <v>847673</v>
      </c>
      <c r="M18" s="96">
        <v>134.88999999999999</v>
      </c>
      <c r="N18" s="94">
        <v>1143.4261200000001</v>
      </c>
      <c r="O18" s="95">
        <v>4.7958686662969937E-5</v>
      </c>
      <c r="P18" s="95">
        <v>1.9657400661332165E-2</v>
      </c>
      <c r="Q18" s="95">
        <f>+N18/'סכום נכסי הקרן'!$C$42</f>
        <v>5.9212913896635406E-3</v>
      </c>
      <c r="AT18" s="3"/>
    </row>
    <row r="19" spans="2:47">
      <c r="B19" s="86" t="s">
        <v>257</v>
      </c>
      <c r="C19" s="84" t="s">
        <v>258</v>
      </c>
      <c r="D19" s="97" t="s">
        <v>119</v>
      </c>
      <c r="E19" s="84" t="s">
        <v>250</v>
      </c>
      <c r="F19" s="84"/>
      <c r="G19" s="84"/>
      <c r="H19" s="94">
        <v>5.9200000000000008</v>
      </c>
      <c r="I19" s="97" t="s">
        <v>163</v>
      </c>
      <c r="J19" s="98">
        <v>1.7500000000000002E-2</v>
      </c>
      <c r="K19" s="95">
        <v>2.5999999999999994E-3</v>
      </c>
      <c r="L19" s="94">
        <v>6950</v>
      </c>
      <c r="M19" s="96">
        <v>111.96</v>
      </c>
      <c r="N19" s="94">
        <v>7.7812299999999999</v>
      </c>
      <c r="O19" s="95">
        <v>5.0133159442201872E-7</v>
      </c>
      <c r="P19" s="95">
        <v>1.337723120650573E-4</v>
      </c>
      <c r="Q19" s="95">
        <f>+N19/'סכום נכסי הקרן'!$C$42</f>
        <v>4.0295502607541997E-5</v>
      </c>
      <c r="AU19" s="3"/>
    </row>
    <row r="20" spans="2:47">
      <c r="B20" s="86" t="s">
        <v>259</v>
      </c>
      <c r="C20" s="84" t="s">
        <v>260</v>
      </c>
      <c r="D20" s="97" t="s">
        <v>119</v>
      </c>
      <c r="E20" s="84" t="s">
        <v>250</v>
      </c>
      <c r="F20" s="84"/>
      <c r="G20" s="84"/>
      <c r="H20" s="94">
        <v>2.25</v>
      </c>
      <c r="I20" s="97" t="s">
        <v>163</v>
      </c>
      <c r="J20" s="98">
        <v>0.03</v>
      </c>
      <c r="K20" s="95">
        <v>-1E-3</v>
      </c>
      <c r="L20" s="94">
        <v>7010611</v>
      </c>
      <c r="M20" s="96">
        <v>119.79</v>
      </c>
      <c r="N20" s="94">
        <v>8398.0111400000005</v>
      </c>
      <c r="O20" s="95">
        <v>4.5730545061241302E-4</v>
      </c>
      <c r="P20" s="95">
        <v>0.1443758078023536</v>
      </c>
      <c r="Q20" s="95">
        <f>+N20/'סכום נכסי הקרן'!$C$42</f>
        <v>4.3489535689092439E-2</v>
      </c>
    </row>
    <row r="21" spans="2:47">
      <c r="B21" s="86" t="s">
        <v>261</v>
      </c>
      <c r="C21" s="84" t="s">
        <v>262</v>
      </c>
      <c r="D21" s="97" t="s">
        <v>119</v>
      </c>
      <c r="E21" s="84" t="s">
        <v>250</v>
      </c>
      <c r="F21" s="84"/>
      <c r="G21" s="84"/>
      <c r="H21" s="94">
        <v>3.33</v>
      </c>
      <c r="I21" s="97" t="s">
        <v>163</v>
      </c>
      <c r="J21" s="98">
        <v>1E-3</v>
      </c>
      <c r="K21" s="95">
        <v>-2.0000000000000001E-4</v>
      </c>
      <c r="L21" s="94">
        <v>4981799</v>
      </c>
      <c r="M21" s="96">
        <v>100.85</v>
      </c>
      <c r="N21" s="94">
        <v>5024.1447500000004</v>
      </c>
      <c r="O21" s="95">
        <v>4.0110751040912766E-4</v>
      </c>
      <c r="P21" s="95">
        <v>8.6373421600058009E-2</v>
      </c>
      <c r="Q21" s="95">
        <f>+N21/'סכום נכסי הקרן'!$C$42</f>
        <v>2.6017793828776871E-2</v>
      </c>
    </row>
    <row r="22" spans="2:47">
      <c r="B22" s="86" t="s">
        <v>263</v>
      </c>
      <c r="C22" s="84" t="s">
        <v>264</v>
      </c>
      <c r="D22" s="97" t="s">
        <v>119</v>
      </c>
      <c r="E22" s="84" t="s">
        <v>250</v>
      </c>
      <c r="F22" s="84"/>
      <c r="G22" s="84"/>
      <c r="H22" s="94">
        <v>8.08</v>
      </c>
      <c r="I22" s="97" t="s">
        <v>163</v>
      </c>
      <c r="J22" s="98">
        <v>7.4999999999999997E-3</v>
      </c>
      <c r="K22" s="95">
        <v>5.7999999999999996E-3</v>
      </c>
      <c r="L22" s="94">
        <v>1643</v>
      </c>
      <c r="M22" s="96">
        <v>101.88</v>
      </c>
      <c r="N22" s="94">
        <v>1.6738900000000001</v>
      </c>
      <c r="O22" s="95">
        <v>1.2376893973635331E-7</v>
      </c>
      <c r="P22" s="95">
        <v>2.8776958841028833E-5</v>
      </c>
      <c r="Q22" s="95">
        <f>+N22/'סכום נכסי הקרן'!$C$42</f>
        <v>8.6683260692382154E-6</v>
      </c>
    </row>
    <row r="23" spans="2:47">
      <c r="B23" s="86" t="s">
        <v>265</v>
      </c>
      <c r="C23" s="84" t="s">
        <v>266</v>
      </c>
      <c r="D23" s="97" t="s">
        <v>119</v>
      </c>
      <c r="E23" s="84" t="s">
        <v>250</v>
      </c>
      <c r="F23" s="84"/>
      <c r="G23" s="84"/>
      <c r="H23" s="94">
        <v>0.83</v>
      </c>
      <c r="I23" s="97" t="s">
        <v>163</v>
      </c>
      <c r="J23" s="98">
        <v>3.5000000000000003E-2</v>
      </c>
      <c r="K23" s="95">
        <v>7.3000000000000001E-3</v>
      </c>
      <c r="L23" s="94">
        <v>4747085</v>
      </c>
      <c r="M23" s="96">
        <v>120.31</v>
      </c>
      <c r="N23" s="94">
        <v>5711.2181600000004</v>
      </c>
      <c r="O23" s="95">
        <v>2.412740975623417E-4</v>
      </c>
      <c r="P23" s="95">
        <v>9.8185358609261322E-2</v>
      </c>
      <c r="Q23" s="95">
        <f>+N23/'סכום נכסי הקרן'!$C$42</f>
        <v>2.9575839071524838E-2</v>
      </c>
    </row>
    <row r="24" spans="2:47">
      <c r="B24" s="86" t="s">
        <v>267</v>
      </c>
      <c r="C24" s="84" t="s">
        <v>268</v>
      </c>
      <c r="D24" s="97" t="s">
        <v>119</v>
      </c>
      <c r="E24" s="84" t="s">
        <v>250</v>
      </c>
      <c r="F24" s="84"/>
      <c r="G24" s="84"/>
      <c r="H24" s="94">
        <v>4.9000000000000004</v>
      </c>
      <c r="I24" s="97" t="s">
        <v>163</v>
      </c>
      <c r="J24" s="98">
        <v>2.75E-2</v>
      </c>
      <c r="K24" s="95">
        <v>1E-3</v>
      </c>
      <c r="L24" s="94">
        <v>1203222</v>
      </c>
      <c r="M24" s="96">
        <v>119.62</v>
      </c>
      <c r="N24" s="94">
        <v>1439.2941899999998</v>
      </c>
      <c r="O24" s="95">
        <v>7.4195360112238169E-5</v>
      </c>
      <c r="P24" s="95">
        <v>2.474386588471281E-2</v>
      </c>
      <c r="Q24" s="95">
        <f>+N24/'סכום נכסי הקרן'!$C$42</f>
        <v>7.4534595155476757E-3</v>
      </c>
    </row>
    <row r="25" spans="2:47">
      <c r="B25" s="87"/>
      <c r="C25" s="84"/>
      <c r="D25" s="84"/>
      <c r="E25" s="84"/>
      <c r="F25" s="84"/>
      <c r="G25" s="84"/>
      <c r="H25" s="84"/>
      <c r="I25" s="84"/>
      <c r="J25" s="84"/>
      <c r="K25" s="95"/>
      <c r="L25" s="94"/>
      <c r="M25" s="96"/>
      <c r="N25" s="84"/>
      <c r="O25" s="84"/>
      <c r="P25" s="95"/>
      <c r="Q25" s="95"/>
    </row>
    <row r="26" spans="2:47">
      <c r="B26" s="121" t="s">
        <v>44</v>
      </c>
      <c r="C26" s="84"/>
      <c r="D26" s="84"/>
      <c r="E26" s="84"/>
      <c r="F26" s="84"/>
      <c r="G26" s="84"/>
      <c r="H26" s="123">
        <v>4.9232307176521291</v>
      </c>
      <c r="I26" s="122"/>
      <c r="J26" s="122"/>
      <c r="K26" s="124">
        <v>1.0117096626417235E-2</v>
      </c>
      <c r="L26" s="123"/>
      <c r="M26" s="125"/>
      <c r="N26" s="123">
        <v>29119.359390000001</v>
      </c>
      <c r="O26" s="122"/>
      <c r="P26" s="124">
        <v>0.50061031886393759</v>
      </c>
      <c r="Q26" s="124">
        <f>+N26/'סכום נכסי הקרן'!$C$42</f>
        <v>0.15079611092715389</v>
      </c>
    </row>
    <row r="27" spans="2:47">
      <c r="B27" s="85" t="s">
        <v>23</v>
      </c>
      <c r="C27" s="82"/>
      <c r="D27" s="82"/>
      <c r="E27" s="82"/>
      <c r="F27" s="82"/>
      <c r="G27" s="82"/>
      <c r="H27" s="91">
        <v>4.9232307176521291</v>
      </c>
      <c r="I27" s="82"/>
      <c r="J27" s="82"/>
      <c r="K27" s="92">
        <v>1.0117096626417235E-2</v>
      </c>
      <c r="L27" s="91"/>
      <c r="M27" s="93"/>
      <c r="N27" s="91">
        <v>29119.359390000001</v>
      </c>
      <c r="O27" s="82"/>
      <c r="P27" s="92">
        <v>0.50061031886393759</v>
      </c>
      <c r="Q27" s="92">
        <f>+N27/'סכום נכסי הקרן'!$C$42</f>
        <v>0.15079611092715389</v>
      </c>
    </row>
    <row r="28" spans="2:47">
      <c r="B28" s="86" t="s">
        <v>269</v>
      </c>
      <c r="C28" s="84" t="s">
        <v>270</v>
      </c>
      <c r="D28" s="97" t="s">
        <v>119</v>
      </c>
      <c r="E28" s="84" t="s">
        <v>250</v>
      </c>
      <c r="F28" s="84"/>
      <c r="G28" s="84"/>
      <c r="H28" s="94">
        <v>1.6100000000000003</v>
      </c>
      <c r="I28" s="97" t="s">
        <v>163</v>
      </c>
      <c r="J28" s="98">
        <v>0.06</v>
      </c>
      <c r="K28" s="95">
        <v>2.0999999999999999E-3</v>
      </c>
      <c r="L28" s="94">
        <v>25490</v>
      </c>
      <c r="M28" s="96">
        <v>111.63</v>
      </c>
      <c r="N28" s="94">
        <v>28.45449</v>
      </c>
      <c r="O28" s="95">
        <v>1.3907456869228356E-6</v>
      </c>
      <c r="P28" s="95">
        <v>4.8918010596423096E-4</v>
      </c>
      <c r="Q28" s="95">
        <f>+N28/'סכום נכסי הקרן'!$C$42</f>
        <v>1.4735305035210085E-4</v>
      </c>
    </row>
    <row r="29" spans="2:47">
      <c r="B29" s="86" t="s">
        <v>271</v>
      </c>
      <c r="C29" s="84" t="s">
        <v>272</v>
      </c>
      <c r="D29" s="97" t="s">
        <v>119</v>
      </c>
      <c r="E29" s="84" t="s">
        <v>250</v>
      </c>
      <c r="F29" s="84"/>
      <c r="G29" s="84"/>
      <c r="H29" s="94">
        <v>6.1000000000000005</v>
      </c>
      <c r="I29" s="97" t="s">
        <v>163</v>
      </c>
      <c r="J29" s="98">
        <v>3.7499999999999999E-2</v>
      </c>
      <c r="K29" s="95">
        <v>1.4600000000000002E-2</v>
      </c>
      <c r="L29" s="94">
        <v>9519</v>
      </c>
      <c r="M29" s="96">
        <v>115.55</v>
      </c>
      <c r="N29" s="94">
        <v>10.99921</v>
      </c>
      <c r="O29" s="95">
        <v>6.2371484535685277E-7</v>
      </c>
      <c r="P29" s="95">
        <v>1.8909475141964689E-4</v>
      </c>
      <c r="Q29" s="95">
        <f>+N29/'סכום נכסי הקרן'!$C$42</f>
        <v>5.6959978722631512E-5</v>
      </c>
    </row>
    <row r="30" spans="2:47">
      <c r="B30" s="86" t="s">
        <v>273</v>
      </c>
      <c r="C30" s="84" t="s">
        <v>274</v>
      </c>
      <c r="D30" s="97" t="s">
        <v>119</v>
      </c>
      <c r="E30" s="84" t="s">
        <v>250</v>
      </c>
      <c r="F30" s="84"/>
      <c r="G30" s="84"/>
      <c r="H30" s="94">
        <v>1.8999999999999997</v>
      </c>
      <c r="I30" s="97" t="s">
        <v>163</v>
      </c>
      <c r="J30" s="98">
        <v>2.2499999999999999E-2</v>
      </c>
      <c r="K30" s="95">
        <v>2.6000000000000007E-3</v>
      </c>
      <c r="L30" s="94">
        <v>169330</v>
      </c>
      <c r="M30" s="96">
        <v>103.99</v>
      </c>
      <c r="N30" s="94">
        <v>176.08626000000001</v>
      </c>
      <c r="O30" s="95">
        <v>9.7242997634134667E-6</v>
      </c>
      <c r="P30" s="95">
        <v>3.0272162785432151E-3</v>
      </c>
      <c r="Q30" s="95">
        <f>+N30/'סכום נכסי הקרן'!$C$42</f>
        <v>9.1187181833493147E-4</v>
      </c>
    </row>
    <row r="31" spans="2:47">
      <c r="B31" s="86" t="s">
        <v>275</v>
      </c>
      <c r="C31" s="84" t="s">
        <v>276</v>
      </c>
      <c r="D31" s="97" t="s">
        <v>119</v>
      </c>
      <c r="E31" s="84" t="s">
        <v>250</v>
      </c>
      <c r="F31" s="84"/>
      <c r="G31" s="84"/>
      <c r="H31" s="94">
        <v>1.3299999999999998</v>
      </c>
      <c r="I31" s="97" t="s">
        <v>163</v>
      </c>
      <c r="J31" s="98">
        <v>5.0000000000000001E-3</v>
      </c>
      <c r="K31" s="95">
        <v>1.6000000000000001E-3</v>
      </c>
      <c r="L31" s="94">
        <v>6407299</v>
      </c>
      <c r="M31" s="96">
        <v>100.79</v>
      </c>
      <c r="N31" s="94">
        <v>6457.9164700000001</v>
      </c>
      <c r="O31" s="95">
        <v>4.1973239787228468E-4</v>
      </c>
      <c r="P31" s="95">
        <v>0.1110223470216037</v>
      </c>
      <c r="Q31" s="95">
        <f>+N31/'סכום נכסי הקרן'!$C$42</f>
        <v>3.3442654947376367E-2</v>
      </c>
    </row>
    <row r="32" spans="2:47">
      <c r="B32" s="86" t="s">
        <v>277</v>
      </c>
      <c r="C32" s="84" t="s">
        <v>278</v>
      </c>
      <c r="D32" s="97" t="s">
        <v>119</v>
      </c>
      <c r="E32" s="84" t="s">
        <v>250</v>
      </c>
      <c r="F32" s="84"/>
      <c r="G32" s="84"/>
      <c r="H32" s="94">
        <v>0.59</v>
      </c>
      <c r="I32" s="97" t="s">
        <v>163</v>
      </c>
      <c r="J32" s="98">
        <v>0.04</v>
      </c>
      <c r="K32" s="95">
        <v>1E-3</v>
      </c>
      <c r="L32" s="94">
        <v>2279840</v>
      </c>
      <c r="M32" s="96">
        <v>103.94</v>
      </c>
      <c r="N32" s="94">
        <v>2369.6655900000001</v>
      </c>
      <c r="O32" s="95">
        <v>1.3594627693937694E-4</v>
      </c>
      <c r="P32" s="95">
        <v>4.0738500827672254E-2</v>
      </c>
      <c r="Q32" s="95">
        <f>+N32/'סכום נכסי הקרן'!$C$42</f>
        <v>1.227143600187214E-2</v>
      </c>
    </row>
    <row r="33" spans="2:17">
      <c r="B33" s="86" t="s">
        <v>279</v>
      </c>
      <c r="C33" s="84" t="s">
        <v>280</v>
      </c>
      <c r="D33" s="97" t="s">
        <v>119</v>
      </c>
      <c r="E33" s="84" t="s">
        <v>250</v>
      </c>
      <c r="F33" s="84"/>
      <c r="G33" s="84"/>
      <c r="H33" s="94">
        <v>15.44</v>
      </c>
      <c r="I33" s="97" t="s">
        <v>163</v>
      </c>
      <c r="J33" s="98">
        <v>5.5E-2</v>
      </c>
      <c r="K33" s="95">
        <v>3.1799999999999995E-2</v>
      </c>
      <c r="L33" s="94">
        <v>2618634</v>
      </c>
      <c r="M33" s="96">
        <v>141.47</v>
      </c>
      <c r="N33" s="94">
        <v>3704.58158</v>
      </c>
      <c r="O33" s="95">
        <v>1.5056867023244405E-4</v>
      </c>
      <c r="P33" s="95">
        <v>6.3687931495434918E-2</v>
      </c>
      <c r="Q33" s="95">
        <f>+N33/'סכום נכסי הקרן'!$C$42</f>
        <v>1.9184367602132574E-2</v>
      </c>
    </row>
    <row r="34" spans="2:17">
      <c r="B34" s="86" t="s">
        <v>281</v>
      </c>
      <c r="C34" s="84" t="s">
        <v>282</v>
      </c>
      <c r="D34" s="97" t="s">
        <v>119</v>
      </c>
      <c r="E34" s="84" t="s">
        <v>250</v>
      </c>
      <c r="F34" s="84"/>
      <c r="G34" s="84"/>
      <c r="H34" s="94">
        <v>5.23</v>
      </c>
      <c r="I34" s="97" t="s">
        <v>163</v>
      </c>
      <c r="J34" s="98">
        <v>4.2500000000000003E-2</v>
      </c>
      <c r="K34" s="95">
        <v>1.2000000000000002E-2</v>
      </c>
      <c r="L34" s="94">
        <v>8671396</v>
      </c>
      <c r="M34" s="96">
        <v>117.91</v>
      </c>
      <c r="N34" s="94">
        <v>10224.44327</v>
      </c>
      <c r="O34" s="95">
        <v>4.6998065858404672E-4</v>
      </c>
      <c r="P34" s="95">
        <v>0.17577522008807284</v>
      </c>
      <c r="Q34" s="95">
        <f>+N34/'סכום נכסי הקרן'!$C$42</f>
        <v>5.2947809079920555E-2</v>
      </c>
    </row>
    <row r="35" spans="2:17">
      <c r="B35" s="86" t="s">
        <v>283</v>
      </c>
      <c r="C35" s="84" t="s">
        <v>284</v>
      </c>
      <c r="D35" s="97" t="s">
        <v>119</v>
      </c>
      <c r="E35" s="84" t="s">
        <v>250</v>
      </c>
      <c r="F35" s="84"/>
      <c r="G35" s="84"/>
      <c r="H35" s="94">
        <v>3.78</v>
      </c>
      <c r="I35" s="97" t="s">
        <v>163</v>
      </c>
      <c r="J35" s="98">
        <v>0.01</v>
      </c>
      <c r="K35" s="95">
        <v>6.9999999999999993E-3</v>
      </c>
      <c r="L35" s="94">
        <v>5333573</v>
      </c>
      <c r="M35" s="96">
        <v>101.29</v>
      </c>
      <c r="N35" s="94">
        <v>5402.3763300000001</v>
      </c>
      <c r="O35" s="95">
        <v>4.0490782409225898E-4</v>
      </c>
      <c r="P35" s="95">
        <v>9.2875852829133576E-2</v>
      </c>
      <c r="Q35" s="95">
        <f>+N35/'סכום נכסי הקרן'!$C$42</f>
        <v>2.797648565746523E-2</v>
      </c>
    </row>
    <row r="36" spans="2:17">
      <c r="B36" s="86" t="s">
        <v>285</v>
      </c>
      <c r="C36" s="84" t="s">
        <v>286</v>
      </c>
      <c r="D36" s="97" t="s">
        <v>119</v>
      </c>
      <c r="E36" s="84" t="s">
        <v>250</v>
      </c>
      <c r="F36" s="84"/>
      <c r="G36" s="84"/>
      <c r="H36" s="94">
        <v>7.5799999999999992</v>
      </c>
      <c r="I36" s="97" t="s">
        <v>163</v>
      </c>
      <c r="J36" s="98">
        <v>1.7500000000000002E-2</v>
      </c>
      <c r="K36" s="95">
        <v>1.7899999999999999E-2</v>
      </c>
      <c r="L36" s="94">
        <v>167</v>
      </c>
      <c r="M36" s="96">
        <v>101.14</v>
      </c>
      <c r="N36" s="94">
        <v>0.16889999999999999</v>
      </c>
      <c r="O36" s="95">
        <v>1.1012514304728536E-8</v>
      </c>
      <c r="P36" s="95">
        <v>2.9036724923679392E-6</v>
      </c>
      <c r="Q36" s="95">
        <f>+N36/'סכום נכסי הקרן'!$C$42</f>
        <v>8.7465739869067523E-7</v>
      </c>
    </row>
    <row r="37" spans="2:17">
      <c r="B37" s="86" t="s">
        <v>287</v>
      </c>
      <c r="C37" s="84" t="s">
        <v>288</v>
      </c>
      <c r="D37" s="97" t="s">
        <v>119</v>
      </c>
      <c r="E37" s="84" t="s">
        <v>250</v>
      </c>
      <c r="F37" s="84"/>
      <c r="G37" s="84"/>
      <c r="H37" s="94">
        <v>2.46</v>
      </c>
      <c r="I37" s="97" t="s">
        <v>163</v>
      </c>
      <c r="J37" s="98">
        <v>0.05</v>
      </c>
      <c r="K37" s="95">
        <v>3.9000000000000003E-3</v>
      </c>
      <c r="L37" s="94">
        <v>653733</v>
      </c>
      <c r="M37" s="96">
        <v>113.91</v>
      </c>
      <c r="N37" s="94">
        <v>744.66729000000009</v>
      </c>
      <c r="O37" s="95">
        <v>3.5319411945538349E-5</v>
      </c>
      <c r="P37" s="95">
        <v>1.2802071793600824E-2</v>
      </c>
      <c r="Q37" s="95">
        <f>+N37/'סכום נכסי הקרן'!$C$42</f>
        <v>3.8562981335786548E-3</v>
      </c>
    </row>
    <row r="38" spans="2:17">
      <c r="C38" s="1"/>
      <c r="D38" s="1"/>
    </row>
    <row r="39" spans="2:17">
      <c r="C39" s="1"/>
      <c r="D39" s="1"/>
    </row>
    <row r="40" spans="2:17">
      <c r="C40" s="1"/>
      <c r="D40" s="1"/>
    </row>
    <row r="41" spans="2:17">
      <c r="B41" s="99"/>
      <c r="C41" s="100"/>
      <c r="D41" s="100"/>
    </row>
    <row r="42" spans="2:17">
      <c r="B42" s="99"/>
      <c r="C42" s="100"/>
      <c r="D42" s="100"/>
    </row>
    <row r="43" spans="2:17">
      <c r="B43" s="192"/>
      <c r="C43" s="192"/>
      <c r="D43" s="192"/>
    </row>
    <row r="44" spans="2:17">
      <c r="C44" s="1"/>
      <c r="D44" s="1"/>
    </row>
    <row r="45" spans="2:17">
      <c r="B45" s="99" t="s">
        <v>244</v>
      </c>
      <c r="C45" s="1"/>
      <c r="D45" s="1"/>
    </row>
    <row r="46" spans="2:17">
      <c r="B46" s="99" t="s">
        <v>110</v>
      </c>
      <c r="C46" s="1"/>
      <c r="D46" s="1"/>
    </row>
    <row r="47" spans="2:17">
      <c r="B47" s="99" t="s">
        <v>229</v>
      </c>
      <c r="C47" s="1"/>
      <c r="D47" s="1"/>
    </row>
    <row r="48" spans="2:17">
      <c r="B48" s="99" t="s">
        <v>239</v>
      </c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Q6"/>
    <mergeCell ref="B7:Q7"/>
    <mergeCell ref="B43:D43"/>
  </mergeCells>
  <phoneticPr fontId="4" type="noConversion"/>
  <dataValidations count="1">
    <dataValidation allowBlank="1" showInputMessage="1" showErrorMessage="1" sqref="A1:A1048576 C5:C29 B1:B30 D1:D29 E1:AF1048576 AJ1:XFD1048576 AG1:AI27 AG31:AI1048576 C41:D42 B31:D40 C44:D1048576 B41:B44 B47:B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B12" sqref="B12:B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178</v>
      </c>
      <c r="C1" s="78" t="s" vm="1">
        <v>245</v>
      </c>
    </row>
    <row r="2" spans="2:67">
      <c r="B2" s="57" t="s">
        <v>177</v>
      </c>
      <c r="C2" s="78" t="s">
        <v>246</v>
      </c>
    </row>
    <row r="3" spans="2:67">
      <c r="B3" s="57" t="s">
        <v>179</v>
      </c>
      <c r="C3" s="78" t="s">
        <v>247</v>
      </c>
    </row>
    <row r="4" spans="2:67">
      <c r="B4" s="57" t="s">
        <v>180</v>
      </c>
      <c r="C4" s="78">
        <v>2144</v>
      </c>
    </row>
    <row r="6" spans="2:67" ht="26.25" customHeight="1">
      <c r="B6" s="189" t="s">
        <v>208</v>
      </c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4"/>
      <c r="BO6" s="3"/>
    </row>
    <row r="7" spans="2:67" ht="26.25" customHeight="1">
      <c r="B7" s="189" t="s">
        <v>84</v>
      </c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4"/>
      <c r="AZ7" s="44"/>
      <c r="BJ7" s="3"/>
      <c r="BO7" s="3"/>
    </row>
    <row r="8" spans="2:67" s="3" customFormat="1" ht="78.75">
      <c r="B8" s="38" t="s">
        <v>113</v>
      </c>
      <c r="C8" s="13" t="s">
        <v>43</v>
      </c>
      <c r="D8" s="13" t="s">
        <v>118</v>
      </c>
      <c r="E8" s="13" t="s">
        <v>224</v>
      </c>
      <c r="F8" s="13" t="s">
        <v>115</v>
      </c>
      <c r="G8" s="13" t="s">
        <v>59</v>
      </c>
      <c r="H8" s="13" t="s">
        <v>15</v>
      </c>
      <c r="I8" s="13" t="s">
        <v>60</v>
      </c>
      <c r="J8" s="13" t="s">
        <v>99</v>
      </c>
      <c r="K8" s="13" t="s">
        <v>18</v>
      </c>
      <c r="L8" s="13" t="s">
        <v>98</v>
      </c>
      <c r="M8" s="13" t="s">
        <v>17</v>
      </c>
      <c r="N8" s="13" t="s">
        <v>19</v>
      </c>
      <c r="O8" s="13" t="s">
        <v>231</v>
      </c>
      <c r="P8" s="13" t="s">
        <v>230</v>
      </c>
      <c r="Q8" s="13" t="s">
        <v>58</v>
      </c>
      <c r="R8" s="13" t="s">
        <v>55</v>
      </c>
      <c r="S8" s="13" t="s">
        <v>181</v>
      </c>
      <c r="T8" s="39" t="s">
        <v>183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240</v>
      </c>
      <c r="P9" s="16"/>
      <c r="Q9" s="16" t="s">
        <v>234</v>
      </c>
      <c r="R9" s="16" t="s">
        <v>20</v>
      </c>
      <c r="S9" s="16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111</v>
      </c>
      <c r="R10" s="19" t="s">
        <v>112</v>
      </c>
      <c r="S10" s="46" t="s">
        <v>184</v>
      </c>
      <c r="T10" s="74" t="s">
        <v>225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244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110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229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239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X830"/>
  <sheetViews>
    <sheetView rightToLeft="1" workbookViewId="0">
      <selection activeCell="R19" sqref="R19"/>
    </sheetView>
  </sheetViews>
  <sheetFormatPr defaultColWidth="9.140625" defaultRowHeight="18"/>
  <cols>
    <col min="1" max="1" width="6.28515625" style="1" customWidth="1"/>
    <col min="2" max="2" width="33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3.140625" style="1" bestFit="1" customWidth="1"/>
    <col min="16" max="16" width="11.85546875" style="1" bestFit="1" customWidth="1"/>
    <col min="17" max="17" width="8.28515625" style="126" bestFit="1" customWidth="1"/>
    <col min="18" max="18" width="10.14062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0">
      <c r="B1" s="57" t="s">
        <v>178</v>
      </c>
      <c r="C1" s="78" t="s" vm="1">
        <v>245</v>
      </c>
    </row>
    <row r="2" spans="2:50">
      <c r="B2" s="57" t="s">
        <v>177</v>
      </c>
      <c r="C2" s="78" t="s">
        <v>246</v>
      </c>
      <c r="Q2" s="1"/>
    </row>
    <row r="3" spans="2:50">
      <c r="B3" s="57" t="s">
        <v>179</v>
      </c>
      <c r="C3" s="78" t="s">
        <v>247</v>
      </c>
      <c r="Q3" s="1"/>
    </row>
    <row r="4" spans="2:50">
      <c r="B4" s="57" t="s">
        <v>180</v>
      </c>
      <c r="C4" s="78">
        <v>2144</v>
      </c>
      <c r="Q4" s="1"/>
    </row>
    <row r="5" spans="2:50">
      <c r="Q5" s="1"/>
    </row>
    <row r="6" spans="2:50" ht="26.25" customHeight="1">
      <c r="B6" s="195" t="s">
        <v>208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7"/>
    </row>
    <row r="7" spans="2:50" ht="26.25" customHeight="1">
      <c r="B7" s="195" t="s">
        <v>85</v>
      </c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7"/>
      <c r="AX7" s="3"/>
    </row>
    <row r="8" spans="2:50" s="3" customFormat="1" ht="78.75">
      <c r="B8" s="22" t="s">
        <v>113</v>
      </c>
      <c r="C8" s="30" t="s">
        <v>43</v>
      </c>
      <c r="D8" s="30" t="s">
        <v>118</v>
      </c>
      <c r="E8" s="30" t="s">
        <v>224</v>
      </c>
      <c r="F8" s="30" t="s">
        <v>115</v>
      </c>
      <c r="G8" s="30" t="s">
        <v>59</v>
      </c>
      <c r="H8" s="30" t="s">
        <v>15</v>
      </c>
      <c r="I8" s="30" t="s">
        <v>60</v>
      </c>
      <c r="J8" s="30" t="s">
        <v>99</v>
      </c>
      <c r="K8" s="30" t="s">
        <v>18</v>
      </c>
      <c r="L8" s="30" t="s">
        <v>98</v>
      </c>
      <c r="M8" s="30" t="s">
        <v>17</v>
      </c>
      <c r="N8" s="30" t="s">
        <v>19</v>
      </c>
      <c r="O8" s="13" t="s">
        <v>231</v>
      </c>
      <c r="P8" s="30" t="s">
        <v>230</v>
      </c>
      <c r="Q8" s="30" t="s">
        <v>238</v>
      </c>
      <c r="R8" s="30" t="s">
        <v>58</v>
      </c>
      <c r="S8" s="13" t="s">
        <v>55</v>
      </c>
      <c r="T8" s="30" t="s">
        <v>181</v>
      </c>
      <c r="U8" s="30" t="s">
        <v>183</v>
      </c>
      <c r="AT8" s="1"/>
      <c r="AU8" s="1"/>
    </row>
    <row r="9" spans="2:50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240</v>
      </c>
      <c r="P9" s="32"/>
      <c r="Q9" s="16" t="s">
        <v>234</v>
      </c>
      <c r="R9" s="32" t="s">
        <v>234</v>
      </c>
      <c r="S9" s="16" t="s">
        <v>20</v>
      </c>
      <c r="T9" s="32" t="s">
        <v>234</v>
      </c>
      <c r="U9" s="17" t="s">
        <v>20</v>
      </c>
      <c r="AS9" s="1"/>
      <c r="AT9" s="1"/>
      <c r="AU9" s="1"/>
      <c r="AX9" s="4"/>
    </row>
    <row r="10" spans="2:5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3" t="s">
        <v>111</v>
      </c>
      <c r="R10" s="19" t="s">
        <v>112</v>
      </c>
      <c r="S10" s="19" t="s">
        <v>184</v>
      </c>
      <c r="T10" s="20" t="s">
        <v>225</v>
      </c>
      <c r="U10" s="20" t="s">
        <v>242</v>
      </c>
      <c r="AS10" s="1"/>
      <c r="AT10" s="3"/>
      <c r="AU10" s="1"/>
    </row>
    <row r="11" spans="2:50" s="142" customFormat="1" ht="18" customHeight="1">
      <c r="B11" s="79" t="s">
        <v>33</v>
      </c>
      <c r="C11" s="80"/>
      <c r="D11" s="80"/>
      <c r="E11" s="80"/>
      <c r="F11" s="80"/>
      <c r="G11" s="80"/>
      <c r="H11" s="80"/>
      <c r="I11" s="80"/>
      <c r="J11" s="80"/>
      <c r="K11" s="88">
        <v>3.9591911671059465</v>
      </c>
      <c r="L11" s="80"/>
      <c r="M11" s="80"/>
      <c r="N11" s="103">
        <v>1.3504059984117623E-2</v>
      </c>
      <c r="O11" s="88"/>
      <c r="P11" s="90"/>
      <c r="Q11" s="91">
        <f>+Q12+Q136</f>
        <v>140.94683000000001</v>
      </c>
      <c r="R11" s="88">
        <v>43092.079409999998</v>
      </c>
      <c r="S11" s="80"/>
      <c r="T11" s="89">
        <f>R11/$R$11</f>
        <v>1</v>
      </c>
      <c r="U11" s="89">
        <f>+R11/'סכום נכסי הקרן'!$C$42</f>
        <v>0.22315456531037661</v>
      </c>
      <c r="AS11" s="143"/>
      <c r="AT11" s="144"/>
      <c r="AU11" s="143"/>
      <c r="AX11" s="143"/>
    </row>
    <row r="12" spans="2:50" s="143" customFormat="1">
      <c r="B12" s="81" t="s">
        <v>228</v>
      </c>
      <c r="C12" s="82"/>
      <c r="D12" s="82"/>
      <c r="E12" s="82"/>
      <c r="F12" s="82"/>
      <c r="G12" s="82"/>
      <c r="H12" s="82"/>
      <c r="I12" s="82"/>
      <c r="J12" s="82"/>
      <c r="K12" s="91">
        <v>3.9591911671059443</v>
      </c>
      <c r="L12" s="82"/>
      <c r="M12" s="82"/>
      <c r="N12" s="104">
        <v>1.3504059984117618E-2</v>
      </c>
      <c r="O12" s="91"/>
      <c r="P12" s="93"/>
      <c r="Q12" s="91">
        <f>+Q13+Q137</f>
        <v>140.94683000000001</v>
      </c>
      <c r="R12" s="91">
        <v>43092.079410000013</v>
      </c>
      <c r="S12" s="82"/>
      <c r="T12" s="92">
        <f t="shared" ref="T12:T75" si="0">R12/$R$11</f>
        <v>1.0000000000000004</v>
      </c>
      <c r="U12" s="92">
        <f>+R12/'סכום נכסי הקרן'!$C$42</f>
        <v>0.22315456531037667</v>
      </c>
      <c r="AT12" s="144"/>
    </row>
    <row r="13" spans="2:50" s="143" customFormat="1" ht="20.25">
      <c r="B13" s="102" t="s">
        <v>32</v>
      </c>
      <c r="C13" s="82"/>
      <c r="D13" s="82"/>
      <c r="E13" s="82"/>
      <c r="F13" s="82"/>
      <c r="G13" s="82"/>
      <c r="H13" s="82"/>
      <c r="I13" s="82"/>
      <c r="J13" s="82"/>
      <c r="K13" s="91">
        <v>3.9170200619635596</v>
      </c>
      <c r="L13" s="82"/>
      <c r="M13" s="82"/>
      <c r="N13" s="104">
        <v>1.11406333317814E-2</v>
      </c>
      <c r="O13" s="91"/>
      <c r="P13" s="93"/>
      <c r="Q13" s="91">
        <f>SUM(Q14:Q135)</f>
        <v>136.16368</v>
      </c>
      <c r="R13" s="91">
        <v>34897.136460000002</v>
      </c>
      <c r="S13" s="82"/>
      <c r="T13" s="92">
        <f t="shared" si="0"/>
        <v>0.80982716401245958</v>
      </c>
      <c r="U13" s="92">
        <f>+R13/'סכום נכסי הקרן'!$C$42</f>
        <v>0.18071662876173547</v>
      </c>
      <c r="AT13" s="142"/>
    </row>
    <row r="14" spans="2:50" s="143" customFormat="1">
      <c r="B14" s="87" t="s">
        <v>289</v>
      </c>
      <c r="C14" s="84">
        <v>6040315</v>
      </c>
      <c r="D14" s="97" t="s">
        <v>119</v>
      </c>
      <c r="E14" s="97" t="s">
        <v>290</v>
      </c>
      <c r="F14" s="84" t="s">
        <v>291</v>
      </c>
      <c r="G14" s="97" t="s">
        <v>292</v>
      </c>
      <c r="H14" s="84" t="s">
        <v>293</v>
      </c>
      <c r="I14" s="84" t="s">
        <v>159</v>
      </c>
      <c r="J14" s="84"/>
      <c r="K14" s="94">
        <v>2.9799999999999995</v>
      </c>
      <c r="L14" s="97" t="s">
        <v>163</v>
      </c>
      <c r="M14" s="98">
        <v>5.8999999999999999E-3</v>
      </c>
      <c r="N14" s="98">
        <v>5.5000000000000005E-3</v>
      </c>
      <c r="O14" s="94">
        <v>1706204</v>
      </c>
      <c r="P14" s="96">
        <v>99.8</v>
      </c>
      <c r="Q14" s="84"/>
      <c r="R14" s="94">
        <v>1702.79159</v>
      </c>
      <c r="S14" s="95">
        <v>3.196245291674964E-4</v>
      </c>
      <c r="T14" s="95">
        <f t="shared" si="0"/>
        <v>3.9515187322449061E-2</v>
      </c>
      <c r="U14" s="95">
        <f>+R14/'סכום נכסי הקרן'!$C$42</f>
        <v>8.8179944500992244E-3</v>
      </c>
    </row>
    <row r="15" spans="2:50" s="143" customFormat="1">
      <c r="B15" s="87" t="s">
        <v>294</v>
      </c>
      <c r="C15" s="84">
        <v>2310209</v>
      </c>
      <c r="D15" s="97" t="s">
        <v>119</v>
      </c>
      <c r="E15" s="97" t="s">
        <v>290</v>
      </c>
      <c r="F15" s="84" t="s">
        <v>295</v>
      </c>
      <c r="G15" s="97" t="s">
        <v>292</v>
      </c>
      <c r="H15" s="84" t="s">
        <v>293</v>
      </c>
      <c r="I15" s="84" t="s">
        <v>161</v>
      </c>
      <c r="J15" s="84"/>
      <c r="K15" s="94">
        <v>5.0999999999999996</v>
      </c>
      <c r="L15" s="97" t="s">
        <v>163</v>
      </c>
      <c r="M15" s="98">
        <v>9.8999999999999991E-3</v>
      </c>
      <c r="N15" s="98">
        <v>8.0000000000000002E-3</v>
      </c>
      <c r="O15" s="94">
        <v>804874</v>
      </c>
      <c r="P15" s="96">
        <v>102.13</v>
      </c>
      <c r="Q15" s="84"/>
      <c r="R15" s="94">
        <v>822.01781000000005</v>
      </c>
      <c r="S15" s="95">
        <v>2.6705628702460688E-4</v>
      </c>
      <c r="T15" s="95">
        <f t="shared" si="0"/>
        <v>1.9075844592666411E-2</v>
      </c>
      <c r="U15" s="95">
        <f>+R15/'סכום נכסי הקרן'!$C$42</f>
        <v>4.2568618080047714E-3</v>
      </c>
    </row>
    <row r="16" spans="2:50" s="143" customFormat="1">
      <c r="B16" s="87" t="s">
        <v>296</v>
      </c>
      <c r="C16" s="84">
        <v>2310183</v>
      </c>
      <c r="D16" s="97" t="s">
        <v>119</v>
      </c>
      <c r="E16" s="97" t="s">
        <v>290</v>
      </c>
      <c r="F16" s="84" t="s">
        <v>295</v>
      </c>
      <c r="G16" s="97" t="s">
        <v>292</v>
      </c>
      <c r="H16" s="84" t="s">
        <v>293</v>
      </c>
      <c r="I16" s="84" t="s">
        <v>161</v>
      </c>
      <c r="J16" s="84"/>
      <c r="K16" s="94">
        <v>12.299999999999999</v>
      </c>
      <c r="L16" s="97" t="s">
        <v>163</v>
      </c>
      <c r="M16" s="98">
        <v>1.1699999999999999E-2</v>
      </c>
      <c r="N16" s="98">
        <v>9.7999999999999997E-3</v>
      </c>
      <c r="O16" s="94">
        <v>197466</v>
      </c>
      <c r="P16" s="96">
        <v>100.51</v>
      </c>
      <c r="Q16" s="84"/>
      <c r="R16" s="94">
        <v>198.47307000000001</v>
      </c>
      <c r="S16" s="95">
        <v>4.149229896408985E-4</v>
      </c>
      <c r="T16" s="95">
        <f t="shared" si="0"/>
        <v>4.6057900365314491E-3</v>
      </c>
      <c r="U16" s="95">
        <f>+R16/'סכום נכסי הקרן'!$C$42</f>
        <v>1.0278030735130391E-3</v>
      </c>
    </row>
    <row r="17" spans="2:45" s="143" customFormat="1" ht="20.25">
      <c r="B17" s="87" t="s">
        <v>297</v>
      </c>
      <c r="C17" s="84">
        <v>2310118</v>
      </c>
      <c r="D17" s="97" t="s">
        <v>119</v>
      </c>
      <c r="E17" s="97" t="s">
        <v>290</v>
      </c>
      <c r="F17" s="84" t="s">
        <v>295</v>
      </c>
      <c r="G17" s="97" t="s">
        <v>292</v>
      </c>
      <c r="H17" s="84" t="s">
        <v>293</v>
      </c>
      <c r="I17" s="84" t="s">
        <v>161</v>
      </c>
      <c r="J17" s="84"/>
      <c r="K17" s="94">
        <v>1.54</v>
      </c>
      <c r="L17" s="97" t="s">
        <v>163</v>
      </c>
      <c r="M17" s="98">
        <v>2.58E-2</v>
      </c>
      <c r="N17" s="98">
        <v>5.8000000000000005E-3</v>
      </c>
      <c r="O17" s="94">
        <v>1605814</v>
      </c>
      <c r="P17" s="96">
        <v>107.1</v>
      </c>
      <c r="Q17" s="84"/>
      <c r="R17" s="94">
        <v>1719.8267599999999</v>
      </c>
      <c r="S17" s="95">
        <v>5.8959483240679858E-4</v>
      </c>
      <c r="T17" s="95">
        <f t="shared" si="0"/>
        <v>3.9910507535194387E-2</v>
      </c>
      <c r="U17" s="95">
        <f>+R17/'סכום נכסי הקרן'!$C$42</f>
        <v>8.906211960332814E-3</v>
      </c>
      <c r="AS17" s="142"/>
    </row>
    <row r="18" spans="2:45" s="143" customFormat="1">
      <c r="B18" s="87" t="s">
        <v>298</v>
      </c>
      <c r="C18" s="84">
        <v>2310142</v>
      </c>
      <c r="D18" s="97" t="s">
        <v>119</v>
      </c>
      <c r="E18" s="97" t="s">
        <v>290</v>
      </c>
      <c r="F18" s="84" t="s">
        <v>295</v>
      </c>
      <c r="G18" s="97" t="s">
        <v>292</v>
      </c>
      <c r="H18" s="84" t="s">
        <v>293</v>
      </c>
      <c r="I18" s="84" t="s">
        <v>161</v>
      </c>
      <c r="J18" s="84"/>
      <c r="K18" s="94">
        <v>2.19</v>
      </c>
      <c r="L18" s="97" t="s">
        <v>163</v>
      </c>
      <c r="M18" s="98">
        <v>4.0999999999999995E-3</v>
      </c>
      <c r="N18" s="98">
        <v>2.7999999999999995E-3</v>
      </c>
      <c r="O18" s="94">
        <v>419530.56</v>
      </c>
      <c r="P18" s="96">
        <v>99.8</v>
      </c>
      <c r="Q18" s="84"/>
      <c r="R18" s="94">
        <v>418.69150999999999</v>
      </c>
      <c r="S18" s="95">
        <v>2.0418763730840412E-4</v>
      </c>
      <c r="T18" s="95">
        <f t="shared" si="0"/>
        <v>9.7162057559663263E-3</v>
      </c>
      <c r="U18" s="95">
        <f>+R18/'סכום נכסי הקרן'!$C$42</f>
        <v>2.1682156719388447E-3</v>
      </c>
    </row>
    <row r="19" spans="2:45" s="143" customFormat="1">
      <c r="B19" s="87" t="s">
        <v>299</v>
      </c>
      <c r="C19" s="84">
        <v>2310159</v>
      </c>
      <c r="D19" s="97" t="s">
        <v>119</v>
      </c>
      <c r="E19" s="97" t="s">
        <v>290</v>
      </c>
      <c r="F19" s="84" t="s">
        <v>295</v>
      </c>
      <c r="G19" s="97" t="s">
        <v>292</v>
      </c>
      <c r="H19" s="84" t="s">
        <v>293</v>
      </c>
      <c r="I19" s="84" t="s">
        <v>161</v>
      </c>
      <c r="J19" s="84"/>
      <c r="K19" s="94">
        <v>2.58</v>
      </c>
      <c r="L19" s="97" t="s">
        <v>163</v>
      </c>
      <c r="M19" s="98">
        <v>6.4000000000000003E-3</v>
      </c>
      <c r="N19" s="98">
        <v>4.9000000000000007E-3</v>
      </c>
      <c r="O19" s="94">
        <v>1132412</v>
      </c>
      <c r="P19" s="96">
        <v>100.14</v>
      </c>
      <c r="Q19" s="84"/>
      <c r="R19" s="94">
        <v>1133.9973799999998</v>
      </c>
      <c r="S19" s="95">
        <v>3.5948503140381482E-4</v>
      </c>
      <c r="T19" s="95">
        <f t="shared" si="0"/>
        <v>2.6315680178962148E-2</v>
      </c>
      <c r="U19" s="95">
        <f>+R19/'סכום נכסי הקרן'!$C$42</f>
        <v>5.8724641711831917E-3</v>
      </c>
      <c r="AS19" s="144"/>
    </row>
    <row r="20" spans="2:45" s="143" customFormat="1">
      <c r="B20" s="87" t="s">
        <v>300</v>
      </c>
      <c r="C20" s="84">
        <v>1940535</v>
      </c>
      <c r="D20" s="97" t="s">
        <v>119</v>
      </c>
      <c r="E20" s="97" t="s">
        <v>290</v>
      </c>
      <c r="F20" s="84" t="s">
        <v>301</v>
      </c>
      <c r="G20" s="97" t="s">
        <v>292</v>
      </c>
      <c r="H20" s="84" t="s">
        <v>293</v>
      </c>
      <c r="I20" s="84" t="s">
        <v>159</v>
      </c>
      <c r="J20" s="84"/>
      <c r="K20" s="94">
        <v>4.57</v>
      </c>
      <c r="L20" s="97" t="s">
        <v>163</v>
      </c>
      <c r="M20" s="98">
        <v>0.05</v>
      </c>
      <c r="N20" s="98">
        <v>7.7000000000000002E-3</v>
      </c>
      <c r="O20" s="94">
        <v>481648</v>
      </c>
      <c r="P20" s="96">
        <v>126.52</v>
      </c>
      <c r="Q20" s="84"/>
      <c r="R20" s="94">
        <v>609.38105000000007</v>
      </c>
      <c r="S20" s="95">
        <v>1.5282616138370043E-4</v>
      </c>
      <c r="T20" s="95">
        <f t="shared" si="0"/>
        <v>1.4141370255123645E-2</v>
      </c>
      <c r="U20" s="95">
        <f>+R20/'סכום נכסי הקרן'!$C$42</f>
        <v>3.1557113321752065E-3</v>
      </c>
    </row>
    <row r="21" spans="2:45" s="143" customFormat="1">
      <c r="B21" s="87" t="s">
        <v>302</v>
      </c>
      <c r="C21" s="84">
        <v>1940568</v>
      </c>
      <c r="D21" s="97" t="s">
        <v>119</v>
      </c>
      <c r="E21" s="97" t="s">
        <v>290</v>
      </c>
      <c r="F21" s="84" t="s">
        <v>301</v>
      </c>
      <c r="G21" s="97" t="s">
        <v>292</v>
      </c>
      <c r="H21" s="84" t="s">
        <v>293</v>
      </c>
      <c r="I21" s="84" t="s">
        <v>159</v>
      </c>
      <c r="J21" s="84"/>
      <c r="K21" s="94">
        <v>2.1699999999999995</v>
      </c>
      <c r="L21" s="97" t="s">
        <v>163</v>
      </c>
      <c r="M21" s="98">
        <v>1.6E-2</v>
      </c>
      <c r="N21" s="98">
        <v>3.8999999999999994E-3</v>
      </c>
      <c r="O21" s="94">
        <v>159600</v>
      </c>
      <c r="P21" s="96">
        <v>103.09</v>
      </c>
      <c r="Q21" s="84"/>
      <c r="R21" s="94">
        <v>164.53164000000001</v>
      </c>
      <c r="S21" s="95">
        <v>5.0685761586037202E-5</v>
      </c>
      <c r="T21" s="95">
        <f t="shared" si="0"/>
        <v>3.8181411120721781E-3</v>
      </c>
      <c r="U21" s="95">
        <f>+R21/'סכום נכסי הקרן'!$C$42</f>
        <v>8.520356201581449E-4</v>
      </c>
    </row>
    <row r="22" spans="2:45" s="143" customFormat="1">
      <c r="B22" s="87" t="s">
        <v>303</v>
      </c>
      <c r="C22" s="84">
        <v>1940576</v>
      </c>
      <c r="D22" s="97" t="s">
        <v>119</v>
      </c>
      <c r="E22" s="97" t="s">
        <v>290</v>
      </c>
      <c r="F22" s="84" t="s">
        <v>301</v>
      </c>
      <c r="G22" s="97" t="s">
        <v>292</v>
      </c>
      <c r="H22" s="84" t="s">
        <v>293</v>
      </c>
      <c r="I22" s="84" t="s">
        <v>159</v>
      </c>
      <c r="J22" s="84"/>
      <c r="K22" s="94">
        <v>3.1999999999999997</v>
      </c>
      <c r="L22" s="97" t="s">
        <v>163</v>
      </c>
      <c r="M22" s="98">
        <v>6.9999999999999993E-3</v>
      </c>
      <c r="N22" s="98">
        <v>5.8000000000000005E-3</v>
      </c>
      <c r="O22" s="94">
        <v>2044911.18</v>
      </c>
      <c r="P22" s="96">
        <v>101.69</v>
      </c>
      <c r="Q22" s="84"/>
      <c r="R22" s="94">
        <v>2079.4701999999997</v>
      </c>
      <c r="S22" s="95">
        <v>4.7937087984428929E-4</v>
      </c>
      <c r="T22" s="95">
        <f t="shared" si="0"/>
        <v>4.8256436646160902E-2</v>
      </c>
      <c r="U22" s="95">
        <f>+R22/'סכום נכסי הקרן'!$C$42</f>
        <v>1.0768644143201766E-2</v>
      </c>
    </row>
    <row r="23" spans="2:45" s="143" customFormat="1">
      <c r="B23" s="87" t="s">
        <v>304</v>
      </c>
      <c r="C23" s="84">
        <v>1135177</v>
      </c>
      <c r="D23" s="97" t="s">
        <v>119</v>
      </c>
      <c r="E23" s="97" t="s">
        <v>290</v>
      </c>
      <c r="F23" s="84" t="s">
        <v>305</v>
      </c>
      <c r="G23" s="97" t="s">
        <v>292</v>
      </c>
      <c r="H23" s="84" t="s">
        <v>306</v>
      </c>
      <c r="I23" s="84" t="s">
        <v>159</v>
      </c>
      <c r="J23" s="84"/>
      <c r="K23" s="94">
        <v>2.73</v>
      </c>
      <c r="L23" s="97" t="s">
        <v>163</v>
      </c>
      <c r="M23" s="98">
        <v>8.0000000000000002E-3</v>
      </c>
      <c r="N23" s="98">
        <v>5.1999999999999998E-3</v>
      </c>
      <c r="O23" s="94">
        <v>189709</v>
      </c>
      <c r="P23" s="96">
        <v>102.07</v>
      </c>
      <c r="Q23" s="84"/>
      <c r="R23" s="94">
        <v>193.63598000000002</v>
      </c>
      <c r="S23" s="95">
        <v>2.9433239209358613E-4</v>
      </c>
      <c r="T23" s="95">
        <f t="shared" si="0"/>
        <v>4.493539941705961E-3</v>
      </c>
      <c r="U23" s="95">
        <f>+R23/'סכום נכסי הקרן'!$C$42</f>
        <v>1.0027539523962087E-3</v>
      </c>
    </row>
    <row r="24" spans="2:45" s="143" customFormat="1">
      <c r="B24" s="87" t="s">
        <v>307</v>
      </c>
      <c r="C24" s="84">
        <v>6040273</v>
      </c>
      <c r="D24" s="97" t="s">
        <v>119</v>
      </c>
      <c r="E24" s="97" t="s">
        <v>290</v>
      </c>
      <c r="F24" s="84" t="s">
        <v>291</v>
      </c>
      <c r="G24" s="97" t="s">
        <v>292</v>
      </c>
      <c r="H24" s="84" t="s">
        <v>306</v>
      </c>
      <c r="I24" s="84" t="s">
        <v>159</v>
      </c>
      <c r="J24" s="84"/>
      <c r="K24" s="94">
        <v>0.2</v>
      </c>
      <c r="L24" s="97" t="s">
        <v>163</v>
      </c>
      <c r="M24" s="98">
        <v>2.6000000000000002E-2</v>
      </c>
      <c r="N24" s="98">
        <v>1.52E-2</v>
      </c>
      <c r="O24" s="94">
        <v>300000</v>
      </c>
      <c r="P24" s="96">
        <v>109.01</v>
      </c>
      <c r="Q24" s="84"/>
      <c r="R24" s="94">
        <v>327.02997999999997</v>
      </c>
      <c r="S24" s="95">
        <v>9.1697971335214166E-5</v>
      </c>
      <c r="T24" s="95">
        <f t="shared" si="0"/>
        <v>7.5890972187364208E-3</v>
      </c>
      <c r="U24" s="95">
        <f>+R24/'סכום נכסי הקרן'!$C$42</f>
        <v>1.693541690945314E-3</v>
      </c>
    </row>
    <row r="25" spans="2:45" s="143" customFormat="1">
      <c r="B25" s="87" t="s">
        <v>308</v>
      </c>
      <c r="C25" s="84">
        <v>6040299</v>
      </c>
      <c r="D25" s="97" t="s">
        <v>119</v>
      </c>
      <c r="E25" s="97" t="s">
        <v>290</v>
      </c>
      <c r="F25" s="84" t="s">
        <v>291</v>
      </c>
      <c r="G25" s="97" t="s">
        <v>292</v>
      </c>
      <c r="H25" s="84" t="s">
        <v>306</v>
      </c>
      <c r="I25" s="84" t="s">
        <v>159</v>
      </c>
      <c r="J25" s="84"/>
      <c r="K25" s="94">
        <v>3.1899999999999995</v>
      </c>
      <c r="L25" s="97" t="s">
        <v>163</v>
      </c>
      <c r="M25" s="98">
        <v>3.4000000000000002E-2</v>
      </c>
      <c r="N25" s="98">
        <v>5.8999999999999999E-3</v>
      </c>
      <c r="O25" s="94">
        <v>303187</v>
      </c>
      <c r="P25" s="96">
        <v>114.56</v>
      </c>
      <c r="Q25" s="84"/>
      <c r="R25" s="94">
        <v>347.33100000000002</v>
      </c>
      <c r="S25" s="95">
        <v>1.6206751855544181E-4</v>
      </c>
      <c r="T25" s="95">
        <f t="shared" si="0"/>
        <v>8.0602051410728157E-3</v>
      </c>
      <c r="U25" s="95">
        <f>+R25/'סכום נכסי הקרן'!$C$42</f>
        <v>1.7986715745685669E-3</v>
      </c>
    </row>
    <row r="26" spans="2:45" s="143" customFormat="1">
      <c r="B26" s="87" t="s">
        <v>309</v>
      </c>
      <c r="C26" s="84">
        <v>6040232</v>
      </c>
      <c r="D26" s="97" t="s">
        <v>119</v>
      </c>
      <c r="E26" s="97" t="s">
        <v>290</v>
      </c>
      <c r="F26" s="84" t="s">
        <v>291</v>
      </c>
      <c r="G26" s="97" t="s">
        <v>292</v>
      </c>
      <c r="H26" s="84" t="s">
        <v>306</v>
      </c>
      <c r="I26" s="84" t="s">
        <v>159</v>
      </c>
      <c r="J26" s="84"/>
      <c r="K26" s="94">
        <v>0.35</v>
      </c>
      <c r="L26" s="97" t="s">
        <v>163</v>
      </c>
      <c r="M26" s="98">
        <v>4.4000000000000004E-2</v>
      </c>
      <c r="N26" s="98">
        <v>1.46E-2</v>
      </c>
      <c r="O26" s="94">
        <v>71900</v>
      </c>
      <c r="P26" s="96">
        <v>122.07</v>
      </c>
      <c r="Q26" s="84"/>
      <c r="R26" s="94">
        <v>87.768330000000006</v>
      </c>
      <c r="S26" s="95">
        <v>1.1181432298275714E-4</v>
      </c>
      <c r="T26" s="95">
        <f t="shared" si="0"/>
        <v>2.0367624677595018E-3</v>
      </c>
      <c r="U26" s="95">
        <f>+R26/'סכום נכסי הקרן'!$C$42</f>
        <v>4.5451284313336154E-4</v>
      </c>
    </row>
    <row r="27" spans="2:45" s="143" customFormat="1">
      <c r="B27" s="87" t="s">
        <v>310</v>
      </c>
      <c r="C27" s="84">
        <v>2310076</v>
      </c>
      <c r="D27" s="97" t="s">
        <v>119</v>
      </c>
      <c r="E27" s="97" t="s">
        <v>290</v>
      </c>
      <c r="F27" s="84" t="s">
        <v>295</v>
      </c>
      <c r="G27" s="97" t="s">
        <v>292</v>
      </c>
      <c r="H27" s="84" t="s">
        <v>306</v>
      </c>
      <c r="I27" s="84" t="s">
        <v>161</v>
      </c>
      <c r="J27" s="84"/>
      <c r="K27" s="94">
        <v>2.14</v>
      </c>
      <c r="L27" s="97" t="s">
        <v>163</v>
      </c>
      <c r="M27" s="98">
        <v>0.03</v>
      </c>
      <c r="N27" s="98">
        <v>5.5999999999999991E-3</v>
      </c>
      <c r="O27" s="94">
        <v>205753</v>
      </c>
      <c r="P27" s="96">
        <v>114.25</v>
      </c>
      <c r="Q27" s="84"/>
      <c r="R27" s="94">
        <v>235.07281</v>
      </c>
      <c r="S27" s="95">
        <v>4.2865208333333336E-4</v>
      </c>
      <c r="T27" s="95">
        <f t="shared" si="0"/>
        <v>5.455128023955343E-3</v>
      </c>
      <c r="U27" s="95">
        <f>+R27/'סכום נכסי הקרן'!$C$42</f>
        <v>1.2173367228982082E-3</v>
      </c>
    </row>
    <row r="28" spans="2:45" s="143" customFormat="1">
      <c r="B28" s="87" t="s">
        <v>311</v>
      </c>
      <c r="C28" s="84">
        <v>1134436</v>
      </c>
      <c r="D28" s="97" t="s">
        <v>119</v>
      </c>
      <c r="E28" s="97" t="s">
        <v>290</v>
      </c>
      <c r="F28" s="84" t="s">
        <v>312</v>
      </c>
      <c r="G28" s="97" t="s">
        <v>313</v>
      </c>
      <c r="H28" s="84" t="s">
        <v>306</v>
      </c>
      <c r="I28" s="84" t="s">
        <v>161</v>
      </c>
      <c r="J28" s="84"/>
      <c r="K28" s="94">
        <v>4.1700000000000008</v>
      </c>
      <c r="L28" s="97" t="s">
        <v>163</v>
      </c>
      <c r="M28" s="98">
        <v>6.5000000000000006E-3</v>
      </c>
      <c r="N28" s="98">
        <v>7.9000000000000008E-3</v>
      </c>
      <c r="O28" s="94">
        <v>362782.67</v>
      </c>
      <c r="P28" s="96">
        <v>99.07</v>
      </c>
      <c r="Q28" s="84"/>
      <c r="R28" s="94">
        <v>359.40878999999995</v>
      </c>
      <c r="S28" s="95">
        <v>3.0038909200989772E-4</v>
      </c>
      <c r="T28" s="95">
        <f t="shared" si="0"/>
        <v>8.3404837947224971E-3</v>
      </c>
      <c r="U28" s="95">
        <f>+R28/'סכום נכסי הקרן'!$C$42</f>
        <v>1.8612170356895391E-3</v>
      </c>
    </row>
    <row r="29" spans="2:45" s="143" customFormat="1">
      <c r="B29" s="87" t="s">
        <v>314</v>
      </c>
      <c r="C29" s="84">
        <v>1136324</v>
      </c>
      <c r="D29" s="97" t="s">
        <v>119</v>
      </c>
      <c r="E29" s="97" t="s">
        <v>290</v>
      </c>
      <c r="F29" s="84" t="s">
        <v>312</v>
      </c>
      <c r="G29" s="97" t="s">
        <v>313</v>
      </c>
      <c r="H29" s="84" t="s">
        <v>306</v>
      </c>
      <c r="I29" s="84" t="s">
        <v>161</v>
      </c>
      <c r="J29" s="84"/>
      <c r="K29" s="94">
        <v>5.2600000000000007</v>
      </c>
      <c r="L29" s="97" t="s">
        <v>163</v>
      </c>
      <c r="M29" s="98">
        <v>1.6399999999999998E-2</v>
      </c>
      <c r="N29" s="98">
        <v>1.18E-2</v>
      </c>
      <c r="O29" s="94">
        <v>886234</v>
      </c>
      <c r="P29" s="96">
        <v>101.93</v>
      </c>
      <c r="Q29" s="127">
        <v>7.2671200000000002</v>
      </c>
      <c r="R29" s="94">
        <v>910.60543999999993</v>
      </c>
      <c r="S29" s="95">
        <v>7.4841426205654864E-4</v>
      </c>
      <c r="T29" s="95">
        <f t="shared" si="0"/>
        <v>2.1131619835191424E-2</v>
      </c>
      <c r="U29" s="95">
        <f>+R29/'סכום נכסי הקרן'!$C$42</f>
        <v>4.7156174386262743E-3</v>
      </c>
    </row>
    <row r="30" spans="2:45" s="143" customFormat="1">
      <c r="B30" s="87" t="s">
        <v>315</v>
      </c>
      <c r="C30" s="84">
        <v>1138650</v>
      </c>
      <c r="D30" s="97" t="s">
        <v>119</v>
      </c>
      <c r="E30" s="97" t="s">
        <v>290</v>
      </c>
      <c r="F30" s="84" t="s">
        <v>312</v>
      </c>
      <c r="G30" s="97" t="s">
        <v>313</v>
      </c>
      <c r="H30" s="84" t="s">
        <v>306</v>
      </c>
      <c r="I30" s="84" t="s">
        <v>159</v>
      </c>
      <c r="J30" s="84"/>
      <c r="K30" s="94">
        <v>6.61</v>
      </c>
      <c r="L30" s="97" t="s">
        <v>163</v>
      </c>
      <c r="M30" s="98">
        <v>1.34E-2</v>
      </c>
      <c r="N30" s="98">
        <v>1.6100000000000003E-2</v>
      </c>
      <c r="O30" s="94">
        <v>721311</v>
      </c>
      <c r="P30" s="96">
        <v>99.05</v>
      </c>
      <c r="Q30" s="127">
        <v>4.8715299999999999</v>
      </c>
      <c r="R30" s="94">
        <v>719.33007999999995</v>
      </c>
      <c r="S30" s="95">
        <v>2.2698889178053439E-4</v>
      </c>
      <c r="T30" s="95">
        <f t="shared" si="0"/>
        <v>1.6692860726351288E-2</v>
      </c>
      <c r="U30" s="95">
        <f>+R30/'סכום נכסי הקרן'!$C$42</f>
        <v>3.725088079175579E-3</v>
      </c>
    </row>
    <row r="31" spans="2:45" s="143" customFormat="1">
      <c r="B31" s="87" t="s">
        <v>316</v>
      </c>
      <c r="C31" s="84">
        <v>1940402</v>
      </c>
      <c r="D31" s="97" t="s">
        <v>119</v>
      </c>
      <c r="E31" s="97" t="s">
        <v>290</v>
      </c>
      <c r="F31" s="84" t="s">
        <v>301</v>
      </c>
      <c r="G31" s="97" t="s">
        <v>292</v>
      </c>
      <c r="H31" s="84" t="s">
        <v>306</v>
      </c>
      <c r="I31" s="84" t="s">
        <v>159</v>
      </c>
      <c r="J31" s="84"/>
      <c r="K31" s="94">
        <v>2.1900000000000004</v>
      </c>
      <c r="L31" s="97" t="s">
        <v>163</v>
      </c>
      <c r="M31" s="98">
        <v>4.0999999999999995E-2</v>
      </c>
      <c r="N31" s="98">
        <v>6.3000000000000009E-3</v>
      </c>
      <c r="O31" s="94">
        <v>1523204.2</v>
      </c>
      <c r="P31" s="96">
        <v>131.30000000000001</v>
      </c>
      <c r="Q31" s="84"/>
      <c r="R31" s="94">
        <v>1999.96714</v>
      </c>
      <c r="S31" s="95">
        <v>4.8876328853614509E-4</v>
      </c>
      <c r="T31" s="95">
        <f t="shared" si="0"/>
        <v>4.641147903240625E-2</v>
      </c>
      <c r="U31" s="95">
        <f>+R31/'סכום נכסי הקרן'!$C$42</f>
        <v>1.0356933428888274E-2</v>
      </c>
    </row>
    <row r="32" spans="2:45" s="143" customFormat="1">
      <c r="B32" s="87" t="s">
        <v>317</v>
      </c>
      <c r="C32" s="84">
        <v>1940501</v>
      </c>
      <c r="D32" s="97" t="s">
        <v>119</v>
      </c>
      <c r="E32" s="97" t="s">
        <v>290</v>
      </c>
      <c r="F32" s="84" t="s">
        <v>301</v>
      </c>
      <c r="G32" s="97" t="s">
        <v>292</v>
      </c>
      <c r="H32" s="84" t="s">
        <v>306</v>
      </c>
      <c r="I32" s="84" t="s">
        <v>159</v>
      </c>
      <c r="J32" s="84"/>
      <c r="K32" s="94">
        <v>3.7099999999999995</v>
      </c>
      <c r="L32" s="97" t="s">
        <v>163</v>
      </c>
      <c r="M32" s="98">
        <v>0.04</v>
      </c>
      <c r="N32" s="98">
        <v>7.0999999999999995E-3</v>
      </c>
      <c r="O32" s="94">
        <v>523244</v>
      </c>
      <c r="P32" s="96">
        <v>119.19</v>
      </c>
      <c r="Q32" s="84"/>
      <c r="R32" s="94">
        <v>623.65449999999998</v>
      </c>
      <c r="S32" s="95">
        <v>1.8013918988936761E-4</v>
      </c>
      <c r="T32" s="95">
        <f t="shared" si="0"/>
        <v>1.4472601659953174E-2</v>
      </c>
      <c r="U32" s="95">
        <f>+R32/'סכום נכסי הקרן'!$C$42</f>
        <v>3.2296271323370854E-3</v>
      </c>
    </row>
    <row r="33" spans="2:21" s="143" customFormat="1">
      <c r="B33" s="87" t="s">
        <v>318</v>
      </c>
      <c r="C33" s="84">
        <v>1130426</v>
      </c>
      <c r="D33" s="97" t="s">
        <v>119</v>
      </c>
      <c r="E33" s="97" t="s">
        <v>290</v>
      </c>
      <c r="F33" s="84" t="s">
        <v>319</v>
      </c>
      <c r="G33" s="97" t="s">
        <v>313</v>
      </c>
      <c r="H33" s="84" t="s">
        <v>320</v>
      </c>
      <c r="I33" s="84" t="s">
        <v>161</v>
      </c>
      <c r="J33" s="84"/>
      <c r="K33" s="94">
        <v>2.27</v>
      </c>
      <c r="L33" s="97" t="s">
        <v>163</v>
      </c>
      <c r="M33" s="98">
        <v>1.6399999999999998E-2</v>
      </c>
      <c r="N33" s="98">
        <v>6.1999999999999998E-3</v>
      </c>
      <c r="O33" s="94">
        <v>68052.97</v>
      </c>
      <c r="P33" s="96">
        <v>102.17</v>
      </c>
      <c r="Q33" s="84"/>
      <c r="R33" s="94">
        <v>69.529719999999998</v>
      </c>
      <c r="S33" s="95">
        <v>1.1254148225332182E-4</v>
      </c>
      <c r="T33" s="95">
        <f t="shared" si="0"/>
        <v>1.6135150810073196E-3</v>
      </c>
      <c r="U33" s="95">
        <f>+R33/'סכום נכסי הקרן'!$C$42</f>
        <v>3.6006325652392551E-4</v>
      </c>
    </row>
    <row r="34" spans="2:21" s="143" customFormat="1">
      <c r="B34" s="87" t="s">
        <v>321</v>
      </c>
      <c r="C34" s="84">
        <v>1133487</v>
      </c>
      <c r="D34" s="97" t="s">
        <v>119</v>
      </c>
      <c r="E34" s="97" t="s">
        <v>290</v>
      </c>
      <c r="F34" s="84" t="s">
        <v>319</v>
      </c>
      <c r="G34" s="97" t="s">
        <v>313</v>
      </c>
      <c r="H34" s="84" t="s">
        <v>320</v>
      </c>
      <c r="I34" s="84" t="s">
        <v>161</v>
      </c>
      <c r="J34" s="84"/>
      <c r="K34" s="94">
        <v>6.5299999999999994</v>
      </c>
      <c r="L34" s="97" t="s">
        <v>163</v>
      </c>
      <c r="M34" s="98">
        <v>2.3399999999999997E-2</v>
      </c>
      <c r="N34" s="98">
        <v>1.6900000000000002E-2</v>
      </c>
      <c r="O34" s="94">
        <v>764523.82</v>
      </c>
      <c r="P34" s="96">
        <v>104.32</v>
      </c>
      <c r="Q34" s="84"/>
      <c r="R34" s="94">
        <v>797.55124000000001</v>
      </c>
      <c r="S34" s="95">
        <v>4.4468357147374259E-4</v>
      </c>
      <c r="T34" s="95">
        <f t="shared" si="0"/>
        <v>1.8508070413861703E-2</v>
      </c>
      <c r="U34" s="95">
        <f>+R34/'סכום נכסי הקרן'!$C$42</f>
        <v>4.1301604079391502E-3</v>
      </c>
    </row>
    <row r="35" spans="2:21" s="143" customFormat="1">
      <c r="B35" s="87" t="s">
        <v>322</v>
      </c>
      <c r="C35" s="84">
        <v>1140110</v>
      </c>
      <c r="D35" s="97" t="s">
        <v>119</v>
      </c>
      <c r="E35" s="97" t="s">
        <v>290</v>
      </c>
      <c r="F35" s="84" t="s">
        <v>319</v>
      </c>
      <c r="G35" s="97" t="s">
        <v>313</v>
      </c>
      <c r="H35" s="84" t="s">
        <v>320</v>
      </c>
      <c r="I35" s="84" t="s">
        <v>161</v>
      </c>
      <c r="J35" s="84"/>
      <c r="K35" s="94">
        <v>2.76</v>
      </c>
      <c r="L35" s="97" t="s">
        <v>163</v>
      </c>
      <c r="M35" s="98">
        <v>0.03</v>
      </c>
      <c r="N35" s="98">
        <v>8.2000000000000007E-3</v>
      </c>
      <c r="O35" s="94">
        <v>377147.81</v>
      </c>
      <c r="P35" s="96">
        <v>108.04</v>
      </c>
      <c r="Q35" s="84"/>
      <c r="R35" s="94">
        <v>407.47048999999998</v>
      </c>
      <c r="S35" s="95">
        <v>5.2252847893729712E-4</v>
      </c>
      <c r="T35" s="95">
        <f t="shared" si="0"/>
        <v>9.4558094104282633E-3</v>
      </c>
      <c r="U35" s="95">
        <f>+R35/'סכום נכסי הקרן'!$C$42</f>
        <v>2.1101070386418874E-3</v>
      </c>
    </row>
    <row r="36" spans="2:21" s="143" customFormat="1">
      <c r="B36" s="87" t="s">
        <v>323</v>
      </c>
      <c r="C36" s="84">
        <v>2300143</v>
      </c>
      <c r="D36" s="97" t="s">
        <v>119</v>
      </c>
      <c r="E36" s="97" t="s">
        <v>290</v>
      </c>
      <c r="F36" s="84" t="s">
        <v>324</v>
      </c>
      <c r="G36" s="97" t="s">
        <v>325</v>
      </c>
      <c r="H36" s="84" t="s">
        <v>320</v>
      </c>
      <c r="I36" s="84" t="s">
        <v>159</v>
      </c>
      <c r="J36" s="84"/>
      <c r="K36" s="94">
        <v>3.26</v>
      </c>
      <c r="L36" s="97" t="s">
        <v>163</v>
      </c>
      <c r="M36" s="98">
        <v>3.7000000000000005E-2</v>
      </c>
      <c r="N36" s="98">
        <v>0.01</v>
      </c>
      <c r="O36" s="94">
        <v>364647</v>
      </c>
      <c r="P36" s="96">
        <v>112.78</v>
      </c>
      <c r="Q36" s="84"/>
      <c r="R36" s="94">
        <v>411.24890999999997</v>
      </c>
      <c r="S36" s="95">
        <v>1.2154974514045429E-4</v>
      </c>
      <c r="T36" s="95">
        <f t="shared" si="0"/>
        <v>9.5434918813540725E-3</v>
      </c>
      <c r="U36" s="95">
        <f>+R36/'סכום נכסי הקרן'!$C$42</f>
        <v>2.1296737823266764E-3</v>
      </c>
    </row>
    <row r="37" spans="2:21" s="143" customFormat="1">
      <c r="B37" s="87" t="s">
        <v>326</v>
      </c>
      <c r="C37" s="84">
        <v>2300184</v>
      </c>
      <c r="D37" s="97" t="s">
        <v>119</v>
      </c>
      <c r="E37" s="97" t="s">
        <v>290</v>
      </c>
      <c r="F37" s="84" t="s">
        <v>324</v>
      </c>
      <c r="G37" s="97" t="s">
        <v>325</v>
      </c>
      <c r="H37" s="84" t="s">
        <v>320</v>
      </c>
      <c r="I37" s="84" t="s">
        <v>159</v>
      </c>
      <c r="J37" s="84"/>
      <c r="K37" s="94">
        <v>6.72</v>
      </c>
      <c r="L37" s="97" t="s">
        <v>163</v>
      </c>
      <c r="M37" s="98">
        <v>2.2000000000000002E-2</v>
      </c>
      <c r="N37" s="98">
        <v>1.6500000000000001E-2</v>
      </c>
      <c r="O37" s="94">
        <v>154825</v>
      </c>
      <c r="P37" s="96">
        <v>103.59</v>
      </c>
      <c r="Q37" s="84"/>
      <c r="R37" s="94">
        <v>160.38323</v>
      </c>
      <c r="S37" s="95">
        <v>1.7560150089543212E-4</v>
      </c>
      <c r="T37" s="95">
        <f t="shared" si="0"/>
        <v>3.7218726085142522E-3</v>
      </c>
      <c r="U37" s="95">
        <f>+R37/'סכום נכסי הקרן'!$C$42</f>
        <v>8.3055286409359542E-4</v>
      </c>
    </row>
    <row r="38" spans="2:21" s="143" customFormat="1">
      <c r="B38" s="87" t="s">
        <v>327</v>
      </c>
      <c r="C38" s="84">
        <v>1121953</v>
      </c>
      <c r="D38" s="97" t="s">
        <v>119</v>
      </c>
      <c r="E38" s="97" t="s">
        <v>290</v>
      </c>
      <c r="F38" s="84" t="s">
        <v>305</v>
      </c>
      <c r="G38" s="97" t="s">
        <v>292</v>
      </c>
      <c r="H38" s="84" t="s">
        <v>320</v>
      </c>
      <c r="I38" s="84" t="s">
        <v>159</v>
      </c>
      <c r="J38" s="84"/>
      <c r="K38" s="94">
        <v>2.04</v>
      </c>
      <c r="L38" s="97" t="s">
        <v>163</v>
      </c>
      <c r="M38" s="98">
        <v>3.1E-2</v>
      </c>
      <c r="N38" s="98">
        <v>5.8000000000000022E-3</v>
      </c>
      <c r="O38" s="94">
        <v>134720</v>
      </c>
      <c r="P38" s="96">
        <v>112.2</v>
      </c>
      <c r="Q38" s="84"/>
      <c r="R38" s="94">
        <v>151.15582999999998</v>
      </c>
      <c r="S38" s="95">
        <v>1.9579414640611938E-4</v>
      </c>
      <c r="T38" s="95">
        <f t="shared" si="0"/>
        <v>3.5077404495110669E-3</v>
      </c>
      <c r="U38" s="95">
        <f>+R38/'סכום נכסי הקרן'!$C$42</f>
        <v>7.8276829523226711E-4</v>
      </c>
    </row>
    <row r="39" spans="2:21" s="143" customFormat="1">
      <c r="B39" s="87" t="s">
        <v>328</v>
      </c>
      <c r="C39" s="84">
        <v>1126598</v>
      </c>
      <c r="D39" s="97" t="s">
        <v>119</v>
      </c>
      <c r="E39" s="97" t="s">
        <v>290</v>
      </c>
      <c r="F39" s="84" t="s">
        <v>305</v>
      </c>
      <c r="G39" s="97" t="s">
        <v>292</v>
      </c>
      <c r="H39" s="84" t="s">
        <v>320</v>
      </c>
      <c r="I39" s="84" t="s">
        <v>159</v>
      </c>
      <c r="J39" s="84"/>
      <c r="K39" s="94">
        <v>2</v>
      </c>
      <c r="L39" s="97" t="s">
        <v>163</v>
      </c>
      <c r="M39" s="98">
        <v>2.7999999999999997E-2</v>
      </c>
      <c r="N39" s="98">
        <v>6.8999999999999999E-3</v>
      </c>
      <c r="O39" s="94">
        <v>1411897</v>
      </c>
      <c r="P39" s="96">
        <v>105.71</v>
      </c>
      <c r="Q39" s="127">
        <v>40.12124</v>
      </c>
      <c r="R39" s="94">
        <v>1532.6375700000001</v>
      </c>
      <c r="S39" s="95">
        <v>1.4355359708316854E-3</v>
      </c>
      <c r="T39" s="95">
        <f t="shared" si="0"/>
        <v>3.556657258095404E-2</v>
      </c>
      <c r="U39" s="95">
        <f>+R39/'סכום נכסי הקרן'!$C$42</f>
        <v>7.9368430438827575E-3</v>
      </c>
    </row>
    <row r="40" spans="2:21" s="143" customFormat="1">
      <c r="B40" s="87" t="s">
        <v>329</v>
      </c>
      <c r="C40" s="84">
        <v>6040141</v>
      </c>
      <c r="D40" s="97" t="s">
        <v>119</v>
      </c>
      <c r="E40" s="97" t="s">
        <v>290</v>
      </c>
      <c r="F40" s="84" t="s">
        <v>291</v>
      </c>
      <c r="G40" s="97" t="s">
        <v>292</v>
      </c>
      <c r="H40" s="84" t="s">
        <v>320</v>
      </c>
      <c r="I40" s="84" t="s">
        <v>159</v>
      </c>
      <c r="J40" s="84"/>
      <c r="K40" s="94">
        <v>3.3699999999999997</v>
      </c>
      <c r="L40" s="97" t="s">
        <v>163</v>
      </c>
      <c r="M40" s="98">
        <v>0.04</v>
      </c>
      <c r="N40" s="98">
        <v>8.5999999999999983E-3</v>
      </c>
      <c r="O40" s="94">
        <v>522719</v>
      </c>
      <c r="P40" s="96">
        <v>120.44</v>
      </c>
      <c r="Q40" s="84"/>
      <c r="R40" s="94">
        <v>629.56279000000006</v>
      </c>
      <c r="S40" s="95">
        <v>3.8719983288864132E-4</v>
      </c>
      <c r="T40" s="95">
        <f t="shared" si="0"/>
        <v>1.4609710151371878E-2</v>
      </c>
      <c r="U40" s="95">
        <f>+R40/'סכום נכסי הקרן'!$C$42</f>
        <v>3.260223518139988E-3</v>
      </c>
    </row>
    <row r="41" spans="2:21" s="143" customFormat="1">
      <c r="B41" s="87" t="s">
        <v>330</v>
      </c>
      <c r="C41" s="84">
        <v>7480049</v>
      </c>
      <c r="D41" s="97" t="s">
        <v>119</v>
      </c>
      <c r="E41" s="97" t="s">
        <v>290</v>
      </c>
      <c r="F41" s="84" t="s">
        <v>331</v>
      </c>
      <c r="G41" s="97" t="s">
        <v>292</v>
      </c>
      <c r="H41" s="84" t="s">
        <v>320</v>
      </c>
      <c r="I41" s="84" t="s">
        <v>159</v>
      </c>
      <c r="J41" s="84"/>
      <c r="K41" s="94">
        <v>2.6999999999999997</v>
      </c>
      <c r="L41" s="97" t="s">
        <v>163</v>
      </c>
      <c r="M41" s="98">
        <v>4.7500000000000001E-2</v>
      </c>
      <c r="N41" s="98">
        <v>5.7999999999999996E-3</v>
      </c>
      <c r="O41" s="94">
        <v>174570.74</v>
      </c>
      <c r="P41" s="96">
        <v>134.94999999999999</v>
      </c>
      <c r="Q41" s="84"/>
      <c r="R41" s="94">
        <v>235.58320000000001</v>
      </c>
      <c r="S41" s="95">
        <v>4.009818581572599E-4</v>
      </c>
      <c r="T41" s="95">
        <f t="shared" si="0"/>
        <v>5.4669721959467637E-3</v>
      </c>
      <c r="U41" s="95">
        <f>+R41/'סכום נכסי הקרן'!$C$42</f>
        <v>1.2199798039504151E-3</v>
      </c>
    </row>
    <row r="42" spans="2:21" s="143" customFormat="1">
      <c r="B42" s="87" t="s">
        <v>332</v>
      </c>
      <c r="C42" s="84">
        <v>6000210</v>
      </c>
      <c r="D42" s="97" t="s">
        <v>119</v>
      </c>
      <c r="E42" s="97" t="s">
        <v>290</v>
      </c>
      <c r="F42" s="84" t="s">
        <v>333</v>
      </c>
      <c r="G42" s="97" t="s">
        <v>334</v>
      </c>
      <c r="H42" s="84" t="s">
        <v>320</v>
      </c>
      <c r="I42" s="84" t="s">
        <v>159</v>
      </c>
      <c r="J42" s="84"/>
      <c r="K42" s="94">
        <v>8.75</v>
      </c>
      <c r="L42" s="97" t="s">
        <v>163</v>
      </c>
      <c r="M42" s="98">
        <v>3.85E-2</v>
      </c>
      <c r="N42" s="98">
        <v>2.1499999999999998E-2</v>
      </c>
      <c r="O42" s="94">
        <v>546590.88</v>
      </c>
      <c r="P42" s="96">
        <v>116.86</v>
      </c>
      <c r="Q42" s="84"/>
      <c r="R42" s="94">
        <v>638.74612999999999</v>
      </c>
      <c r="S42" s="95">
        <v>1.9881434183296285E-4</v>
      </c>
      <c r="T42" s="95">
        <f t="shared" si="0"/>
        <v>1.4822819848692933E-2</v>
      </c>
      <c r="U42" s="95">
        <f>+R42/'סכום נכסי הקרן'!$C$42</f>
        <v>3.3077799200090935E-3</v>
      </c>
    </row>
    <row r="43" spans="2:21" s="143" customFormat="1">
      <c r="B43" s="87" t="s">
        <v>335</v>
      </c>
      <c r="C43" s="84">
        <v>6000236</v>
      </c>
      <c r="D43" s="97" t="s">
        <v>119</v>
      </c>
      <c r="E43" s="97" t="s">
        <v>290</v>
      </c>
      <c r="F43" s="84" t="s">
        <v>333</v>
      </c>
      <c r="G43" s="97" t="s">
        <v>334</v>
      </c>
      <c r="H43" s="84" t="s">
        <v>320</v>
      </c>
      <c r="I43" s="84" t="s">
        <v>159</v>
      </c>
      <c r="J43" s="84"/>
      <c r="K43" s="94">
        <v>7</v>
      </c>
      <c r="L43" s="97" t="s">
        <v>163</v>
      </c>
      <c r="M43" s="98">
        <v>4.4999999999999998E-2</v>
      </c>
      <c r="N43" s="98">
        <v>1.7800000000000003E-2</v>
      </c>
      <c r="O43" s="94">
        <v>246000</v>
      </c>
      <c r="P43" s="96">
        <v>122.88</v>
      </c>
      <c r="Q43" s="84"/>
      <c r="R43" s="94">
        <v>302.28480999999999</v>
      </c>
      <c r="S43" s="95">
        <v>2.6929304008853832E-4</v>
      </c>
      <c r="T43" s="95">
        <f t="shared" si="0"/>
        <v>7.0148578146788489E-3</v>
      </c>
      <c r="U43" s="95">
        <f>+R43/'סכום נכסי הקרן'!$C$42</f>
        <v>1.5653975463487569E-3</v>
      </c>
    </row>
    <row r="44" spans="2:21" s="143" customFormat="1">
      <c r="B44" s="87" t="s">
        <v>336</v>
      </c>
      <c r="C44" s="84">
        <v>6040257</v>
      </c>
      <c r="D44" s="97" t="s">
        <v>119</v>
      </c>
      <c r="E44" s="97" t="s">
        <v>290</v>
      </c>
      <c r="F44" s="84" t="s">
        <v>291</v>
      </c>
      <c r="G44" s="97" t="s">
        <v>292</v>
      </c>
      <c r="H44" s="84" t="s">
        <v>320</v>
      </c>
      <c r="I44" s="84" t="s">
        <v>159</v>
      </c>
      <c r="J44" s="84"/>
      <c r="K44" s="94">
        <v>2.9000000000000004</v>
      </c>
      <c r="L44" s="97" t="s">
        <v>163</v>
      </c>
      <c r="M44" s="98">
        <v>0.05</v>
      </c>
      <c r="N44" s="98">
        <v>8.0999999999999996E-3</v>
      </c>
      <c r="O44" s="94">
        <v>3285</v>
      </c>
      <c r="P44" s="96">
        <v>124.51</v>
      </c>
      <c r="Q44" s="84"/>
      <c r="R44" s="94">
        <v>4.0901399999999999</v>
      </c>
      <c r="S44" s="95">
        <v>3.2850032850032851E-6</v>
      </c>
      <c r="T44" s="95">
        <f t="shared" si="0"/>
        <v>9.4916282899331088E-5</v>
      </c>
      <c r="U44" s="95">
        <f>+R44/'סכום נכסי הקרן'!$C$42</f>
        <v>2.118100185127696E-5</v>
      </c>
    </row>
    <row r="45" spans="2:21" s="143" customFormat="1">
      <c r="B45" s="87" t="s">
        <v>337</v>
      </c>
      <c r="C45" s="84">
        <v>7480023</v>
      </c>
      <c r="D45" s="97" t="s">
        <v>119</v>
      </c>
      <c r="E45" s="97" t="s">
        <v>290</v>
      </c>
      <c r="F45" s="84" t="s">
        <v>331</v>
      </c>
      <c r="G45" s="97" t="s">
        <v>292</v>
      </c>
      <c r="H45" s="84" t="s">
        <v>320</v>
      </c>
      <c r="I45" s="84" t="s">
        <v>159</v>
      </c>
      <c r="J45" s="84"/>
      <c r="K45" s="94">
        <v>1.38</v>
      </c>
      <c r="L45" s="97" t="s">
        <v>163</v>
      </c>
      <c r="M45" s="98">
        <v>5.2499999999999998E-2</v>
      </c>
      <c r="N45" s="98">
        <v>8.5000000000000006E-3</v>
      </c>
      <c r="O45" s="94">
        <v>22800</v>
      </c>
      <c r="P45" s="96">
        <v>134.29</v>
      </c>
      <c r="Q45" s="84"/>
      <c r="R45" s="94">
        <v>30.618119999999998</v>
      </c>
      <c r="S45" s="95">
        <v>6.3333333333333332E-5</v>
      </c>
      <c r="T45" s="95">
        <f t="shared" si="0"/>
        <v>7.1052779116745801E-4</v>
      </c>
      <c r="U45" s="95">
        <f>+R45/'סכום נכסי הקרן'!$C$42</f>
        <v>1.5855752037891615E-4</v>
      </c>
    </row>
    <row r="46" spans="2:21" s="143" customFormat="1">
      <c r="B46" s="87" t="s">
        <v>338</v>
      </c>
      <c r="C46" s="84">
        <v>1940444</v>
      </c>
      <c r="D46" s="97" t="s">
        <v>119</v>
      </c>
      <c r="E46" s="97" t="s">
        <v>290</v>
      </c>
      <c r="F46" s="84" t="s">
        <v>301</v>
      </c>
      <c r="G46" s="97" t="s">
        <v>292</v>
      </c>
      <c r="H46" s="84" t="s">
        <v>320</v>
      </c>
      <c r="I46" s="84" t="s">
        <v>161</v>
      </c>
      <c r="J46" s="84"/>
      <c r="K46" s="94">
        <v>2.78</v>
      </c>
      <c r="L46" s="97" t="s">
        <v>163</v>
      </c>
      <c r="M46" s="98">
        <v>6.5000000000000002E-2</v>
      </c>
      <c r="N46" s="98">
        <v>7.8000000000000005E-3</v>
      </c>
      <c r="O46" s="94">
        <v>302068</v>
      </c>
      <c r="P46" s="96">
        <v>129.38</v>
      </c>
      <c r="Q46" s="127">
        <v>5.4298999999999999</v>
      </c>
      <c r="R46" s="94">
        <v>396.24549999999999</v>
      </c>
      <c r="S46" s="95">
        <v>1.9178920634920635E-4</v>
      </c>
      <c r="T46" s="95">
        <f t="shared" si="0"/>
        <v>9.1953209365906539E-3</v>
      </c>
      <c r="U46" s="95">
        <f>+R46/'סכום נכסי הקרן'!$C$42</f>
        <v>2.0519778464942922E-3</v>
      </c>
    </row>
    <row r="47" spans="2:21" s="143" customFormat="1">
      <c r="B47" s="87" t="s">
        <v>339</v>
      </c>
      <c r="C47" s="84">
        <v>1110915</v>
      </c>
      <c r="D47" s="97" t="s">
        <v>119</v>
      </c>
      <c r="E47" s="97" t="s">
        <v>290</v>
      </c>
      <c r="F47" s="84" t="s">
        <v>340</v>
      </c>
      <c r="G47" s="97" t="s">
        <v>341</v>
      </c>
      <c r="H47" s="84" t="s">
        <v>342</v>
      </c>
      <c r="I47" s="84" t="s">
        <v>161</v>
      </c>
      <c r="J47" s="84"/>
      <c r="K47" s="94">
        <v>8.8500000000000014</v>
      </c>
      <c r="L47" s="97" t="s">
        <v>163</v>
      </c>
      <c r="M47" s="98">
        <v>5.1500000000000004E-2</v>
      </c>
      <c r="N47" s="98">
        <v>3.4099999999999998E-2</v>
      </c>
      <c r="O47" s="94">
        <v>722778</v>
      </c>
      <c r="P47" s="96">
        <v>139.80000000000001</v>
      </c>
      <c r="Q47" s="84"/>
      <c r="R47" s="94">
        <v>1010.44358</v>
      </c>
      <c r="S47" s="95">
        <v>2.0354083979203734E-4</v>
      </c>
      <c r="T47" s="95">
        <f t="shared" si="0"/>
        <v>2.3448475771756683E-2</v>
      </c>
      <c r="U47" s="95">
        <f>+R47/'סכום נכסי הקרן'!$C$42</f>
        <v>5.2326344180372601E-3</v>
      </c>
    </row>
    <row r="48" spans="2:21" s="143" customFormat="1">
      <c r="B48" s="87" t="s">
        <v>343</v>
      </c>
      <c r="C48" s="84">
        <v>1126630</v>
      </c>
      <c r="D48" s="97" t="s">
        <v>119</v>
      </c>
      <c r="E48" s="97" t="s">
        <v>290</v>
      </c>
      <c r="F48" s="84" t="s">
        <v>344</v>
      </c>
      <c r="G48" s="97" t="s">
        <v>313</v>
      </c>
      <c r="H48" s="84" t="s">
        <v>342</v>
      </c>
      <c r="I48" s="84" t="s">
        <v>159</v>
      </c>
      <c r="J48" s="84"/>
      <c r="K48" s="94">
        <v>3.6</v>
      </c>
      <c r="L48" s="97" t="s">
        <v>163</v>
      </c>
      <c r="M48" s="98">
        <v>4.8000000000000001E-2</v>
      </c>
      <c r="N48" s="98">
        <v>1.01E-2</v>
      </c>
      <c r="O48" s="94">
        <v>380327</v>
      </c>
      <c r="P48" s="96">
        <v>115.71</v>
      </c>
      <c r="Q48" s="127">
        <v>18.527279999999998</v>
      </c>
      <c r="R48" s="94">
        <v>458.60364000000004</v>
      </c>
      <c r="S48" s="95">
        <v>2.7974559154305925E-4</v>
      </c>
      <c r="T48" s="95">
        <f t="shared" si="0"/>
        <v>1.0642411465842976E-2</v>
      </c>
      <c r="U48" s="95">
        <f>+R48/'סכום נכסי הקרן'!$C$42</f>
        <v>2.3749027045143574E-3</v>
      </c>
    </row>
    <row r="49" spans="2:21" s="143" customFormat="1">
      <c r="B49" s="87" t="s">
        <v>345</v>
      </c>
      <c r="C49" s="84">
        <v>1133149</v>
      </c>
      <c r="D49" s="97" t="s">
        <v>119</v>
      </c>
      <c r="E49" s="97" t="s">
        <v>290</v>
      </c>
      <c r="F49" s="84" t="s">
        <v>344</v>
      </c>
      <c r="G49" s="97" t="s">
        <v>313</v>
      </c>
      <c r="H49" s="84" t="s">
        <v>342</v>
      </c>
      <c r="I49" s="84" t="s">
        <v>159</v>
      </c>
      <c r="J49" s="84"/>
      <c r="K49" s="94">
        <v>7.4700000000000006</v>
      </c>
      <c r="L49" s="97" t="s">
        <v>163</v>
      </c>
      <c r="M49" s="98">
        <v>3.2000000000000001E-2</v>
      </c>
      <c r="N49" s="98">
        <v>1.8900000000000004E-2</v>
      </c>
      <c r="O49" s="94">
        <v>16695</v>
      </c>
      <c r="P49" s="96">
        <v>109.18</v>
      </c>
      <c r="Q49" s="127">
        <v>0.53424000000000005</v>
      </c>
      <c r="R49" s="94">
        <v>18.761849999999999</v>
      </c>
      <c r="S49" s="95">
        <v>3.6793874960330051E-5</v>
      </c>
      <c r="T49" s="95">
        <f t="shared" si="0"/>
        <v>4.3538975739578959E-4</v>
      </c>
      <c r="U49" s="95">
        <f>+R49/'סכום נכסי הקרן'!$C$42</f>
        <v>9.715921205224776E-5</v>
      </c>
    </row>
    <row r="50" spans="2:21" s="143" customFormat="1">
      <c r="B50" s="87" t="s">
        <v>346</v>
      </c>
      <c r="C50" s="84">
        <v>1117357</v>
      </c>
      <c r="D50" s="97" t="s">
        <v>119</v>
      </c>
      <c r="E50" s="97" t="s">
        <v>290</v>
      </c>
      <c r="F50" s="84" t="s">
        <v>344</v>
      </c>
      <c r="G50" s="97" t="s">
        <v>313</v>
      </c>
      <c r="H50" s="84" t="s">
        <v>342</v>
      </c>
      <c r="I50" s="84" t="s">
        <v>159</v>
      </c>
      <c r="J50" s="84"/>
      <c r="K50" s="94">
        <v>1.94</v>
      </c>
      <c r="L50" s="97" t="s">
        <v>163</v>
      </c>
      <c r="M50" s="98">
        <v>4.9000000000000002E-2</v>
      </c>
      <c r="N50" s="98">
        <v>8.0999999999999996E-3</v>
      </c>
      <c r="O50" s="94">
        <v>140540.85999999999</v>
      </c>
      <c r="P50" s="96">
        <v>119.11</v>
      </c>
      <c r="Q50" s="84"/>
      <c r="R50" s="94">
        <v>167.39823000000001</v>
      </c>
      <c r="S50" s="95">
        <v>3.5471532482429292E-4</v>
      </c>
      <c r="T50" s="95">
        <f t="shared" si="0"/>
        <v>3.8846635458755184E-3</v>
      </c>
      <c r="U50" s="95">
        <f>+R50/'סכום נכסי הקרן'!$C$42</f>
        <v>8.6688040495691749E-4</v>
      </c>
    </row>
    <row r="51" spans="2:21" s="143" customFormat="1">
      <c r="B51" s="87" t="s">
        <v>347</v>
      </c>
      <c r="C51" s="84">
        <v>1122860</v>
      </c>
      <c r="D51" s="97" t="s">
        <v>119</v>
      </c>
      <c r="E51" s="97" t="s">
        <v>290</v>
      </c>
      <c r="F51" s="84" t="s">
        <v>348</v>
      </c>
      <c r="G51" s="97" t="s">
        <v>313</v>
      </c>
      <c r="H51" s="84" t="s">
        <v>342</v>
      </c>
      <c r="I51" s="84" t="s">
        <v>161</v>
      </c>
      <c r="J51" s="84"/>
      <c r="K51" s="94">
        <v>1.49</v>
      </c>
      <c r="L51" s="97" t="s">
        <v>163</v>
      </c>
      <c r="M51" s="98">
        <v>4.8000000000000001E-2</v>
      </c>
      <c r="N51" s="98">
        <v>1.03E-2</v>
      </c>
      <c r="O51" s="94">
        <v>13803.56</v>
      </c>
      <c r="P51" s="96">
        <v>113.08</v>
      </c>
      <c r="Q51" s="84"/>
      <c r="R51" s="94">
        <v>15.609059999999999</v>
      </c>
      <c r="S51" s="95">
        <v>6.037246326102169E-5</v>
      </c>
      <c r="T51" s="95">
        <f t="shared" si="0"/>
        <v>3.6222573182155939E-4</v>
      </c>
      <c r="U51" s="95">
        <f>+R51/'סכום נכסי הקרן'!$C$42</f>
        <v>8.0832325728873129E-5</v>
      </c>
    </row>
    <row r="52" spans="2:21" s="143" customFormat="1">
      <c r="B52" s="87" t="s">
        <v>349</v>
      </c>
      <c r="C52" s="84">
        <v>1128347</v>
      </c>
      <c r="D52" s="97" t="s">
        <v>119</v>
      </c>
      <c r="E52" s="97" t="s">
        <v>290</v>
      </c>
      <c r="F52" s="84" t="s">
        <v>348</v>
      </c>
      <c r="G52" s="97" t="s">
        <v>313</v>
      </c>
      <c r="H52" s="84" t="s">
        <v>342</v>
      </c>
      <c r="I52" s="84" t="s">
        <v>161</v>
      </c>
      <c r="J52" s="84"/>
      <c r="K52" s="94">
        <v>4.62</v>
      </c>
      <c r="L52" s="97" t="s">
        <v>163</v>
      </c>
      <c r="M52" s="98">
        <v>3.2899999999999999E-2</v>
      </c>
      <c r="N52" s="98">
        <v>1.5300000000000003E-2</v>
      </c>
      <c r="O52" s="94">
        <v>59061.53</v>
      </c>
      <c r="P52" s="96">
        <v>109.05</v>
      </c>
      <c r="Q52" s="84"/>
      <c r="R52" s="94">
        <v>64.406599999999997</v>
      </c>
      <c r="S52" s="95">
        <v>2.8124538095238092E-4</v>
      </c>
      <c r="T52" s="95">
        <f t="shared" si="0"/>
        <v>1.4946273394514753E-3</v>
      </c>
      <c r="U52" s="95">
        <f>+R52/'סכום נכסי הקרן'!$C$42</f>
        <v>3.3353291423629869E-4</v>
      </c>
    </row>
    <row r="53" spans="2:21" s="143" customFormat="1">
      <c r="B53" s="87" t="s">
        <v>350</v>
      </c>
      <c r="C53" s="84">
        <v>7590110</v>
      </c>
      <c r="D53" s="97" t="s">
        <v>119</v>
      </c>
      <c r="E53" s="97" t="s">
        <v>290</v>
      </c>
      <c r="F53" s="84" t="s">
        <v>351</v>
      </c>
      <c r="G53" s="97" t="s">
        <v>313</v>
      </c>
      <c r="H53" s="84" t="s">
        <v>342</v>
      </c>
      <c r="I53" s="84" t="s">
        <v>159</v>
      </c>
      <c r="J53" s="84"/>
      <c r="K53" s="94">
        <v>0.7400000000000001</v>
      </c>
      <c r="L53" s="97" t="s">
        <v>163</v>
      </c>
      <c r="M53" s="98">
        <v>4.5499999999999999E-2</v>
      </c>
      <c r="N53" s="98">
        <v>1.04E-2</v>
      </c>
      <c r="O53" s="94">
        <v>7000</v>
      </c>
      <c r="P53" s="96">
        <v>125.27</v>
      </c>
      <c r="Q53" s="84"/>
      <c r="R53" s="94">
        <v>8.76891</v>
      </c>
      <c r="S53" s="95">
        <v>4.9497249367142309E-5</v>
      </c>
      <c r="T53" s="95">
        <f t="shared" si="0"/>
        <v>2.0349238468090906E-4</v>
      </c>
      <c r="U53" s="95">
        <f>+R53/'סכום נכסי הקרן'!$C$42</f>
        <v>4.54102546474402E-5</v>
      </c>
    </row>
    <row r="54" spans="2:21" s="143" customFormat="1">
      <c r="B54" s="87" t="s">
        <v>352</v>
      </c>
      <c r="C54" s="84">
        <v>7590128</v>
      </c>
      <c r="D54" s="97" t="s">
        <v>119</v>
      </c>
      <c r="E54" s="97" t="s">
        <v>290</v>
      </c>
      <c r="F54" s="84" t="s">
        <v>351</v>
      </c>
      <c r="G54" s="97" t="s">
        <v>313</v>
      </c>
      <c r="H54" s="84" t="s">
        <v>342</v>
      </c>
      <c r="I54" s="84" t="s">
        <v>159</v>
      </c>
      <c r="J54" s="84"/>
      <c r="K54" s="94">
        <v>5.5299999999999994</v>
      </c>
      <c r="L54" s="97" t="s">
        <v>163</v>
      </c>
      <c r="M54" s="98">
        <v>4.7500000000000001E-2</v>
      </c>
      <c r="N54" s="98">
        <v>1.5600000000000001E-2</v>
      </c>
      <c r="O54" s="94">
        <v>333436</v>
      </c>
      <c r="P54" s="96">
        <v>144.94999999999999</v>
      </c>
      <c r="Q54" s="84"/>
      <c r="R54" s="94">
        <v>483.31549999999999</v>
      </c>
      <c r="S54" s="95">
        <v>1.766735548137551E-4</v>
      </c>
      <c r="T54" s="95">
        <f t="shared" si="0"/>
        <v>1.1215877874016941E-2</v>
      </c>
      <c r="U54" s="95">
        <f>+R54/'סכום נכסי הקרן'!$C$42</f>
        <v>2.5028743515505213E-3</v>
      </c>
    </row>
    <row r="55" spans="2:21" s="143" customFormat="1">
      <c r="B55" s="87" t="s">
        <v>353</v>
      </c>
      <c r="C55" s="84">
        <v>1260488</v>
      </c>
      <c r="D55" s="97" t="s">
        <v>119</v>
      </c>
      <c r="E55" s="97" t="s">
        <v>290</v>
      </c>
      <c r="F55" s="84" t="s">
        <v>354</v>
      </c>
      <c r="G55" s="97" t="s">
        <v>313</v>
      </c>
      <c r="H55" s="84" t="s">
        <v>342</v>
      </c>
      <c r="I55" s="84" t="s">
        <v>159</v>
      </c>
      <c r="J55" s="84"/>
      <c r="K55" s="94">
        <v>2.0699999999999998</v>
      </c>
      <c r="L55" s="97" t="s">
        <v>163</v>
      </c>
      <c r="M55" s="98">
        <v>6.5000000000000002E-2</v>
      </c>
      <c r="N55" s="98">
        <v>7.1999999999999989E-3</v>
      </c>
      <c r="O55" s="94">
        <v>464186.33</v>
      </c>
      <c r="P55" s="96">
        <v>128.57</v>
      </c>
      <c r="Q55" s="84"/>
      <c r="R55" s="94">
        <v>596.80439000000001</v>
      </c>
      <c r="S55" s="95">
        <v>6.7203833178622915E-4</v>
      </c>
      <c r="T55" s="95">
        <f t="shared" si="0"/>
        <v>1.3849514763994073E-2</v>
      </c>
      <c r="U55" s="95">
        <f>+R55/'סכום נכסי הקרן'!$C$42</f>
        <v>3.0905824469187404E-3</v>
      </c>
    </row>
    <row r="56" spans="2:21" s="143" customFormat="1">
      <c r="B56" s="87" t="s">
        <v>355</v>
      </c>
      <c r="C56" s="84">
        <v>1260462</v>
      </c>
      <c r="D56" s="97" t="s">
        <v>119</v>
      </c>
      <c r="E56" s="97" t="s">
        <v>290</v>
      </c>
      <c r="F56" s="84" t="s">
        <v>354</v>
      </c>
      <c r="G56" s="97" t="s">
        <v>313</v>
      </c>
      <c r="H56" s="84" t="s">
        <v>342</v>
      </c>
      <c r="I56" s="84" t="s">
        <v>159</v>
      </c>
      <c r="J56" s="84"/>
      <c r="K56" s="94">
        <v>0.98999999999999988</v>
      </c>
      <c r="L56" s="97" t="s">
        <v>163</v>
      </c>
      <c r="M56" s="98">
        <v>5.2999999999999999E-2</v>
      </c>
      <c r="N56" s="98">
        <v>1.0599999999999998E-2</v>
      </c>
      <c r="O56" s="94">
        <v>1996</v>
      </c>
      <c r="P56" s="96">
        <v>121.87</v>
      </c>
      <c r="Q56" s="84"/>
      <c r="R56" s="94">
        <v>2.4325300000000003</v>
      </c>
      <c r="S56" s="95">
        <v>4.1802898966956752E-6</v>
      </c>
      <c r="T56" s="95">
        <f t="shared" si="0"/>
        <v>5.6449585012031339E-5</v>
      </c>
      <c r="U56" s="95">
        <f>+R56/'סכום נכסי הקרן'!$C$42</f>
        <v>1.2596982605311005E-5</v>
      </c>
    </row>
    <row r="57" spans="2:21" s="143" customFormat="1">
      <c r="B57" s="87" t="s">
        <v>356</v>
      </c>
      <c r="C57" s="84">
        <v>1127901</v>
      </c>
      <c r="D57" s="97" t="s">
        <v>119</v>
      </c>
      <c r="E57" s="97" t="s">
        <v>290</v>
      </c>
      <c r="F57" s="84" t="s">
        <v>357</v>
      </c>
      <c r="G57" s="97" t="s">
        <v>313</v>
      </c>
      <c r="H57" s="84" t="s">
        <v>342</v>
      </c>
      <c r="I57" s="84" t="s">
        <v>159</v>
      </c>
      <c r="J57" s="84"/>
      <c r="K57" s="94">
        <v>2.52</v>
      </c>
      <c r="L57" s="97" t="s">
        <v>163</v>
      </c>
      <c r="M57" s="98">
        <v>4.9500000000000002E-2</v>
      </c>
      <c r="N57" s="98">
        <v>1.4800000000000001E-2</v>
      </c>
      <c r="O57" s="94">
        <v>387243.38</v>
      </c>
      <c r="P57" s="96">
        <v>112.06</v>
      </c>
      <c r="Q57" s="84"/>
      <c r="R57" s="94">
        <v>433.94493999999997</v>
      </c>
      <c r="S57" s="95">
        <v>1.3551350083986563E-3</v>
      </c>
      <c r="T57" s="95">
        <f t="shared" si="0"/>
        <v>1.0070178695050353E-2</v>
      </c>
      <c r="U57" s="95">
        <f>+R57/'סכום נכסי הקרן'!$C$42</f>
        <v>2.2472063492917772E-3</v>
      </c>
    </row>
    <row r="58" spans="2:21" s="143" customFormat="1">
      <c r="B58" s="87" t="s">
        <v>358</v>
      </c>
      <c r="C58" s="84">
        <v>1119825</v>
      </c>
      <c r="D58" s="97" t="s">
        <v>119</v>
      </c>
      <c r="E58" s="97" t="s">
        <v>290</v>
      </c>
      <c r="F58" s="84" t="s">
        <v>359</v>
      </c>
      <c r="G58" s="97" t="s">
        <v>292</v>
      </c>
      <c r="H58" s="84" t="s">
        <v>342</v>
      </c>
      <c r="I58" s="84" t="s">
        <v>161</v>
      </c>
      <c r="J58" s="84"/>
      <c r="K58" s="94">
        <v>2.9400000000000004</v>
      </c>
      <c r="L58" s="97" t="s">
        <v>163</v>
      </c>
      <c r="M58" s="98">
        <v>3.5499999999999997E-2</v>
      </c>
      <c r="N58" s="98">
        <v>7.1999999999999998E-3</v>
      </c>
      <c r="O58" s="94">
        <v>531266.35</v>
      </c>
      <c r="P58" s="96">
        <v>120.06</v>
      </c>
      <c r="Q58" s="84"/>
      <c r="R58" s="94">
        <v>637.83834000000002</v>
      </c>
      <c r="S58" s="95">
        <v>1.0648463448958724E-3</v>
      </c>
      <c r="T58" s="95">
        <f t="shared" si="0"/>
        <v>1.4801753564298466E-2</v>
      </c>
      <c r="U58" s="95">
        <f>+R58/'סכום נכסי הקרן'!$C$42</f>
        <v>3.3030788824723418E-3</v>
      </c>
    </row>
    <row r="59" spans="2:21" s="143" customFormat="1">
      <c r="B59" s="87" t="s">
        <v>360</v>
      </c>
      <c r="C59" s="84">
        <v>1095066</v>
      </c>
      <c r="D59" s="97" t="s">
        <v>119</v>
      </c>
      <c r="E59" s="97" t="s">
        <v>290</v>
      </c>
      <c r="F59" s="84" t="s">
        <v>359</v>
      </c>
      <c r="G59" s="97" t="s">
        <v>292</v>
      </c>
      <c r="H59" s="84" t="s">
        <v>342</v>
      </c>
      <c r="I59" s="84" t="s">
        <v>161</v>
      </c>
      <c r="J59" s="84"/>
      <c r="K59" s="94">
        <v>1.8800000000000001</v>
      </c>
      <c r="L59" s="97" t="s">
        <v>163</v>
      </c>
      <c r="M59" s="98">
        <v>4.6500000000000007E-2</v>
      </c>
      <c r="N59" s="98">
        <v>6.6E-3</v>
      </c>
      <c r="O59" s="94">
        <v>158334.51</v>
      </c>
      <c r="P59" s="96">
        <v>132.02000000000001</v>
      </c>
      <c r="Q59" s="84"/>
      <c r="R59" s="94">
        <v>209.03321</v>
      </c>
      <c r="S59" s="95">
        <v>3.0179290126119783E-4</v>
      </c>
      <c r="T59" s="95">
        <f t="shared" si="0"/>
        <v>4.8508499209599879E-3</v>
      </c>
      <c r="U59" s="95">
        <f>+R59/'סכום נכסי הקרן'!$C$42</f>
        <v>1.0824893054977008E-3</v>
      </c>
    </row>
    <row r="60" spans="2:21" s="143" customFormat="1">
      <c r="B60" s="87" t="s">
        <v>361</v>
      </c>
      <c r="C60" s="84">
        <v>1134147</v>
      </c>
      <c r="D60" s="97" t="s">
        <v>119</v>
      </c>
      <c r="E60" s="97" t="s">
        <v>290</v>
      </c>
      <c r="F60" s="84" t="s">
        <v>359</v>
      </c>
      <c r="G60" s="97" t="s">
        <v>292</v>
      </c>
      <c r="H60" s="84" t="s">
        <v>342</v>
      </c>
      <c r="I60" s="84" t="s">
        <v>161</v>
      </c>
      <c r="J60" s="84"/>
      <c r="K60" s="94">
        <v>6.25</v>
      </c>
      <c r="L60" s="97" t="s">
        <v>163</v>
      </c>
      <c r="M60" s="98">
        <v>1.4999999999999999E-2</v>
      </c>
      <c r="N60" s="98">
        <v>1.1299999999999999E-2</v>
      </c>
      <c r="O60" s="94">
        <v>307724.34000000003</v>
      </c>
      <c r="P60" s="96">
        <v>102.39</v>
      </c>
      <c r="Q60" s="84"/>
      <c r="R60" s="94">
        <v>315.07895000000002</v>
      </c>
      <c r="S60" s="95">
        <v>5.0948533511385567E-4</v>
      </c>
      <c r="T60" s="95">
        <f t="shared" si="0"/>
        <v>7.311760172958431E-3</v>
      </c>
      <c r="U60" s="95">
        <f>+R60/'סכום נכסי הקרן'!$C$42</f>
        <v>1.6316526630502626E-3</v>
      </c>
    </row>
    <row r="61" spans="2:21" s="143" customFormat="1">
      <c r="B61" s="87" t="s">
        <v>362</v>
      </c>
      <c r="C61" s="84">
        <v>1126069</v>
      </c>
      <c r="D61" s="97" t="s">
        <v>119</v>
      </c>
      <c r="E61" s="97" t="s">
        <v>290</v>
      </c>
      <c r="F61" s="84" t="s">
        <v>363</v>
      </c>
      <c r="G61" s="97" t="s">
        <v>364</v>
      </c>
      <c r="H61" s="84" t="s">
        <v>342</v>
      </c>
      <c r="I61" s="84" t="s">
        <v>161</v>
      </c>
      <c r="J61" s="84"/>
      <c r="K61" s="94">
        <v>5.38</v>
      </c>
      <c r="L61" s="97" t="s">
        <v>163</v>
      </c>
      <c r="M61" s="98">
        <v>3.85E-2</v>
      </c>
      <c r="N61" s="98">
        <v>1.3300000000000001E-2</v>
      </c>
      <c r="O61" s="94">
        <v>200000</v>
      </c>
      <c r="P61" s="96">
        <v>117.82</v>
      </c>
      <c r="Q61" s="84"/>
      <c r="R61" s="94">
        <v>235.64001999999999</v>
      </c>
      <c r="S61" s="95">
        <v>8.3490964273882418E-4</v>
      </c>
      <c r="T61" s="95">
        <f t="shared" si="0"/>
        <v>5.4682907677302082E-3</v>
      </c>
      <c r="U61" s="95">
        <f>+R61/'סכום נכסי הקרן'!$C$42</f>
        <v>1.2202740492635801E-3</v>
      </c>
    </row>
    <row r="62" spans="2:21" s="143" customFormat="1">
      <c r="B62" s="87" t="s">
        <v>365</v>
      </c>
      <c r="C62" s="84">
        <v>1119213</v>
      </c>
      <c r="D62" s="97" t="s">
        <v>119</v>
      </c>
      <c r="E62" s="97" t="s">
        <v>290</v>
      </c>
      <c r="F62" s="84" t="s">
        <v>363</v>
      </c>
      <c r="G62" s="97" t="s">
        <v>364</v>
      </c>
      <c r="H62" s="84" t="s">
        <v>342</v>
      </c>
      <c r="I62" s="84" t="s">
        <v>161</v>
      </c>
      <c r="J62" s="84"/>
      <c r="K62" s="94">
        <v>2.7900000000000005</v>
      </c>
      <c r="L62" s="97" t="s">
        <v>163</v>
      </c>
      <c r="M62" s="98">
        <v>3.9E-2</v>
      </c>
      <c r="N62" s="98">
        <v>7.7999999999999988E-3</v>
      </c>
      <c r="O62" s="94">
        <v>22498</v>
      </c>
      <c r="P62" s="96">
        <v>117.8</v>
      </c>
      <c r="Q62" s="84"/>
      <c r="R62" s="94">
        <v>26.502659999999999</v>
      </c>
      <c r="S62" s="95">
        <v>1.1303681559544295E-4</v>
      </c>
      <c r="T62" s="95">
        <f t="shared" si="0"/>
        <v>6.1502392928965415E-4</v>
      </c>
      <c r="U62" s="95">
        <f>+R62/'סכום נכסי הקרן'!$C$42</f>
        <v>1.3724539759611256E-4</v>
      </c>
    </row>
    <row r="63" spans="2:21" s="143" customFormat="1">
      <c r="B63" s="87" t="s">
        <v>366</v>
      </c>
      <c r="C63" s="84">
        <v>1119221</v>
      </c>
      <c r="D63" s="97" t="s">
        <v>119</v>
      </c>
      <c r="E63" s="97" t="s">
        <v>290</v>
      </c>
      <c r="F63" s="84" t="s">
        <v>363</v>
      </c>
      <c r="G63" s="97" t="s">
        <v>364</v>
      </c>
      <c r="H63" s="84" t="s">
        <v>342</v>
      </c>
      <c r="I63" s="84" t="s">
        <v>161</v>
      </c>
      <c r="J63" s="84"/>
      <c r="K63" s="94">
        <v>3.68</v>
      </c>
      <c r="L63" s="97" t="s">
        <v>163</v>
      </c>
      <c r="M63" s="98">
        <v>3.9E-2</v>
      </c>
      <c r="N63" s="98">
        <v>9.3999999999999986E-3</v>
      </c>
      <c r="O63" s="94">
        <v>142024</v>
      </c>
      <c r="P63" s="96">
        <v>120.37</v>
      </c>
      <c r="Q63" s="84"/>
      <c r="R63" s="94">
        <v>170.95429000000001</v>
      </c>
      <c r="S63" s="95">
        <v>3.5592088363729774E-4</v>
      </c>
      <c r="T63" s="95">
        <f t="shared" si="0"/>
        <v>3.9671859037818478E-3</v>
      </c>
      <c r="U63" s="95">
        <f>+R63/'סכום נכסי הקרן'!$C$42</f>
        <v>8.8529564586389191E-4</v>
      </c>
    </row>
    <row r="64" spans="2:21" s="143" customFormat="1">
      <c r="B64" s="87" t="s">
        <v>367</v>
      </c>
      <c r="C64" s="84">
        <v>1126077</v>
      </c>
      <c r="D64" s="97" t="s">
        <v>119</v>
      </c>
      <c r="E64" s="97" t="s">
        <v>290</v>
      </c>
      <c r="F64" s="84" t="s">
        <v>363</v>
      </c>
      <c r="G64" s="97" t="s">
        <v>364</v>
      </c>
      <c r="H64" s="84" t="s">
        <v>342</v>
      </c>
      <c r="I64" s="84" t="s">
        <v>161</v>
      </c>
      <c r="J64" s="84"/>
      <c r="K64" s="94">
        <v>6.1900000000000013</v>
      </c>
      <c r="L64" s="97" t="s">
        <v>163</v>
      </c>
      <c r="M64" s="98">
        <v>3.85E-2</v>
      </c>
      <c r="N64" s="98">
        <v>1.5700000000000002E-2</v>
      </c>
      <c r="O64" s="94">
        <v>104291</v>
      </c>
      <c r="P64" s="96">
        <v>118.43</v>
      </c>
      <c r="Q64" s="84"/>
      <c r="R64" s="94">
        <v>123.51183999999999</v>
      </c>
      <c r="S64" s="95">
        <v>4.1716399999999998E-4</v>
      </c>
      <c r="T64" s="95">
        <f t="shared" si="0"/>
        <v>2.8662306783770034E-3</v>
      </c>
      <c r="U64" s="95">
        <f>+R64/'סכום נכסי הקרן'!$C$42</f>
        <v>6.3961246111248599E-4</v>
      </c>
    </row>
    <row r="65" spans="2:21" s="143" customFormat="1">
      <c r="B65" s="87" t="s">
        <v>368</v>
      </c>
      <c r="C65" s="84">
        <v>5830104</v>
      </c>
      <c r="D65" s="97" t="s">
        <v>119</v>
      </c>
      <c r="E65" s="97" t="s">
        <v>290</v>
      </c>
      <c r="F65" s="84" t="s">
        <v>369</v>
      </c>
      <c r="G65" s="97" t="s">
        <v>370</v>
      </c>
      <c r="H65" s="84" t="s">
        <v>342</v>
      </c>
      <c r="I65" s="84" t="s">
        <v>161</v>
      </c>
      <c r="J65" s="84"/>
      <c r="K65" s="94">
        <v>0.28000000000000003</v>
      </c>
      <c r="L65" s="97" t="s">
        <v>163</v>
      </c>
      <c r="M65" s="98">
        <v>1.2800000000000001E-2</v>
      </c>
      <c r="N65" s="98">
        <v>4.3E-3</v>
      </c>
      <c r="O65" s="94">
        <v>5340</v>
      </c>
      <c r="P65" s="96">
        <v>101.1</v>
      </c>
      <c r="Q65" s="84"/>
      <c r="R65" s="94">
        <v>5.3987499999999997</v>
      </c>
      <c r="S65" s="95">
        <v>1.4239999999999999E-4</v>
      </c>
      <c r="T65" s="95">
        <f t="shared" si="0"/>
        <v>1.2528404462995487E-4</v>
      </c>
      <c r="U65" s="95">
        <f>+R65/'סכום נכסי הקרן'!$C$42</f>
        <v>2.7957706519723406E-5</v>
      </c>
    </row>
    <row r="66" spans="2:21" s="143" customFormat="1">
      <c r="B66" s="87" t="s">
        <v>371</v>
      </c>
      <c r="C66" s="84">
        <v>1120120</v>
      </c>
      <c r="D66" s="97" t="s">
        <v>119</v>
      </c>
      <c r="E66" s="97" t="s">
        <v>290</v>
      </c>
      <c r="F66" s="84" t="s">
        <v>372</v>
      </c>
      <c r="G66" s="97" t="s">
        <v>364</v>
      </c>
      <c r="H66" s="84" t="s">
        <v>342</v>
      </c>
      <c r="I66" s="84" t="s">
        <v>159</v>
      </c>
      <c r="J66" s="84"/>
      <c r="K66" s="94">
        <v>3.7899999999999996</v>
      </c>
      <c r="L66" s="97" t="s">
        <v>163</v>
      </c>
      <c r="M66" s="98">
        <v>3.7499999999999999E-2</v>
      </c>
      <c r="N66" s="98">
        <v>1.1599999999999999E-2</v>
      </c>
      <c r="O66" s="94">
        <v>493859</v>
      </c>
      <c r="P66" s="96">
        <v>119.79</v>
      </c>
      <c r="Q66" s="84"/>
      <c r="R66" s="94">
        <v>591.59368000000006</v>
      </c>
      <c r="S66" s="95">
        <v>6.3748311357239812E-4</v>
      </c>
      <c r="T66" s="95">
        <f t="shared" si="0"/>
        <v>1.3728594398317992E-2</v>
      </c>
      <c r="U66" s="95">
        <f>+R66/'סכום נכסי הקרן'!$C$42</f>
        <v>3.0635985152791226E-3</v>
      </c>
    </row>
    <row r="67" spans="2:21" s="143" customFormat="1">
      <c r="B67" s="87" t="s">
        <v>373</v>
      </c>
      <c r="C67" s="84">
        <v>1136050</v>
      </c>
      <c r="D67" s="97" t="s">
        <v>119</v>
      </c>
      <c r="E67" s="97" t="s">
        <v>290</v>
      </c>
      <c r="F67" s="84" t="s">
        <v>372</v>
      </c>
      <c r="G67" s="97" t="s">
        <v>364</v>
      </c>
      <c r="H67" s="84" t="s">
        <v>342</v>
      </c>
      <c r="I67" s="84" t="s">
        <v>159</v>
      </c>
      <c r="J67" s="84"/>
      <c r="K67" s="94">
        <v>7.33</v>
      </c>
      <c r="L67" s="97" t="s">
        <v>163</v>
      </c>
      <c r="M67" s="98">
        <v>2.4799999999999999E-2</v>
      </c>
      <c r="N67" s="98">
        <v>1.7600000000000001E-2</v>
      </c>
      <c r="O67" s="94">
        <v>149482</v>
      </c>
      <c r="P67" s="96">
        <v>106.15</v>
      </c>
      <c r="Q67" s="84"/>
      <c r="R67" s="94">
        <v>158.67515</v>
      </c>
      <c r="S67" s="95">
        <v>3.529796156692337E-4</v>
      </c>
      <c r="T67" s="95">
        <f t="shared" si="0"/>
        <v>3.6822346977105416E-3</v>
      </c>
      <c r="U67" s="95">
        <f>+R67/'סכום נכסי הקרן'!$C$42</f>
        <v>8.2170748333838198E-4</v>
      </c>
    </row>
    <row r="68" spans="2:21" s="143" customFormat="1">
      <c r="B68" s="87" t="s">
        <v>374</v>
      </c>
      <c r="C68" s="84">
        <v>3230091</v>
      </c>
      <c r="D68" s="97" t="s">
        <v>119</v>
      </c>
      <c r="E68" s="97" t="s">
        <v>290</v>
      </c>
      <c r="F68" s="84" t="s">
        <v>375</v>
      </c>
      <c r="G68" s="97" t="s">
        <v>313</v>
      </c>
      <c r="H68" s="84" t="s">
        <v>342</v>
      </c>
      <c r="I68" s="84" t="s">
        <v>161</v>
      </c>
      <c r="J68" s="84"/>
      <c r="K68" s="94">
        <v>2.79</v>
      </c>
      <c r="L68" s="97" t="s">
        <v>163</v>
      </c>
      <c r="M68" s="98">
        <v>5.0999999999999997E-2</v>
      </c>
      <c r="N68" s="98">
        <v>6.7000000000000002E-3</v>
      </c>
      <c r="O68" s="94">
        <v>170027.02</v>
      </c>
      <c r="P68" s="96">
        <v>124.69</v>
      </c>
      <c r="Q68" s="127">
        <v>7.0923100000000003</v>
      </c>
      <c r="R68" s="94">
        <v>219.38382000000001</v>
      </c>
      <c r="S68" s="95">
        <v>2.430395842401818E-4</v>
      </c>
      <c r="T68" s="95">
        <f t="shared" si="0"/>
        <v>5.091047426898818E-3</v>
      </c>
      <c r="U68" s="95">
        <f>+R68/'סכום נכסי הקרן'!$C$42</f>
        <v>1.136090475524117E-3</v>
      </c>
    </row>
    <row r="69" spans="2:21" s="143" customFormat="1">
      <c r="B69" s="87" t="s">
        <v>376</v>
      </c>
      <c r="C69" s="84">
        <v>3230141</v>
      </c>
      <c r="D69" s="97" t="s">
        <v>119</v>
      </c>
      <c r="E69" s="97" t="s">
        <v>290</v>
      </c>
      <c r="F69" s="84" t="s">
        <v>375</v>
      </c>
      <c r="G69" s="97" t="s">
        <v>313</v>
      </c>
      <c r="H69" s="84" t="s">
        <v>342</v>
      </c>
      <c r="I69" s="84" t="s">
        <v>161</v>
      </c>
      <c r="J69" s="84"/>
      <c r="K69" s="94">
        <v>3.06</v>
      </c>
      <c r="L69" s="97" t="s">
        <v>163</v>
      </c>
      <c r="M69" s="98">
        <v>3.4000000000000002E-2</v>
      </c>
      <c r="N69" s="98">
        <v>1.04E-2</v>
      </c>
      <c r="O69" s="94">
        <v>36000</v>
      </c>
      <c r="P69" s="96">
        <v>109.83</v>
      </c>
      <c r="Q69" s="84"/>
      <c r="R69" s="94">
        <v>39.538809999999998</v>
      </c>
      <c r="S69" s="95">
        <v>1.0646245055174047E-4</v>
      </c>
      <c r="T69" s="95">
        <f t="shared" si="0"/>
        <v>9.1754240086229337E-4</v>
      </c>
      <c r="U69" s="95">
        <f>+R69/'סכום נכסי הקרן'!$C$42</f>
        <v>2.0475377561826439E-4</v>
      </c>
    </row>
    <row r="70" spans="2:21" s="143" customFormat="1">
      <c r="B70" s="87" t="s">
        <v>377</v>
      </c>
      <c r="C70" s="84">
        <v>3230166</v>
      </c>
      <c r="D70" s="97" t="s">
        <v>119</v>
      </c>
      <c r="E70" s="97" t="s">
        <v>290</v>
      </c>
      <c r="F70" s="84" t="s">
        <v>375</v>
      </c>
      <c r="G70" s="97" t="s">
        <v>313</v>
      </c>
      <c r="H70" s="84" t="s">
        <v>342</v>
      </c>
      <c r="I70" s="84" t="s">
        <v>161</v>
      </c>
      <c r="J70" s="84"/>
      <c r="K70" s="94">
        <v>4.12</v>
      </c>
      <c r="L70" s="97" t="s">
        <v>163</v>
      </c>
      <c r="M70" s="98">
        <v>2.5499999999999998E-2</v>
      </c>
      <c r="N70" s="98">
        <v>1.2E-2</v>
      </c>
      <c r="O70" s="94">
        <v>103762.09999999999</v>
      </c>
      <c r="P70" s="96">
        <v>106.34</v>
      </c>
      <c r="Q70" s="127">
        <v>2.4819200000000001</v>
      </c>
      <c r="R70" s="94">
        <v>112.88639000000001</v>
      </c>
      <c r="S70" s="95">
        <v>1.1700310854618252E-4</v>
      </c>
      <c r="T70" s="95">
        <f t="shared" si="0"/>
        <v>2.6196552021994896E-3</v>
      </c>
      <c r="U70" s="95">
        <f>+R70/'סכום נכסי הקרן'!$C$42</f>
        <v>5.8458801790989387E-4</v>
      </c>
    </row>
    <row r="71" spans="2:21" s="143" customFormat="1">
      <c r="B71" s="87" t="s">
        <v>378</v>
      </c>
      <c r="C71" s="84">
        <v>3230125</v>
      </c>
      <c r="D71" s="97" t="s">
        <v>119</v>
      </c>
      <c r="E71" s="97" t="s">
        <v>290</v>
      </c>
      <c r="F71" s="84" t="s">
        <v>375</v>
      </c>
      <c r="G71" s="97" t="s">
        <v>313</v>
      </c>
      <c r="H71" s="84" t="s">
        <v>342</v>
      </c>
      <c r="I71" s="84" t="s">
        <v>161</v>
      </c>
      <c r="J71" s="84"/>
      <c r="K71" s="94">
        <v>3.1</v>
      </c>
      <c r="L71" s="97" t="s">
        <v>163</v>
      </c>
      <c r="M71" s="98">
        <v>4.9000000000000002E-2</v>
      </c>
      <c r="N71" s="98">
        <v>1.26E-2</v>
      </c>
      <c r="O71" s="94">
        <v>150548.82999999999</v>
      </c>
      <c r="P71" s="96">
        <v>115.53</v>
      </c>
      <c r="Q71" s="84"/>
      <c r="R71" s="94">
        <v>173.92905999999999</v>
      </c>
      <c r="S71" s="95">
        <v>1.6170335546146291E-4</v>
      </c>
      <c r="T71" s="95">
        <f t="shared" si="0"/>
        <v>4.0362187757325496E-3</v>
      </c>
      <c r="U71" s="95">
        <f>+R71/'סכום נכסי הקרן'!$C$42</f>
        <v>9.0070064639617752E-4</v>
      </c>
    </row>
    <row r="72" spans="2:21" s="143" customFormat="1">
      <c r="B72" s="87" t="s">
        <v>379</v>
      </c>
      <c r="C72" s="84">
        <v>3230265</v>
      </c>
      <c r="D72" s="97" t="s">
        <v>119</v>
      </c>
      <c r="E72" s="97" t="s">
        <v>290</v>
      </c>
      <c r="F72" s="84" t="s">
        <v>375</v>
      </c>
      <c r="G72" s="97" t="s">
        <v>313</v>
      </c>
      <c r="H72" s="84" t="s">
        <v>342</v>
      </c>
      <c r="I72" s="84" t="s">
        <v>161</v>
      </c>
      <c r="J72" s="84"/>
      <c r="K72" s="94">
        <v>7.91</v>
      </c>
      <c r="L72" s="97" t="s">
        <v>163</v>
      </c>
      <c r="M72" s="98">
        <v>2.35E-2</v>
      </c>
      <c r="N72" s="98">
        <v>2.2300000000000004E-2</v>
      </c>
      <c r="O72" s="94">
        <v>146520</v>
      </c>
      <c r="P72" s="96">
        <v>102.3</v>
      </c>
      <c r="Q72" s="84"/>
      <c r="R72" s="94">
        <v>149.88996</v>
      </c>
      <c r="S72" s="95">
        <v>5.7820405133514352E-4</v>
      </c>
      <c r="T72" s="95">
        <f t="shared" si="0"/>
        <v>3.4783645173831262E-3</v>
      </c>
      <c r="U72" s="95">
        <f>+R72/'סכום נכסי הקרן'!$C$42</f>
        <v>7.7621292186766952E-4</v>
      </c>
    </row>
    <row r="73" spans="2:21" s="143" customFormat="1">
      <c r="B73" s="87" t="s">
        <v>380</v>
      </c>
      <c r="C73" s="84">
        <v>3230190</v>
      </c>
      <c r="D73" s="97" t="s">
        <v>119</v>
      </c>
      <c r="E73" s="97" t="s">
        <v>290</v>
      </c>
      <c r="F73" s="84" t="s">
        <v>375</v>
      </c>
      <c r="G73" s="97" t="s">
        <v>313</v>
      </c>
      <c r="H73" s="84" t="s">
        <v>342</v>
      </c>
      <c r="I73" s="84" t="s">
        <v>161</v>
      </c>
      <c r="J73" s="84"/>
      <c r="K73" s="94">
        <v>6.9500000000000011</v>
      </c>
      <c r="L73" s="97" t="s">
        <v>163</v>
      </c>
      <c r="M73" s="98">
        <v>1.7600000000000001E-2</v>
      </c>
      <c r="N73" s="98">
        <v>1.8699999999999998E-2</v>
      </c>
      <c r="O73" s="94">
        <v>409243.05</v>
      </c>
      <c r="P73" s="96">
        <v>100.38</v>
      </c>
      <c r="Q73" s="127">
        <v>7.98942</v>
      </c>
      <c r="R73" s="94">
        <v>418.75653000000005</v>
      </c>
      <c r="S73" s="95">
        <v>4.8818775382768003E-4</v>
      </c>
      <c r="T73" s="95">
        <f t="shared" si="0"/>
        <v>9.7177146179402742E-3</v>
      </c>
      <c r="U73" s="95">
        <f>+R73/'סכום נכסי הקרן'!$C$42</f>
        <v>2.1685523813767542E-3</v>
      </c>
    </row>
    <row r="74" spans="2:21" s="143" customFormat="1">
      <c r="B74" s="87" t="s">
        <v>381</v>
      </c>
      <c r="C74" s="84">
        <v>3230208</v>
      </c>
      <c r="D74" s="97" t="s">
        <v>119</v>
      </c>
      <c r="E74" s="97" t="s">
        <v>290</v>
      </c>
      <c r="F74" s="84" t="s">
        <v>375</v>
      </c>
      <c r="G74" s="97" t="s">
        <v>313</v>
      </c>
      <c r="H74" s="84" t="s">
        <v>342</v>
      </c>
      <c r="I74" s="84" t="s">
        <v>161</v>
      </c>
      <c r="J74" s="84"/>
      <c r="K74" s="94">
        <v>6.83</v>
      </c>
      <c r="L74" s="97" t="s">
        <v>163</v>
      </c>
      <c r="M74" s="98">
        <v>2.3E-2</v>
      </c>
      <c r="N74" s="98">
        <v>2.3000000000000003E-2</v>
      </c>
      <c r="O74" s="94">
        <v>95.92</v>
      </c>
      <c r="P74" s="96">
        <v>101.15</v>
      </c>
      <c r="Q74" s="127">
        <v>2.1299999999999999E-3</v>
      </c>
      <c r="R74" s="94">
        <v>9.9159999999999998E-2</v>
      </c>
      <c r="S74" s="95">
        <v>6.728784436690945E-8</v>
      </c>
      <c r="T74" s="95">
        <f t="shared" si="0"/>
        <v>2.3011189378108501E-6</v>
      </c>
      <c r="U74" s="95">
        <f>+R74/'סכום נכסי הקרן'!$C$42</f>
        <v>5.135051962946558E-7</v>
      </c>
    </row>
    <row r="75" spans="2:21" s="143" customFormat="1">
      <c r="B75" s="87" t="s">
        <v>382</v>
      </c>
      <c r="C75" s="84">
        <v>3230224</v>
      </c>
      <c r="D75" s="97" t="s">
        <v>119</v>
      </c>
      <c r="E75" s="97" t="s">
        <v>290</v>
      </c>
      <c r="F75" s="84" t="s">
        <v>375</v>
      </c>
      <c r="G75" s="97" t="s">
        <v>313</v>
      </c>
      <c r="H75" s="84" t="s">
        <v>342</v>
      </c>
      <c r="I75" s="84" t="s">
        <v>161</v>
      </c>
      <c r="J75" s="84"/>
      <c r="K75" s="94">
        <v>2.99</v>
      </c>
      <c r="L75" s="97" t="s">
        <v>163</v>
      </c>
      <c r="M75" s="98">
        <v>5.8499999999999996E-2</v>
      </c>
      <c r="N75" s="98">
        <v>1.2E-2</v>
      </c>
      <c r="O75" s="94">
        <v>97878.07</v>
      </c>
      <c r="P75" s="96">
        <v>123.77</v>
      </c>
      <c r="Q75" s="84"/>
      <c r="R75" s="94">
        <v>121.14367999999999</v>
      </c>
      <c r="S75" s="95">
        <v>6.9270624666176498E-5</v>
      </c>
      <c r="T75" s="95">
        <f t="shared" si="0"/>
        <v>2.8112748713604026E-3</v>
      </c>
      <c r="U75" s="95">
        <f>+R75/'סכום נכסי הקרן'!$C$42</f>
        <v>6.2734882188641549E-4</v>
      </c>
    </row>
    <row r="76" spans="2:21" s="143" customFormat="1">
      <c r="B76" s="87" t="s">
        <v>383</v>
      </c>
      <c r="C76" s="84">
        <v>3230232</v>
      </c>
      <c r="D76" s="97" t="s">
        <v>119</v>
      </c>
      <c r="E76" s="97" t="s">
        <v>290</v>
      </c>
      <c r="F76" s="84" t="s">
        <v>375</v>
      </c>
      <c r="G76" s="97" t="s">
        <v>313</v>
      </c>
      <c r="H76" s="84" t="s">
        <v>342</v>
      </c>
      <c r="I76" s="84" t="s">
        <v>161</v>
      </c>
      <c r="J76" s="84"/>
      <c r="K76" s="94">
        <v>7.3800000000000008</v>
      </c>
      <c r="L76" s="97" t="s">
        <v>163</v>
      </c>
      <c r="M76" s="98">
        <v>2.1499999999999998E-2</v>
      </c>
      <c r="N76" s="98">
        <v>2.0899999999999998E-2</v>
      </c>
      <c r="O76" s="94">
        <v>497047.4</v>
      </c>
      <c r="P76" s="96">
        <v>102.2</v>
      </c>
      <c r="Q76" s="84"/>
      <c r="R76" s="94">
        <v>507.98248999999998</v>
      </c>
      <c r="S76" s="95">
        <v>9.313079199079619E-4</v>
      </c>
      <c r="T76" s="95">
        <f t="shared" ref="T76:T139" si="1">R76/$R$11</f>
        <v>1.1788303023550935E-2</v>
      </c>
      <c r="U76" s="95">
        <f>+R76/'סכום נכסי הקרן'!$C$42</f>
        <v>2.6306136369675073E-3</v>
      </c>
    </row>
    <row r="77" spans="2:21" s="143" customFormat="1">
      <c r="B77" s="87" t="s">
        <v>384</v>
      </c>
      <c r="C77" s="84">
        <v>1139542</v>
      </c>
      <c r="D77" s="97" t="s">
        <v>119</v>
      </c>
      <c r="E77" s="97" t="s">
        <v>290</v>
      </c>
      <c r="F77" s="84" t="s">
        <v>385</v>
      </c>
      <c r="G77" s="97" t="s">
        <v>370</v>
      </c>
      <c r="H77" s="84" t="s">
        <v>342</v>
      </c>
      <c r="I77" s="84" t="s">
        <v>161</v>
      </c>
      <c r="J77" s="84"/>
      <c r="K77" s="94">
        <v>5.5900000000000007</v>
      </c>
      <c r="L77" s="97" t="s">
        <v>163</v>
      </c>
      <c r="M77" s="98">
        <v>1.9400000000000001E-2</v>
      </c>
      <c r="N77" s="98">
        <v>1.3299999999999999E-2</v>
      </c>
      <c r="O77" s="94">
        <v>201753</v>
      </c>
      <c r="P77" s="96">
        <v>103.89</v>
      </c>
      <c r="Q77" s="84"/>
      <c r="R77" s="94">
        <v>209.60118</v>
      </c>
      <c r="S77" s="95">
        <v>2.7920271684075927E-4</v>
      </c>
      <c r="T77" s="95">
        <f t="shared" si="1"/>
        <v>4.8640303013866562E-3</v>
      </c>
      <c r="U77" s="95">
        <f>+R77/'סכום נכסי הקרן'!$C$42</f>
        <v>1.0854305675624394E-3</v>
      </c>
    </row>
    <row r="78" spans="2:21" s="143" customFormat="1">
      <c r="B78" s="87" t="s">
        <v>386</v>
      </c>
      <c r="C78" s="84">
        <v>1120799</v>
      </c>
      <c r="D78" s="97" t="s">
        <v>119</v>
      </c>
      <c r="E78" s="97" t="s">
        <v>290</v>
      </c>
      <c r="F78" s="84" t="s">
        <v>387</v>
      </c>
      <c r="G78" s="97" t="s">
        <v>364</v>
      </c>
      <c r="H78" s="84" t="s">
        <v>342</v>
      </c>
      <c r="I78" s="84" t="s">
        <v>159</v>
      </c>
      <c r="J78" s="84"/>
      <c r="K78" s="94">
        <v>2.17</v>
      </c>
      <c r="L78" s="97" t="s">
        <v>163</v>
      </c>
      <c r="M78" s="98">
        <v>3.6000000000000004E-2</v>
      </c>
      <c r="N78" s="98">
        <v>7.6E-3</v>
      </c>
      <c r="O78" s="94">
        <v>75592</v>
      </c>
      <c r="P78" s="96">
        <v>113.73</v>
      </c>
      <c r="Q78" s="84"/>
      <c r="R78" s="94">
        <v>85.970780000000005</v>
      </c>
      <c r="S78" s="95">
        <v>1.827164790965696E-4</v>
      </c>
      <c r="T78" s="95">
        <f t="shared" si="1"/>
        <v>1.9950483053284619E-3</v>
      </c>
      <c r="U78" s="95">
        <f>+R78/'סכום נכסי הקרן'!$C$42</f>
        <v>4.4520413734877644E-4</v>
      </c>
    </row>
    <row r="79" spans="2:21" s="143" customFormat="1">
      <c r="B79" s="87" t="s">
        <v>388</v>
      </c>
      <c r="C79" s="84">
        <v>1135417</v>
      </c>
      <c r="D79" s="97" t="s">
        <v>119</v>
      </c>
      <c r="E79" s="97" t="s">
        <v>290</v>
      </c>
      <c r="F79" s="84" t="s">
        <v>387</v>
      </c>
      <c r="G79" s="97" t="s">
        <v>364</v>
      </c>
      <c r="H79" s="84" t="s">
        <v>342</v>
      </c>
      <c r="I79" s="84" t="s">
        <v>159</v>
      </c>
      <c r="J79" s="84"/>
      <c r="K79" s="94">
        <v>8.4600000000000009</v>
      </c>
      <c r="L79" s="97" t="s">
        <v>163</v>
      </c>
      <c r="M79" s="98">
        <v>2.2499999999999999E-2</v>
      </c>
      <c r="N79" s="98">
        <v>1.95E-2</v>
      </c>
      <c r="O79" s="94">
        <v>46881</v>
      </c>
      <c r="P79" s="96">
        <v>103.82</v>
      </c>
      <c r="Q79" s="84"/>
      <c r="R79" s="94">
        <v>48.671849999999999</v>
      </c>
      <c r="S79" s="95">
        <v>1.1459093394104341E-4</v>
      </c>
      <c r="T79" s="95">
        <f t="shared" si="1"/>
        <v>1.129484830307473E-3</v>
      </c>
      <c r="U79" s="95">
        <f>+R79/'סכום נכסי הקרן'!$C$42</f>
        <v>2.520496963319286E-4</v>
      </c>
    </row>
    <row r="80" spans="2:21" s="143" customFormat="1">
      <c r="B80" s="87" t="s">
        <v>389</v>
      </c>
      <c r="C80" s="84">
        <v>1138544</v>
      </c>
      <c r="D80" s="97" t="s">
        <v>119</v>
      </c>
      <c r="E80" s="97" t="s">
        <v>290</v>
      </c>
      <c r="F80" s="84" t="s">
        <v>390</v>
      </c>
      <c r="G80" s="97" t="s">
        <v>313</v>
      </c>
      <c r="H80" s="84" t="s">
        <v>342</v>
      </c>
      <c r="I80" s="84" t="s">
        <v>161</v>
      </c>
      <c r="J80" s="84"/>
      <c r="K80" s="94">
        <v>8.59</v>
      </c>
      <c r="L80" s="97" t="s">
        <v>163</v>
      </c>
      <c r="M80" s="98">
        <v>3.5000000000000003E-2</v>
      </c>
      <c r="N80" s="98">
        <v>2.1400000000000002E-2</v>
      </c>
      <c r="O80" s="94">
        <v>34656.949999999997</v>
      </c>
      <c r="P80" s="96">
        <v>114.46</v>
      </c>
      <c r="Q80" s="84"/>
      <c r="R80" s="94">
        <v>39.668349999999997</v>
      </c>
      <c r="S80" s="95">
        <v>1.9467227330213394E-4</v>
      </c>
      <c r="T80" s="95">
        <f t="shared" si="1"/>
        <v>9.2054852174978854E-4</v>
      </c>
      <c r="U80" s="95">
        <f>+R80/'סכום נכסי הקרן'!$C$42</f>
        <v>2.0542460521818381E-4</v>
      </c>
    </row>
    <row r="81" spans="2:21" s="143" customFormat="1">
      <c r="B81" s="87" t="s">
        <v>391</v>
      </c>
      <c r="C81" s="84">
        <v>1120021</v>
      </c>
      <c r="D81" s="97" t="s">
        <v>119</v>
      </c>
      <c r="E81" s="97" t="s">
        <v>290</v>
      </c>
      <c r="F81" s="84" t="s">
        <v>390</v>
      </c>
      <c r="G81" s="97" t="s">
        <v>313</v>
      </c>
      <c r="H81" s="84" t="s">
        <v>342</v>
      </c>
      <c r="I81" s="84" t="s">
        <v>161</v>
      </c>
      <c r="J81" s="84"/>
      <c r="K81" s="94">
        <v>2.04</v>
      </c>
      <c r="L81" s="97" t="s">
        <v>163</v>
      </c>
      <c r="M81" s="98">
        <v>3.9E-2</v>
      </c>
      <c r="N81" s="98">
        <v>8.5999999999999983E-3</v>
      </c>
      <c r="O81" s="94">
        <v>194745.7</v>
      </c>
      <c r="P81" s="96">
        <v>115</v>
      </c>
      <c r="Q81" s="84"/>
      <c r="R81" s="94">
        <v>223.95753999999999</v>
      </c>
      <c r="S81" s="95">
        <v>4.6469284917646699E-4</v>
      </c>
      <c r="T81" s="95">
        <f t="shared" si="1"/>
        <v>5.1971857256911148E-3</v>
      </c>
      <c r="U81" s="95">
        <f>+R81/'סכום נכסי הקרן'!$C$42</f>
        <v>1.1597757214538949E-3</v>
      </c>
    </row>
    <row r="82" spans="2:21" s="143" customFormat="1">
      <c r="B82" s="87" t="s">
        <v>392</v>
      </c>
      <c r="C82" s="84">
        <v>1129899</v>
      </c>
      <c r="D82" s="97" t="s">
        <v>119</v>
      </c>
      <c r="E82" s="97" t="s">
        <v>290</v>
      </c>
      <c r="F82" s="84" t="s">
        <v>390</v>
      </c>
      <c r="G82" s="97" t="s">
        <v>313</v>
      </c>
      <c r="H82" s="84" t="s">
        <v>342</v>
      </c>
      <c r="I82" s="84" t="s">
        <v>161</v>
      </c>
      <c r="J82" s="84"/>
      <c r="K82" s="94">
        <v>4.87</v>
      </c>
      <c r="L82" s="97" t="s">
        <v>163</v>
      </c>
      <c r="M82" s="98">
        <v>0.04</v>
      </c>
      <c r="N82" s="98">
        <v>1.2699999999999999E-2</v>
      </c>
      <c r="O82" s="94">
        <v>365210.95</v>
      </c>
      <c r="P82" s="96">
        <v>114.35</v>
      </c>
      <c r="Q82" s="84"/>
      <c r="R82" s="94">
        <v>417.61872999999997</v>
      </c>
      <c r="S82" s="95">
        <v>5.0264582240239903E-4</v>
      </c>
      <c r="T82" s="95">
        <f t="shared" si="1"/>
        <v>9.6913106937022604E-3</v>
      </c>
      <c r="U82" s="95">
        <f>+R82/'סכום נכסי הקרן'!$C$42</f>
        <v>2.1626602251409322E-3</v>
      </c>
    </row>
    <row r="83" spans="2:21" s="143" customFormat="1">
      <c r="B83" s="87" t="s">
        <v>393</v>
      </c>
      <c r="C83" s="84">
        <v>1136753</v>
      </c>
      <c r="D83" s="97" t="s">
        <v>119</v>
      </c>
      <c r="E83" s="97" t="s">
        <v>290</v>
      </c>
      <c r="F83" s="84" t="s">
        <v>390</v>
      </c>
      <c r="G83" s="97" t="s">
        <v>313</v>
      </c>
      <c r="H83" s="84" t="s">
        <v>342</v>
      </c>
      <c r="I83" s="84" t="s">
        <v>161</v>
      </c>
      <c r="J83" s="84"/>
      <c r="K83" s="94">
        <v>7.24</v>
      </c>
      <c r="L83" s="97" t="s">
        <v>163</v>
      </c>
      <c r="M83" s="98">
        <v>0.04</v>
      </c>
      <c r="N83" s="98">
        <v>1.7200000000000003E-2</v>
      </c>
      <c r="O83" s="94">
        <v>111949.57</v>
      </c>
      <c r="P83" s="96">
        <v>118.75</v>
      </c>
      <c r="Q83" s="84"/>
      <c r="R83" s="94">
        <v>132.94010999999998</v>
      </c>
      <c r="S83" s="95">
        <v>5.6884974744955913E-4</v>
      </c>
      <c r="T83" s="95">
        <f t="shared" si="1"/>
        <v>3.0850242508638315E-3</v>
      </c>
      <c r="U83" s="95">
        <f>+R83/'סכום נכסי הקרן'!$C$42</f>
        <v>6.8843724567348847E-4</v>
      </c>
    </row>
    <row r="84" spans="2:21" s="143" customFormat="1">
      <c r="B84" s="87" t="s">
        <v>394</v>
      </c>
      <c r="C84" s="84">
        <v>1129279</v>
      </c>
      <c r="D84" s="97" t="s">
        <v>119</v>
      </c>
      <c r="E84" s="97" t="s">
        <v>290</v>
      </c>
      <c r="F84" s="84" t="s">
        <v>395</v>
      </c>
      <c r="G84" s="97" t="s">
        <v>313</v>
      </c>
      <c r="H84" s="84" t="s">
        <v>396</v>
      </c>
      <c r="I84" s="84" t="s">
        <v>159</v>
      </c>
      <c r="J84" s="84"/>
      <c r="K84" s="94">
        <v>3.6999999999999997</v>
      </c>
      <c r="L84" s="97" t="s">
        <v>163</v>
      </c>
      <c r="M84" s="98">
        <v>2.8500000000000001E-2</v>
      </c>
      <c r="N84" s="98">
        <v>1.3699999999999999E-2</v>
      </c>
      <c r="O84" s="94">
        <v>126560.47</v>
      </c>
      <c r="P84" s="96">
        <v>107.33</v>
      </c>
      <c r="Q84" s="84"/>
      <c r="R84" s="94">
        <v>135.83735000000001</v>
      </c>
      <c r="S84" s="95">
        <v>2.434612277132787E-4</v>
      </c>
      <c r="T84" s="95">
        <f t="shared" si="1"/>
        <v>3.1522579522694706E-3</v>
      </c>
      <c r="U84" s="95">
        <f>+R84/'סכום נכסי הקרן'!$C$42</f>
        <v>7.0344075308487164E-4</v>
      </c>
    </row>
    <row r="85" spans="2:21" s="143" customFormat="1">
      <c r="B85" s="87" t="s">
        <v>397</v>
      </c>
      <c r="C85" s="84">
        <v>1106947</v>
      </c>
      <c r="D85" s="97" t="s">
        <v>119</v>
      </c>
      <c r="E85" s="97" t="s">
        <v>290</v>
      </c>
      <c r="F85" s="84" t="s">
        <v>395</v>
      </c>
      <c r="G85" s="97" t="s">
        <v>313</v>
      </c>
      <c r="H85" s="84" t="s">
        <v>396</v>
      </c>
      <c r="I85" s="84" t="s">
        <v>159</v>
      </c>
      <c r="J85" s="84"/>
      <c r="K85" s="94">
        <v>1.22</v>
      </c>
      <c r="L85" s="97" t="s">
        <v>163</v>
      </c>
      <c r="M85" s="98">
        <v>4.8499999999999995E-2</v>
      </c>
      <c r="N85" s="98">
        <v>1.0700000000000001E-2</v>
      </c>
      <c r="O85" s="94">
        <v>5084.67</v>
      </c>
      <c r="P85" s="96">
        <v>127.85</v>
      </c>
      <c r="Q85" s="84"/>
      <c r="R85" s="94">
        <v>6.50075</v>
      </c>
      <c r="S85" s="95">
        <v>2.0300897107154404E-5</v>
      </c>
      <c r="T85" s="95">
        <f t="shared" si="1"/>
        <v>1.5085718974358495E-4</v>
      </c>
      <c r="U85" s="95">
        <f>+R85/'סכום נכסי הקרן'!$C$42</f>
        <v>3.3664470601174703E-5</v>
      </c>
    </row>
    <row r="86" spans="2:21" s="143" customFormat="1">
      <c r="B86" s="87" t="s">
        <v>398</v>
      </c>
      <c r="C86" s="84">
        <v>1118033</v>
      </c>
      <c r="D86" s="97" t="s">
        <v>119</v>
      </c>
      <c r="E86" s="97" t="s">
        <v>290</v>
      </c>
      <c r="F86" s="84" t="s">
        <v>395</v>
      </c>
      <c r="G86" s="97" t="s">
        <v>313</v>
      </c>
      <c r="H86" s="84" t="s">
        <v>396</v>
      </c>
      <c r="I86" s="84" t="s">
        <v>159</v>
      </c>
      <c r="J86" s="84"/>
      <c r="K86" s="94">
        <v>2.29</v>
      </c>
      <c r="L86" s="97" t="s">
        <v>163</v>
      </c>
      <c r="M86" s="98">
        <v>3.7699999999999997E-2</v>
      </c>
      <c r="N86" s="98">
        <v>8.2000000000000007E-3</v>
      </c>
      <c r="O86" s="94">
        <v>25044.21</v>
      </c>
      <c r="P86" s="96">
        <v>115.87</v>
      </c>
      <c r="Q86" s="127">
        <v>0.51222000000000001</v>
      </c>
      <c r="R86" s="94">
        <v>29.530939999999998</v>
      </c>
      <c r="S86" s="95">
        <v>6.5210768868773303E-5</v>
      </c>
      <c r="T86" s="95">
        <f t="shared" si="1"/>
        <v>6.852985607639768E-4</v>
      </c>
      <c r="U86" s="95">
        <f>+R86/'סכום נכסי הקרן'!$C$42</f>
        <v>1.5292750243511196E-4</v>
      </c>
    </row>
    <row r="87" spans="2:21" s="143" customFormat="1">
      <c r="B87" s="87" t="s">
        <v>399</v>
      </c>
      <c r="C87" s="84">
        <v>1136084</v>
      </c>
      <c r="D87" s="97" t="s">
        <v>119</v>
      </c>
      <c r="E87" s="97" t="s">
        <v>290</v>
      </c>
      <c r="F87" s="84" t="s">
        <v>395</v>
      </c>
      <c r="G87" s="97" t="s">
        <v>313</v>
      </c>
      <c r="H87" s="84" t="s">
        <v>396</v>
      </c>
      <c r="I87" s="84" t="s">
        <v>159</v>
      </c>
      <c r="J87" s="84"/>
      <c r="K87" s="94">
        <v>5.79</v>
      </c>
      <c r="L87" s="97" t="s">
        <v>163</v>
      </c>
      <c r="M87" s="98">
        <v>2.5000000000000001E-2</v>
      </c>
      <c r="N87" s="98">
        <v>1.7300000000000003E-2</v>
      </c>
      <c r="O87" s="94">
        <v>29535.38</v>
      </c>
      <c r="P87" s="96">
        <v>104.57</v>
      </c>
      <c r="Q87" s="84"/>
      <c r="R87" s="94">
        <v>30.88514</v>
      </c>
      <c r="S87" s="95">
        <v>6.1089424730532968E-5</v>
      </c>
      <c r="T87" s="95">
        <f t="shared" si="1"/>
        <v>7.1672428954154294E-4</v>
      </c>
      <c r="U87" s="95">
        <f>+R87/'סכום נכסי הקרן'!$C$42</f>
        <v>1.5994029728003153E-4</v>
      </c>
    </row>
    <row r="88" spans="2:21" s="143" customFormat="1">
      <c r="B88" s="87" t="s">
        <v>400</v>
      </c>
      <c r="C88" s="84">
        <v>1138924</v>
      </c>
      <c r="D88" s="97" t="s">
        <v>119</v>
      </c>
      <c r="E88" s="97" t="s">
        <v>290</v>
      </c>
      <c r="F88" s="84" t="s">
        <v>395</v>
      </c>
      <c r="G88" s="97" t="s">
        <v>313</v>
      </c>
      <c r="H88" s="84" t="s">
        <v>396</v>
      </c>
      <c r="I88" s="84" t="s">
        <v>159</v>
      </c>
      <c r="J88" s="84"/>
      <c r="K88" s="94">
        <v>6.5200000000000005</v>
      </c>
      <c r="L88" s="97" t="s">
        <v>163</v>
      </c>
      <c r="M88" s="98">
        <v>1.34E-2</v>
      </c>
      <c r="N88" s="98">
        <v>1.6E-2</v>
      </c>
      <c r="O88" s="94">
        <v>248808.8</v>
      </c>
      <c r="P88" s="96">
        <v>99.13</v>
      </c>
      <c r="Q88" s="84"/>
      <c r="R88" s="94">
        <v>246.64415</v>
      </c>
      <c r="S88" s="95">
        <v>6.884872701462914E-4</v>
      </c>
      <c r="T88" s="95">
        <f t="shared" si="1"/>
        <v>5.7236539377295281E-3</v>
      </c>
      <c r="U88" s="95">
        <f>+R88/'סכום נכסי הקרן'!$C$42</f>
        <v>1.2772595064610582E-3</v>
      </c>
    </row>
    <row r="89" spans="2:21" s="143" customFormat="1">
      <c r="B89" s="87" t="s">
        <v>401</v>
      </c>
      <c r="C89" s="84">
        <v>1138585</v>
      </c>
      <c r="D89" s="97" t="s">
        <v>119</v>
      </c>
      <c r="E89" s="97" t="s">
        <v>290</v>
      </c>
      <c r="F89" s="84" t="s">
        <v>305</v>
      </c>
      <c r="G89" s="97" t="s">
        <v>292</v>
      </c>
      <c r="H89" s="84" t="s">
        <v>396</v>
      </c>
      <c r="I89" s="84" t="s">
        <v>161</v>
      </c>
      <c r="J89" s="84"/>
      <c r="K89" s="94">
        <v>3.8400000000000003</v>
      </c>
      <c r="L89" s="97" t="s">
        <v>163</v>
      </c>
      <c r="M89" s="98">
        <v>2.7999999999999997E-2</v>
      </c>
      <c r="N89" s="98">
        <v>1.6299999999999999E-2</v>
      </c>
      <c r="O89" s="94">
        <f>200000/50000</f>
        <v>4</v>
      </c>
      <c r="P89" s="96">
        <f>105.36*50000</f>
        <v>5268000</v>
      </c>
      <c r="Q89" s="84"/>
      <c r="R89" s="94">
        <v>210.72</v>
      </c>
      <c r="S89" s="95">
        <f>1130.77401481314%/50000</f>
        <v>2.2615480296262798E-4</v>
      </c>
      <c r="T89" s="95">
        <f t="shared" si="1"/>
        <v>4.8899937734520199E-3</v>
      </c>
      <c r="U89" s="95">
        <f>+R89/'סכום נכסי הקרן'!$C$42</f>
        <v>1.0912244348851338E-3</v>
      </c>
    </row>
    <row r="90" spans="2:21" s="143" customFormat="1">
      <c r="B90" s="87" t="s">
        <v>402</v>
      </c>
      <c r="C90" s="84">
        <v>7480098</v>
      </c>
      <c r="D90" s="97" t="s">
        <v>119</v>
      </c>
      <c r="E90" s="97" t="s">
        <v>290</v>
      </c>
      <c r="F90" s="84" t="s">
        <v>331</v>
      </c>
      <c r="G90" s="97" t="s">
        <v>292</v>
      </c>
      <c r="H90" s="84" t="s">
        <v>396</v>
      </c>
      <c r="I90" s="84" t="s">
        <v>161</v>
      </c>
      <c r="J90" s="84"/>
      <c r="K90" s="94">
        <v>2.5800000000000005</v>
      </c>
      <c r="L90" s="97" t="s">
        <v>163</v>
      </c>
      <c r="M90" s="98">
        <v>6.4000000000000001E-2</v>
      </c>
      <c r="N90" s="98">
        <v>8.8000000000000005E-3</v>
      </c>
      <c r="O90" s="94">
        <v>533349</v>
      </c>
      <c r="P90" s="96">
        <v>131.34</v>
      </c>
      <c r="Q90" s="84"/>
      <c r="R90" s="94">
        <v>700.50056999999993</v>
      </c>
      <c r="S90" s="95">
        <v>4.2600423888391234E-4</v>
      </c>
      <c r="T90" s="95">
        <f t="shared" si="1"/>
        <v>1.6255900842822659E-2</v>
      </c>
      <c r="U90" s="95">
        <f>+R90/'סכום נכסי הקרן'!$C$42</f>
        <v>3.627578486308675E-3</v>
      </c>
    </row>
    <row r="91" spans="2:21" s="143" customFormat="1">
      <c r="B91" s="87" t="s">
        <v>403</v>
      </c>
      <c r="C91" s="84">
        <v>1127422</v>
      </c>
      <c r="D91" s="97" t="s">
        <v>119</v>
      </c>
      <c r="E91" s="97" t="s">
        <v>290</v>
      </c>
      <c r="F91" s="84" t="s">
        <v>404</v>
      </c>
      <c r="G91" s="97" t="s">
        <v>292</v>
      </c>
      <c r="H91" s="84" t="s">
        <v>396</v>
      </c>
      <c r="I91" s="84" t="s">
        <v>161</v>
      </c>
      <c r="J91" s="84"/>
      <c r="K91" s="94">
        <v>2.46</v>
      </c>
      <c r="L91" s="97" t="s">
        <v>163</v>
      </c>
      <c r="M91" s="98">
        <v>0.02</v>
      </c>
      <c r="N91" s="98">
        <v>7.6999999999999994E-3</v>
      </c>
      <c r="O91" s="94">
        <v>6857</v>
      </c>
      <c r="P91" s="96">
        <v>105.37</v>
      </c>
      <c r="Q91" s="84"/>
      <c r="R91" s="94">
        <v>7.2252099999999997</v>
      </c>
      <c r="S91" s="95">
        <v>9.6410850544200378E-6</v>
      </c>
      <c r="T91" s="95">
        <f t="shared" si="1"/>
        <v>1.6766909601311346E-4</v>
      </c>
      <c r="U91" s="95">
        <f>+R91/'סכום נכסי הקרן'!$C$42</f>
        <v>3.7416124236790135E-5</v>
      </c>
    </row>
    <row r="92" spans="2:21" s="143" customFormat="1">
      <c r="B92" s="87" t="s">
        <v>405</v>
      </c>
      <c r="C92" s="84">
        <v>6130207</v>
      </c>
      <c r="D92" s="97" t="s">
        <v>119</v>
      </c>
      <c r="E92" s="97" t="s">
        <v>290</v>
      </c>
      <c r="F92" s="84" t="s">
        <v>406</v>
      </c>
      <c r="G92" s="97" t="s">
        <v>313</v>
      </c>
      <c r="H92" s="84" t="s">
        <v>396</v>
      </c>
      <c r="I92" s="84" t="s">
        <v>159</v>
      </c>
      <c r="J92" s="84"/>
      <c r="K92" s="94">
        <v>7.01</v>
      </c>
      <c r="L92" s="97" t="s">
        <v>163</v>
      </c>
      <c r="M92" s="98">
        <v>1.5800000000000002E-2</v>
      </c>
      <c r="N92" s="98">
        <v>1.78E-2</v>
      </c>
      <c r="O92" s="94">
        <v>167985.65</v>
      </c>
      <c r="P92" s="96">
        <v>99.36</v>
      </c>
      <c r="Q92" s="84"/>
      <c r="R92" s="94">
        <v>166.91055</v>
      </c>
      <c r="S92" s="95">
        <v>3.9368376525069016E-4</v>
      </c>
      <c r="T92" s="95">
        <f t="shared" si="1"/>
        <v>3.873346384887301E-3</v>
      </c>
      <c r="U92" s="95">
        <f>+R92/'סכום נכסי הקרן'!$C$42</f>
        <v>8.6435492881604438E-4</v>
      </c>
    </row>
    <row r="93" spans="2:21" s="143" customFormat="1">
      <c r="B93" s="87" t="s">
        <v>407</v>
      </c>
      <c r="C93" s="84">
        <v>6950083</v>
      </c>
      <c r="D93" s="97" t="s">
        <v>119</v>
      </c>
      <c r="E93" s="97" t="s">
        <v>290</v>
      </c>
      <c r="F93" s="84" t="s">
        <v>295</v>
      </c>
      <c r="G93" s="97" t="s">
        <v>292</v>
      </c>
      <c r="H93" s="84" t="s">
        <v>396</v>
      </c>
      <c r="I93" s="84" t="s">
        <v>161</v>
      </c>
      <c r="J93" s="84"/>
      <c r="K93" s="94">
        <v>4.1400000000000006</v>
      </c>
      <c r="L93" s="97" t="s">
        <v>163</v>
      </c>
      <c r="M93" s="98">
        <v>4.4999999999999998E-2</v>
      </c>
      <c r="N93" s="98">
        <v>1.2699999999999999E-2</v>
      </c>
      <c r="O93" s="94">
        <v>102119</v>
      </c>
      <c r="P93" s="96">
        <v>136.91999999999999</v>
      </c>
      <c r="Q93" s="127">
        <v>1.37835</v>
      </c>
      <c r="R93" s="94">
        <v>141.19969</v>
      </c>
      <c r="S93" s="95">
        <v>5.9999965851623933E-5</v>
      </c>
      <c r="T93" s="95">
        <f t="shared" si="1"/>
        <v>3.2766970620413606E-3</v>
      </c>
      <c r="U93" s="95">
        <f>+R93/'סכום נכסי הקרן'!$C$42</f>
        <v>7.3120990853362791E-4</v>
      </c>
    </row>
    <row r="94" spans="2:21" s="143" customFormat="1">
      <c r="B94" s="87" t="s">
        <v>408</v>
      </c>
      <c r="C94" s="84">
        <v>6990188</v>
      </c>
      <c r="D94" s="97" t="s">
        <v>119</v>
      </c>
      <c r="E94" s="97" t="s">
        <v>290</v>
      </c>
      <c r="F94" s="84" t="s">
        <v>409</v>
      </c>
      <c r="G94" s="97" t="s">
        <v>313</v>
      </c>
      <c r="H94" s="84" t="s">
        <v>396</v>
      </c>
      <c r="I94" s="84" t="s">
        <v>159</v>
      </c>
      <c r="J94" s="84"/>
      <c r="K94" s="94">
        <v>3.3100000000000005</v>
      </c>
      <c r="L94" s="97" t="s">
        <v>163</v>
      </c>
      <c r="M94" s="98">
        <v>4.9500000000000002E-2</v>
      </c>
      <c r="N94" s="98">
        <v>1.4199999999999999E-2</v>
      </c>
      <c r="O94" s="94">
        <v>42459.199999999997</v>
      </c>
      <c r="P94" s="96">
        <v>113.39</v>
      </c>
      <c r="Q94" s="84"/>
      <c r="R94" s="94">
        <v>48.144489999999998</v>
      </c>
      <c r="S94" s="95">
        <v>4.904862309459071E-5</v>
      </c>
      <c r="T94" s="95">
        <f t="shared" si="1"/>
        <v>1.117246850446199E-3</v>
      </c>
      <c r="U94" s="95">
        <f>+R94/'סכום נכסי הקרן'!$C$42</f>
        <v>2.4931873525570886E-4</v>
      </c>
    </row>
    <row r="95" spans="2:21" s="143" customFormat="1">
      <c r="B95" s="87" t="s">
        <v>410</v>
      </c>
      <c r="C95" s="84">
        <v>1138973</v>
      </c>
      <c r="D95" s="97" t="s">
        <v>119</v>
      </c>
      <c r="E95" s="97" t="s">
        <v>290</v>
      </c>
      <c r="F95" s="84" t="s">
        <v>411</v>
      </c>
      <c r="G95" s="97" t="s">
        <v>313</v>
      </c>
      <c r="H95" s="84" t="s">
        <v>396</v>
      </c>
      <c r="I95" s="84" t="s">
        <v>159</v>
      </c>
      <c r="J95" s="84"/>
      <c r="K95" s="94">
        <v>6.89</v>
      </c>
      <c r="L95" s="97" t="s">
        <v>163</v>
      </c>
      <c r="M95" s="98">
        <v>1.9599999999999999E-2</v>
      </c>
      <c r="N95" s="98">
        <v>2.06E-2</v>
      </c>
      <c r="O95" s="94">
        <v>109000</v>
      </c>
      <c r="P95" s="96">
        <v>99.9</v>
      </c>
      <c r="Q95" s="84"/>
      <c r="R95" s="94">
        <v>108.89099</v>
      </c>
      <c r="S95" s="95">
        <v>2.1467003836488392E-4</v>
      </c>
      <c r="T95" s="95">
        <f t="shared" si="1"/>
        <v>2.5269374671840652E-3</v>
      </c>
      <c r="U95" s="95">
        <f>+R95/'סכום נכסי הקרן'!$C$42</f>
        <v>5.6389763205596415E-4</v>
      </c>
    </row>
    <row r="96" spans="2:21" s="143" customFormat="1">
      <c r="B96" s="87" t="s">
        <v>412</v>
      </c>
      <c r="C96" s="84">
        <v>1132927</v>
      </c>
      <c r="D96" s="97" t="s">
        <v>119</v>
      </c>
      <c r="E96" s="97" t="s">
        <v>290</v>
      </c>
      <c r="F96" s="84" t="s">
        <v>411</v>
      </c>
      <c r="G96" s="97" t="s">
        <v>313</v>
      </c>
      <c r="H96" s="84" t="s">
        <v>396</v>
      </c>
      <c r="I96" s="84" t="s">
        <v>159</v>
      </c>
      <c r="J96" s="84"/>
      <c r="K96" s="94">
        <v>4.87</v>
      </c>
      <c r="L96" s="97" t="s">
        <v>163</v>
      </c>
      <c r="M96" s="98">
        <v>2.75E-2</v>
      </c>
      <c r="N96" s="98">
        <v>1.4199999999999999E-2</v>
      </c>
      <c r="O96" s="94">
        <v>62608.7</v>
      </c>
      <c r="P96" s="96">
        <v>107.19</v>
      </c>
      <c r="Q96" s="84"/>
      <c r="R96" s="94">
        <v>67.11027</v>
      </c>
      <c r="S96" s="95">
        <v>1.2561866168110937E-4</v>
      </c>
      <c r="T96" s="95">
        <f t="shared" si="1"/>
        <v>1.5573690320552578E-3</v>
      </c>
      <c r="U96" s="95">
        <f>+R96/'סכום נכסי הקרן'!$C$42</f>
        <v>3.4753400937613299E-4</v>
      </c>
    </row>
    <row r="97" spans="2:21" s="143" customFormat="1">
      <c r="B97" s="87" t="s">
        <v>413</v>
      </c>
      <c r="C97" s="84">
        <v>1107333</v>
      </c>
      <c r="D97" s="97" t="s">
        <v>119</v>
      </c>
      <c r="E97" s="97" t="s">
        <v>290</v>
      </c>
      <c r="F97" s="84" t="s">
        <v>414</v>
      </c>
      <c r="G97" s="97" t="s">
        <v>325</v>
      </c>
      <c r="H97" s="84" t="s">
        <v>396</v>
      </c>
      <c r="I97" s="84" t="s">
        <v>161</v>
      </c>
      <c r="J97" s="84"/>
      <c r="K97" s="94">
        <v>0.01</v>
      </c>
      <c r="L97" s="97" t="s">
        <v>163</v>
      </c>
      <c r="M97" s="98">
        <v>5.1900000000000002E-2</v>
      </c>
      <c r="N97" s="98">
        <v>4.24E-2</v>
      </c>
      <c r="O97" s="94">
        <v>50698.83</v>
      </c>
      <c r="P97" s="96">
        <v>122.99</v>
      </c>
      <c r="Q97" s="84"/>
      <c r="R97" s="94">
        <v>62.354480000000002</v>
      </c>
      <c r="S97" s="95">
        <v>1.6922087157115139E-4</v>
      </c>
      <c r="T97" s="95">
        <f t="shared" si="1"/>
        <v>1.4470055948502209E-3</v>
      </c>
      <c r="U97" s="95">
        <f>+R97/'סכום נכסי הקרן'!$C$42</f>
        <v>3.2290590452048397E-4</v>
      </c>
    </row>
    <row r="98" spans="2:21" s="143" customFormat="1">
      <c r="B98" s="87" t="s">
        <v>415</v>
      </c>
      <c r="C98" s="84">
        <v>1125996</v>
      </c>
      <c r="D98" s="97" t="s">
        <v>119</v>
      </c>
      <c r="E98" s="97" t="s">
        <v>290</v>
      </c>
      <c r="F98" s="84" t="s">
        <v>414</v>
      </c>
      <c r="G98" s="97" t="s">
        <v>325</v>
      </c>
      <c r="H98" s="84" t="s">
        <v>396</v>
      </c>
      <c r="I98" s="84" t="s">
        <v>161</v>
      </c>
      <c r="J98" s="84"/>
      <c r="K98" s="94">
        <v>1.4900000000000002</v>
      </c>
      <c r="L98" s="97" t="s">
        <v>163</v>
      </c>
      <c r="M98" s="98">
        <v>4.5999999999999999E-2</v>
      </c>
      <c r="N98" s="98">
        <v>1.0999999999999999E-2</v>
      </c>
      <c r="O98" s="94">
        <v>55834.2</v>
      </c>
      <c r="P98" s="96">
        <v>108.07</v>
      </c>
      <c r="Q98" s="127">
        <v>1.3195899999999998</v>
      </c>
      <c r="R98" s="94">
        <v>61.659610000000001</v>
      </c>
      <c r="S98" s="95">
        <v>8.6790467849838136E-5</v>
      </c>
      <c r="T98" s="95">
        <f t="shared" si="1"/>
        <v>1.4308803576949503E-3</v>
      </c>
      <c r="U98" s="95">
        <f>+R98/'סכום נכסי הקרן'!$C$42</f>
        <v>3.1930748423257283E-4</v>
      </c>
    </row>
    <row r="99" spans="2:21" s="143" customFormat="1">
      <c r="B99" s="87" t="s">
        <v>416</v>
      </c>
      <c r="C99" s="84">
        <v>1132828</v>
      </c>
      <c r="D99" s="97" t="s">
        <v>119</v>
      </c>
      <c r="E99" s="97" t="s">
        <v>290</v>
      </c>
      <c r="F99" s="84" t="s">
        <v>414</v>
      </c>
      <c r="G99" s="97" t="s">
        <v>325</v>
      </c>
      <c r="H99" s="84" t="s">
        <v>396</v>
      </c>
      <c r="I99" s="84" t="s">
        <v>161</v>
      </c>
      <c r="J99" s="84"/>
      <c r="K99" s="94">
        <v>4.09</v>
      </c>
      <c r="L99" s="97" t="s">
        <v>163</v>
      </c>
      <c r="M99" s="98">
        <v>1.9799999999999998E-2</v>
      </c>
      <c r="N99" s="98">
        <v>1.3499999999999998E-2</v>
      </c>
      <c r="O99" s="94">
        <v>255361</v>
      </c>
      <c r="P99" s="96">
        <v>102.16</v>
      </c>
      <c r="Q99" s="127">
        <v>2.52807</v>
      </c>
      <c r="R99" s="94">
        <v>263.40487000000002</v>
      </c>
      <c r="S99" s="95">
        <v>2.6890757201594528E-4</v>
      </c>
      <c r="T99" s="95">
        <f t="shared" si="1"/>
        <v>6.1126052306232862E-3</v>
      </c>
      <c r="U99" s="95">
        <f>+R99/'סכום נכסי הקרן'!$C$42</f>
        <v>1.3640557631536738E-3</v>
      </c>
    </row>
    <row r="100" spans="2:21" s="143" customFormat="1">
      <c r="B100" s="87" t="s">
        <v>417</v>
      </c>
      <c r="C100" s="84">
        <v>1118827</v>
      </c>
      <c r="D100" s="97" t="s">
        <v>119</v>
      </c>
      <c r="E100" s="97" t="s">
        <v>290</v>
      </c>
      <c r="F100" s="84" t="s">
        <v>418</v>
      </c>
      <c r="G100" s="97" t="s">
        <v>325</v>
      </c>
      <c r="H100" s="84" t="s">
        <v>396</v>
      </c>
      <c r="I100" s="84" t="s">
        <v>161</v>
      </c>
      <c r="J100" s="84"/>
      <c r="K100" s="94">
        <v>1</v>
      </c>
      <c r="L100" s="97" t="s">
        <v>163</v>
      </c>
      <c r="M100" s="98">
        <v>3.3500000000000002E-2</v>
      </c>
      <c r="N100" s="98">
        <v>8.8000000000000005E-3</v>
      </c>
      <c r="O100" s="94">
        <v>94938</v>
      </c>
      <c r="P100" s="96">
        <v>111.38</v>
      </c>
      <c r="Q100" s="84"/>
      <c r="R100" s="94">
        <v>105.74195</v>
      </c>
      <c r="S100" s="95">
        <v>2.4162179947922967E-4</v>
      </c>
      <c r="T100" s="95">
        <f t="shared" si="1"/>
        <v>2.4538604645628079E-3</v>
      </c>
      <c r="U100" s="95">
        <f>+R100/'סכום נכסי הקרן'!$C$42</f>
        <v>5.4759016530183215E-4</v>
      </c>
    </row>
    <row r="101" spans="2:21" s="143" customFormat="1">
      <c r="B101" s="87" t="s">
        <v>419</v>
      </c>
      <c r="C101" s="84">
        <v>1119999</v>
      </c>
      <c r="D101" s="97" t="s">
        <v>119</v>
      </c>
      <c r="E101" s="97" t="s">
        <v>290</v>
      </c>
      <c r="F101" s="84" t="s">
        <v>420</v>
      </c>
      <c r="G101" s="97" t="s">
        <v>313</v>
      </c>
      <c r="H101" s="84" t="s">
        <v>396</v>
      </c>
      <c r="I101" s="84" t="s">
        <v>159</v>
      </c>
      <c r="J101" s="84"/>
      <c r="K101" s="94">
        <v>1.95</v>
      </c>
      <c r="L101" s="97" t="s">
        <v>163</v>
      </c>
      <c r="M101" s="98">
        <v>4.4999999999999998E-2</v>
      </c>
      <c r="N101" s="98">
        <v>1.18E-2</v>
      </c>
      <c r="O101" s="94">
        <v>15000</v>
      </c>
      <c r="P101" s="96">
        <v>114.4</v>
      </c>
      <c r="Q101" s="84"/>
      <c r="R101" s="94">
        <v>17.16</v>
      </c>
      <c r="S101" s="95">
        <v>2.8776978417266186E-5</v>
      </c>
      <c r="T101" s="95">
        <f t="shared" si="1"/>
        <v>3.9821703280389461E-4</v>
      </c>
      <c r="U101" s="95">
        <f>+R101/'סכום נכסי הקרן'!$C$42</f>
        <v>8.8863948854541074E-5</v>
      </c>
    </row>
    <row r="102" spans="2:21" s="143" customFormat="1">
      <c r="B102" s="87" t="s">
        <v>421</v>
      </c>
      <c r="C102" s="84">
        <v>1130467</v>
      </c>
      <c r="D102" s="97" t="s">
        <v>119</v>
      </c>
      <c r="E102" s="97" t="s">
        <v>290</v>
      </c>
      <c r="F102" s="84" t="s">
        <v>420</v>
      </c>
      <c r="G102" s="97" t="s">
        <v>313</v>
      </c>
      <c r="H102" s="84" t="s">
        <v>396</v>
      </c>
      <c r="I102" s="84" t="s">
        <v>159</v>
      </c>
      <c r="J102" s="84"/>
      <c r="K102" s="94">
        <v>4.24</v>
      </c>
      <c r="L102" s="97" t="s">
        <v>163</v>
      </c>
      <c r="M102" s="98">
        <v>3.3000000000000002E-2</v>
      </c>
      <c r="N102" s="98">
        <v>1.5200000000000002E-2</v>
      </c>
      <c r="O102" s="94">
        <v>254</v>
      </c>
      <c r="P102" s="96">
        <v>107.23</v>
      </c>
      <c r="Q102" s="84"/>
      <c r="R102" s="94">
        <v>0.27237</v>
      </c>
      <c r="S102" s="95">
        <v>3.9156984048924645E-7</v>
      </c>
      <c r="T102" s="95">
        <f t="shared" si="1"/>
        <v>6.3206511203261518E-6</v>
      </c>
      <c r="U102" s="95">
        <f>+R102/'סכום נכסי הקרן'!$C$42</f>
        <v>1.4104821532349274E-6</v>
      </c>
    </row>
    <row r="103" spans="2:21" s="143" customFormat="1">
      <c r="B103" s="87" t="s">
        <v>422</v>
      </c>
      <c r="C103" s="84">
        <v>1140615</v>
      </c>
      <c r="D103" s="97" t="s">
        <v>119</v>
      </c>
      <c r="E103" s="97" t="s">
        <v>290</v>
      </c>
      <c r="F103" s="84" t="s">
        <v>420</v>
      </c>
      <c r="G103" s="97" t="s">
        <v>313</v>
      </c>
      <c r="H103" s="84" t="s">
        <v>396</v>
      </c>
      <c r="I103" s="84" t="s">
        <v>159</v>
      </c>
      <c r="J103" s="84"/>
      <c r="K103" s="94">
        <v>6.46</v>
      </c>
      <c r="L103" s="97" t="s">
        <v>163</v>
      </c>
      <c r="M103" s="98">
        <v>1.6E-2</v>
      </c>
      <c r="N103" s="98">
        <v>1.6399999999999998E-2</v>
      </c>
      <c r="O103" s="94">
        <v>54000</v>
      </c>
      <c r="P103" s="96">
        <v>100.83</v>
      </c>
      <c r="Q103" s="84"/>
      <c r="R103" s="94">
        <v>54.4482</v>
      </c>
      <c r="S103" s="95">
        <v>3.922565648494534E-4</v>
      </c>
      <c r="T103" s="95">
        <f t="shared" si="1"/>
        <v>1.263531506148777E-3</v>
      </c>
      <c r="U103" s="95">
        <f>+R103/'סכום נכסי הקרן'!$C$42</f>
        <v>2.8196282401059578E-4</v>
      </c>
    </row>
    <row r="104" spans="2:21" s="143" customFormat="1">
      <c r="B104" s="87" t="s">
        <v>423</v>
      </c>
      <c r="C104" s="84">
        <v>7150337</v>
      </c>
      <c r="D104" s="97" t="s">
        <v>119</v>
      </c>
      <c r="E104" s="97" t="s">
        <v>290</v>
      </c>
      <c r="F104" s="84" t="s">
        <v>424</v>
      </c>
      <c r="G104" s="97" t="s">
        <v>313</v>
      </c>
      <c r="H104" s="84" t="s">
        <v>425</v>
      </c>
      <c r="I104" s="84" t="s">
        <v>159</v>
      </c>
      <c r="J104" s="84"/>
      <c r="K104" s="94">
        <v>2.41</v>
      </c>
      <c r="L104" s="97" t="s">
        <v>163</v>
      </c>
      <c r="M104" s="98">
        <v>5.3499999999999999E-2</v>
      </c>
      <c r="N104" s="98">
        <v>1.3699999999999999E-2</v>
      </c>
      <c r="O104" s="94">
        <v>117246.87</v>
      </c>
      <c r="P104" s="96">
        <v>111.1</v>
      </c>
      <c r="Q104" s="84"/>
      <c r="R104" s="94">
        <v>130.26127</v>
      </c>
      <c r="S104" s="95">
        <v>3.9924276353173275E-4</v>
      </c>
      <c r="T104" s="95">
        <f t="shared" si="1"/>
        <v>3.0228587662393339E-3</v>
      </c>
      <c r="U104" s="95">
        <f>+R104/'סכום נכסי הקרן'!$C$42</f>
        <v>6.7456473397479988E-4</v>
      </c>
    </row>
    <row r="105" spans="2:21" s="143" customFormat="1">
      <c r="B105" s="87" t="s">
        <v>426</v>
      </c>
      <c r="C105" s="84">
        <v>2510162</v>
      </c>
      <c r="D105" s="97" t="s">
        <v>119</v>
      </c>
      <c r="E105" s="97" t="s">
        <v>290</v>
      </c>
      <c r="F105" s="84" t="s">
        <v>427</v>
      </c>
      <c r="G105" s="97" t="s">
        <v>313</v>
      </c>
      <c r="H105" s="84" t="s">
        <v>425</v>
      </c>
      <c r="I105" s="84" t="s">
        <v>161</v>
      </c>
      <c r="J105" s="84"/>
      <c r="K105" s="94">
        <v>2.79</v>
      </c>
      <c r="L105" s="97" t="s">
        <v>163</v>
      </c>
      <c r="M105" s="98">
        <v>4.5999999999999999E-2</v>
      </c>
      <c r="N105" s="98">
        <v>1.2299999999999998E-2</v>
      </c>
      <c r="O105" s="94">
        <v>124215.38</v>
      </c>
      <c r="P105" s="96">
        <v>110.85</v>
      </c>
      <c r="Q105" s="84"/>
      <c r="R105" s="94">
        <v>137.69276000000002</v>
      </c>
      <c r="S105" s="95">
        <v>2.8784307422461043E-4</v>
      </c>
      <c r="T105" s="95">
        <f t="shared" si="1"/>
        <v>3.19531482084958E-3</v>
      </c>
      <c r="U105" s="95">
        <f>+R105/'סכום נכסי הקרן'!$C$42</f>
        <v>7.1304908987649188E-4</v>
      </c>
    </row>
    <row r="106" spans="2:21" s="143" customFormat="1">
      <c r="B106" s="87" t="s">
        <v>428</v>
      </c>
      <c r="C106" s="84">
        <v>2510204</v>
      </c>
      <c r="D106" s="97" t="s">
        <v>119</v>
      </c>
      <c r="E106" s="97" t="s">
        <v>290</v>
      </c>
      <c r="F106" s="84" t="s">
        <v>427</v>
      </c>
      <c r="G106" s="97" t="s">
        <v>313</v>
      </c>
      <c r="H106" s="84" t="s">
        <v>425</v>
      </c>
      <c r="I106" s="84" t="s">
        <v>161</v>
      </c>
      <c r="J106" s="84"/>
      <c r="K106" s="94">
        <v>6.29</v>
      </c>
      <c r="L106" s="97" t="s">
        <v>163</v>
      </c>
      <c r="M106" s="98">
        <v>3.0600000000000002E-2</v>
      </c>
      <c r="N106" s="98">
        <v>2.3099999999999999E-2</v>
      </c>
      <c r="O106" s="94">
        <v>75000</v>
      </c>
      <c r="P106" s="96">
        <v>105.19</v>
      </c>
      <c r="Q106" s="127">
        <v>1.15204</v>
      </c>
      <c r="R106" s="94">
        <v>80.044529999999995</v>
      </c>
      <c r="S106" s="95">
        <v>6.0723828030119021E-4</v>
      </c>
      <c r="T106" s="95">
        <f t="shared" si="1"/>
        <v>1.8575230319803218E-3</v>
      </c>
      <c r="U106" s="95">
        <f>+R106/'סכום נכסי הקרן'!$C$42</f>
        <v>4.1451474475558147E-4</v>
      </c>
    </row>
    <row r="107" spans="2:21" s="143" customFormat="1">
      <c r="B107" s="87" t="s">
        <v>429</v>
      </c>
      <c r="C107" s="84">
        <v>1125681</v>
      </c>
      <c r="D107" s="97" t="s">
        <v>119</v>
      </c>
      <c r="E107" s="97" t="s">
        <v>290</v>
      </c>
      <c r="F107" s="84" t="s">
        <v>430</v>
      </c>
      <c r="G107" s="97" t="s">
        <v>313</v>
      </c>
      <c r="H107" s="84" t="s">
        <v>425</v>
      </c>
      <c r="I107" s="84" t="s">
        <v>159</v>
      </c>
      <c r="J107" s="84"/>
      <c r="K107" s="94">
        <v>1.47</v>
      </c>
      <c r="L107" s="97" t="s">
        <v>163</v>
      </c>
      <c r="M107" s="98">
        <v>4.4500000000000005E-2</v>
      </c>
      <c r="N107" s="98">
        <v>1.2199999999999999E-2</v>
      </c>
      <c r="O107" s="94">
        <v>15969.48</v>
      </c>
      <c r="P107" s="96">
        <v>109.63</v>
      </c>
      <c r="Q107" s="84"/>
      <c r="R107" s="94">
        <v>17.507339999999999</v>
      </c>
      <c r="S107" s="95">
        <v>1.6053974637151268E-4</v>
      </c>
      <c r="T107" s="95">
        <f t="shared" si="1"/>
        <v>4.062774468000545E-4</v>
      </c>
      <c r="U107" s="95">
        <f>+R107/'סכום נכסי הקרן'!$C$42</f>
        <v>9.0662667036075823E-5</v>
      </c>
    </row>
    <row r="108" spans="2:21" s="143" customFormat="1">
      <c r="B108" s="87" t="s">
        <v>431</v>
      </c>
      <c r="C108" s="84">
        <v>1130681</v>
      </c>
      <c r="D108" s="97" t="s">
        <v>119</v>
      </c>
      <c r="E108" s="97" t="s">
        <v>290</v>
      </c>
      <c r="F108" s="84" t="s">
        <v>430</v>
      </c>
      <c r="G108" s="97" t="s">
        <v>313</v>
      </c>
      <c r="H108" s="84" t="s">
        <v>425</v>
      </c>
      <c r="I108" s="84" t="s">
        <v>159</v>
      </c>
      <c r="J108" s="84"/>
      <c r="K108" s="94">
        <v>4.24</v>
      </c>
      <c r="L108" s="97" t="s">
        <v>163</v>
      </c>
      <c r="M108" s="98">
        <v>3.2500000000000001E-2</v>
      </c>
      <c r="N108" s="98">
        <v>1.7000000000000001E-2</v>
      </c>
      <c r="O108" s="94">
        <v>42500</v>
      </c>
      <c r="P108" s="96">
        <v>105.62</v>
      </c>
      <c r="Q108" s="84"/>
      <c r="R108" s="94">
        <v>44.888500000000001</v>
      </c>
      <c r="S108" s="95">
        <v>3.2272847562431824E-4</v>
      </c>
      <c r="T108" s="95">
        <f t="shared" si="1"/>
        <v>1.0416879532061552E-3</v>
      </c>
      <c r="U108" s="95">
        <f>+R108/'סכום נכסי הקרן'!$C$42</f>
        <v>2.3245742238677547E-4</v>
      </c>
    </row>
    <row r="109" spans="2:21" s="143" customFormat="1">
      <c r="B109" s="87" t="s">
        <v>432</v>
      </c>
      <c r="C109" s="84">
        <v>6910095</v>
      </c>
      <c r="D109" s="97" t="s">
        <v>119</v>
      </c>
      <c r="E109" s="97" t="s">
        <v>290</v>
      </c>
      <c r="F109" s="84" t="s">
        <v>331</v>
      </c>
      <c r="G109" s="97" t="s">
        <v>292</v>
      </c>
      <c r="H109" s="84" t="s">
        <v>425</v>
      </c>
      <c r="I109" s="84" t="s">
        <v>161</v>
      </c>
      <c r="J109" s="84"/>
      <c r="K109" s="94">
        <v>4.0999999999999996</v>
      </c>
      <c r="L109" s="97" t="s">
        <v>163</v>
      </c>
      <c r="M109" s="98">
        <v>5.0999999999999997E-2</v>
      </c>
      <c r="N109" s="98">
        <v>1.3399999999999999E-2</v>
      </c>
      <c r="O109" s="94">
        <v>554000</v>
      </c>
      <c r="P109" s="96">
        <v>139.94</v>
      </c>
      <c r="Q109" s="127">
        <v>8.4910599999999992</v>
      </c>
      <c r="R109" s="94">
        <v>783.75867000000005</v>
      </c>
      <c r="S109" s="95">
        <v>4.8289708026121411E-4</v>
      </c>
      <c r="T109" s="95">
        <f t="shared" si="1"/>
        <v>1.8187998368398999E-2</v>
      </c>
      <c r="U109" s="95">
        <f>+R109/'סכום נכסי הקרן'!$C$42</f>
        <v>4.0587348697659177E-3</v>
      </c>
    </row>
    <row r="110" spans="2:21" s="143" customFormat="1">
      <c r="B110" s="87" t="s">
        <v>433</v>
      </c>
      <c r="C110" s="84">
        <v>1125194</v>
      </c>
      <c r="D110" s="97" t="s">
        <v>119</v>
      </c>
      <c r="E110" s="97" t="s">
        <v>290</v>
      </c>
      <c r="F110" s="84" t="s">
        <v>359</v>
      </c>
      <c r="G110" s="97" t="s">
        <v>292</v>
      </c>
      <c r="H110" s="84" t="s">
        <v>425</v>
      </c>
      <c r="I110" s="84" t="s">
        <v>161</v>
      </c>
      <c r="J110" s="84"/>
      <c r="K110" s="94">
        <v>1.46</v>
      </c>
      <c r="L110" s="97" t="s">
        <v>163</v>
      </c>
      <c r="M110" s="98">
        <v>4.8499999999999995E-2</v>
      </c>
      <c r="N110" s="98">
        <v>0.01</v>
      </c>
      <c r="O110" s="94">
        <v>56705</v>
      </c>
      <c r="P110" s="96">
        <v>111.09</v>
      </c>
      <c r="Q110" s="84"/>
      <c r="R110" s="94">
        <v>62.993589999999998</v>
      </c>
      <c r="S110" s="95">
        <v>3.7803333333333332E-4</v>
      </c>
      <c r="T110" s="95">
        <f t="shared" si="1"/>
        <v>1.4618368587100865E-3</v>
      </c>
      <c r="U110" s="95">
        <f>+R110/'סכום נכסי הקרן'!$C$42</f>
        <v>3.2621556876013581E-4</v>
      </c>
    </row>
    <row r="111" spans="2:21" s="143" customFormat="1">
      <c r="B111" s="87" t="s">
        <v>434</v>
      </c>
      <c r="C111" s="84">
        <v>4110094</v>
      </c>
      <c r="D111" s="97" t="s">
        <v>119</v>
      </c>
      <c r="E111" s="97" t="s">
        <v>290</v>
      </c>
      <c r="F111" s="84" t="s">
        <v>435</v>
      </c>
      <c r="G111" s="97" t="s">
        <v>313</v>
      </c>
      <c r="H111" s="84" t="s">
        <v>425</v>
      </c>
      <c r="I111" s="84" t="s">
        <v>159</v>
      </c>
      <c r="J111" s="84"/>
      <c r="K111" s="94">
        <v>2.4500000000000002</v>
      </c>
      <c r="L111" s="97" t="s">
        <v>163</v>
      </c>
      <c r="M111" s="98">
        <v>4.5999999999999999E-2</v>
      </c>
      <c r="N111" s="98">
        <v>1.1599999999999999E-2</v>
      </c>
      <c r="O111" s="94">
        <v>58540.56</v>
      </c>
      <c r="P111" s="96">
        <v>129.94999999999999</v>
      </c>
      <c r="Q111" s="127">
        <v>21.58118</v>
      </c>
      <c r="R111" s="94">
        <v>99.12733999999999</v>
      </c>
      <c r="S111" s="95">
        <v>1.904990306783525E-4</v>
      </c>
      <c r="T111" s="95">
        <f t="shared" si="1"/>
        <v>2.3003610259057579E-3</v>
      </c>
      <c r="U111" s="95">
        <f>+R111/'סכום נכסי הקרן'!$C$42</f>
        <v>5.1333606479293142E-4</v>
      </c>
    </row>
    <row r="112" spans="2:21" s="143" customFormat="1">
      <c r="B112" s="87" t="s">
        <v>436</v>
      </c>
      <c r="C112" s="84">
        <v>7430069</v>
      </c>
      <c r="D112" s="97" t="s">
        <v>119</v>
      </c>
      <c r="E112" s="97" t="s">
        <v>290</v>
      </c>
      <c r="F112" s="84" t="s">
        <v>437</v>
      </c>
      <c r="G112" s="97" t="s">
        <v>313</v>
      </c>
      <c r="H112" s="84" t="s">
        <v>425</v>
      </c>
      <c r="I112" s="84" t="s">
        <v>161</v>
      </c>
      <c r="J112" s="84"/>
      <c r="K112" s="94">
        <v>1.9599999999999997</v>
      </c>
      <c r="L112" s="97" t="s">
        <v>163</v>
      </c>
      <c r="M112" s="98">
        <v>5.4000000000000006E-2</v>
      </c>
      <c r="N112" s="98">
        <v>9.7999999999999979E-3</v>
      </c>
      <c r="O112" s="94">
        <v>73150.55</v>
      </c>
      <c r="P112" s="96">
        <v>130.28</v>
      </c>
      <c r="Q112" s="127">
        <v>2.3673200000000003</v>
      </c>
      <c r="R112" s="94">
        <v>97.667860000000005</v>
      </c>
      <c r="S112" s="95">
        <v>3.5897226468638348E-4</v>
      </c>
      <c r="T112" s="95">
        <f t="shared" si="1"/>
        <v>2.2664921567311295E-3</v>
      </c>
      <c r="U112" s="95">
        <f>+R112/'סכום נכסי הקרן'!$C$42</f>
        <v>5.0577807201471322E-4</v>
      </c>
    </row>
    <row r="113" spans="2:21" s="143" customFormat="1">
      <c r="B113" s="87" t="s">
        <v>438</v>
      </c>
      <c r="C113" s="84">
        <v>1127323</v>
      </c>
      <c r="D113" s="97" t="s">
        <v>119</v>
      </c>
      <c r="E113" s="97" t="s">
        <v>290</v>
      </c>
      <c r="F113" s="84" t="s">
        <v>439</v>
      </c>
      <c r="G113" s="97" t="s">
        <v>313</v>
      </c>
      <c r="H113" s="84" t="s">
        <v>425</v>
      </c>
      <c r="I113" s="84" t="s">
        <v>161</v>
      </c>
      <c r="J113" s="84"/>
      <c r="K113" s="94">
        <v>2.35</v>
      </c>
      <c r="L113" s="97" t="s">
        <v>163</v>
      </c>
      <c r="M113" s="98">
        <v>4.7500000000000001E-2</v>
      </c>
      <c r="N113" s="98">
        <v>8.7000000000000011E-3</v>
      </c>
      <c r="O113" s="94">
        <v>52639.63</v>
      </c>
      <c r="P113" s="96">
        <v>110.21</v>
      </c>
      <c r="Q113" s="84"/>
      <c r="R113" s="94">
        <v>58.014129999999994</v>
      </c>
      <c r="S113" s="95">
        <v>2.9751451552099598E-4</v>
      </c>
      <c r="T113" s="95">
        <f t="shared" si="1"/>
        <v>1.3462829084673312E-3</v>
      </c>
      <c r="U113" s="95">
        <f>+R113/'סכום נכסי הקרן'!$C$42</f>
        <v>3.0042917722381685E-4</v>
      </c>
    </row>
    <row r="114" spans="2:21" s="143" customFormat="1">
      <c r="B114" s="87" t="s">
        <v>440</v>
      </c>
      <c r="C114" s="84">
        <v>6990139</v>
      </c>
      <c r="D114" s="97" t="s">
        <v>119</v>
      </c>
      <c r="E114" s="97" t="s">
        <v>290</v>
      </c>
      <c r="F114" s="84" t="s">
        <v>409</v>
      </c>
      <c r="G114" s="97" t="s">
        <v>313</v>
      </c>
      <c r="H114" s="84" t="s">
        <v>425</v>
      </c>
      <c r="I114" s="84" t="s">
        <v>161</v>
      </c>
      <c r="J114" s="84"/>
      <c r="K114" s="94">
        <v>0.39999999999999997</v>
      </c>
      <c r="L114" s="97" t="s">
        <v>163</v>
      </c>
      <c r="M114" s="98">
        <v>0.05</v>
      </c>
      <c r="N114" s="98">
        <v>1.14E-2</v>
      </c>
      <c r="O114" s="94">
        <v>49680.4</v>
      </c>
      <c r="P114" s="96">
        <v>125.16</v>
      </c>
      <c r="Q114" s="84"/>
      <c r="R114" s="94">
        <v>62.17998</v>
      </c>
      <c r="S114" s="95">
        <v>1.766686188249623E-4</v>
      </c>
      <c r="T114" s="95">
        <f t="shared" si="1"/>
        <v>1.4429561267718829E-3</v>
      </c>
      <c r="U114" s="95">
        <f>+R114/'סכום נכסי הקרן'!$C$42</f>
        <v>3.2200224723172419E-4</v>
      </c>
    </row>
    <row r="115" spans="2:21" s="143" customFormat="1">
      <c r="B115" s="87" t="s">
        <v>441</v>
      </c>
      <c r="C115" s="84">
        <v>1129733</v>
      </c>
      <c r="D115" s="97" t="s">
        <v>119</v>
      </c>
      <c r="E115" s="97" t="s">
        <v>290</v>
      </c>
      <c r="F115" s="84" t="s">
        <v>442</v>
      </c>
      <c r="G115" s="97" t="s">
        <v>313</v>
      </c>
      <c r="H115" s="84" t="s">
        <v>425</v>
      </c>
      <c r="I115" s="84" t="s">
        <v>161</v>
      </c>
      <c r="J115" s="84"/>
      <c r="K115" s="94">
        <v>4.93</v>
      </c>
      <c r="L115" s="97" t="s">
        <v>163</v>
      </c>
      <c r="M115" s="98">
        <v>4.3400000000000001E-2</v>
      </c>
      <c r="N115" s="98">
        <v>2.2599999999999999E-2</v>
      </c>
      <c r="O115" s="94">
        <v>11.44</v>
      </c>
      <c r="P115" s="96">
        <v>111.18</v>
      </c>
      <c r="Q115" s="84"/>
      <c r="R115" s="94">
        <v>1.272E-2</v>
      </c>
      <c r="S115" s="95">
        <v>6.7914324602496123E-9</v>
      </c>
      <c r="T115" s="95">
        <f t="shared" si="1"/>
        <v>2.9518185648400578E-7</v>
      </c>
      <c r="U115" s="95">
        <f>+R115/'סכום נכסי הקרן'!$C$42</f>
        <v>6.5871178871198286E-8</v>
      </c>
    </row>
    <row r="116" spans="2:21" s="143" customFormat="1">
      <c r="B116" s="87" t="s">
        <v>443</v>
      </c>
      <c r="C116" s="84">
        <v>1820158</v>
      </c>
      <c r="D116" s="97" t="s">
        <v>119</v>
      </c>
      <c r="E116" s="97" t="s">
        <v>290</v>
      </c>
      <c r="F116" s="84" t="s">
        <v>444</v>
      </c>
      <c r="G116" s="97" t="s">
        <v>313</v>
      </c>
      <c r="H116" s="84" t="s">
        <v>445</v>
      </c>
      <c r="I116" s="84" t="s">
        <v>159</v>
      </c>
      <c r="J116" s="84"/>
      <c r="K116" s="94">
        <v>1.48</v>
      </c>
      <c r="L116" s="97" t="s">
        <v>163</v>
      </c>
      <c r="M116" s="98">
        <v>5.5999999999999994E-2</v>
      </c>
      <c r="N116" s="98">
        <v>1.14E-2</v>
      </c>
      <c r="O116" s="94">
        <v>54876.35</v>
      </c>
      <c r="P116" s="96">
        <v>112.32</v>
      </c>
      <c r="Q116" s="127">
        <v>1.6191600000000002</v>
      </c>
      <c r="R116" s="94">
        <v>63.256269999999994</v>
      </c>
      <c r="S116" s="95">
        <v>2.8893847012489206E-4</v>
      </c>
      <c r="T116" s="95">
        <f t="shared" si="1"/>
        <v>1.4679326425199306E-3</v>
      </c>
      <c r="U116" s="95">
        <f>+R116/'סכום נכסי הקרן'!$C$42</f>
        <v>3.2757587074644758E-4</v>
      </c>
    </row>
    <row r="117" spans="2:21" s="143" customFormat="1">
      <c r="B117" s="87" t="s">
        <v>446</v>
      </c>
      <c r="C117" s="84">
        <v>7150246</v>
      </c>
      <c r="D117" s="97" t="s">
        <v>119</v>
      </c>
      <c r="E117" s="97" t="s">
        <v>290</v>
      </c>
      <c r="F117" s="84" t="s">
        <v>424</v>
      </c>
      <c r="G117" s="97" t="s">
        <v>313</v>
      </c>
      <c r="H117" s="84" t="s">
        <v>445</v>
      </c>
      <c r="I117" s="84" t="s">
        <v>161</v>
      </c>
      <c r="J117" s="84"/>
      <c r="K117" s="94">
        <v>0.5</v>
      </c>
      <c r="L117" s="97" t="s">
        <v>163</v>
      </c>
      <c r="M117" s="98">
        <v>5.5E-2</v>
      </c>
      <c r="N117" s="98">
        <v>1.0200000000000001E-2</v>
      </c>
      <c r="O117" s="94">
        <v>4344</v>
      </c>
      <c r="P117" s="96">
        <v>122.56</v>
      </c>
      <c r="Q117" s="84"/>
      <c r="R117" s="94">
        <v>5.3240100000000004</v>
      </c>
      <c r="S117" s="95">
        <v>7.2430179241350558E-5</v>
      </c>
      <c r="T117" s="95">
        <f t="shared" si="1"/>
        <v>1.2354961916190345E-4</v>
      </c>
      <c r="U117" s="95">
        <f>+R117/'סכום נכסי הקרן'!$C$42</f>
        <v>2.7570661558337136E-5</v>
      </c>
    </row>
    <row r="118" spans="2:21" s="143" customFormat="1">
      <c r="B118" s="87" t="s">
        <v>447</v>
      </c>
      <c r="C118" s="84">
        <v>1127588</v>
      </c>
      <c r="D118" s="97" t="s">
        <v>119</v>
      </c>
      <c r="E118" s="97" t="s">
        <v>290</v>
      </c>
      <c r="F118" s="84" t="s">
        <v>448</v>
      </c>
      <c r="G118" s="97" t="s">
        <v>334</v>
      </c>
      <c r="H118" s="84" t="s">
        <v>445</v>
      </c>
      <c r="I118" s="84" t="s">
        <v>159</v>
      </c>
      <c r="J118" s="84"/>
      <c r="K118" s="94">
        <v>0.9</v>
      </c>
      <c r="L118" s="97" t="s">
        <v>163</v>
      </c>
      <c r="M118" s="98">
        <v>4.2000000000000003E-2</v>
      </c>
      <c r="N118" s="98">
        <v>1.15E-2</v>
      </c>
      <c r="O118" s="94">
        <v>45843.4</v>
      </c>
      <c r="P118" s="96">
        <v>104.8</v>
      </c>
      <c r="Q118" s="84"/>
      <c r="R118" s="94">
        <v>48.043900000000001</v>
      </c>
      <c r="S118" s="95">
        <v>1.2749618579255232E-4</v>
      </c>
      <c r="T118" s="95">
        <f t="shared" si="1"/>
        <v>1.1149125467556544E-3</v>
      </c>
      <c r="U118" s="95">
        <f>+R118/'סכום נכסי הקרן'!$C$42</f>
        <v>2.4879782473034303E-4</v>
      </c>
    </row>
    <row r="119" spans="2:21" s="143" customFormat="1">
      <c r="B119" s="87" t="s">
        <v>449</v>
      </c>
      <c r="C119" s="84">
        <v>1129550</v>
      </c>
      <c r="D119" s="97" t="s">
        <v>119</v>
      </c>
      <c r="E119" s="97" t="s">
        <v>290</v>
      </c>
      <c r="F119" s="84" t="s">
        <v>450</v>
      </c>
      <c r="G119" s="97" t="s">
        <v>313</v>
      </c>
      <c r="H119" s="84" t="s">
        <v>445</v>
      </c>
      <c r="I119" s="84" t="s">
        <v>159</v>
      </c>
      <c r="J119" s="84"/>
      <c r="K119" s="94">
        <v>2.0499999999999998</v>
      </c>
      <c r="L119" s="97" t="s">
        <v>163</v>
      </c>
      <c r="M119" s="98">
        <v>4.8000000000000001E-2</v>
      </c>
      <c r="N119" s="98">
        <v>1.2899999999999998E-2</v>
      </c>
      <c r="O119" s="94">
        <v>37400</v>
      </c>
      <c r="P119" s="96">
        <v>106.62</v>
      </c>
      <c r="Q119" s="127">
        <v>0.89760000000000006</v>
      </c>
      <c r="R119" s="94">
        <v>40.773480000000006</v>
      </c>
      <c r="S119" s="95">
        <v>1.4130825754072248E-4</v>
      </c>
      <c r="T119" s="95">
        <f t="shared" si="1"/>
        <v>9.4619430202150018E-4</v>
      </c>
      <c r="U119" s="95">
        <f>+R119/'סכום נכסי הקרן'!$C$42</f>
        <v>2.1114757816676307E-4</v>
      </c>
    </row>
    <row r="120" spans="2:21" s="143" customFormat="1">
      <c r="B120" s="87" t="s">
        <v>451</v>
      </c>
      <c r="C120" s="84">
        <v>2590255</v>
      </c>
      <c r="D120" s="97" t="s">
        <v>119</v>
      </c>
      <c r="E120" s="97" t="s">
        <v>290</v>
      </c>
      <c r="F120" s="84" t="s">
        <v>452</v>
      </c>
      <c r="G120" s="97" t="s">
        <v>341</v>
      </c>
      <c r="H120" s="84" t="s">
        <v>445</v>
      </c>
      <c r="I120" s="84" t="s">
        <v>161</v>
      </c>
      <c r="J120" s="84"/>
      <c r="K120" s="94">
        <v>1.7099999999999997</v>
      </c>
      <c r="L120" s="97" t="s">
        <v>163</v>
      </c>
      <c r="M120" s="98">
        <v>4.8000000000000001E-2</v>
      </c>
      <c r="N120" s="98">
        <v>1.3600000000000001E-2</v>
      </c>
      <c r="O120" s="94">
        <v>92952.960000000006</v>
      </c>
      <c r="P120" s="96">
        <v>124.35</v>
      </c>
      <c r="Q120" s="84"/>
      <c r="R120" s="94">
        <v>115.58700999999999</v>
      </c>
      <c r="S120" s="95">
        <v>1.5144937372081493E-4</v>
      </c>
      <c r="T120" s="95">
        <f t="shared" si="1"/>
        <v>2.6823261161348535E-3</v>
      </c>
      <c r="U120" s="95">
        <f>+R120/'סכום נכסי הקרן'!$C$42</f>
        <v>5.98573318466744E-4</v>
      </c>
    </row>
    <row r="121" spans="2:21" s="143" customFormat="1">
      <c r="B121" s="87" t="s">
        <v>453</v>
      </c>
      <c r="C121" s="84">
        <v>1127299</v>
      </c>
      <c r="D121" s="97" t="s">
        <v>119</v>
      </c>
      <c r="E121" s="97" t="s">
        <v>290</v>
      </c>
      <c r="F121" s="84" t="s">
        <v>454</v>
      </c>
      <c r="G121" s="97" t="s">
        <v>313</v>
      </c>
      <c r="H121" s="84" t="s">
        <v>445</v>
      </c>
      <c r="I121" s="84" t="s">
        <v>161</v>
      </c>
      <c r="J121" s="84"/>
      <c r="K121" s="94">
        <v>1.9599999999999997</v>
      </c>
      <c r="L121" s="97" t="s">
        <v>163</v>
      </c>
      <c r="M121" s="98">
        <v>5.4000000000000006E-2</v>
      </c>
      <c r="N121" s="98">
        <v>2.9700000000000001E-2</v>
      </c>
      <c r="O121" s="94">
        <v>45186</v>
      </c>
      <c r="P121" s="96">
        <v>107.68</v>
      </c>
      <c r="Q121" s="84"/>
      <c r="R121" s="94">
        <v>48.656279999999995</v>
      </c>
      <c r="S121" s="95">
        <v>5.9066666666666664E-4</v>
      </c>
      <c r="T121" s="95">
        <f t="shared" si="1"/>
        <v>1.1291235110067294E-3</v>
      </c>
      <c r="U121" s="95">
        <f>+R121/'סכום נכסי הקרן'!$C$42</f>
        <v>2.5196906628043296E-4</v>
      </c>
    </row>
    <row r="122" spans="2:21" s="143" customFormat="1">
      <c r="B122" s="87" t="s">
        <v>455</v>
      </c>
      <c r="C122" s="84">
        <v>1118587</v>
      </c>
      <c r="D122" s="97" t="s">
        <v>119</v>
      </c>
      <c r="E122" s="97" t="s">
        <v>290</v>
      </c>
      <c r="F122" s="84" t="s">
        <v>454</v>
      </c>
      <c r="G122" s="97" t="s">
        <v>313</v>
      </c>
      <c r="H122" s="84" t="s">
        <v>445</v>
      </c>
      <c r="I122" s="84" t="s">
        <v>161</v>
      </c>
      <c r="J122" s="84"/>
      <c r="K122" s="94">
        <v>1.3900000000000001</v>
      </c>
      <c r="L122" s="97" t="s">
        <v>163</v>
      </c>
      <c r="M122" s="98">
        <v>6.4000000000000001E-2</v>
      </c>
      <c r="N122" s="98">
        <v>2.3900000000000001E-2</v>
      </c>
      <c r="O122" s="94">
        <v>7721.73</v>
      </c>
      <c r="P122" s="96">
        <v>115.4</v>
      </c>
      <c r="Q122" s="84"/>
      <c r="R122" s="94">
        <v>8.9108799999999988</v>
      </c>
      <c r="S122" s="95">
        <v>1.1251311387506264E-4</v>
      </c>
      <c r="T122" s="95">
        <f t="shared" si="1"/>
        <v>2.0678695764985827E-4</v>
      </c>
      <c r="U122" s="95">
        <f>+R122/'סכום נכסי הקרן'!$C$42</f>
        <v>4.6145453646209376E-5</v>
      </c>
    </row>
    <row r="123" spans="2:21" s="143" customFormat="1">
      <c r="B123" s="87" t="s">
        <v>456</v>
      </c>
      <c r="C123" s="84">
        <v>1132059</v>
      </c>
      <c r="D123" s="97" t="s">
        <v>119</v>
      </c>
      <c r="E123" s="97" t="s">
        <v>290</v>
      </c>
      <c r="F123" s="84" t="s">
        <v>454</v>
      </c>
      <c r="G123" s="97" t="s">
        <v>313</v>
      </c>
      <c r="H123" s="84" t="s">
        <v>445</v>
      </c>
      <c r="I123" s="84" t="s">
        <v>161</v>
      </c>
      <c r="J123" s="84"/>
      <c r="K123" s="94">
        <v>3.1200000000000006</v>
      </c>
      <c r="L123" s="97" t="s">
        <v>163</v>
      </c>
      <c r="M123" s="98">
        <v>2.5000000000000001E-2</v>
      </c>
      <c r="N123" s="98">
        <v>4.2800000000000005E-2</v>
      </c>
      <c r="O123" s="94">
        <v>75100</v>
      </c>
      <c r="P123" s="96">
        <v>94.95</v>
      </c>
      <c r="Q123" s="84"/>
      <c r="R123" s="94">
        <v>71.307450000000003</v>
      </c>
      <c r="S123" s="95">
        <v>2.4803815361851668E-4</v>
      </c>
      <c r="T123" s="95">
        <f t="shared" si="1"/>
        <v>1.6547692981242468E-3</v>
      </c>
      <c r="U123" s="95">
        <f>+R123/'סכום נכסי הקרן'!$C$42</f>
        <v>3.6926932341187327E-4</v>
      </c>
    </row>
    <row r="124" spans="2:21" s="143" customFormat="1">
      <c r="B124" s="87" t="s">
        <v>457</v>
      </c>
      <c r="C124" s="84">
        <v>6120182</v>
      </c>
      <c r="D124" s="97" t="s">
        <v>119</v>
      </c>
      <c r="E124" s="97" t="s">
        <v>290</v>
      </c>
      <c r="F124" s="84" t="s">
        <v>458</v>
      </c>
      <c r="G124" s="97" t="s">
        <v>370</v>
      </c>
      <c r="H124" s="84" t="s">
        <v>445</v>
      </c>
      <c r="I124" s="84" t="s">
        <v>161</v>
      </c>
      <c r="J124" s="84"/>
      <c r="K124" s="94">
        <v>2.16</v>
      </c>
      <c r="L124" s="97" t="s">
        <v>163</v>
      </c>
      <c r="M124" s="98">
        <v>0.05</v>
      </c>
      <c r="N124" s="98">
        <v>1.4399999999999998E-2</v>
      </c>
      <c r="O124" s="94">
        <v>45</v>
      </c>
      <c r="P124" s="96">
        <v>107.2</v>
      </c>
      <c r="Q124" s="84"/>
      <c r="R124" s="94">
        <v>4.8240000000000005E-2</v>
      </c>
      <c r="S124" s="95">
        <v>2.1871309216569703E-7</v>
      </c>
      <c r="T124" s="95">
        <f t="shared" si="1"/>
        <v>1.1194632670431164E-6</v>
      </c>
      <c r="U124" s="95">
        <f>+R124/'סכום נכסי הקרן'!$C$42</f>
        <v>2.4981333873794069E-7</v>
      </c>
    </row>
    <row r="125" spans="2:21" s="143" customFormat="1">
      <c r="B125" s="87" t="s">
        <v>459</v>
      </c>
      <c r="C125" s="84">
        <v>1127414</v>
      </c>
      <c r="D125" s="97" t="s">
        <v>119</v>
      </c>
      <c r="E125" s="97" t="s">
        <v>290</v>
      </c>
      <c r="F125" s="84" t="s">
        <v>404</v>
      </c>
      <c r="G125" s="97" t="s">
        <v>292</v>
      </c>
      <c r="H125" s="84" t="s">
        <v>445</v>
      </c>
      <c r="I125" s="84" t="s">
        <v>161</v>
      </c>
      <c r="J125" s="84"/>
      <c r="K125" s="94">
        <v>2.9200000000000004</v>
      </c>
      <c r="L125" s="97" t="s">
        <v>163</v>
      </c>
      <c r="M125" s="98">
        <v>2.4E-2</v>
      </c>
      <c r="N125" s="98">
        <v>1.04E-2</v>
      </c>
      <c r="O125" s="94">
        <v>42911</v>
      </c>
      <c r="P125" s="96">
        <v>105.35</v>
      </c>
      <c r="Q125" s="84"/>
      <c r="R125" s="94">
        <v>45.206739999999996</v>
      </c>
      <c r="S125" s="95">
        <v>3.2869146923424563E-4</v>
      </c>
      <c r="T125" s="95">
        <f t="shared" si="1"/>
        <v>1.0490730690872454E-3</v>
      </c>
      <c r="U125" s="95">
        <f>+R125/'סכום נכסי הקרן'!$C$42</f>
        <v>2.3410544471098694E-4</v>
      </c>
    </row>
    <row r="126" spans="2:21" s="143" customFormat="1">
      <c r="B126" s="87" t="s">
        <v>460</v>
      </c>
      <c r="C126" s="84">
        <v>1980416</v>
      </c>
      <c r="D126" s="97" t="s">
        <v>119</v>
      </c>
      <c r="E126" s="97" t="s">
        <v>290</v>
      </c>
      <c r="F126" s="84" t="s">
        <v>461</v>
      </c>
      <c r="G126" s="97" t="s">
        <v>313</v>
      </c>
      <c r="H126" s="84" t="s">
        <v>445</v>
      </c>
      <c r="I126" s="84" t="s">
        <v>159</v>
      </c>
      <c r="J126" s="84"/>
      <c r="K126" s="94">
        <v>8.0399999999999991</v>
      </c>
      <c r="L126" s="97" t="s">
        <v>163</v>
      </c>
      <c r="M126" s="98">
        <v>2.6000000000000002E-2</v>
      </c>
      <c r="N126" s="98">
        <v>2.7799999999999998E-2</v>
      </c>
      <c r="O126" s="94">
        <v>209000</v>
      </c>
      <c r="P126" s="96">
        <v>98.76</v>
      </c>
      <c r="Q126" s="84"/>
      <c r="R126" s="94">
        <v>206.4084</v>
      </c>
      <c r="S126" s="95">
        <v>3.4105187578531681E-4</v>
      </c>
      <c r="T126" s="95">
        <f t="shared" si="1"/>
        <v>4.789938263041923E-3</v>
      </c>
      <c r="U126" s="95">
        <f>+R126/'סכום נכסי הקרן'!$C$42</f>
        <v>1.0688965909526607E-3</v>
      </c>
    </row>
    <row r="127" spans="2:21" s="143" customFormat="1">
      <c r="B127" s="87" t="s">
        <v>462</v>
      </c>
      <c r="C127" s="84">
        <v>1980358</v>
      </c>
      <c r="D127" s="97" t="s">
        <v>119</v>
      </c>
      <c r="E127" s="97" t="s">
        <v>290</v>
      </c>
      <c r="F127" s="84" t="s">
        <v>461</v>
      </c>
      <c r="G127" s="97" t="s">
        <v>313</v>
      </c>
      <c r="H127" s="84" t="s">
        <v>445</v>
      </c>
      <c r="I127" s="84" t="s">
        <v>159</v>
      </c>
      <c r="J127" s="84"/>
      <c r="K127" s="94">
        <v>4.4800000000000004</v>
      </c>
      <c r="L127" s="97" t="s">
        <v>163</v>
      </c>
      <c r="M127" s="98">
        <v>4.4000000000000004E-2</v>
      </c>
      <c r="N127" s="98">
        <v>2.2700000000000001E-2</v>
      </c>
      <c r="O127" s="94">
        <v>6080.4</v>
      </c>
      <c r="P127" s="96">
        <v>109.6</v>
      </c>
      <c r="Q127" s="84"/>
      <c r="R127" s="94">
        <v>6.6641199999999996</v>
      </c>
      <c r="S127" s="95">
        <v>3.9594444118853659E-5</v>
      </c>
      <c r="T127" s="95">
        <f t="shared" si="1"/>
        <v>1.5464837369749942E-4</v>
      </c>
      <c r="U127" s="95">
        <f>+R127/'סכום נכסי הקרן'!$C$42</f>
        <v>3.451049060842216E-5</v>
      </c>
    </row>
    <row r="128" spans="2:21" s="143" customFormat="1">
      <c r="B128" s="87" t="s">
        <v>463</v>
      </c>
      <c r="C128" s="84">
        <v>1980192</v>
      </c>
      <c r="D128" s="97" t="s">
        <v>119</v>
      </c>
      <c r="E128" s="97" t="s">
        <v>290</v>
      </c>
      <c r="F128" s="84" t="s">
        <v>461</v>
      </c>
      <c r="G128" s="97" t="s">
        <v>313</v>
      </c>
      <c r="H128" s="84" t="s">
        <v>445</v>
      </c>
      <c r="I128" s="84" t="s">
        <v>159</v>
      </c>
      <c r="J128" s="84"/>
      <c r="K128" s="94">
        <v>0.5</v>
      </c>
      <c r="L128" s="97" t="s">
        <v>163</v>
      </c>
      <c r="M128" s="98">
        <v>5.3499999999999999E-2</v>
      </c>
      <c r="N128" s="98">
        <v>0.01</v>
      </c>
      <c r="O128" s="94">
        <v>16703.330000000002</v>
      </c>
      <c r="P128" s="96">
        <v>126.01</v>
      </c>
      <c r="Q128" s="84"/>
      <c r="R128" s="94">
        <v>21.04787</v>
      </c>
      <c r="S128" s="95">
        <v>9.2959420527921841E-5</v>
      </c>
      <c r="T128" s="95">
        <f t="shared" si="1"/>
        <v>4.8843941365047251E-4</v>
      </c>
      <c r="U128" s="95">
        <f>+R128/'סכום נכסי הקרן'!$C$42</f>
        <v>1.0899748503362642E-4</v>
      </c>
    </row>
    <row r="129" spans="2:21" s="143" customFormat="1">
      <c r="B129" s="87" t="s">
        <v>464</v>
      </c>
      <c r="C129" s="84">
        <v>2260131</v>
      </c>
      <c r="D129" s="97" t="s">
        <v>119</v>
      </c>
      <c r="E129" s="97" t="s">
        <v>290</v>
      </c>
      <c r="F129" s="84" t="s">
        <v>465</v>
      </c>
      <c r="G129" s="97" t="s">
        <v>313</v>
      </c>
      <c r="H129" s="84" t="s">
        <v>445</v>
      </c>
      <c r="I129" s="84" t="s">
        <v>161</v>
      </c>
      <c r="J129" s="84"/>
      <c r="K129" s="94">
        <v>0.65999999999999992</v>
      </c>
      <c r="L129" s="97" t="s">
        <v>163</v>
      </c>
      <c r="M129" s="98">
        <v>4.6500000000000007E-2</v>
      </c>
      <c r="N129" s="98">
        <v>1.3399999999999999E-2</v>
      </c>
      <c r="O129" s="94">
        <v>68249</v>
      </c>
      <c r="P129" s="96">
        <v>125.55</v>
      </c>
      <c r="Q129" s="84"/>
      <c r="R129" s="94">
        <v>85.686630000000008</v>
      </c>
      <c r="S129" s="95">
        <v>2.9425212878258784E-4</v>
      </c>
      <c r="T129" s="95">
        <f t="shared" si="1"/>
        <v>1.988454286105197E-3</v>
      </c>
      <c r="U129" s="95">
        <f>+R129/'סכום נכסי הקרן'!$C$42</f>
        <v>4.437326518553605E-4</v>
      </c>
    </row>
    <row r="130" spans="2:21" s="143" customFormat="1">
      <c r="B130" s="87" t="s">
        <v>466</v>
      </c>
      <c r="C130" s="84">
        <v>2260412</v>
      </c>
      <c r="D130" s="97" t="s">
        <v>119</v>
      </c>
      <c r="E130" s="97" t="s">
        <v>290</v>
      </c>
      <c r="F130" s="84" t="s">
        <v>465</v>
      </c>
      <c r="G130" s="97" t="s">
        <v>313</v>
      </c>
      <c r="H130" s="84" t="s">
        <v>445</v>
      </c>
      <c r="I130" s="84" t="s">
        <v>161</v>
      </c>
      <c r="J130" s="84"/>
      <c r="K130" s="94">
        <v>1.85</v>
      </c>
      <c r="L130" s="97" t="s">
        <v>163</v>
      </c>
      <c r="M130" s="98">
        <v>6.0999999999999999E-2</v>
      </c>
      <c r="N130" s="98">
        <v>1.3100000000000001E-2</v>
      </c>
      <c r="O130" s="94">
        <v>229610.89</v>
      </c>
      <c r="P130" s="96">
        <v>110.95</v>
      </c>
      <c r="Q130" s="84"/>
      <c r="R130" s="94">
        <v>254.7533</v>
      </c>
      <c r="S130" s="95">
        <v>3.8297734944697266E-4</v>
      </c>
      <c r="T130" s="95">
        <f t="shared" si="1"/>
        <v>5.9118358521562005E-3</v>
      </c>
      <c r="U130" s="95">
        <f>+R130/'סכום נכסי הקרן'!$C$42</f>
        <v>1.3192531597742167E-3</v>
      </c>
    </row>
    <row r="131" spans="2:21" s="143" customFormat="1">
      <c r="B131" s="87" t="s">
        <v>467</v>
      </c>
      <c r="C131" s="84">
        <v>2260446</v>
      </c>
      <c r="D131" s="97" t="s">
        <v>119</v>
      </c>
      <c r="E131" s="97" t="s">
        <v>290</v>
      </c>
      <c r="F131" s="84" t="s">
        <v>465</v>
      </c>
      <c r="G131" s="97" t="s">
        <v>313</v>
      </c>
      <c r="H131" s="84" t="s">
        <v>445</v>
      </c>
      <c r="I131" s="84" t="s">
        <v>161</v>
      </c>
      <c r="J131" s="84"/>
      <c r="K131" s="94">
        <v>5.9300000000000006</v>
      </c>
      <c r="L131" s="97" t="s">
        <v>163</v>
      </c>
      <c r="M131" s="98">
        <v>3.7000000000000005E-2</v>
      </c>
      <c r="N131" s="98">
        <v>2.52E-2</v>
      </c>
      <c r="O131" s="94">
        <v>342292.6</v>
      </c>
      <c r="P131" s="96">
        <v>106.69</v>
      </c>
      <c r="Q131" s="84"/>
      <c r="R131" s="94">
        <v>365.19196999999997</v>
      </c>
      <c r="S131" s="95">
        <v>5.4207412845803417E-4</v>
      </c>
      <c r="T131" s="95">
        <f t="shared" si="1"/>
        <v>8.474688968368815E-3</v>
      </c>
      <c r="U131" s="95">
        <f>+R131/'סכום נכסי הקרן'!$C$42</f>
        <v>1.8911655328769871E-3</v>
      </c>
    </row>
    <row r="132" spans="2:21" s="143" customFormat="1">
      <c r="B132" s="87" t="s">
        <v>468</v>
      </c>
      <c r="C132" s="84">
        <v>2260479</v>
      </c>
      <c r="D132" s="97" t="s">
        <v>119</v>
      </c>
      <c r="E132" s="97" t="s">
        <v>290</v>
      </c>
      <c r="F132" s="84" t="s">
        <v>465</v>
      </c>
      <c r="G132" s="97" t="s">
        <v>313</v>
      </c>
      <c r="H132" s="84" t="s">
        <v>445</v>
      </c>
      <c r="I132" s="84" t="s">
        <v>161</v>
      </c>
      <c r="J132" s="84"/>
      <c r="K132" s="94">
        <v>5.9799999999999995</v>
      </c>
      <c r="L132" s="97" t="s">
        <v>163</v>
      </c>
      <c r="M132" s="98">
        <v>2.8500000000000001E-2</v>
      </c>
      <c r="N132" s="98">
        <v>1.5699999999999999E-2</v>
      </c>
      <c r="O132" s="94">
        <v>345910</v>
      </c>
      <c r="P132" s="96">
        <v>110.02</v>
      </c>
      <c r="Q132" s="84"/>
      <c r="R132" s="94">
        <v>380.57015000000001</v>
      </c>
      <c r="S132" s="95">
        <v>5.0645680819912152E-4</v>
      </c>
      <c r="T132" s="95">
        <f t="shared" si="1"/>
        <v>8.8315568710217417E-3</v>
      </c>
      <c r="U132" s="95">
        <f>+R132/'סכום נכסי הקרן'!$C$42</f>
        <v>1.9708022345667265E-3</v>
      </c>
    </row>
    <row r="133" spans="2:21" s="143" customFormat="1">
      <c r="B133" s="87" t="s">
        <v>469</v>
      </c>
      <c r="C133" s="84">
        <v>2260180</v>
      </c>
      <c r="D133" s="97" t="s">
        <v>119</v>
      </c>
      <c r="E133" s="97" t="s">
        <v>290</v>
      </c>
      <c r="F133" s="84" t="s">
        <v>465</v>
      </c>
      <c r="G133" s="97" t="s">
        <v>313</v>
      </c>
      <c r="H133" s="84" t="s">
        <v>445</v>
      </c>
      <c r="I133" s="84" t="s">
        <v>161</v>
      </c>
      <c r="J133" s="84"/>
      <c r="K133" s="94">
        <v>0.5</v>
      </c>
      <c r="L133" s="97" t="s">
        <v>163</v>
      </c>
      <c r="M133" s="98">
        <v>5.0499999999999996E-2</v>
      </c>
      <c r="N133" s="98">
        <v>8.8999999999999999E-3</v>
      </c>
      <c r="O133" s="94">
        <v>20181</v>
      </c>
      <c r="P133" s="96">
        <v>125.72</v>
      </c>
      <c r="Q133" s="84"/>
      <c r="R133" s="94">
        <v>25.371549999999999</v>
      </c>
      <c r="S133" s="95">
        <v>1.244979359012127E-4</v>
      </c>
      <c r="T133" s="95">
        <f t="shared" si="1"/>
        <v>5.8877525399974662E-4</v>
      </c>
      <c r="U133" s="95">
        <f>+R133/'סכום נכסי הקרן'!$C$42</f>
        <v>1.3138788587182003E-4</v>
      </c>
    </row>
    <row r="134" spans="2:21" s="143" customFormat="1">
      <c r="B134" s="87" t="s">
        <v>470</v>
      </c>
      <c r="C134" s="84">
        <v>6120125</v>
      </c>
      <c r="D134" s="97" t="s">
        <v>119</v>
      </c>
      <c r="E134" s="97" t="s">
        <v>290</v>
      </c>
      <c r="F134" s="84" t="s">
        <v>458</v>
      </c>
      <c r="G134" s="97" t="s">
        <v>370</v>
      </c>
      <c r="H134" s="84" t="s">
        <v>471</v>
      </c>
      <c r="I134" s="84" t="s">
        <v>159</v>
      </c>
      <c r="J134" s="84"/>
      <c r="K134" s="94">
        <v>0.83</v>
      </c>
      <c r="L134" s="97" t="s">
        <v>163</v>
      </c>
      <c r="M134" s="98">
        <v>5.2999999999999999E-2</v>
      </c>
      <c r="N134" s="98">
        <v>1.9900000000000001E-2</v>
      </c>
      <c r="O134" s="94">
        <v>3500</v>
      </c>
      <c r="P134" s="96">
        <v>124.83</v>
      </c>
      <c r="Q134" s="84"/>
      <c r="R134" s="94">
        <v>4.3690600000000002</v>
      </c>
      <c r="S134" s="95">
        <v>6.9156182539996329E-5</v>
      </c>
      <c r="T134" s="95">
        <f t="shared" si="1"/>
        <v>1.0138893411084987E-4</v>
      </c>
      <c r="U134" s="95">
        <f>+R134/'סכום נכסי הקרן'!$C$42</f>
        <v>2.2625403518789117E-5</v>
      </c>
    </row>
    <row r="135" spans="2:21" s="143" customFormat="1">
      <c r="B135" s="87" t="s">
        <v>472</v>
      </c>
      <c r="C135" s="84">
        <v>1131218</v>
      </c>
      <c r="D135" s="97" t="s">
        <v>119</v>
      </c>
      <c r="E135" s="97" t="s">
        <v>290</v>
      </c>
      <c r="F135" s="84" t="s">
        <v>473</v>
      </c>
      <c r="G135" s="97" t="s">
        <v>364</v>
      </c>
      <c r="H135" s="84" t="s">
        <v>474</v>
      </c>
      <c r="I135" s="84" t="s">
        <v>159</v>
      </c>
      <c r="J135" s="84"/>
      <c r="K135" s="94">
        <v>1.61</v>
      </c>
      <c r="L135" s="97" t="s">
        <v>163</v>
      </c>
      <c r="M135" s="98">
        <v>3.85E-2</v>
      </c>
      <c r="N135" s="98">
        <v>2.23E-2</v>
      </c>
      <c r="O135" s="94">
        <v>3692</v>
      </c>
      <c r="P135" s="96">
        <v>103.51</v>
      </c>
      <c r="Q135" s="84"/>
      <c r="R135" s="94">
        <v>3.82158</v>
      </c>
      <c r="S135" s="95">
        <v>9.2299999999999994E-5</v>
      </c>
      <c r="T135" s="95">
        <f t="shared" si="1"/>
        <v>8.8684047099225378E-5</v>
      </c>
      <c r="U135" s="95">
        <f>+R135/'סכום נכסי הקרן'!$C$42</f>
        <v>1.9790249980392606E-5</v>
      </c>
    </row>
    <row r="136" spans="2:21" s="143" customFormat="1">
      <c r="B136" s="83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94"/>
      <c r="P136" s="96"/>
      <c r="Q136" s="84"/>
      <c r="R136" s="84"/>
      <c r="S136" s="84"/>
      <c r="T136" s="95"/>
      <c r="U136" s="84"/>
    </row>
    <row r="137" spans="2:21" s="143" customFormat="1">
      <c r="B137" s="102" t="s">
        <v>44</v>
      </c>
      <c r="C137" s="82"/>
      <c r="D137" s="82"/>
      <c r="E137" s="82"/>
      <c r="F137" s="82"/>
      <c r="G137" s="82"/>
      <c r="H137" s="82"/>
      <c r="I137" s="82"/>
      <c r="J137" s="82"/>
      <c r="K137" s="91">
        <v>4.1378364452633365</v>
      </c>
      <c r="L137" s="82"/>
      <c r="M137" s="82"/>
      <c r="N137" s="104">
        <v>2.3368597429313825E-2</v>
      </c>
      <c r="O137" s="91">
        <v>-2500</v>
      </c>
      <c r="P137" s="93"/>
      <c r="Q137" s="91">
        <v>4.78315</v>
      </c>
      <c r="R137" s="91">
        <v>8119.9362799999981</v>
      </c>
      <c r="S137" s="82"/>
      <c r="T137" s="92">
        <f t="shared" si="1"/>
        <v>0.18843222214325717</v>
      </c>
      <c r="U137" s="92">
        <f>+R137/'סכום נכסי הקרן'!$C$42</f>
        <v>4.2049510622846877E-2</v>
      </c>
    </row>
    <row r="138" spans="2:21" s="143" customFormat="1">
      <c r="B138" s="87" t="s">
        <v>475</v>
      </c>
      <c r="C138" s="84">
        <v>6040323</v>
      </c>
      <c r="D138" s="97" t="s">
        <v>119</v>
      </c>
      <c r="E138" s="97" t="s">
        <v>290</v>
      </c>
      <c r="F138" s="84" t="s">
        <v>291</v>
      </c>
      <c r="G138" s="97" t="s">
        <v>292</v>
      </c>
      <c r="H138" s="84" t="s">
        <v>293</v>
      </c>
      <c r="I138" s="84" t="s">
        <v>159</v>
      </c>
      <c r="J138" s="84"/>
      <c r="K138" s="94">
        <v>6.1399999999999988</v>
      </c>
      <c r="L138" s="97" t="s">
        <v>163</v>
      </c>
      <c r="M138" s="98">
        <v>3.0099999999999998E-2</v>
      </c>
      <c r="N138" s="98">
        <v>2.0899999999999998E-2</v>
      </c>
      <c r="O138" s="94">
        <v>156400</v>
      </c>
      <c r="P138" s="96">
        <v>106.55</v>
      </c>
      <c r="Q138" s="84"/>
      <c r="R138" s="94">
        <v>166.64420000000001</v>
      </c>
      <c r="S138" s="95">
        <v>1.36E-4</v>
      </c>
      <c r="T138" s="95">
        <f t="shared" si="1"/>
        <v>3.8671654346141477E-3</v>
      </c>
      <c r="U138" s="95">
        <f>+R138/'סכום נכסי הקרן'!$C$42</f>
        <v>8.6297562154463378E-4</v>
      </c>
    </row>
    <row r="139" spans="2:21" s="143" customFormat="1">
      <c r="B139" s="87" t="s">
        <v>476</v>
      </c>
      <c r="C139" s="84">
        <v>2310167</v>
      </c>
      <c r="D139" s="97" t="s">
        <v>119</v>
      </c>
      <c r="E139" s="97" t="s">
        <v>290</v>
      </c>
      <c r="F139" s="84" t="s">
        <v>295</v>
      </c>
      <c r="G139" s="97" t="s">
        <v>292</v>
      </c>
      <c r="H139" s="84" t="s">
        <v>293</v>
      </c>
      <c r="I139" s="84" t="s">
        <v>161</v>
      </c>
      <c r="J139" s="84"/>
      <c r="K139" s="94">
        <v>7.19</v>
      </c>
      <c r="L139" s="97" t="s">
        <v>163</v>
      </c>
      <c r="M139" s="98">
        <v>2.98E-2</v>
      </c>
      <c r="N139" s="98">
        <v>2.58E-2</v>
      </c>
      <c r="O139" s="94">
        <v>250000</v>
      </c>
      <c r="P139" s="96">
        <v>103</v>
      </c>
      <c r="Q139" s="84"/>
      <c r="R139" s="94">
        <v>257.5</v>
      </c>
      <c r="S139" s="95">
        <v>9.8343463365683094E-5</v>
      </c>
      <c r="T139" s="95">
        <f t="shared" si="1"/>
        <v>5.9755761041376957E-3</v>
      </c>
      <c r="U139" s="95">
        <f>+R139/'סכום נכסי הקרן'!$C$42</f>
        <v>1.3334770879979212E-3</v>
      </c>
    </row>
    <row r="140" spans="2:21" s="143" customFormat="1">
      <c r="B140" s="87" t="s">
        <v>477</v>
      </c>
      <c r="C140" s="84">
        <v>2310175</v>
      </c>
      <c r="D140" s="97" t="s">
        <v>119</v>
      </c>
      <c r="E140" s="97" t="s">
        <v>290</v>
      </c>
      <c r="F140" s="84" t="s">
        <v>295</v>
      </c>
      <c r="G140" s="97" t="s">
        <v>292</v>
      </c>
      <c r="H140" s="84" t="s">
        <v>293</v>
      </c>
      <c r="I140" s="84" t="s">
        <v>161</v>
      </c>
      <c r="J140" s="84"/>
      <c r="K140" s="94">
        <v>4.7099999999999991</v>
      </c>
      <c r="L140" s="97" t="s">
        <v>163</v>
      </c>
      <c r="M140" s="98">
        <v>2.4700000000000003E-2</v>
      </c>
      <c r="N140" s="98">
        <v>1.7000000000000001E-2</v>
      </c>
      <c r="O140" s="94">
        <v>60560</v>
      </c>
      <c r="P140" s="96">
        <v>103.77</v>
      </c>
      <c r="Q140" s="84"/>
      <c r="R140" s="94">
        <v>62.843120000000006</v>
      </c>
      <c r="S140" s="95">
        <v>1.8179471246356451E-5</v>
      </c>
      <c r="T140" s="95">
        <f t="shared" ref="T140:T191" si="2">R140/$R$11</f>
        <v>1.4583450337143989E-3</v>
      </c>
      <c r="U140" s="95">
        <f>+R140/'סכום נכסי הקרן'!$C$42</f>
        <v>3.2543635207108324E-4</v>
      </c>
    </row>
    <row r="141" spans="2:21" s="143" customFormat="1">
      <c r="B141" s="87" t="s">
        <v>478</v>
      </c>
      <c r="C141" s="84">
        <v>1940485</v>
      </c>
      <c r="D141" s="97" t="s">
        <v>119</v>
      </c>
      <c r="E141" s="97" t="s">
        <v>290</v>
      </c>
      <c r="F141" s="84" t="s">
        <v>301</v>
      </c>
      <c r="G141" s="97" t="s">
        <v>292</v>
      </c>
      <c r="H141" s="84" t="s">
        <v>293</v>
      </c>
      <c r="I141" s="84" t="s">
        <v>159</v>
      </c>
      <c r="J141" s="84"/>
      <c r="K141" s="94">
        <v>1.3800000000000001</v>
      </c>
      <c r="L141" s="97" t="s">
        <v>163</v>
      </c>
      <c r="M141" s="98">
        <v>5.9000000000000004E-2</v>
      </c>
      <c r="N141" s="98">
        <v>5.2000000000000015E-3</v>
      </c>
      <c r="O141" s="94">
        <v>191155.33</v>
      </c>
      <c r="P141" s="96">
        <v>108.07</v>
      </c>
      <c r="Q141" s="84"/>
      <c r="R141" s="94">
        <v>206.58156</v>
      </c>
      <c r="S141" s="95">
        <v>1.7718345971423508E-4</v>
      </c>
      <c r="T141" s="95">
        <f t="shared" si="2"/>
        <v>4.7939566349183985E-3</v>
      </c>
      <c r="U141" s="95">
        <f>+R141/'סכום נכסי הקרן'!$C$42</f>
        <v>1.0697933089820111E-3</v>
      </c>
    </row>
    <row r="142" spans="2:21" s="143" customFormat="1">
      <c r="B142" s="87" t="s">
        <v>479</v>
      </c>
      <c r="C142" s="84">
        <v>1940493</v>
      </c>
      <c r="D142" s="97" t="s">
        <v>119</v>
      </c>
      <c r="E142" s="97" t="s">
        <v>290</v>
      </c>
      <c r="F142" s="84" t="s">
        <v>301</v>
      </c>
      <c r="G142" s="97" t="s">
        <v>292</v>
      </c>
      <c r="H142" s="84" t="s">
        <v>293</v>
      </c>
      <c r="I142" s="84" t="s">
        <v>159</v>
      </c>
      <c r="J142" s="84"/>
      <c r="K142" s="94">
        <v>1.4000000000000004</v>
      </c>
      <c r="L142" s="97" t="s">
        <v>163</v>
      </c>
      <c r="M142" s="98">
        <v>1.8100000000000002E-2</v>
      </c>
      <c r="N142" s="98">
        <v>4.1999999999999997E-3</v>
      </c>
      <c r="O142" s="94">
        <v>248458</v>
      </c>
      <c r="P142" s="96">
        <v>102.14</v>
      </c>
      <c r="Q142" s="84"/>
      <c r="R142" s="94">
        <v>253.77501000000001</v>
      </c>
      <c r="S142" s="95">
        <v>3.9543037577806318E-4</v>
      </c>
      <c r="T142" s="95">
        <f t="shared" si="2"/>
        <v>5.8891335362458441E-3</v>
      </c>
      <c r="U142" s="95">
        <f>+R142/'סכום נכסי הקרן'!$C$42</f>
        <v>1.3141870343357023E-3</v>
      </c>
    </row>
    <row r="143" spans="2:21" s="143" customFormat="1">
      <c r="B143" s="87" t="s">
        <v>480</v>
      </c>
      <c r="C143" s="84">
        <v>1134212</v>
      </c>
      <c r="D143" s="97" t="s">
        <v>119</v>
      </c>
      <c r="E143" s="97" t="s">
        <v>290</v>
      </c>
      <c r="F143" s="84" t="s">
        <v>305</v>
      </c>
      <c r="G143" s="97" t="s">
        <v>292</v>
      </c>
      <c r="H143" s="84" t="s">
        <v>306</v>
      </c>
      <c r="I143" s="84" t="s">
        <v>159</v>
      </c>
      <c r="J143" s="84"/>
      <c r="K143" s="94">
        <v>2.48</v>
      </c>
      <c r="L143" s="97" t="s">
        <v>163</v>
      </c>
      <c r="M143" s="98">
        <v>1.95E-2</v>
      </c>
      <c r="N143" s="98">
        <v>0.01</v>
      </c>
      <c r="O143" s="94">
        <v>150000</v>
      </c>
      <c r="P143" s="96">
        <v>103.27</v>
      </c>
      <c r="Q143" s="84"/>
      <c r="R143" s="94">
        <v>154.905</v>
      </c>
      <c r="S143" s="95">
        <v>2.1897810218978101E-4</v>
      </c>
      <c r="T143" s="95">
        <f t="shared" si="2"/>
        <v>3.5947441414036882E-3</v>
      </c>
      <c r="U143" s="95">
        <f>+R143/'סכום נכסי הקרן'!$C$42</f>
        <v>8.0218356627696308E-4</v>
      </c>
    </row>
    <row r="144" spans="2:21" s="143" customFormat="1">
      <c r="B144" s="87" t="s">
        <v>481</v>
      </c>
      <c r="C144" s="84">
        <v>6040281</v>
      </c>
      <c r="D144" s="97" t="s">
        <v>119</v>
      </c>
      <c r="E144" s="97" t="s">
        <v>290</v>
      </c>
      <c r="F144" s="84" t="s">
        <v>291</v>
      </c>
      <c r="G144" s="97" t="s">
        <v>292</v>
      </c>
      <c r="H144" s="84" t="s">
        <v>306</v>
      </c>
      <c r="I144" s="84" t="s">
        <v>159</v>
      </c>
      <c r="J144" s="84"/>
      <c r="K144" s="94">
        <v>0.20000000000000004</v>
      </c>
      <c r="L144" s="97" t="s">
        <v>163</v>
      </c>
      <c r="M144" s="98">
        <v>5.4000000000000006E-2</v>
      </c>
      <c r="N144" s="98">
        <v>1.9E-3</v>
      </c>
      <c r="O144" s="94">
        <v>143248</v>
      </c>
      <c r="P144" s="96">
        <v>105.36</v>
      </c>
      <c r="Q144" s="84"/>
      <c r="R144" s="94">
        <v>150.92608999999999</v>
      </c>
      <c r="S144" s="95">
        <v>6.4934482119309765E-5</v>
      </c>
      <c r="T144" s="95">
        <f t="shared" si="2"/>
        <v>3.5024090753201366E-3</v>
      </c>
      <c r="U144" s="95">
        <f>+R144/'סכום נכסי הקרן'!$C$42</f>
        <v>7.815785747421831E-4</v>
      </c>
    </row>
    <row r="145" spans="2:21" s="143" customFormat="1">
      <c r="B145" s="87" t="s">
        <v>482</v>
      </c>
      <c r="C145" s="84">
        <v>1138205</v>
      </c>
      <c r="D145" s="97" t="s">
        <v>119</v>
      </c>
      <c r="E145" s="97" t="s">
        <v>290</v>
      </c>
      <c r="F145" s="84" t="s">
        <v>483</v>
      </c>
      <c r="G145" s="97" t="s">
        <v>292</v>
      </c>
      <c r="H145" s="84" t="s">
        <v>306</v>
      </c>
      <c r="I145" s="84" t="s">
        <v>161</v>
      </c>
      <c r="J145" s="84"/>
      <c r="K145" s="94">
        <v>4.5599999999999996</v>
      </c>
      <c r="L145" s="97" t="s">
        <v>163</v>
      </c>
      <c r="M145" s="98">
        <v>2.07E-2</v>
      </c>
      <c r="N145" s="98">
        <v>1.5600000000000001E-2</v>
      </c>
      <c r="O145" s="94">
        <v>149000</v>
      </c>
      <c r="P145" s="96">
        <v>102.81</v>
      </c>
      <c r="Q145" s="84"/>
      <c r="R145" s="94">
        <v>153.18689999999998</v>
      </c>
      <c r="S145" s="95">
        <v>5.8785700476992697E-4</v>
      </c>
      <c r="T145" s="95">
        <f t="shared" si="2"/>
        <v>3.5548737052696336E-3</v>
      </c>
      <c r="U145" s="95">
        <f>+R145/'סכום נכסי הקרן'!$C$42</f>
        <v>7.9328629643273289E-4</v>
      </c>
    </row>
    <row r="146" spans="2:21" s="143" customFormat="1">
      <c r="B146" s="87" t="s">
        <v>484</v>
      </c>
      <c r="C146" s="84">
        <v>2300150</v>
      </c>
      <c r="D146" s="97" t="s">
        <v>119</v>
      </c>
      <c r="E146" s="97" t="s">
        <v>290</v>
      </c>
      <c r="F146" s="84" t="s">
        <v>324</v>
      </c>
      <c r="G146" s="97" t="s">
        <v>325</v>
      </c>
      <c r="H146" s="84" t="s">
        <v>320</v>
      </c>
      <c r="I146" s="84" t="s">
        <v>159</v>
      </c>
      <c r="J146" s="84"/>
      <c r="K146" s="94">
        <v>3.33</v>
      </c>
      <c r="L146" s="97" t="s">
        <v>163</v>
      </c>
      <c r="M146" s="98">
        <v>1.5100000000000001E-2</v>
      </c>
      <c r="N146" s="98">
        <v>1.23E-2</v>
      </c>
      <c r="O146" s="94">
        <v>150000</v>
      </c>
      <c r="P146" s="96">
        <v>101.12</v>
      </c>
      <c r="Q146" s="84"/>
      <c r="R146" s="94">
        <v>151.68</v>
      </c>
      <c r="S146" s="95">
        <v>2.0442679408361601E-4</v>
      </c>
      <c r="T146" s="95">
        <f t="shared" si="2"/>
        <v>3.5199044018470126E-3</v>
      </c>
      <c r="U146" s="95">
        <f>+R146/'סכום נכסי הקרן'!$C$42</f>
        <v>7.8548273672825121E-4</v>
      </c>
    </row>
    <row r="147" spans="2:21" s="143" customFormat="1">
      <c r="B147" s="87" t="s">
        <v>485</v>
      </c>
      <c r="C147" s="84">
        <v>2300176</v>
      </c>
      <c r="D147" s="97" t="s">
        <v>119</v>
      </c>
      <c r="E147" s="97" t="s">
        <v>290</v>
      </c>
      <c r="F147" s="84" t="s">
        <v>324</v>
      </c>
      <c r="G147" s="97" t="s">
        <v>325</v>
      </c>
      <c r="H147" s="84" t="s">
        <v>320</v>
      </c>
      <c r="I147" s="84" t="s">
        <v>159</v>
      </c>
      <c r="J147" s="84"/>
      <c r="K147" s="94">
        <v>6.419999999999999</v>
      </c>
      <c r="L147" s="97" t="s">
        <v>163</v>
      </c>
      <c r="M147" s="98">
        <v>3.6499999999999998E-2</v>
      </c>
      <c r="N147" s="98">
        <v>2.8199999999999999E-2</v>
      </c>
      <c r="O147" s="94">
        <v>362000</v>
      </c>
      <c r="P147" s="96">
        <v>105.79</v>
      </c>
      <c r="Q147" s="84"/>
      <c r="R147" s="94">
        <v>382.95978000000002</v>
      </c>
      <c r="S147" s="95">
        <v>2.2696380115463133E-4</v>
      </c>
      <c r="T147" s="95">
        <f t="shared" si="2"/>
        <v>8.8870109134517629E-3</v>
      </c>
      <c r="U147" s="95">
        <f>+R147/'סכום נכסי הקרן'!$C$42</f>
        <v>1.9831770572999014E-3</v>
      </c>
    </row>
    <row r="148" spans="2:21" s="143" customFormat="1">
      <c r="B148" s="87" t="s">
        <v>486</v>
      </c>
      <c r="C148" s="84">
        <v>4160107</v>
      </c>
      <c r="D148" s="97" t="s">
        <v>119</v>
      </c>
      <c r="E148" s="97" t="s">
        <v>290</v>
      </c>
      <c r="F148" s="84" t="s">
        <v>487</v>
      </c>
      <c r="G148" s="97" t="s">
        <v>313</v>
      </c>
      <c r="H148" s="84" t="s">
        <v>320</v>
      </c>
      <c r="I148" s="84" t="s">
        <v>161</v>
      </c>
      <c r="J148" s="84"/>
      <c r="K148" s="94">
        <v>0.67000000000000015</v>
      </c>
      <c r="L148" s="97" t="s">
        <v>163</v>
      </c>
      <c r="M148" s="98">
        <v>5.2499999999999998E-2</v>
      </c>
      <c r="N148" s="98">
        <v>8.7000000000000011E-3</v>
      </c>
      <c r="O148" s="94">
        <v>2503.66</v>
      </c>
      <c r="P148" s="96">
        <v>104.64</v>
      </c>
      <c r="Q148" s="84"/>
      <c r="R148" s="94">
        <v>2.6198299999999999</v>
      </c>
      <c r="S148" s="95">
        <v>5.5101596470853293E-5</v>
      </c>
      <c r="T148" s="95">
        <f t="shared" si="2"/>
        <v>6.0796091436516729E-5</v>
      </c>
      <c r="U148" s="95">
        <f>+R148/'סכום נכסי הקרן'!$C$42</f>
        <v>1.3566925357085801E-5</v>
      </c>
    </row>
    <row r="149" spans="2:21" s="143" customFormat="1">
      <c r="B149" s="87" t="s">
        <v>488</v>
      </c>
      <c r="C149" s="84">
        <v>6000202</v>
      </c>
      <c r="D149" s="97" t="s">
        <v>119</v>
      </c>
      <c r="E149" s="97" t="s">
        <v>290</v>
      </c>
      <c r="F149" s="84" t="s">
        <v>333</v>
      </c>
      <c r="G149" s="97" t="s">
        <v>334</v>
      </c>
      <c r="H149" s="84" t="s">
        <v>320</v>
      </c>
      <c r="I149" s="84" t="s">
        <v>159</v>
      </c>
      <c r="J149" s="84"/>
      <c r="K149" s="94">
        <v>4.4400000000000004</v>
      </c>
      <c r="L149" s="97" t="s">
        <v>163</v>
      </c>
      <c r="M149" s="98">
        <v>4.8000000000000001E-2</v>
      </c>
      <c r="N149" s="98">
        <v>1.8200000000000004E-2</v>
      </c>
      <c r="O149" s="94">
        <v>423942.3</v>
      </c>
      <c r="P149" s="96">
        <v>114.93</v>
      </c>
      <c r="Q149" s="84"/>
      <c r="R149" s="94">
        <v>487.23690000000005</v>
      </c>
      <c r="S149" s="95">
        <v>1.9343821563344446E-4</v>
      </c>
      <c r="T149" s="95">
        <f t="shared" si="2"/>
        <v>1.1306878356093703E-2</v>
      </c>
      <c r="U149" s="95">
        <f>+R149/'סכום נכסי הקרן'!$C$42</f>
        <v>2.5231815245713956E-3</v>
      </c>
    </row>
    <row r="150" spans="2:21" s="143" customFormat="1">
      <c r="B150" s="87" t="s">
        <v>489</v>
      </c>
      <c r="C150" s="84">
        <v>6040331</v>
      </c>
      <c r="D150" s="97" t="s">
        <v>119</v>
      </c>
      <c r="E150" s="97" t="s">
        <v>290</v>
      </c>
      <c r="F150" s="84" t="s">
        <v>291</v>
      </c>
      <c r="G150" s="97" t="s">
        <v>292</v>
      </c>
      <c r="H150" s="84" t="s">
        <v>320</v>
      </c>
      <c r="I150" s="84" t="s">
        <v>161</v>
      </c>
      <c r="J150" s="84"/>
      <c r="K150" s="94">
        <v>3.3900000000000006</v>
      </c>
      <c r="L150" s="97" t="s">
        <v>163</v>
      </c>
      <c r="M150" s="98">
        <v>3.2500000000000001E-2</v>
      </c>
      <c r="N150" s="98">
        <v>2.12E-2</v>
      </c>
      <c r="O150" s="94">
        <f>300000/50000</f>
        <v>6</v>
      </c>
      <c r="P150" s="96">
        <f>103.9*50000</f>
        <v>5195000</v>
      </c>
      <c r="Q150" s="84"/>
      <c r="R150" s="94">
        <v>311.70004999999998</v>
      </c>
      <c r="S150" s="95">
        <f>1620.30785849311%/50000</f>
        <v>3.2406157169862198E-4</v>
      </c>
      <c r="T150" s="95">
        <f t="shared" si="2"/>
        <v>7.2333490114117466E-3</v>
      </c>
      <c r="U150" s="95">
        <f>+R150/'סכום נכסי הקרן'!$C$42</f>
        <v>1.6141548543798308E-3</v>
      </c>
    </row>
    <row r="151" spans="2:21" s="143" customFormat="1">
      <c r="B151" s="87" t="s">
        <v>490</v>
      </c>
      <c r="C151" s="84">
        <v>6040265</v>
      </c>
      <c r="D151" s="97" t="s">
        <v>119</v>
      </c>
      <c r="E151" s="97" t="s">
        <v>290</v>
      </c>
      <c r="F151" s="84" t="s">
        <v>291</v>
      </c>
      <c r="G151" s="97" t="s">
        <v>292</v>
      </c>
      <c r="H151" s="84" t="s">
        <v>320</v>
      </c>
      <c r="I151" s="84" t="s">
        <v>159</v>
      </c>
      <c r="J151" s="84"/>
      <c r="K151" s="94">
        <v>3.02</v>
      </c>
      <c r="L151" s="97" t="s">
        <v>163</v>
      </c>
      <c r="M151" s="98">
        <v>2.1499999999999998E-2</v>
      </c>
      <c r="N151" s="98">
        <v>1.09E-2</v>
      </c>
      <c r="O151" s="94">
        <v>1732</v>
      </c>
      <c r="P151" s="96">
        <v>103.48</v>
      </c>
      <c r="Q151" s="84"/>
      <c r="R151" s="94">
        <v>1.79227</v>
      </c>
      <c r="S151" s="95">
        <v>1.732001732001732E-6</v>
      </c>
      <c r="T151" s="95">
        <f t="shared" si="2"/>
        <v>4.1591634113253858E-5</v>
      </c>
      <c r="U151" s="95">
        <f>+R151/'סכום נכסי הקרן'!$C$42</f>
        <v>9.2813630310913957E-6</v>
      </c>
    </row>
    <row r="152" spans="2:21" s="143" customFormat="1">
      <c r="B152" s="87" t="s">
        <v>491</v>
      </c>
      <c r="C152" s="84">
        <v>1133131</v>
      </c>
      <c r="D152" s="97" t="s">
        <v>119</v>
      </c>
      <c r="E152" s="97" t="s">
        <v>290</v>
      </c>
      <c r="F152" s="84" t="s">
        <v>492</v>
      </c>
      <c r="G152" s="97" t="s">
        <v>493</v>
      </c>
      <c r="H152" s="84" t="s">
        <v>320</v>
      </c>
      <c r="I152" s="84" t="s">
        <v>161</v>
      </c>
      <c r="J152" s="84"/>
      <c r="K152" s="94">
        <v>5.28</v>
      </c>
      <c r="L152" s="97" t="s">
        <v>163</v>
      </c>
      <c r="M152" s="98">
        <v>1.0500000000000001E-2</v>
      </c>
      <c r="N152" s="98">
        <v>1.0599999999999998E-2</v>
      </c>
      <c r="O152" s="94">
        <v>46753</v>
      </c>
      <c r="P152" s="96">
        <v>100.02</v>
      </c>
      <c r="Q152" s="84"/>
      <c r="R152" s="94">
        <v>46.762349999999998</v>
      </c>
      <c r="S152" s="95">
        <v>1.0090386798520315E-4</v>
      </c>
      <c r="T152" s="95">
        <f t="shared" si="2"/>
        <v>1.085172742653683E-3</v>
      </c>
      <c r="U152" s="95">
        <f>+R152/'סכום נכסי הקרן'!$C$42</f>
        <v>2.4216125167355181E-4</v>
      </c>
    </row>
    <row r="153" spans="2:21" s="143" customFormat="1">
      <c r="B153" s="87" t="s">
        <v>494</v>
      </c>
      <c r="C153" s="84">
        <v>1138114</v>
      </c>
      <c r="D153" s="97" t="s">
        <v>119</v>
      </c>
      <c r="E153" s="97" t="s">
        <v>290</v>
      </c>
      <c r="F153" s="84" t="s">
        <v>344</v>
      </c>
      <c r="G153" s="97" t="s">
        <v>313</v>
      </c>
      <c r="H153" s="84" t="s">
        <v>342</v>
      </c>
      <c r="I153" s="84" t="s">
        <v>159</v>
      </c>
      <c r="J153" s="84"/>
      <c r="K153" s="94">
        <v>5.7800000000000011</v>
      </c>
      <c r="L153" s="97" t="s">
        <v>163</v>
      </c>
      <c r="M153" s="98">
        <v>3.39E-2</v>
      </c>
      <c r="N153" s="98">
        <v>2.64E-2</v>
      </c>
      <c r="O153" s="94">
        <v>11965</v>
      </c>
      <c r="P153" s="96">
        <v>105.99</v>
      </c>
      <c r="Q153" s="84"/>
      <c r="R153" s="94">
        <v>12.681709999999999</v>
      </c>
      <c r="S153" s="95">
        <v>1.8483103369439621E-5</v>
      </c>
      <c r="T153" s="95">
        <f t="shared" si="2"/>
        <v>2.9429329411885069E-4</v>
      </c>
      <c r="U153" s="95">
        <f>+R153/'סכום נכסי הקרן'!$C$42</f>
        <v>6.5672892122850939E-5</v>
      </c>
    </row>
    <row r="154" spans="2:21" s="143" customFormat="1">
      <c r="B154" s="87" t="s">
        <v>495</v>
      </c>
      <c r="C154" s="84">
        <v>1131028</v>
      </c>
      <c r="D154" s="97" t="s">
        <v>119</v>
      </c>
      <c r="E154" s="97" t="s">
        <v>290</v>
      </c>
      <c r="F154" s="84" t="s">
        <v>357</v>
      </c>
      <c r="G154" s="97" t="s">
        <v>313</v>
      </c>
      <c r="H154" s="84" t="s">
        <v>342</v>
      </c>
      <c r="I154" s="84" t="s">
        <v>159</v>
      </c>
      <c r="J154" s="84"/>
      <c r="K154" s="94">
        <v>3.37</v>
      </c>
      <c r="L154" s="97" t="s">
        <v>163</v>
      </c>
      <c r="M154" s="98">
        <v>5.0499999999999996E-2</v>
      </c>
      <c r="N154" s="98">
        <v>2.5000000000000001E-2</v>
      </c>
      <c r="O154" s="94">
        <v>62869.1</v>
      </c>
      <c r="P154" s="96">
        <v>111.15</v>
      </c>
      <c r="Q154" s="84"/>
      <c r="R154" s="94">
        <v>69.879000000000005</v>
      </c>
      <c r="S154" s="95">
        <v>1.0789844391980904E-4</v>
      </c>
      <c r="T154" s="95">
        <f t="shared" si="2"/>
        <v>1.6216205148778177E-3</v>
      </c>
      <c r="U154" s="95">
        <f>+R154/'סכום נכסי הקרן'!$C$42</f>
        <v>3.6187202109594851E-4</v>
      </c>
    </row>
    <row r="155" spans="2:21" s="143" customFormat="1">
      <c r="B155" s="87" t="s">
        <v>496</v>
      </c>
      <c r="C155" s="84">
        <v>1137975</v>
      </c>
      <c r="D155" s="97" t="s">
        <v>119</v>
      </c>
      <c r="E155" s="97" t="s">
        <v>290</v>
      </c>
      <c r="F155" s="84" t="s">
        <v>357</v>
      </c>
      <c r="G155" s="97" t="s">
        <v>313</v>
      </c>
      <c r="H155" s="84" t="s">
        <v>342</v>
      </c>
      <c r="I155" s="84" t="s">
        <v>159</v>
      </c>
      <c r="J155" s="84"/>
      <c r="K155" s="94">
        <v>5.36</v>
      </c>
      <c r="L155" s="97" t="s">
        <v>163</v>
      </c>
      <c r="M155" s="98">
        <v>4.3499999999999997E-2</v>
      </c>
      <c r="N155" s="98">
        <v>3.5999999999999997E-2</v>
      </c>
      <c r="O155" s="94">
        <v>67306</v>
      </c>
      <c r="P155" s="96">
        <v>104.7</v>
      </c>
      <c r="Q155" s="84"/>
      <c r="R155" s="94">
        <v>70.469390000000004</v>
      </c>
      <c r="S155" s="95">
        <v>7.3597641586286913E-5</v>
      </c>
      <c r="T155" s="95">
        <f t="shared" si="2"/>
        <v>1.6353211765326599E-3</v>
      </c>
      <c r="U155" s="95">
        <f>+R155/'סכום נכסי הקרן'!$C$42</f>
        <v>3.6492938629199937E-4</v>
      </c>
    </row>
    <row r="156" spans="2:21" s="143" customFormat="1">
      <c r="B156" s="87" t="s">
        <v>497</v>
      </c>
      <c r="C156" s="84">
        <v>1134154</v>
      </c>
      <c r="D156" s="97" t="s">
        <v>119</v>
      </c>
      <c r="E156" s="97" t="s">
        <v>290</v>
      </c>
      <c r="F156" s="84" t="s">
        <v>359</v>
      </c>
      <c r="G156" s="97" t="s">
        <v>292</v>
      </c>
      <c r="H156" s="84" t="s">
        <v>342</v>
      </c>
      <c r="I156" s="84" t="s">
        <v>161</v>
      </c>
      <c r="J156" s="84"/>
      <c r="K156" s="94">
        <v>2.7199999999999998</v>
      </c>
      <c r="L156" s="97" t="s">
        <v>163</v>
      </c>
      <c r="M156" s="98">
        <v>1.0500000000000001E-2</v>
      </c>
      <c r="N156" s="98">
        <v>9.1999999999999998E-3</v>
      </c>
      <c r="O156" s="94">
        <v>57800</v>
      </c>
      <c r="P156" s="96">
        <v>100.36</v>
      </c>
      <c r="Q156" s="127">
        <v>0.15131</v>
      </c>
      <c r="R156" s="94">
        <v>58.159390000000002</v>
      </c>
      <c r="S156" s="95">
        <v>1.9266666666666667E-4</v>
      </c>
      <c r="T156" s="95">
        <f t="shared" si="2"/>
        <v>1.3496538295736887E-3</v>
      </c>
      <c r="U156" s="95">
        <f>+R156/'סכום נכסי הקרן'!$C$42</f>
        <v>3.0118141365800165E-4</v>
      </c>
    </row>
    <row r="157" spans="2:21" s="143" customFormat="1">
      <c r="B157" s="87" t="s">
        <v>498</v>
      </c>
      <c r="C157" s="84">
        <v>1139815</v>
      </c>
      <c r="D157" s="97" t="s">
        <v>119</v>
      </c>
      <c r="E157" s="97" t="s">
        <v>290</v>
      </c>
      <c r="F157" s="84" t="s">
        <v>387</v>
      </c>
      <c r="G157" s="97" t="s">
        <v>364</v>
      </c>
      <c r="H157" s="84" t="s">
        <v>342</v>
      </c>
      <c r="I157" s="84" t="s">
        <v>159</v>
      </c>
      <c r="J157" s="84"/>
      <c r="K157" s="94">
        <v>7</v>
      </c>
      <c r="L157" s="97" t="s">
        <v>163</v>
      </c>
      <c r="M157" s="98">
        <v>3.61E-2</v>
      </c>
      <c r="N157" s="98">
        <v>3.0900000000000004E-2</v>
      </c>
      <c r="O157" s="94">
        <v>261115</v>
      </c>
      <c r="P157" s="96">
        <v>105.51</v>
      </c>
      <c r="Q157" s="84"/>
      <c r="R157" s="94">
        <v>275.50243999999998</v>
      </c>
      <c r="S157" s="95">
        <v>5.6764130434782604E-4</v>
      </c>
      <c r="T157" s="95">
        <f t="shared" si="2"/>
        <v>6.3933429013422489E-3</v>
      </c>
      <c r="U157" s="95">
        <f>+R157/'סכום נכסי הקרן'!$C$42</f>
        <v>1.4267036560292115E-3</v>
      </c>
    </row>
    <row r="158" spans="2:21" s="143" customFormat="1">
      <c r="B158" s="87" t="s">
        <v>499</v>
      </c>
      <c r="C158" s="84">
        <v>1138163</v>
      </c>
      <c r="D158" s="97" t="s">
        <v>119</v>
      </c>
      <c r="E158" s="97" t="s">
        <v>290</v>
      </c>
      <c r="F158" s="84" t="s">
        <v>363</v>
      </c>
      <c r="G158" s="97" t="s">
        <v>364</v>
      </c>
      <c r="H158" s="84" t="s">
        <v>342</v>
      </c>
      <c r="I158" s="84" t="s">
        <v>161</v>
      </c>
      <c r="J158" s="84"/>
      <c r="K158" s="94">
        <v>9.43</v>
      </c>
      <c r="L158" s="97" t="s">
        <v>163</v>
      </c>
      <c r="M158" s="98">
        <v>3.95E-2</v>
      </c>
      <c r="N158" s="98">
        <v>3.4200000000000001E-2</v>
      </c>
      <c r="O158" s="94">
        <v>107212</v>
      </c>
      <c r="P158" s="96">
        <v>105.26</v>
      </c>
      <c r="Q158" s="84"/>
      <c r="R158" s="94">
        <v>112.85135000000001</v>
      </c>
      <c r="S158" s="95">
        <v>4.4669810449918262E-4</v>
      </c>
      <c r="T158" s="95">
        <f t="shared" si="2"/>
        <v>2.618842059726911E-3</v>
      </c>
      <c r="U158" s="95">
        <f>+R158/'סכום נכסי הקרן'!$C$42</f>
        <v>5.8440656145489016E-4</v>
      </c>
    </row>
    <row r="159" spans="2:21" s="143" customFormat="1">
      <c r="B159" s="87" t="s">
        <v>500</v>
      </c>
      <c r="C159" s="84">
        <v>1138171</v>
      </c>
      <c r="D159" s="97" t="s">
        <v>119</v>
      </c>
      <c r="E159" s="97" t="s">
        <v>290</v>
      </c>
      <c r="F159" s="84" t="s">
        <v>363</v>
      </c>
      <c r="G159" s="97" t="s">
        <v>364</v>
      </c>
      <c r="H159" s="84" t="s">
        <v>342</v>
      </c>
      <c r="I159" s="84" t="s">
        <v>161</v>
      </c>
      <c r="J159" s="84"/>
      <c r="K159" s="94">
        <v>10.06</v>
      </c>
      <c r="L159" s="97" t="s">
        <v>163</v>
      </c>
      <c r="M159" s="98">
        <v>3.95E-2</v>
      </c>
      <c r="N159" s="98">
        <v>3.5299999999999998E-2</v>
      </c>
      <c r="O159" s="94">
        <v>42500</v>
      </c>
      <c r="P159" s="96">
        <v>104.5</v>
      </c>
      <c r="Q159" s="84"/>
      <c r="R159" s="94">
        <v>44.412500000000001</v>
      </c>
      <c r="S159" s="95">
        <v>1.7707597508875183E-4</v>
      </c>
      <c r="T159" s="95">
        <f t="shared" si="2"/>
        <v>1.0306418397087978E-3</v>
      </c>
      <c r="U159" s="95">
        <f>+R159/'סכום נכסי הקרן'!$C$42</f>
        <v>2.2999243173090359E-4</v>
      </c>
    </row>
    <row r="160" spans="2:21" s="143" customFormat="1">
      <c r="B160" s="87" t="s">
        <v>501</v>
      </c>
      <c r="C160" s="84">
        <v>1140169</v>
      </c>
      <c r="D160" s="97" t="s">
        <v>119</v>
      </c>
      <c r="E160" s="97" t="s">
        <v>290</v>
      </c>
      <c r="F160" s="84"/>
      <c r="G160" s="97" t="s">
        <v>313</v>
      </c>
      <c r="H160" s="84" t="s">
        <v>342</v>
      </c>
      <c r="I160" s="84" t="s">
        <v>159</v>
      </c>
      <c r="J160" s="84"/>
      <c r="K160" s="94">
        <v>4.2300000000000004</v>
      </c>
      <c r="L160" s="97" t="s">
        <v>163</v>
      </c>
      <c r="M160" s="98">
        <v>3.9E-2</v>
      </c>
      <c r="N160" s="98">
        <v>3.78E-2</v>
      </c>
      <c r="O160" s="94">
        <v>198000</v>
      </c>
      <c r="P160" s="96">
        <v>101.02</v>
      </c>
      <c r="Q160" s="84"/>
      <c r="R160" s="94">
        <v>200.0196</v>
      </c>
      <c r="S160" s="95">
        <v>2.2045438097411887E-4</v>
      </c>
      <c r="T160" s="95">
        <f t="shared" si="2"/>
        <v>4.6416789985210885E-3</v>
      </c>
      <c r="U160" s="95">
        <f>+R160/'סכום נכסי הקרן'!$C$42</f>
        <v>1.0358118592252777E-3</v>
      </c>
    </row>
    <row r="161" spans="2:21" s="143" customFormat="1">
      <c r="B161" s="87" t="s">
        <v>502</v>
      </c>
      <c r="C161" s="84">
        <v>1136068</v>
      </c>
      <c r="D161" s="97" t="s">
        <v>119</v>
      </c>
      <c r="E161" s="97" t="s">
        <v>290</v>
      </c>
      <c r="F161" s="84" t="s">
        <v>372</v>
      </c>
      <c r="G161" s="97" t="s">
        <v>364</v>
      </c>
      <c r="H161" s="84" t="s">
        <v>342</v>
      </c>
      <c r="I161" s="84" t="s">
        <v>159</v>
      </c>
      <c r="J161" s="84"/>
      <c r="K161" s="94">
        <v>6.2</v>
      </c>
      <c r="L161" s="97" t="s">
        <v>163</v>
      </c>
      <c r="M161" s="98">
        <v>3.9199999999999999E-2</v>
      </c>
      <c r="N161" s="98">
        <v>2.7800000000000002E-2</v>
      </c>
      <c r="O161" s="94">
        <v>202702</v>
      </c>
      <c r="P161" s="96">
        <v>109.03</v>
      </c>
      <c r="Q161" s="84"/>
      <c r="R161" s="94">
        <v>221.006</v>
      </c>
      <c r="S161" s="95">
        <v>2.1118003363011458E-4</v>
      </c>
      <c r="T161" s="95">
        <f t="shared" si="2"/>
        <v>5.1286919319264296E-3</v>
      </c>
      <c r="U161" s="95">
        <f>+R161/'סכום נכסי הקרן'!$C$42</f>
        <v>1.144491018679878E-3</v>
      </c>
    </row>
    <row r="162" spans="2:21" s="143" customFormat="1">
      <c r="B162" s="87" t="s">
        <v>503</v>
      </c>
      <c r="C162" s="84">
        <v>1114073</v>
      </c>
      <c r="D162" s="97" t="s">
        <v>119</v>
      </c>
      <c r="E162" s="97" t="s">
        <v>290</v>
      </c>
      <c r="F162" s="84" t="s">
        <v>385</v>
      </c>
      <c r="G162" s="97" t="s">
        <v>370</v>
      </c>
      <c r="H162" s="84" t="s">
        <v>342</v>
      </c>
      <c r="I162" s="84" t="s">
        <v>161</v>
      </c>
      <c r="J162" s="84"/>
      <c r="K162" s="94">
        <v>1.8699999999999999</v>
      </c>
      <c r="L162" s="97" t="s">
        <v>163</v>
      </c>
      <c r="M162" s="98">
        <v>2.3E-2</v>
      </c>
      <c r="N162" s="98">
        <v>9.5999999999999992E-3</v>
      </c>
      <c r="O162" s="94">
        <v>401032</v>
      </c>
      <c r="P162" s="96">
        <v>102.51</v>
      </c>
      <c r="Q162" s="84"/>
      <c r="R162" s="94">
        <v>411.09790000000004</v>
      </c>
      <c r="S162" s="95">
        <v>1.3476004458417884E-4</v>
      </c>
      <c r="T162" s="95">
        <f t="shared" si="2"/>
        <v>9.5399875250531587E-3</v>
      </c>
      <c r="U162" s="95">
        <f>+R162/'סכום נכסי הקרן'!$C$42</f>
        <v>2.1288917692196532E-3</v>
      </c>
    </row>
    <row r="163" spans="2:21" s="143" customFormat="1">
      <c r="B163" s="87" t="s">
        <v>504</v>
      </c>
      <c r="C163" s="84">
        <v>1132505</v>
      </c>
      <c r="D163" s="97" t="s">
        <v>119</v>
      </c>
      <c r="E163" s="97" t="s">
        <v>290</v>
      </c>
      <c r="F163" s="84" t="s">
        <v>385</v>
      </c>
      <c r="G163" s="97" t="s">
        <v>370</v>
      </c>
      <c r="H163" s="84" t="s">
        <v>342</v>
      </c>
      <c r="I163" s="84" t="s">
        <v>161</v>
      </c>
      <c r="J163" s="84"/>
      <c r="K163" s="94">
        <v>6.53</v>
      </c>
      <c r="L163" s="97" t="s">
        <v>163</v>
      </c>
      <c r="M163" s="98">
        <v>1.7500000000000002E-2</v>
      </c>
      <c r="N163" s="98">
        <v>1.5700000000000002E-2</v>
      </c>
      <c r="O163" s="94">
        <v>451712</v>
      </c>
      <c r="P163" s="96">
        <v>101.36</v>
      </c>
      <c r="Q163" s="84"/>
      <c r="R163" s="94">
        <v>457.8553</v>
      </c>
      <c r="S163" s="95">
        <v>3.1269045090744969E-4</v>
      </c>
      <c r="T163" s="95">
        <f t="shared" si="2"/>
        <v>1.0625045397408916E-2</v>
      </c>
      <c r="U163" s="95">
        <f>+R163/'סכום נכסי הקרן'!$C$42</f>
        <v>2.3710273870618044E-3</v>
      </c>
    </row>
    <row r="164" spans="2:21" s="143" customFormat="1">
      <c r="B164" s="87" t="s">
        <v>505</v>
      </c>
      <c r="C164" s="84">
        <v>1139534</v>
      </c>
      <c r="D164" s="97" t="s">
        <v>119</v>
      </c>
      <c r="E164" s="97" t="s">
        <v>290</v>
      </c>
      <c r="F164" s="84" t="s">
        <v>385</v>
      </c>
      <c r="G164" s="97" t="s">
        <v>370</v>
      </c>
      <c r="H164" s="84" t="s">
        <v>342</v>
      </c>
      <c r="I164" s="84" t="s">
        <v>161</v>
      </c>
      <c r="J164" s="84"/>
      <c r="K164" s="94">
        <v>5.05</v>
      </c>
      <c r="L164" s="97" t="s">
        <v>163</v>
      </c>
      <c r="M164" s="98">
        <v>2.9600000000000001E-2</v>
      </c>
      <c r="N164" s="98">
        <v>2.1499999999999998E-2</v>
      </c>
      <c r="O164" s="94">
        <v>186000</v>
      </c>
      <c r="P164" s="96">
        <v>104.41</v>
      </c>
      <c r="Q164" s="84"/>
      <c r="R164" s="94">
        <v>194.20258999999999</v>
      </c>
      <c r="S164" s="95">
        <v>4.5544253833308028E-4</v>
      </c>
      <c r="T164" s="95">
        <f t="shared" si="2"/>
        <v>4.5066887618083499E-3</v>
      </c>
      <c r="U164" s="95">
        <f>+R164/'סכום נכסי הקרן'!$C$42</f>
        <v>1.0056881716305017E-3</v>
      </c>
    </row>
    <row r="165" spans="2:21" s="143" customFormat="1">
      <c r="B165" s="87" t="s">
        <v>506</v>
      </c>
      <c r="C165" s="84">
        <v>1136464</v>
      </c>
      <c r="D165" s="97" t="s">
        <v>119</v>
      </c>
      <c r="E165" s="97" t="s">
        <v>290</v>
      </c>
      <c r="F165" s="84" t="s">
        <v>507</v>
      </c>
      <c r="G165" s="97" t="s">
        <v>150</v>
      </c>
      <c r="H165" s="84" t="s">
        <v>342</v>
      </c>
      <c r="I165" s="84" t="s">
        <v>159</v>
      </c>
      <c r="J165" s="84"/>
      <c r="K165" s="94">
        <v>4.3499999999999996</v>
      </c>
      <c r="L165" s="97" t="s">
        <v>163</v>
      </c>
      <c r="M165" s="98">
        <v>2.75E-2</v>
      </c>
      <c r="N165" s="98">
        <v>1.9800000000000002E-2</v>
      </c>
      <c r="O165" s="94">
        <v>127423.6</v>
      </c>
      <c r="P165" s="96">
        <v>104.31</v>
      </c>
      <c r="Q165" s="84"/>
      <c r="R165" s="94">
        <v>132.91555</v>
      </c>
      <c r="S165" s="95">
        <v>2.3497716051305666E-4</v>
      </c>
      <c r="T165" s="95">
        <f t="shared" si="2"/>
        <v>3.0844543085371615E-3</v>
      </c>
      <c r="U165" s="95">
        <f>+R165/'סכום נכסי הקרן'!$C$42</f>
        <v>6.8831006044132851E-4</v>
      </c>
    </row>
    <row r="166" spans="2:21" s="143" customFormat="1">
      <c r="B166" s="87" t="s">
        <v>508</v>
      </c>
      <c r="C166" s="84">
        <v>1132521</v>
      </c>
      <c r="D166" s="97" t="s">
        <v>119</v>
      </c>
      <c r="E166" s="97" t="s">
        <v>290</v>
      </c>
      <c r="F166" s="84" t="s">
        <v>395</v>
      </c>
      <c r="G166" s="97" t="s">
        <v>313</v>
      </c>
      <c r="H166" s="84" t="s">
        <v>396</v>
      </c>
      <c r="I166" s="84" t="s">
        <v>159</v>
      </c>
      <c r="J166" s="84"/>
      <c r="K166" s="94">
        <v>4.75</v>
      </c>
      <c r="L166" s="97" t="s">
        <v>163</v>
      </c>
      <c r="M166" s="98">
        <v>3.5000000000000003E-2</v>
      </c>
      <c r="N166" s="98">
        <v>2.0299999999999999E-2</v>
      </c>
      <c r="O166" s="94">
        <v>42500</v>
      </c>
      <c r="P166" s="96">
        <v>107.09</v>
      </c>
      <c r="Q166" s="127">
        <v>3.2875000000000001</v>
      </c>
      <c r="R166" s="94">
        <v>48.978000000000002</v>
      </c>
      <c r="S166" s="95">
        <v>2.786206637615984E-4</v>
      </c>
      <c r="T166" s="95">
        <f t="shared" si="2"/>
        <v>1.1365893841881788E-3</v>
      </c>
      <c r="U166" s="95">
        <f>+R166/'סכום נכסי הקרן'!$C$42</f>
        <v>2.5363510996490171E-4</v>
      </c>
    </row>
    <row r="167" spans="2:21" s="143" customFormat="1">
      <c r="B167" s="87" t="s">
        <v>509</v>
      </c>
      <c r="C167" s="84">
        <v>6910160</v>
      </c>
      <c r="D167" s="97" t="s">
        <v>119</v>
      </c>
      <c r="E167" s="97" t="s">
        <v>290</v>
      </c>
      <c r="F167" s="84" t="s">
        <v>331</v>
      </c>
      <c r="G167" s="97" t="s">
        <v>292</v>
      </c>
      <c r="H167" s="84" t="s">
        <v>396</v>
      </c>
      <c r="I167" s="84" t="s">
        <v>159</v>
      </c>
      <c r="J167" s="84"/>
      <c r="K167" s="94">
        <v>4.21</v>
      </c>
      <c r="L167" s="97" t="s">
        <v>163</v>
      </c>
      <c r="M167" s="98">
        <v>3.6000000000000004E-2</v>
      </c>
      <c r="N167" s="98">
        <v>2.5799999999999997E-2</v>
      </c>
      <c r="O167" s="94">
        <f>250000/50000</f>
        <v>5</v>
      </c>
      <c r="P167" s="96">
        <v>5300001</v>
      </c>
      <c r="Q167" s="84"/>
      <c r="R167" s="94">
        <v>265.00001000000003</v>
      </c>
      <c r="S167" s="95">
        <f>1594.28607869396%/50000</f>
        <v>3.1885721573879198E-4</v>
      </c>
      <c r="T167" s="95">
        <f t="shared" si="2"/>
        <v>6.1496222421446624E-3</v>
      </c>
      <c r="U167" s="95">
        <f>+R167/'סכום נכסי הקרן'!$C$42</f>
        <v>1.3723162782688157E-3</v>
      </c>
    </row>
    <row r="168" spans="2:21" s="143" customFormat="1">
      <c r="B168" s="87" t="s">
        <v>510</v>
      </c>
      <c r="C168" s="84">
        <v>1133891</v>
      </c>
      <c r="D168" s="97" t="s">
        <v>119</v>
      </c>
      <c r="E168" s="97" t="s">
        <v>290</v>
      </c>
      <c r="F168" s="84" t="s">
        <v>511</v>
      </c>
      <c r="G168" s="97" t="s">
        <v>313</v>
      </c>
      <c r="H168" s="84" t="s">
        <v>396</v>
      </c>
      <c r="I168" s="84" t="s">
        <v>159</v>
      </c>
      <c r="J168" s="84"/>
      <c r="K168" s="94">
        <v>3.52</v>
      </c>
      <c r="L168" s="97" t="s">
        <v>163</v>
      </c>
      <c r="M168" s="98">
        <v>6.0499999999999998E-2</v>
      </c>
      <c r="N168" s="98">
        <v>3.8699999999999998E-2</v>
      </c>
      <c r="O168" s="94">
        <v>148067</v>
      </c>
      <c r="P168" s="96">
        <v>108.34</v>
      </c>
      <c r="Q168" s="84"/>
      <c r="R168" s="94">
        <v>160.41579000000002</v>
      </c>
      <c r="S168" s="95">
        <v>1.5868407543513882E-4</v>
      </c>
      <c r="T168" s="95">
        <f t="shared" si="2"/>
        <v>3.7226281998072653E-3</v>
      </c>
      <c r="U168" s="95">
        <f>+R168/'סכום נכסי הקרן'!$C$42</f>
        <v>8.3072147774014007E-4</v>
      </c>
    </row>
    <row r="169" spans="2:21" s="143" customFormat="1">
      <c r="B169" s="87" t="s">
        <v>512</v>
      </c>
      <c r="C169" s="84">
        <v>1135656</v>
      </c>
      <c r="D169" s="97" t="s">
        <v>119</v>
      </c>
      <c r="E169" s="97" t="s">
        <v>290</v>
      </c>
      <c r="F169" s="84"/>
      <c r="G169" s="97" t="s">
        <v>513</v>
      </c>
      <c r="H169" s="84" t="s">
        <v>396</v>
      </c>
      <c r="I169" s="84" t="s">
        <v>159</v>
      </c>
      <c r="J169" s="84"/>
      <c r="K169" s="94">
        <v>3.18</v>
      </c>
      <c r="L169" s="97" t="s">
        <v>163</v>
      </c>
      <c r="M169" s="98">
        <v>4.4500000000000005E-2</v>
      </c>
      <c r="N169" s="98">
        <v>3.3600000000000005E-2</v>
      </c>
      <c r="O169" s="94">
        <v>785874</v>
      </c>
      <c r="P169" s="96">
        <v>103.53</v>
      </c>
      <c r="Q169" s="84"/>
      <c r="R169" s="94">
        <v>813.61536000000001</v>
      </c>
      <c r="S169" s="95">
        <v>5.6133857142857144E-4</v>
      </c>
      <c r="T169" s="95">
        <f t="shared" si="2"/>
        <v>1.888085632301122E-2</v>
      </c>
      <c r="U169" s="95">
        <f>+R169/'סכום נכסי הקרן'!$C$42</f>
        <v>4.213349285449244E-3</v>
      </c>
    </row>
    <row r="170" spans="2:21" s="143" customFormat="1">
      <c r="B170" s="87" t="s">
        <v>514</v>
      </c>
      <c r="C170" s="84">
        <v>2380046</v>
      </c>
      <c r="D170" s="97" t="s">
        <v>119</v>
      </c>
      <c r="E170" s="97" t="s">
        <v>290</v>
      </c>
      <c r="F170" s="84" t="s">
        <v>515</v>
      </c>
      <c r="G170" s="97" t="s">
        <v>334</v>
      </c>
      <c r="H170" s="84" t="s">
        <v>396</v>
      </c>
      <c r="I170" s="84" t="s">
        <v>161</v>
      </c>
      <c r="J170" s="84"/>
      <c r="K170" s="94">
        <v>3.7900000000000005</v>
      </c>
      <c r="L170" s="97" t="s">
        <v>163</v>
      </c>
      <c r="M170" s="98">
        <v>2.9500000000000002E-2</v>
      </c>
      <c r="N170" s="98">
        <v>1.9900000000000001E-2</v>
      </c>
      <c r="O170" s="94">
        <v>130588.24</v>
      </c>
      <c r="P170" s="96">
        <v>103.67</v>
      </c>
      <c r="Q170" s="84"/>
      <c r="R170" s="94">
        <v>135.38082999999997</v>
      </c>
      <c r="S170" s="95">
        <v>4.8690836978729349E-4</v>
      </c>
      <c r="T170" s="95">
        <f t="shared" si="2"/>
        <v>3.1416638940051553E-3</v>
      </c>
      <c r="U170" s="95">
        <f>+R170/'סכום נכסי הקרן'!$C$42</f>
        <v>7.0107664061802555E-4</v>
      </c>
    </row>
    <row r="171" spans="2:21" s="143" customFormat="1">
      <c r="B171" s="87" t="s">
        <v>516</v>
      </c>
      <c r="C171" s="84">
        <v>6990196</v>
      </c>
      <c r="D171" s="97" t="s">
        <v>119</v>
      </c>
      <c r="E171" s="97" t="s">
        <v>290</v>
      </c>
      <c r="F171" s="84" t="s">
        <v>409</v>
      </c>
      <c r="G171" s="97" t="s">
        <v>313</v>
      </c>
      <c r="H171" s="84" t="s">
        <v>396</v>
      </c>
      <c r="I171" s="84" t="s">
        <v>159</v>
      </c>
      <c r="J171" s="84"/>
      <c r="K171" s="94">
        <v>4.05</v>
      </c>
      <c r="L171" s="97" t="s">
        <v>163</v>
      </c>
      <c r="M171" s="98">
        <v>7.0499999999999993E-2</v>
      </c>
      <c r="N171" s="98">
        <v>2.4800000000000003E-2</v>
      </c>
      <c r="O171" s="94">
        <v>117.6</v>
      </c>
      <c r="P171" s="96">
        <v>119.06</v>
      </c>
      <c r="Q171" s="84"/>
      <c r="R171" s="94">
        <v>0.14001</v>
      </c>
      <c r="S171" s="95">
        <v>1.9780790590665458E-7</v>
      </c>
      <c r="T171" s="95">
        <f t="shared" si="2"/>
        <v>3.2490889721954124E-6</v>
      </c>
      <c r="U171" s="95">
        <f>+R171/'סכום נכסי הקרן'!$C$42</f>
        <v>7.250490372450056E-7</v>
      </c>
    </row>
    <row r="172" spans="2:21" s="143" customFormat="1">
      <c r="B172" s="87" t="s">
        <v>517</v>
      </c>
      <c r="C172" s="84">
        <v>1132836</v>
      </c>
      <c r="D172" s="97" t="s">
        <v>119</v>
      </c>
      <c r="E172" s="97" t="s">
        <v>290</v>
      </c>
      <c r="F172" s="84" t="s">
        <v>414</v>
      </c>
      <c r="G172" s="97" t="s">
        <v>325</v>
      </c>
      <c r="H172" s="84" t="s">
        <v>396</v>
      </c>
      <c r="I172" s="84" t="s">
        <v>161</v>
      </c>
      <c r="J172" s="84"/>
      <c r="K172" s="94">
        <v>4.43</v>
      </c>
      <c r="L172" s="97" t="s">
        <v>163</v>
      </c>
      <c r="M172" s="98">
        <v>4.1399999999999999E-2</v>
      </c>
      <c r="N172" s="98">
        <v>2.2700000000000001E-2</v>
      </c>
      <c r="O172" s="94">
        <v>64944</v>
      </c>
      <c r="P172" s="96">
        <v>108.37</v>
      </c>
      <c r="Q172" s="127">
        <v>1.3443399999999999</v>
      </c>
      <c r="R172" s="94">
        <v>71.724159999999998</v>
      </c>
      <c r="S172" s="95">
        <v>8.0775122573673906E-5</v>
      </c>
      <c r="T172" s="95">
        <f t="shared" si="2"/>
        <v>1.6644395207198008E-3</v>
      </c>
      <c r="U172" s="95">
        <f>+R172/'סכום נכסי הקרן'!$C$42</f>
        <v>3.7142727773163876E-4</v>
      </c>
    </row>
    <row r="173" spans="2:21" s="143" customFormat="1">
      <c r="B173" s="87" t="s">
        <v>518</v>
      </c>
      <c r="C173" s="84">
        <v>1118835</v>
      </c>
      <c r="D173" s="97" t="s">
        <v>119</v>
      </c>
      <c r="E173" s="97" t="s">
        <v>290</v>
      </c>
      <c r="F173" s="84" t="s">
        <v>418</v>
      </c>
      <c r="G173" s="97" t="s">
        <v>325</v>
      </c>
      <c r="H173" s="84" t="s">
        <v>396</v>
      </c>
      <c r="I173" s="84" t="s">
        <v>161</v>
      </c>
      <c r="J173" s="84"/>
      <c r="K173" s="94">
        <v>2.46</v>
      </c>
      <c r="L173" s="97" t="s">
        <v>163</v>
      </c>
      <c r="M173" s="98">
        <v>1.32E-2</v>
      </c>
      <c r="N173" s="98">
        <v>8.8000000000000005E-3</v>
      </c>
      <c r="O173" s="94">
        <v>35078</v>
      </c>
      <c r="P173" s="96">
        <v>101.1</v>
      </c>
      <c r="Q173" s="84"/>
      <c r="R173" s="94">
        <v>35.463860000000004</v>
      </c>
      <c r="S173" s="95">
        <v>6.4228717073581593E-5</v>
      </c>
      <c r="T173" s="95">
        <f t="shared" si="2"/>
        <v>8.2297861893780458E-4</v>
      </c>
      <c r="U173" s="95">
        <f>+R173/'סכום נכסי הקרן'!$C$42</f>
        <v>1.8365143596879986E-4</v>
      </c>
    </row>
    <row r="174" spans="2:21" s="143" customFormat="1">
      <c r="B174" s="87" t="s">
        <v>519</v>
      </c>
      <c r="C174" s="84">
        <v>1139591</v>
      </c>
      <c r="D174" s="97" t="s">
        <v>119</v>
      </c>
      <c r="E174" s="97" t="s">
        <v>290</v>
      </c>
      <c r="F174" s="84" t="s">
        <v>507</v>
      </c>
      <c r="G174" s="97" t="s">
        <v>150</v>
      </c>
      <c r="H174" s="84" t="s">
        <v>396</v>
      </c>
      <c r="I174" s="84" t="s">
        <v>159</v>
      </c>
      <c r="J174" s="84"/>
      <c r="K174" s="94">
        <v>3.3999999999999995</v>
      </c>
      <c r="L174" s="97" t="s">
        <v>163</v>
      </c>
      <c r="M174" s="98">
        <v>2.4E-2</v>
      </c>
      <c r="N174" s="98">
        <v>1.5299999999999998E-2</v>
      </c>
      <c r="O174" s="94">
        <v>69071.600000000006</v>
      </c>
      <c r="P174" s="96">
        <v>103.18</v>
      </c>
      <c r="Q174" s="84"/>
      <c r="R174" s="94">
        <v>71.268070000000009</v>
      </c>
      <c r="S174" s="95">
        <v>2.4666666666666668E-4</v>
      </c>
      <c r="T174" s="95">
        <f t="shared" si="2"/>
        <v>1.6538554410874277E-3</v>
      </c>
      <c r="U174" s="95">
        <f>+R174/'סכום נכסי הקרן'!$C$42</f>
        <v>3.6906539204206609E-4</v>
      </c>
    </row>
    <row r="175" spans="2:21" s="143" customFormat="1">
      <c r="B175" s="87" t="s">
        <v>520</v>
      </c>
      <c r="C175" s="84">
        <v>1134923</v>
      </c>
      <c r="D175" s="97" t="s">
        <v>119</v>
      </c>
      <c r="E175" s="97" t="s">
        <v>290</v>
      </c>
      <c r="F175" s="84"/>
      <c r="G175" s="97" t="s">
        <v>313</v>
      </c>
      <c r="H175" s="84" t="s">
        <v>396</v>
      </c>
      <c r="I175" s="84" t="s">
        <v>161</v>
      </c>
      <c r="J175" s="84"/>
      <c r="K175" s="94">
        <v>2.8000000000000003</v>
      </c>
      <c r="L175" s="97" t="s">
        <v>163</v>
      </c>
      <c r="M175" s="98">
        <v>5.0999999999999997E-2</v>
      </c>
      <c r="N175" s="98">
        <v>2.9900000000000003E-2</v>
      </c>
      <c r="O175" s="94">
        <v>343449</v>
      </c>
      <c r="P175" s="96">
        <v>107.33</v>
      </c>
      <c r="Q175" s="84"/>
      <c r="R175" s="94">
        <v>368.62379999999996</v>
      </c>
      <c r="S175" s="95">
        <v>4.0548878394332938E-4</v>
      </c>
      <c r="T175" s="95">
        <f t="shared" si="2"/>
        <v>8.55432842988906E-3</v>
      </c>
      <c r="U175" s="95">
        <f>+R175/'סכום נכסי הקרן'!$C$42</f>
        <v>1.9089374422940895E-3</v>
      </c>
    </row>
    <row r="176" spans="2:21" s="143" customFormat="1">
      <c r="B176" s="87" t="s">
        <v>521</v>
      </c>
      <c r="C176" s="84">
        <v>1136134</v>
      </c>
      <c r="D176" s="97" t="s">
        <v>119</v>
      </c>
      <c r="E176" s="97" t="s">
        <v>290</v>
      </c>
      <c r="F176" s="84" t="s">
        <v>522</v>
      </c>
      <c r="G176" s="97" t="s">
        <v>313</v>
      </c>
      <c r="H176" s="84" t="s">
        <v>396</v>
      </c>
      <c r="I176" s="84" t="s">
        <v>161</v>
      </c>
      <c r="J176" s="84"/>
      <c r="K176" s="94">
        <v>3.96</v>
      </c>
      <c r="L176" s="97" t="s">
        <v>163</v>
      </c>
      <c r="M176" s="98">
        <v>3.3500000000000002E-2</v>
      </c>
      <c r="N176" s="98">
        <v>2.1199999999999997E-2</v>
      </c>
      <c r="O176" s="94">
        <v>128700</v>
      </c>
      <c r="P176" s="96">
        <v>105.74</v>
      </c>
      <c r="Q176" s="84"/>
      <c r="R176" s="94">
        <v>136.08739000000003</v>
      </c>
      <c r="S176" s="95">
        <v>2.0809928227576212E-4</v>
      </c>
      <c r="T176" s="95">
        <f t="shared" si="2"/>
        <v>3.1580604107124947E-3</v>
      </c>
      <c r="U176" s="95">
        <f>+R176/'סכום נכסי הקרן'!$C$42</f>
        <v>7.0473559817645613E-4</v>
      </c>
    </row>
    <row r="177" spans="2:21" s="143" customFormat="1">
      <c r="B177" s="87" t="s">
        <v>523</v>
      </c>
      <c r="C177" s="84">
        <v>7150345</v>
      </c>
      <c r="D177" s="97" t="s">
        <v>119</v>
      </c>
      <c r="E177" s="97" t="s">
        <v>290</v>
      </c>
      <c r="F177" s="84" t="s">
        <v>424</v>
      </c>
      <c r="G177" s="97" t="s">
        <v>313</v>
      </c>
      <c r="H177" s="84" t="s">
        <v>425</v>
      </c>
      <c r="I177" s="84" t="s">
        <v>159</v>
      </c>
      <c r="J177" s="84"/>
      <c r="K177" s="94">
        <v>2.37</v>
      </c>
      <c r="L177" s="97" t="s">
        <v>163</v>
      </c>
      <c r="M177" s="98">
        <v>0.05</v>
      </c>
      <c r="N177" s="98">
        <v>1.8400000000000003E-2</v>
      </c>
      <c r="O177" s="94">
        <v>72044</v>
      </c>
      <c r="P177" s="96">
        <v>107.54</v>
      </c>
      <c r="Q177" s="84"/>
      <c r="R177" s="94">
        <v>77.476119999999995</v>
      </c>
      <c r="S177" s="95">
        <v>3.4719999999999998E-4</v>
      </c>
      <c r="T177" s="95">
        <f t="shared" si="2"/>
        <v>1.7979201992749693E-3</v>
      </c>
      <c r="U177" s="95">
        <f>+R177/'סכום נכסי הקרן'!$C$42</f>
        <v>4.0121410053195141E-4</v>
      </c>
    </row>
    <row r="178" spans="2:21" s="143" customFormat="1">
      <c r="B178" s="87" t="s">
        <v>524</v>
      </c>
      <c r="C178" s="84">
        <v>7150352</v>
      </c>
      <c r="D178" s="97" t="s">
        <v>119</v>
      </c>
      <c r="E178" s="97" t="s">
        <v>290</v>
      </c>
      <c r="F178" s="84" t="s">
        <v>424</v>
      </c>
      <c r="G178" s="97" t="s">
        <v>313</v>
      </c>
      <c r="H178" s="84" t="s">
        <v>425</v>
      </c>
      <c r="I178" s="84" t="s">
        <v>159</v>
      </c>
      <c r="J178" s="84"/>
      <c r="K178" s="94">
        <v>3.25</v>
      </c>
      <c r="L178" s="97" t="s">
        <v>163</v>
      </c>
      <c r="M178" s="98">
        <v>4.6500000000000007E-2</v>
      </c>
      <c r="N178" s="98">
        <v>2.06E-2</v>
      </c>
      <c r="O178" s="94">
        <v>40</v>
      </c>
      <c r="P178" s="96">
        <v>108.56</v>
      </c>
      <c r="Q178" s="84"/>
      <c r="R178" s="94">
        <v>4.3429999999999996E-2</v>
      </c>
      <c r="S178" s="95">
        <v>2.0622287846924883E-7</v>
      </c>
      <c r="T178" s="95">
        <f t="shared" si="2"/>
        <v>1.0078418260299032E-6</v>
      </c>
      <c r="U178" s="95">
        <f>+R178/'סכום נכסי הקרן'!$C$42</f>
        <v>2.2490450458931927E-7</v>
      </c>
    </row>
    <row r="179" spans="2:21" s="143" customFormat="1">
      <c r="B179" s="87" t="s">
        <v>525</v>
      </c>
      <c r="C179" s="84">
        <v>4590147</v>
      </c>
      <c r="D179" s="97" t="s">
        <v>119</v>
      </c>
      <c r="E179" s="97" t="s">
        <v>290</v>
      </c>
      <c r="F179" s="84" t="s">
        <v>526</v>
      </c>
      <c r="G179" s="97" t="s">
        <v>334</v>
      </c>
      <c r="H179" s="84" t="s">
        <v>425</v>
      </c>
      <c r="I179" s="84" t="s">
        <v>161</v>
      </c>
      <c r="J179" s="84"/>
      <c r="K179" s="94">
        <v>2.94</v>
      </c>
      <c r="L179" s="97" t="s">
        <v>163</v>
      </c>
      <c r="M179" s="98">
        <v>3.4000000000000002E-2</v>
      </c>
      <c r="N179" s="98">
        <v>2.4900000000000002E-2</v>
      </c>
      <c r="O179" s="94">
        <v>60710.13</v>
      </c>
      <c r="P179" s="96">
        <v>103.21</v>
      </c>
      <c r="Q179" s="84"/>
      <c r="R179" s="94">
        <v>62.658919999999995</v>
      </c>
      <c r="S179" s="95">
        <v>1.1688123722916144E-4</v>
      </c>
      <c r="T179" s="95">
        <f t="shared" si="2"/>
        <v>1.4540704662643709E-3</v>
      </c>
      <c r="U179" s="95">
        <f>+R179/'סכום נכסי הקרן'!$C$42</f>
        <v>3.2448246282988234E-4</v>
      </c>
    </row>
    <row r="180" spans="2:21" s="143" customFormat="1">
      <c r="B180" s="87" t="s">
        <v>527</v>
      </c>
      <c r="C180" s="84">
        <v>1132687</v>
      </c>
      <c r="D180" s="97" t="s">
        <v>119</v>
      </c>
      <c r="E180" s="97" t="s">
        <v>290</v>
      </c>
      <c r="F180" s="84" t="s">
        <v>439</v>
      </c>
      <c r="G180" s="97" t="s">
        <v>313</v>
      </c>
      <c r="H180" s="84" t="s">
        <v>425</v>
      </c>
      <c r="I180" s="84" t="s">
        <v>161</v>
      </c>
      <c r="J180" s="84"/>
      <c r="K180" s="94">
        <v>4.51</v>
      </c>
      <c r="L180" s="97" t="s">
        <v>163</v>
      </c>
      <c r="M180" s="98">
        <v>3.7000000000000005E-2</v>
      </c>
      <c r="N180" s="98">
        <v>2.2600000000000002E-2</v>
      </c>
      <c r="O180" s="94">
        <v>35840.870000000003</v>
      </c>
      <c r="P180" s="96">
        <v>106.6</v>
      </c>
      <c r="Q180" s="84"/>
      <c r="R180" s="94">
        <v>38.20637</v>
      </c>
      <c r="S180" s="95">
        <v>1.441210778108223E-4</v>
      </c>
      <c r="T180" s="95">
        <f t="shared" si="2"/>
        <v>8.86621637273178E-4</v>
      </c>
      <c r="U180" s="95">
        <f>+R180/'סכום נכסי הקרן'!$C$42</f>
        <v>1.9785366606047043E-4</v>
      </c>
    </row>
    <row r="181" spans="2:21" s="143" customFormat="1">
      <c r="B181" s="87" t="s">
        <v>528</v>
      </c>
      <c r="C181" s="84">
        <v>1115070</v>
      </c>
      <c r="D181" s="97" t="s">
        <v>119</v>
      </c>
      <c r="E181" s="97" t="s">
        <v>290</v>
      </c>
      <c r="F181" s="84" t="s">
        <v>529</v>
      </c>
      <c r="G181" s="97" t="s">
        <v>370</v>
      </c>
      <c r="H181" s="84" t="s">
        <v>425</v>
      </c>
      <c r="I181" s="84" t="s">
        <v>159</v>
      </c>
      <c r="J181" s="84"/>
      <c r="K181" s="94">
        <v>0.3</v>
      </c>
      <c r="L181" s="97" t="s">
        <v>163</v>
      </c>
      <c r="M181" s="98">
        <v>8.5000000000000006E-2</v>
      </c>
      <c r="N181" s="98">
        <v>7.4000000000000003E-3</v>
      </c>
      <c r="O181" s="94">
        <v>9092.5</v>
      </c>
      <c r="P181" s="96">
        <v>104.02</v>
      </c>
      <c r="Q181" s="84"/>
      <c r="R181" s="94">
        <v>9.4580200000000012</v>
      </c>
      <c r="S181" s="95">
        <v>3.3317190237074282E-5</v>
      </c>
      <c r="T181" s="95">
        <f t="shared" si="2"/>
        <v>2.1948395458041325E-4</v>
      </c>
      <c r="U181" s="95">
        <f>+R181/'סכום נכסי הקרן'!$C$42</f>
        <v>4.8978846476994561E-5</v>
      </c>
    </row>
    <row r="182" spans="2:21" s="143" customFormat="1">
      <c r="B182" s="87" t="s">
        <v>530</v>
      </c>
      <c r="C182" s="84">
        <v>1132562</v>
      </c>
      <c r="D182" s="97" t="s">
        <v>119</v>
      </c>
      <c r="E182" s="97" t="s">
        <v>290</v>
      </c>
      <c r="F182" s="84" t="s">
        <v>448</v>
      </c>
      <c r="G182" s="97" t="s">
        <v>334</v>
      </c>
      <c r="H182" s="84" t="s">
        <v>445</v>
      </c>
      <c r="I182" s="84" t="s">
        <v>159</v>
      </c>
      <c r="J182" s="84"/>
      <c r="K182" s="94">
        <v>2.16</v>
      </c>
      <c r="L182" s="97" t="s">
        <v>163</v>
      </c>
      <c r="M182" s="98">
        <v>3.3000000000000002E-2</v>
      </c>
      <c r="N182" s="98">
        <v>2.2700000000000001E-2</v>
      </c>
      <c r="O182" s="94">
        <v>35615.29</v>
      </c>
      <c r="P182" s="96">
        <v>102.68</v>
      </c>
      <c r="Q182" s="84"/>
      <c r="R182" s="94">
        <v>36.569780000000002</v>
      </c>
      <c r="S182" s="95">
        <v>5.2094670365294274E-5</v>
      </c>
      <c r="T182" s="95">
        <f t="shared" si="2"/>
        <v>8.4864273204494228E-4</v>
      </c>
      <c r="U182" s="95">
        <f>+R182/'סכום נכסי הקרן'!$C$42</f>
        <v>1.893784999732995E-4</v>
      </c>
    </row>
    <row r="183" spans="2:21" s="143" customFormat="1">
      <c r="B183" s="87" t="s">
        <v>531</v>
      </c>
      <c r="C183" s="84">
        <v>2590362</v>
      </c>
      <c r="D183" s="97" t="s">
        <v>119</v>
      </c>
      <c r="E183" s="97" t="s">
        <v>290</v>
      </c>
      <c r="F183" s="84" t="s">
        <v>452</v>
      </c>
      <c r="G183" s="97" t="s">
        <v>341</v>
      </c>
      <c r="H183" s="84" t="s">
        <v>445</v>
      </c>
      <c r="I183" s="84" t="s">
        <v>161</v>
      </c>
      <c r="J183" s="84"/>
      <c r="K183" s="94">
        <v>2.5799999999999996</v>
      </c>
      <c r="L183" s="97" t="s">
        <v>163</v>
      </c>
      <c r="M183" s="98">
        <v>0.06</v>
      </c>
      <c r="N183" s="98">
        <v>1.8799999999999997E-2</v>
      </c>
      <c r="O183" s="94">
        <v>125722.8</v>
      </c>
      <c r="P183" s="96">
        <v>110.84</v>
      </c>
      <c r="Q183" s="84"/>
      <c r="R183" s="94">
        <v>139.35114000000002</v>
      </c>
      <c r="S183" s="95">
        <v>2.0426611623276033E-4</v>
      </c>
      <c r="T183" s="95">
        <f t="shared" si="2"/>
        <v>3.2337993874498902E-3</v>
      </c>
      <c r="U183" s="95">
        <f>+R183/'סכום נכסי הקרן'!$C$42</f>
        <v>7.2163709660734237E-4</v>
      </c>
    </row>
    <row r="184" spans="2:21" s="143" customFormat="1">
      <c r="B184" s="87" t="s">
        <v>532</v>
      </c>
      <c r="C184" s="84">
        <v>2590388</v>
      </c>
      <c r="D184" s="97" t="s">
        <v>119</v>
      </c>
      <c r="E184" s="97" t="s">
        <v>290</v>
      </c>
      <c r="F184" s="84" t="s">
        <v>452</v>
      </c>
      <c r="G184" s="97" t="s">
        <v>341</v>
      </c>
      <c r="H184" s="84" t="s">
        <v>445</v>
      </c>
      <c r="I184" s="84" t="s">
        <v>161</v>
      </c>
      <c r="J184" s="84"/>
      <c r="K184" s="94">
        <v>4.6899999999999995</v>
      </c>
      <c r="L184" s="97" t="s">
        <v>163</v>
      </c>
      <c r="M184" s="98">
        <v>5.9000000000000004E-2</v>
      </c>
      <c r="N184" s="98">
        <v>2.8899999999999995E-2</v>
      </c>
      <c r="O184" s="94">
        <v>1804</v>
      </c>
      <c r="P184" s="96">
        <v>114.72</v>
      </c>
      <c r="Q184" s="84"/>
      <c r="R184" s="94">
        <v>2.06955</v>
      </c>
      <c r="S184" s="95">
        <v>2.5289554180486668E-6</v>
      </c>
      <c r="T184" s="95">
        <f t="shared" si="2"/>
        <v>4.8026227286672499E-5</v>
      </c>
      <c r="U184" s="95">
        <f>+R184/'סכום נכסי הקרן'!$C$42</f>
        <v>1.0717271873654749E-5</v>
      </c>
    </row>
    <row r="185" spans="2:21" s="143" customFormat="1">
      <c r="B185" s="87" t="s">
        <v>533</v>
      </c>
      <c r="C185" s="84">
        <v>1135664</v>
      </c>
      <c r="D185" s="97" t="s">
        <v>119</v>
      </c>
      <c r="E185" s="97" t="s">
        <v>290</v>
      </c>
      <c r="F185" s="84" t="s">
        <v>454</v>
      </c>
      <c r="G185" s="97" t="s">
        <v>313</v>
      </c>
      <c r="H185" s="84" t="s">
        <v>445</v>
      </c>
      <c r="I185" s="84" t="s">
        <v>161</v>
      </c>
      <c r="J185" s="84"/>
      <c r="K185" s="94">
        <v>5.1400000000000006</v>
      </c>
      <c r="L185" s="97" t="s">
        <v>163</v>
      </c>
      <c r="M185" s="98">
        <v>6.9000000000000006E-2</v>
      </c>
      <c r="N185" s="98">
        <v>6.0100000000000008E-2</v>
      </c>
      <c r="O185" s="94">
        <v>168567</v>
      </c>
      <c r="P185" s="96">
        <v>105.81</v>
      </c>
      <c r="Q185" s="84"/>
      <c r="R185" s="94">
        <v>178.36073999999999</v>
      </c>
      <c r="S185" s="95">
        <v>3.6521066554583251E-4</v>
      </c>
      <c r="T185" s="95">
        <f t="shared" si="2"/>
        <v>4.1390608771274427E-3</v>
      </c>
      <c r="U185" s="95">
        <f>+R185/'סכום נכסי הקרן'!$C$42</f>
        <v>9.2365033082856055E-4</v>
      </c>
    </row>
    <row r="186" spans="2:21" s="143" customFormat="1">
      <c r="B186" s="87" t="s">
        <v>534</v>
      </c>
      <c r="C186" s="84">
        <v>1137314</v>
      </c>
      <c r="D186" s="97" t="s">
        <v>119</v>
      </c>
      <c r="E186" s="97" t="s">
        <v>290</v>
      </c>
      <c r="F186" s="84"/>
      <c r="G186" s="97" t="s">
        <v>313</v>
      </c>
      <c r="H186" s="84" t="s">
        <v>445</v>
      </c>
      <c r="I186" s="84" t="s">
        <v>159</v>
      </c>
      <c r="J186" s="84"/>
      <c r="K186" s="94">
        <v>4.58</v>
      </c>
      <c r="L186" s="97" t="s">
        <v>163</v>
      </c>
      <c r="M186" s="98">
        <v>4.5999999999999999E-2</v>
      </c>
      <c r="N186" s="98">
        <v>4.4000000000000004E-2</v>
      </c>
      <c r="O186" s="94">
        <v>108735</v>
      </c>
      <c r="P186" s="96">
        <v>102.22</v>
      </c>
      <c r="Q186" s="84"/>
      <c r="R186" s="94">
        <v>111.08638999999999</v>
      </c>
      <c r="S186" s="95">
        <v>4.1821153846153847E-4</v>
      </c>
      <c r="T186" s="95">
        <f t="shared" si="2"/>
        <v>2.5778841847725075E-3</v>
      </c>
      <c r="U186" s="95">
        <f>+R186/'סכום נכסי הקרן'!$C$42</f>
        <v>5.7526662467340345E-4</v>
      </c>
    </row>
    <row r="187" spans="2:21" s="143" customFormat="1">
      <c r="B187" s="87" t="s">
        <v>535</v>
      </c>
      <c r="C187" s="84">
        <v>1980341</v>
      </c>
      <c r="D187" s="97" t="s">
        <v>119</v>
      </c>
      <c r="E187" s="97" t="s">
        <v>290</v>
      </c>
      <c r="F187" s="84" t="s">
        <v>461</v>
      </c>
      <c r="G187" s="97" t="s">
        <v>313</v>
      </c>
      <c r="H187" s="84" t="s">
        <v>445</v>
      </c>
      <c r="I187" s="84" t="s">
        <v>159</v>
      </c>
      <c r="J187" s="84"/>
      <c r="K187" s="94">
        <v>0.91000000000000014</v>
      </c>
      <c r="L187" s="97" t="s">
        <v>163</v>
      </c>
      <c r="M187" s="98">
        <v>3.5099999999999999E-2</v>
      </c>
      <c r="N187" s="98">
        <v>1.0499999999999999E-2</v>
      </c>
      <c r="O187" s="94">
        <v>5426.4</v>
      </c>
      <c r="P187" s="96">
        <v>102.18</v>
      </c>
      <c r="Q187" s="84"/>
      <c r="R187" s="94">
        <v>5.5446899999999992</v>
      </c>
      <c r="S187" s="95">
        <v>3.2550952342104121E-5</v>
      </c>
      <c r="T187" s="95">
        <f t="shared" si="2"/>
        <v>1.286707458984514E-4</v>
      </c>
      <c r="U187" s="95">
        <f>+R187/'סכום נכסי הקרן'!$C$42</f>
        <v>2.8713464369130847E-5</v>
      </c>
    </row>
    <row r="188" spans="2:21" s="143" customFormat="1">
      <c r="B188" s="87" t="s">
        <v>536</v>
      </c>
      <c r="C188" s="84">
        <v>2260420</v>
      </c>
      <c r="D188" s="97" t="s">
        <v>119</v>
      </c>
      <c r="E188" s="97" t="s">
        <v>290</v>
      </c>
      <c r="F188" s="84" t="s">
        <v>465</v>
      </c>
      <c r="G188" s="97" t="s">
        <v>313</v>
      </c>
      <c r="H188" s="84" t="s">
        <v>445</v>
      </c>
      <c r="I188" s="84" t="s">
        <v>161</v>
      </c>
      <c r="J188" s="84"/>
      <c r="K188" s="94">
        <v>3.58</v>
      </c>
      <c r="L188" s="97" t="s">
        <v>163</v>
      </c>
      <c r="M188" s="98">
        <v>5.74E-2</v>
      </c>
      <c r="N188" s="98">
        <v>2.6699999999999998E-2</v>
      </c>
      <c r="O188" s="94">
        <v>53178.76</v>
      </c>
      <c r="P188" s="96">
        <v>112.79</v>
      </c>
      <c r="Q188" s="84"/>
      <c r="R188" s="94">
        <v>59.980319999999999</v>
      </c>
      <c r="S188" s="95">
        <v>1.3200618432861896E-4</v>
      </c>
      <c r="T188" s="95">
        <f t="shared" si="2"/>
        <v>1.3919105511088633E-3</v>
      </c>
      <c r="U188" s="95">
        <f>+R188/'סכום נכסי הקרן'!$C$42</f>
        <v>3.1061119398362514E-4</v>
      </c>
    </row>
    <row r="189" spans="2:21" s="143" customFormat="1">
      <c r="B189" s="87" t="s">
        <v>537</v>
      </c>
      <c r="C189" s="84">
        <v>1134840</v>
      </c>
      <c r="D189" s="97" t="s">
        <v>119</v>
      </c>
      <c r="E189" s="97" t="s">
        <v>290</v>
      </c>
      <c r="F189" s="84" t="s">
        <v>538</v>
      </c>
      <c r="G189" s="97" t="s">
        <v>334</v>
      </c>
      <c r="H189" s="84" t="s">
        <v>471</v>
      </c>
      <c r="I189" s="84" t="s">
        <v>159</v>
      </c>
      <c r="J189" s="84"/>
      <c r="K189" s="94">
        <v>1.84</v>
      </c>
      <c r="L189" s="97" t="s">
        <v>163</v>
      </c>
      <c r="M189" s="98">
        <v>4.2999999999999997E-2</v>
      </c>
      <c r="N189" s="98">
        <v>2.8200000000000003E-2</v>
      </c>
      <c r="O189" s="94">
        <v>103499.78</v>
      </c>
      <c r="P189" s="96">
        <v>103.12</v>
      </c>
      <c r="Q189" s="84"/>
      <c r="R189" s="94">
        <v>106.72897</v>
      </c>
      <c r="S189" s="95">
        <v>1.7922411775073808E-4</v>
      </c>
      <c r="T189" s="95">
        <f t="shared" si="2"/>
        <v>2.4767653699076853E-3</v>
      </c>
      <c r="U189" s="95">
        <f>+R189/'סכום נכסי הקרן'!$C$42</f>
        <v>5.5270149949754365E-4</v>
      </c>
    </row>
    <row r="190" spans="2:21" s="143" customFormat="1">
      <c r="B190" s="87" t="s">
        <v>539</v>
      </c>
      <c r="C190" s="84">
        <v>1138254</v>
      </c>
      <c r="D190" s="97" t="s">
        <v>119</v>
      </c>
      <c r="E190" s="97" t="s">
        <v>290</v>
      </c>
      <c r="F190" s="84" t="s">
        <v>538</v>
      </c>
      <c r="G190" s="97" t="s">
        <v>334</v>
      </c>
      <c r="H190" s="84" t="s">
        <v>471</v>
      </c>
      <c r="I190" s="84" t="s">
        <v>159</v>
      </c>
      <c r="J190" s="84"/>
      <c r="K190" s="94">
        <v>2.76</v>
      </c>
      <c r="L190" s="97" t="s">
        <v>163</v>
      </c>
      <c r="M190" s="98">
        <v>4.2500000000000003E-2</v>
      </c>
      <c r="N190" s="98">
        <v>3.2699999999999993E-2</v>
      </c>
      <c r="O190" s="94">
        <v>106515.84</v>
      </c>
      <c r="P190" s="96">
        <v>103.4</v>
      </c>
      <c r="Q190" s="84"/>
      <c r="R190" s="94">
        <v>110.13738000000001</v>
      </c>
      <c r="S190" s="95">
        <v>1.7552141883267434E-4</v>
      </c>
      <c r="T190" s="95">
        <f t="shared" si="2"/>
        <v>2.5558613440789632E-3</v>
      </c>
      <c r="U190" s="95">
        <f>+R190/'סכום נכסי הקרן'!$C$42</f>
        <v>5.7035212723153595E-4</v>
      </c>
    </row>
    <row r="191" spans="2:21" s="143" customFormat="1">
      <c r="B191" s="87" t="s">
        <v>540</v>
      </c>
      <c r="C191" s="84">
        <v>1131457</v>
      </c>
      <c r="D191" s="97" t="s">
        <v>119</v>
      </c>
      <c r="E191" s="97" t="s">
        <v>290</v>
      </c>
      <c r="F191" s="84" t="s">
        <v>541</v>
      </c>
      <c r="G191" s="97" t="s">
        <v>334</v>
      </c>
      <c r="H191" s="84" t="s">
        <v>471</v>
      </c>
      <c r="I191" s="84" t="s">
        <v>161</v>
      </c>
      <c r="J191" s="84"/>
      <c r="K191" s="94">
        <v>2.1399999999999997</v>
      </c>
      <c r="L191" s="97" t="s">
        <v>163</v>
      </c>
      <c r="M191" s="98">
        <v>4.7E-2</v>
      </c>
      <c r="N191" s="98">
        <v>1.9300000000000001E-2</v>
      </c>
      <c r="O191" s="94">
        <v>22000</v>
      </c>
      <c r="P191" s="96">
        <v>106.37</v>
      </c>
      <c r="Q191" s="84"/>
      <c r="R191" s="94">
        <v>23.401400000000002</v>
      </c>
      <c r="S191" s="95">
        <v>1.9973852411388728E-4</v>
      </c>
      <c r="T191" s="95">
        <f t="shared" si="2"/>
        <v>5.4305571511987529E-4</v>
      </c>
      <c r="U191" s="95">
        <f>+R191/'סכום נכסי הקרן'!$C$42</f>
        <v>1.2118536204689148E-4</v>
      </c>
    </row>
    <row r="192" spans="2:21" s="143" customFormat="1">
      <c r="B192" s="83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94"/>
      <c r="P192" s="96"/>
      <c r="Q192" s="84"/>
      <c r="R192" s="84"/>
      <c r="S192" s="84"/>
      <c r="T192" s="95"/>
      <c r="U192" s="84"/>
    </row>
    <row r="193" spans="2:21" s="143" customFormat="1">
      <c r="B193" s="102" t="s">
        <v>45</v>
      </c>
      <c r="C193" s="82"/>
      <c r="D193" s="82"/>
      <c r="E193" s="82"/>
      <c r="F193" s="82"/>
      <c r="G193" s="82"/>
      <c r="H193" s="82"/>
      <c r="I193" s="82"/>
      <c r="J193" s="82"/>
      <c r="K193" s="91">
        <v>4.24</v>
      </c>
      <c r="L193" s="82"/>
      <c r="M193" s="82"/>
      <c r="N193" s="104">
        <v>4.5200000000000011E-2</v>
      </c>
      <c r="O193" s="91"/>
      <c r="P193" s="93"/>
      <c r="Q193" s="82"/>
      <c r="R193" s="91">
        <v>75.00667</v>
      </c>
      <c r="S193" s="82"/>
      <c r="T193" s="92">
        <f t="shared" ref="T193:T194" si="3">R193/$R$11</f>
        <v>1.740613844283269E-3</v>
      </c>
      <c r="U193" s="92">
        <f>+R193/'סכום נכסי הקרן'!$C$42</f>
        <v>3.8842592579425644E-4</v>
      </c>
    </row>
    <row r="194" spans="2:21" s="143" customFormat="1">
      <c r="B194" s="87" t="s">
        <v>542</v>
      </c>
      <c r="C194" s="84">
        <v>2590396</v>
      </c>
      <c r="D194" s="97" t="s">
        <v>119</v>
      </c>
      <c r="E194" s="97" t="s">
        <v>290</v>
      </c>
      <c r="F194" s="84" t="s">
        <v>452</v>
      </c>
      <c r="G194" s="97" t="s">
        <v>341</v>
      </c>
      <c r="H194" s="84" t="s">
        <v>445</v>
      </c>
      <c r="I194" s="84" t="s">
        <v>161</v>
      </c>
      <c r="J194" s="84"/>
      <c r="K194" s="94">
        <v>4.24</v>
      </c>
      <c r="L194" s="97" t="s">
        <v>163</v>
      </c>
      <c r="M194" s="98">
        <v>6.7000000000000004E-2</v>
      </c>
      <c r="N194" s="98">
        <v>4.5200000000000011E-2</v>
      </c>
      <c r="O194" s="94">
        <v>76010</v>
      </c>
      <c r="P194" s="96">
        <v>98.68</v>
      </c>
      <c r="Q194" s="84"/>
      <c r="R194" s="94">
        <v>75.00667</v>
      </c>
      <c r="S194" s="95">
        <v>6.3115660007456628E-5</v>
      </c>
      <c r="T194" s="95">
        <f t="shared" si="3"/>
        <v>1.740613844283269E-3</v>
      </c>
      <c r="U194" s="95">
        <f>+R194/'סכום נכסי הקרן'!$C$42</f>
        <v>3.8842592579425644E-4</v>
      </c>
    </row>
    <row r="195" spans="2:21" s="143" customFormat="1">
      <c r="B195" s="145"/>
    </row>
    <row r="196" spans="2:21" s="143" customFormat="1">
      <c r="B196" s="145"/>
    </row>
    <row r="197" spans="2:21" s="143" customFormat="1">
      <c r="B197" s="145"/>
    </row>
    <row r="198" spans="2:21" s="143" customFormat="1">
      <c r="B198" s="146" t="s">
        <v>244</v>
      </c>
    </row>
    <row r="199" spans="2:21" s="143" customFormat="1">
      <c r="B199" s="146" t="s">
        <v>110</v>
      </c>
    </row>
    <row r="200" spans="2:21" s="143" customFormat="1">
      <c r="B200" s="146" t="s">
        <v>229</v>
      </c>
    </row>
    <row r="201" spans="2:21" s="143" customFormat="1">
      <c r="B201" s="146" t="s">
        <v>239</v>
      </c>
    </row>
    <row r="202" spans="2:21" s="143" customFormat="1">
      <c r="B202" s="146" t="s">
        <v>237</v>
      </c>
    </row>
    <row r="203" spans="2:21" s="143" customFormat="1">
      <c r="B203" s="145"/>
    </row>
    <row r="204" spans="2:21" s="143" customFormat="1">
      <c r="B204" s="145"/>
    </row>
    <row r="205" spans="2:21" s="143" customFormat="1">
      <c r="B205" s="145"/>
    </row>
    <row r="206" spans="2:21" s="143" customFormat="1">
      <c r="B206" s="145"/>
    </row>
    <row r="207" spans="2:21" s="143" customFormat="1">
      <c r="B207" s="145"/>
    </row>
    <row r="208" spans="2:21" s="143" customFormat="1">
      <c r="B208" s="145"/>
    </row>
    <row r="209" spans="2:2" s="143" customFormat="1">
      <c r="B209" s="145"/>
    </row>
    <row r="210" spans="2:2" s="143" customFormat="1">
      <c r="B210" s="145"/>
    </row>
    <row r="211" spans="2:2" s="143" customFormat="1">
      <c r="B211" s="145"/>
    </row>
    <row r="212" spans="2:2" s="143" customFormat="1">
      <c r="B212" s="145"/>
    </row>
    <row r="213" spans="2:2" s="143" customFormat="1">
      <c r="B213" s="145"/>
    </row>
    <row r="214" spans="2:2" s="143" customFormat="1">
      <c r="B214" s="145"/>
    </row>
    <row r="215" spans="2:2" s="143" customFormat="1">
      <c r="B215" s="145"/>
    </row>
    <row r="216" spans="2:2" s="143" customFormat="1">
      <c r="B216" s="145"/>
    </row>
    <row r="217" spans="2:2" s="143" customFormat="1">
      <c r="B217" s="145"/>
    </row>
    <row r="218" spans="2:2" s="143" customFormat="1">
      <c r="B218" s="145"/>
    </row>
    <row r="219" spans="2:2" s="143" customFormat="1">
      <c r="B219" s="145"/>
    </row>
    <row r="220" spans="2:2" s="143" customFormat="1">
      <c r="B220" s="145"/>
    </row>
    <row r="221" spans="2:2" s="143" customFormat="1">
      <c r="B221" s="145"/>
    </row>
    <row r="222" spans="2:2" s="143" customFormat="1">
      <c r="B222" s="145"/>
    </row>
    <row r="223" spans="2:2" s="143" customFormat="1">
      <c r="B223" s="145"/>
    </row>
    <row r="224" spans="2:2" s="143" customFormat="1">
      <c r="B224" s="145"/>
    </row>
    <row r="225" spans="2:17" s="143" customFormat="1">
      <c r="B225" s="145"/>
    </row>
    <row r="226" spans="2:17" s="143" customFormat="1">
      <c r="B226" s="145"/>
    </row>
    <row r="227" spans="2:17" s="143" customFormat="1">
      <c r="B227" s="145"/>
    </row>
    <row r="228" spans="2:17" s="143" customFormat="1">
      <c r="B228" s="145"/>
    </row>
    <row r="229" spans="2:17">
      <c r="C229" s="1"/>
      <c r="D229" s="1"/>
      <c r="E229" s="1"/>
      <c r="F229" s="1"/>
      <c r="Q229" s="1"/>
    </row>
    <row r="230" spans="2:17">
      <c r="C230" s="1"/>
      <c r="D230" s="1"/>
      <c r="E230" s="1"/>
      <c r="F230" s="1"/>
      <c r="Q230" s="1"/>
    </row>
    <row r="231" spans="2:17">
      <c r="C231" s="1"/>
      <c r="D231" s="1"/>
      <c r="E231" s="1"/>
      <c r="F231" s="1"/>
      <c r="Q231" s="1"/>
    </row>
    <row r="232" spans="2:17">
      <c r="C232" s="1"/>
      <c r="D232" s="1"/>
      <c r="E232" s="1"/>
      <c r="F232" s="1"/>
      <c r="Q232" s="1"/>
    </row>
    <row r="233" spans="2:17">
      <c r="C233" s="1"/>
      <c r="D233" s="1"/>
      <c r="E233" s="1"/>
      <c r="F233" s="1"/>
      <c r="Q233" s="1"/>
    </row>
    <row r="234" spans="2:17">
      <c r="C234" s="1"/>
      <c r="D234" s="1"/>
      <c r="E234" s="1"/>
      <c r="F234" s="1"/>
      <c r="Q234" s="1"/>
    </row>
    <row r="235" spans="2:17">
      <c r="C235" s="1"/>
      <c r="D235" s="1"/>
      <c r="E235" s="1"/>
      <c r="F235" s="1"/>
      <c r="Q235" s="1"/>
    </row>
    <row r="236" spans="2:17">
      <c r="C236" s="1"/>
      <c r="D236" s="1"/>
      <c r="E236" s="1"/>
      <c r="F236" s="1"/>
      <c r="Q236" s="1"/>
    </row>
    <row r="237" spans="2:17">
      <c r="C237" s="1"/>
      <c r="D237" s="1"/>
      <c r="E237" s="1"/>
      <c r="F237" s="1"/>
      <c r="Q237" s="1"/>
    </row>
    <row r="238" spans="2:17">
      <c r="C238" s="1"/>
      <c r="D238" s="1"/>
      <c r="E238" s="1"/>
      <c r="F238" s="1"/>
      <c r="Q238" s="1"/>
    </row>
    <row r="239" spans="2:17">
      <c r="C239" s="1"/>
      <c r="D239" s="1"/>
      <c r="E239" s="1"/>
      <c r="F239" s="1"/>
      <c r="Q239" s="1"/>
    </row>
    <row r="240" spans="2:17">
      <c r="C240" s="1"/>
      <c r="D240" s="1"/>
      <c r="E240" s="1"/>
      <c r="F240" s="1"/>
      <c r="Q240" s="1"/>
    </row>
    <row r="241" spans="3:17">
      <c r="C241" s="1"/>
      <c r="D241" s="1"/>
      <c r="E241" s="1"/>
      <c r="F241" s="1"/>
      <c r="Q241" s="1"/>
    </row>
    <row r="242" spans="3:17">
      <c r="C242" s="1"/>
      <c r="D242" s="1"/>
      <c r="E242" s="1"/>
      <c r="F242" s="1"/>
      <c r="Q242" s="1"/>
    </row>
    <row r="243" spans="3:17">
      <c r="C243" s="1"/>
      <c r="D243" s="1"/>
      <c r="E243" s="1"/>
      <c r="F243" s="1"/>
      <c r="Q243" s="1"/>
    </row>
    <row r="244" spans="3:17">
      <c r="C244" s="1"/>
      <c r="D244" s="1"/>
      <c r="E244" s="1"/>
      <c r="F244" s="1"/>
      <c r="Q244" s="1"/>
    </row>
    <row r="245" spans="3:17">
      <c r="C245" s="1"/>
      <c r="D245" s="1"/>
      <c r="E245" s="1"/>
      <c r="F245" s="1"/>
      <c r="Q245" s="1"/>
    </row>
    <row r="246" spans="3:17">
      <c r="C246" s="1"/>
      <c r="D246" s="1"/>
      <c r="E246" s="1"/>
      <c r="F246" s="1"/>
      <c r="Q246" s="1"/>
    </row>
    <row r="247" spans="3:17">
      <c r="C247" s="1"/>
      <c r="D247" s="1"/>
      <c r="E247" s="1"/>
      <c r="F247" s="1"/>
      <c r="Q247" s="1"/>
    </row>
    <row r="248" spans="3:17">
      <c r="C248" s="1"/>
      <c r="D248" s="1"/>
      <c r="E248" s="1"/>
      <c r="F248" s="1"/>
      <c r="Q248" s="1"/>
    </row>
    <row r="249" spans="3:17">
      <c r="C249" s="1"/>
      <c r="D249" s="1"/>
      <c r="E249" s="1"/>
      <c r="F249" s="1"/>
      <c r="Q249" s="1"/>
    </row>
    <row r="250" spans="3:17">
      <c r="C250" s="1"/>
      <c r="D250" s="1"/>
      <c r="E250" s="1"/>
      <c r="F250" s="1"/>
      <c r="Q250" s="1"/>
    </row>
    <row r="251" spans="3:17">
      <c r="C251" s="1"/>
      <c r="D251" s="1"/>
      <c r="E251" s="1"/>
      <c r="F251" s="1"/>
      <c r="Q251" s="1"/>
    </row>
    <row r="252" spans="3:17">
      <c r="C252" s="1"/>
      <c r="D252" s="1"/>
      <c r="E252" s="1"/>
      <c r="F252" s="1"/>
      <c r="Q252" s="1"/>
    </row>
    <row r="253" spans="3:17">
      <c r="C253" s="1"/>
      <c r="D253" s="1"/>
      <c r="E253" s="1"/>
      <c r="F253" s="1"/>
      <c r="Q253" s="1"/>
    </row>
    <row r="254" spans="3:17">
      <c r="C254" s="1"/>
      <c r="D254" s="1"/>
      <c r="E254" s="1"/>
      <c r="F254" s="1"/>
      <c r="Q254" s="1"/>
    </row>
    <row r="255" spans="3:17">
      <c r="C255" s="1"/>
      <c r="D255" s="1"/>
      <c r="E255" s="1"/>
      <c r="F255" s="1"/>
      <c r="Q255" s="1"/>
    </row>
    <row r="256" spans="3:17">
      <c r="C256" s="1"/>
      <c r="D256" s="1"/>
      <c r="E256" s="1"/>
      <c r="F256" s="1"/>
      <c r="Q256" s="1"/>
    </row>
    <row r="257" spans="3:17">
      <c r="C257" s="1"/>
      <c r="D257" s="1"/>
      <c r="E257" s="1"/>
      <c r="F257" s="1"/>
      <c r="Q257" s="1"/>
    </row>
    <row r="258" spans="3:17">
      <c r="C258" s="1"/>
      <c r="D258" s="1"/>
      <c r="E258" s="1"/>
      <c r="F258" s="1"/>
      <c r="Q258" s="1"/>
    </row>
    <row r="259" spans="3:17">
      <c r="C259" s="1"/>
      <c r="D259" s="1"/>
      <c r="E259" s="1"/>
      <c r="F259" s="1"/>
      <c r="Q259" s="1"/>
    </row>
    <row r="260" spans="3:17">
      <c r="C260" s="1"/>
      <c r="D260" s="1"/>
      <c r="E260" s="1"/>
      <c r="F260" s="1"/>
      <c r="Q260" s="1"/>
    </row>
    <row r="261" spans="3:17">
      <c r="C261" s="1"/>
      <c r="D261" s="1"/>
      <c r="E261" s="1"/>
      <c r="F261" s="1"/>
      <c r="Q261" s="1"/>
    </row>
    <row r="262" spans="3:17">
      <c r="C262" s="1"/>
      <c r="D262" s="1"/>
      <c r="E262" s="1"/>
      <c r="F262" s="1"/>
      <c r="Q262" s="1"/>
    </row>
    <row r="263" spans="3:17">
      <c r="C263" s="1"/>
      <c r="D263" s="1"/>
      <c r="E263" s="1"/>
      <c r="F263" s="1"/>
      <c r="Q263" s="1"/>
    </row>
    <row r="264" spans="3:17">
      <c r="C264" s="1"/>
      <c r="D264" s="1"/>
      <c r="E264" s="1"/>
      <c r="F264" s="1"/>
      <c r="Q264" s="1"/>
    </row>
    <row r="265" spans="3:17">
      <c r="C265" s="1"/>
      <c r="D265" s="1"/>
      <c r="E265" s="1"/>
      <c r="F265" s="1"/>
      <c r="Q265" s="1"/>
    </row>
    <row r="266" spans="3:17">
      <c r="C266" s="1"/>
      <c r="D266" s="1"/>
      <c r="E266" s="1"/>
      <c r="F266" s="1"/>
      <c r="Q266" s="1"/>
    </row>
    <row r="267" spans="3:17">
      <c r="C267" s="1"/>
      <c r="D267" s="1"/>
      <c r="E267" s="1"/>
      <c r="F267" s="1"/>
      <c r="Q267" s="1"/>
    </row>
    <row r="268" spans="3:17">
      <c r="C268" s="1"/>
      <c r="D268" s="1"/>
      <c r="E268" s="1"/>
      <c r="F268" s="1"/>
      <c r="Q268" s="1"/>
    </row>
    <row r="269" spans="3:17">
      <c r="C269" s="1"/>
      <c r="D269" s="1"/>
      <c r="E269" s="1"/>
      <c r="F269" s="1"/>
      <c r="Q269" s="1"/>
    </row>
    <row r="270" spans="3:17">
      <c r="C270" s="1"/>
      <c r="D270" s="1"/>
      <c r="E270" s="1"/>
      <c r="F270" s="1"/>
      <c r="Q270" s="1"/>
    </row>
    <row r="271" spans="3:17">
      <c r="C271" s="1"/>
      <c r="D271" s="1"/>
      <c r="E271" s="1"/>
      <c r="F271" s="1"/>
      <c r="Q271" s="1"/>
    </row>
    <row r="272" spans="3:17">
      <c r="C272" s="1"/>
      <c r="D272" s="1"/>
      <c r="E272" s="1"/>
      <c r="F272" s="1"/>
      <c r="Q272" s="1"/>
    </row>
    <row r="273" spans="3:17">
      <c r="C273" s="1"/>
      <c r="D273" s="1"/>
      <c r="E273" s="1"/>
      <c r="F273" s="1"/>
      <c r="Q273" s="1"/>
    </row>
    <row r="274" spans="3:17">
      <c r="C274" s="1"/>
      <c r="D274" s="1"/>
      <c r="E274" s="1"/>
      <c r="F274" s="1"/>
      <c r="Q274" s="1"/>
    </row>
    <row r="275" spans="3:17">
      <c r="C275" s="1"/>
      <c r="D275" s="1"/>
      <c r="E275" s="1"/>
      <c r="F275" s="1"/>
      <c r="Q275" s="1"/>
    </row>
    <row r="276" spans="3:17">
      <c r="C276" s="1"/>
      <c r="D276" s="1"/>
      <c r="E276" s="1"/>
      <c r="F276" s="1"/>
      <c r="Q276" s="1"/>
    </row>
    <row r="277" spans="3:17">
      <c r="C277" s="1"/>
      <c r="D277" s="1"/>
      <c r="E277" s="1"/>
      <c r="F277" s="1"/>
      <c r="Q277" s="1"/>
    </row>
    <row r="278" spans="3:17">
      <c r="C278" s="1"/>
      <c r="D278" s="1"/>
      <c r="E278" s="1"/>
      <c r="F278" s="1"/>
      <c r="Q278" s="1"/>
    </row>
    <row r="279" spans="3:17">
      <c r="C279" s="1"/>
      <c r="D279" s="1"/>
      <c r="E279" s="1"/>
      <c r="F279" s="1"/>
      <c r="Q279" s="1"/>
    </row>
    <row r="280" spans="3:17">
      <c r="C280" s="1"/>
      <c r="D280" s="1"/>
      <c r="E280" s="1"/>
      <c r="F280" s="1"/>
      <c r="Q280" s="1"/>
    </row>
    <row r="281" spans="3:17">
      <c r="C281" s="1"/>
      <c r="D281" s="1"/>
      <c r="E281" s="1"/>
      <c r="F281" s="1"/>
      <c r="Q281" s="1"/>
    </row>
    <row r="282" spans="3:17">
      <c r="C282" s="1"/>
      <c r="D282" s="1"/>
      <c r="E282" s="1"/>
      <c r="F282" s="1"/>
      <c r="Q282" s="1"/>
    </row>
    <row r="283" spans="3:17">
      <c r="C283" s="1"/>
      <c r="D283" s="1"/>
      <c r="E283" s="1"/>
      <c r="F283" s="1"/>
      <c r="Q283" s="1"/>
    </row>
    <row r="284" spans="3:17">
      <c r="C284" s="1"/>
      <c r="D284" s="1"/>
      <c r="E284" s="1"/>
      <c r="F284" s="1"/>
      <c r="Q284" s="1"/>
    </row>
    <row r="285" spans="3:17">
      <c r="C285" s="1"/>
      <c r="D285" s="1"/>
      <c r="E285" s="1"/>
      <c r="F285" s="1"/>
      <c r="Q285" s="1"/>
    </row>
    <row r="286" spans="3:17">
      <c r="C286" s="1"/>
      <c r="D286" s="1"/>
      <c r="E286" s="1"/>
      <c r="F286" s="1"/>
      <c r="Q286" s="1"/>
    </row>
    <row r="287" spans="3:17">
      <c r="C287" s="1"/>
      <c r="D287" s="1"/>
      <c r="E287" s="1"/>
      <c r="F287" s="1"/>
      <c r="Q287" s="1"/>
    </row>
    <row r="288" spans="3:17">
      <c r="C288" s="1"/>
      <c r="D288" s="1"/>
      <c r="E288" s="1"/>
      <c r="F288" s="1"/>
      <c r="Q288" s="1"/>
    </row>
    <row r="289" spans="3:17">
      <c r="C289" s="1"/>
      <c r="D289" s="1"/>
      <c r="E289" s="1"/>
      <c r="F289" s="1"/>
      <c r="Q289" s="1"/>
    </row>
    <row r="290" spans="3:17">
      <c r="C290" s="1"/>
      <c r="D290" s="1"/>
      <c r="E290" s="1"/>
      <c r="F290" s="1"/>
      <c r="Q290" s="1"/>
    </row>
    <row r="291" spans="3:17">
      <c r="C291" s="1"/>
      <c r="D291" s="1"/>
      <c r="E291" s="1"/>
      <c r="F291" s="1"/>
      <c r="Q291" s="1"/>
    </row>
    <row r="292" spans="3:17">
      <c r="C292" s="1"/>
      <c r="D292" s="1"/>
      <c r="E292" s="1"/>
      <c r="F292" s="1"/>
      <c r="Q292" s="1"/>
    </row>
    <row r="293" spans="3:17">
      <c r="C293" s="1"/>
      <c r="D293" s="1"/>
      <c r="E293" s="1"/>
      <c r="F293" s="1"/>
      <c r="Q293" s="1"/>
    </row>
    <row r="294" spans="3:17">
      <c r="C294" s="1"/>
      <c r="D294" s="1"/>
      <c r="E294" s="1"/>
      <c r="F294" s="1"/>
      <c r="Q294" s="1"/>
    </row>
    <row r="295" spans="3:17">
      <c r="C295" s="1"/>
      <c r="D295" s="1"/>
      <c r="E295" s="1"/>
      <c r="F295" s="1"/>
      <c r="Q295" s="1"/>
    </row>
    <row r="296" spans="3:17">
      <c r="C296" s="1"/>
      <c r="D296" s="1"/>
      <c r="E296" s="1"/>
      <c r="F296" s="1"/>
      <c r="Q296" s="1"/>
    </row>
    <row r="297" spans="3:17">
      <c r="C297" s="1"/>
      <c r="D297" s="1"/>
      <c r="E297" s="1"/>
      <c r="F297" s="1"/>
      <c r="Q297" s="1"/>
    </row>
    <row r="298" spans="3:17">
      <c r="C298" s="1"/>
      <c r="D298" s="1"/>
      <c r="E298" s="1"/>
      <c r="F298" s="1"/>
      <c r="Q298" s="1"/>
    </row>
    <row r="299" spans="3:17">
      <c r="C299" s="1"/>
      <c r="D299" s="1"/>
      <c r="E299" s="1"/>
      <c r="F299" s="1"/>
      <c r="Q299" s="1"/>
    </row>
    <row r="300" spans="3:17">
      <c r="C300" s="1"/>
      <c r="D300" s="1"/>
      <c r="E300" s="1"/>
      <c r="F300" s="1"/>
      <c r="Q300" s="1"/>
    </row>
    <row r="301" spans="3:17">
      <c r="C301" s="1"/>
      <c r="D301" s="1"/>
      <c r="E301" s="1"/>
      <c r="F301" s="1"/>
      <c r="Q301" s="1"/>
    </row>
    <row r="302" spans="3:17">
      <c r="C302" s="1"/>
      <c r="D302" s="1"/>
      <c r="E302" s="1"/>
      <c r="F302" s="1"/>
      <c r="Q302" s="1"/>
    </row>
    <row r="303" spans="3:17">
      <c r="C303" s="1"/>
      <c r="D303" s="1"/>
      <c r="E303" s="1"/>
      <c r="F303" s="1"/>
      <c r="Q303" s="1"/>
    </row>
    <row r="304" spans="3:17">
      <c r="C304" s="1"/>
      <c r="D304" s="1"/>
      <c r="E304" s="1"/>
      <c r="F304" s="1"/>
      <c r="Q304" s="1"/>
    </row>
    <row r="305" spans="3:17">
      <c r="C305" s="1"/>
      <c r="D305" s="1"/>
      <c r="E305" s="1"/>
      <c r="F305" s="1"/>
      <c r="Q305" s="1"/>
    </row>
    <row r="306" spans="3:17">
      <c r="C306" s="1"/>
      <c r="D306" s="1"/>
      <c r="E306" s="1"/>
      <c r="F306" s="1"/>
      <c r="Q306" s="1"/>
    </row>
    <row r="307" spans="3:17">
      <c r="C307" s="1"/>
      <c r="D307" s="1"/>
      <c r="E307" s="1"/>
      <c r="F307" s="1"/>
      <c r="Q307" s="1"/>
    </row>
    <row r="308" spans="3:17">
      <c r="C308" s="1"/>
      <c r="D308" s="1"/>
      <c r="E308" s="1"/>
      <c r="F308" s="1"/>
      <c r="Q308" s="1"/>
    </row>
    <row r="309" spans="3:17">
      <c r="C309" s="1"/>
      <c r="D309" s="1"/>
      <c r="E309" s="1"/>
      <c r="F309" s="1"/>
      <c r="Q309" s="1"/>
    </row>
    <row r="310" spans="3:17">
      <c r="C310" s="1"/>
      <c r="D310" s="1"/>
      <c r="E310" s="1"/>
      <c r="F310" s="1"/>
      <c r="Q310" s="1"/>
    </row>
    <row r="311" spans="3:17">
      <c r="C311" s="1"/>
      <c r="D311" s="1"/>
      <c r="E311" s="1"/>
      <c r="F311" s="1"/>
      <c r="Q311" s="1"/>
    </row>
    <row r="312" spans="3:17">
      <c r="C312" s="1"/>
      <c r="D312" s="1"/>
      <c r="E312" s="1"/>
      <c r="F312" s="1"/>
      <c r="Q312" s="1"/>
    </row>
    <row r="313" spans="3:17">
      <c r="C313" s="1"/>
      <c r="D313" s="1"/>
      <c r="E313" s="1"/>
      <c r="F313" s="1"/>
      <c r="Q313" s="1"/>
    </row>
    <row r="314" spans="3:17">
      <c r="C314" s="1"/>
      <c r="D314" s="1"/>
      <c r="E314" s="1"/>
      <c r="F314" s="1"/>
      <c r="Q314" s="1"/>
    </row>
    <row r="315" spans="3:17">
      <c r="C315" s="1"/>
      <c r="D315" s="1"/>
      <c r="E315" s="1"/>
      <c r="F315" s="1"/>
      <c r="Q315" s="1"/>
    </row>
    <row r="316" spans="3:17">
      <c r="C316" s="1"/>
      <c r="D316" s="1"/>
      <c r="E316" s="1"/>
      <c r="F316" s="1"/>
      <c r="Q316" s="1"/>
    </row>
    <row r="317" spans="3:17">
      <c r="C317" s="1"/>
      <c r="D317" s="1"/>
      <c r="E317" s="1"/>
      <c r="F317" s="1"/>
      <c r="Q317" s="1"/>
    </row>
    <row r="318" spans="3:17">
      <c r="C318" s="1"/>
      <c r="D318" s="1"/>
      <c r="E318" s="1"/>
      <c r="F318" s="1"/>
      <c r="Q318" s="1"/>
    </row>
    <row r="319" spans="3:17">
      <c r="C319" s="1"/>
      <c r="D319" s="1"/>
      <c r="E319" s="1"/>
      <c r="F319" s="1"/>
      <c r="Q319" s="1"/>
    </row>
    <row r="320" spans="3:17">
      <c r="C320" s="1"/>
      <c r="D320" s="1"/>
      <c r="E320" s="1"/>
      <c r="F320" s="1"/>
      <c r="Q320" s="1"/>
    </row>
    <row r="321" spans="3:17">
      <c r="C321" s="1"/>
      <c r="D321" s="1"/>
      <c r="E321" s="1"/>
      <c r="F321" s="1"/>
      <c r="Q321" s="1"/>
    </row>
    <row r="322" spans="3:17">
      <c r="C322" s="1"/>
      <c r="D322" s="1"/>
      <c r="E322" s="1"/>
      <c r="F322" s="1"/>
      <c r="Q322" s="1"/>
    </row>
    <row r="323" spans="3:17">
      <c r="C323" s="1"/>
      <c r="D323" s="1"/>
      <c r="E323" s="1"/>
      <c r="F323" s="1"/>
      <c r="Q323" s="1"/>
    </row>
    <row r="324" spans="3:17">
      <c r="C324" s="1"/>
      <c r="D324" s="1"/>
      <c r="E324" s="1"/>
      <c r="F324" s="1"/>
      <c r="Q324" s="1"/>
    </row>
    <row r="325" spans="3:17">
      <c r="C325" s="1"/>
      <c r="D325" s="1"/>
      <c r="E325" s="1"/>
      <c r="F325" s="1"/>
      <c r="Q325" s="1"/>
    </row>
    <row r="326" spans="3:17">
      <c r="C326" s="1"/>
      <c r="D326" s="1"/>
      <c r="E326" s="1"/>
      <c r="F326" s="1"/>
      <c r="Q326" s="1"/>
    </row>
    <row r="327" spans="3:17">
      <c r="C327" s="1"/>
      <c r="D327" s="1"/>
      <c r="E327" s="1"/>
      <c r="F327" s="1"/>
      <c r="Q327" s="1"/>
    </row>
    <row r="328" spans="3:17">
      <c r="C328" s="1"/>
      <c r="D328" s="1"/>
      <c r="E328" s="1"/>
      <c r="F328" s="1"/>
      <c r="Q328" s="1"/>
    </row>
    <row r="329" spans="3:17">
      <c r="C329" s="1"/>
      <c r="D329" s="1"/>
      <c r="E329" s="1"/>
      <c r="F329" s="1"/>
      <c r="Q329" s="1"/>
    </row>
    <row r="330" spans="3:17">
      <c r="C330" s="1"/>
      <c r="D330" s="1"/>
      <c r="E330" s="1"/>
      <c r="F330" s="1"/>
      <c r="Q330" s="1"/>
    </row>
    <row r="331" spans="3:17">
      <c r="C331" s="1"/>
      <c r="D331" s="1"/>
      <c r="E331" s="1"/>
      <c r="F331" s="1"/>
      <c r="Q331" s="1"/>
    </row>
    <row r="332" spans="3:17">
      <c r="C332" s="1"/>
      <c r="D332" s="1"/>
      <c r="E332" s="1"/>
      <c r="F332" s="1"/>
      <c r="Q332" s="1"/>
    </row>
    <row r="333" spans="3:17">
      <c r="C333" s="1"/>
      <c r="D333" s="1"/>
      <c r="E333" s="1"/>
      <c r="F333" s="1"/>
      <c r="Q333" s="1"/>
    </row>
    <row r="334" spans="3:17">
      <c r="C334" s="1"/>
      <c r="D334" s="1"/>
      <c r="E334" s="1"/>
      <c r="F334" s="1"/>
      <c r="Q334" s="1"/>
    </row>
    <row r="335" spans="3:17">
      <c r="C335" s="1"/>
      <c r="D335" s="1"/>
      <c r="E335" s="1"/>
      <c r="F335" s="1"/>
      <c r="Q335" s="1"/>
    </row>
    <row r="336" spans="3:17">
      <c r="C336" s="1"/>
      <c r="D336" s="1"/>
      <c r="E336" s="1"/>
      <c r="F336" s="1"/>
      <c r="Q336" s="1"/>
    </row>
    <row r="337" spans="3:17">
      <c r="C337" s="1"/>
      <c r="D337" s="1"/>
      <c r="E337" s="1"/>
      <c r="F337" s="1"/>
      <c r="Q337" s="1"/>
    </row>
    <row r="338" spans="3:17">
      <c r="C338" s="1"/>
      <c r="D338" s="1"/>
      <c r="E338" s="1"/>
      <c r="F338" s="1"/>
      <c r="Q338" s="1"/>
    </row>
    <row r="339" spans="3:17">
      <c r="C339" s="1"/>
      <c r="D339" s="1"/>
      <c r="E339" s="1"/>
      <c r="F339" s="1"/>
      <c r="Q339" s="1"/>
    </row>
    <row r="340" spans="3:17">
      <c r="C340" s="1"/>
      <c r="D340" s="1"/>
      <c r="E340" s="1"/>
      <c r="F340" s="1"/>
      <c r="Q340" s="1"/>
    </row>
    <row r="341" spans="3:17">
      <c r="C341" s="1"/>
      <c r="D341" s="1"/>
      <c r="E341" s="1"/>
      <c r="F341" s="1"/>
      <c r="Q341" s="1"/>
    </row>
    <row r="342" spans="3:17">
      <c r="C342" s="1"/>
      <c r="D342" s="1"/>
      <c r="E342" s="1"/>
      <c r="F342" s="1"/>
      <c r="Q342" s="1"/>
    </row>
    <row r="343" spans="3:17">
      <c r="C343" s="1"/>
      <c r="D343" s="1"/>
      <c r="E343" s="1"/>
      <c r="F343" s="1"/>
      <c r="Q343" s="1"/>
    </row>
    <row r="344" spans="3:17">
      <c r="C344" s="1"/>
      <c r="D344" s="1"/>
      <c r="E344" s="1"/>
      <c r="F344" s="1"/>
      <c r="Q344" s="1"/>
    </row>
    <row r="345" spans="3:17">
      <c r="C345" s="1"/>
      <c r="D345" s="1"/>
      <c r="E345" s="1"/>
      <c r="F345" s="1"/>
      <c r="Q345" s="1"/>
    </row>
    <row r="346" spans="3:17">
      <c r="C346" s="1"/>
      <c r="D346" s="1"/>
      <c r="E346" s="1"/>
      <c r="F346" s="1"/>
      <c r="Q346" s="1"/>
    </row>
    <row r="347" spans="3:17">
      <c r="C347" s="1"/>
      <c r="D347" s="1"/>
      <c r="E347" s="1"/>
      <c r="F347" s="1"/>
      <c r="Q347" s="1"/>
    </row>
    <row r="348" spans="3:17">
      <c r="C348" s="1"/>
      <c r="D348" s="1"/>
      <c r="E348" s="1"/>
      <c r="F348" s="1"/>
      <c r="Q348" s="1"/>
    </row>
    <row r="349" spans="3:17">
      <c r="C349" s="1"/>
      <c r="D349" s="1"/>
      <c r="E349" s="1"/>
      <c r="F349" s="1"/>
      <c r="Q349" s="1"/>
    </row>
    <row r="350" spans="3:17">
      <c r="C350" s="1"/>
      <c r="D350" s="1"/>
      <c r="E350" s="1"/>
      <c r="F350" s="1"/>
      <c r="Q350" s="1"/>
    </row>
    <row r="351" spans="3:17">
      <c r="C351" s="1"/>
      <c r="D351" s="1"/>
      <c r="E351" s="1"/>
      <c r="F351" s="1"/>
      <c r="Q351" s="1"/>
    </row>
    <row r="352" spans="3:17">
      <c r="C352" s="1"/>
      <c r="D352" s="1"/>
      <c r="E352" s="1"/>
      <c r="F352" s="1"/>
      <c r="Q352" s="1"/>
    </row>
    <row r="353" spans="3:17">
      <c r="C353" s="1"/>
      <c r="D353" s="1"/>
      <c r="E353" s="1"/>
      <c r="F353" s="1"/>
      <c r="Q353" s="1"/>
    </row>
    <row r="354" spans="3:17">
      <c r="C354" s="1"/>
      <c r="D354" s="1"/>
      <c r="E354" s="1"/>
      <c r="F354" s="1"/>
      <c r="Q354" s="1"/>
    </row>
    <row r="355" spans="3:17">
      <c r="C355" s="1"/>
      <c r="D355" s="1"/>
      <c r="E355" s="1"/>
      <c r="F355" s="1"/>
      <c r="Q355" s="1"/>
    </row>
    <row r="356" spans="3:17">
      <c r="C356" s="1"/>
      <c r="D356" s="1"/>
      <c r="E356" s="1"/>
      <c r="F356" s="1"/>
      <c r="Q356" s="1"/>
    </row>
    <row r="357" spans="3:17">
      <c r="C357" s="1"/>
      <c r="D357" s="1"/>
      <c r="E357" s="1"/>
      <c r="F357" s="1"/>
      <c r="Q357" s="1"/>
    </row>
    <row r="358" spans="3:17">
      <c r="C358" s="1"/>
      <c r="D358" s="1"/>
      <c r="E358" s="1"/>
      <c r="F358" s="1"/>
      <c r="Q358" s="1"/>
    </row>
    <row r="359" spans="3:17">
      <c r="C359" s="1"/>
      <c r="D359" s="1"/>
      <c r="E359" s="1"/>
      <c r="F359" s="1"/>
      <c r="Q359" s="1"/>
    </row>
    <row r="360" spans="3:17">
      <c r="C360" s="1"/>
      <c r="D360" s="1"/>
      <c r="E360" s="1"/>
      <c r="F360" s="1"/>
      <c r="Q360" s="1"/>
    </row>
    <row r="361" spans="3:17">
      <c r="C361" s="1"/>
      <c r="D361" s="1"/>
      <c r="E361" s="1"/>
      <c r="F361" s="1"/>
      <c r="Q361" s="1"/>
    </row>
    <row r="362" spans="3:17">
      <c r="C362" s="1"/>
      <c r="D362" s="1"/>
      <c r="E362" s="1"/>
      <c r="F362" s="1"/>
      <c r="Q362" s="1"/>
    </row>
    <row r="363" spans="3:17">
      <c r="C363" s="1"/>
      <c r="D363" s="1"/>
      <c r="E363" s="1"/>
      <c r="F363" s="1"/>
      <c r="Q363" s="1"/>
    </row>
    <row r="364" spans="3:17">
      <c r="C364" s="1"/>
      <c r="D364" s="1"/>
      <c r="E364" s="1"/>
      <c r="F364" s="1"/>
      <c r="Q364" s="1"/>
    </row>
    <row r="365" spans="3:17">
      <c r="C365" s="1"/>
      <c r="D365" s="1"/>
      <c r="E365" s="1"/>
      <c r="F365" s="1"/>
      <c r="Q365" s="1"/>
    </row>
    <row r="366" spans="3:17">
      <c r="C366" s="1"/>
      <c r="D366" s="1"/>
      <c r="E366" s="1"/>
      <c r="F366" s="1"/>
      <c r="Q366" s="1"/>
    </row>
    <row r="367" spans="3:17">
      <c r="C367" s="1"/>
      <c r="D367" s="1"/>
      <c r="E367" s="1"/>
      <c r="F367" s="1"/>
      <c r="Q367" s="1"/>
    </row>
    <row r="368" spans="3:17">
      <c r="C368" s="1"/>
      <c r="D368" s="1"/>
      <c r="E368" s="1"/>
      <c r="F368" s="1"/>
      <c r="Q368" s="1"/>
    </row>
    <row r="369" spans="3:17">
      <c r="C369" s="1"/>
      <c r="D369" s="1"/>
      <c r="E369" s="1"/>
      <c r="F369" s="1"/>
      <c r="Q369" s="1"/>
    </row>
    <row r="370" spans="3:17">
      <c r="C370" s="1"/>
      <c r="D370" s="1"/>
      <c r="E370" s="1"/>
      <c r="F370" s="1"/>
      <c r="Q370" s="1"/>
    </row>
    <row r="371" spans="3:17">
      <c r="C371" s="1"/>
      <c r="D371" s="1"/>
      <c r="E371" s="1"/>
      <c r="F371" s="1"/>
      <c r="Q371" s="1"/>
    </row>
    <row r="372" spans="3:17">
      <c r="C372" s="1"/>
      <c r="D372" s="1"/>
      <c r="E372" s="1"/>
      <c r="F372" s="1"/>
      <c r="Q372" s="1"/>
    </row>
    <row r="373" spans="3:17">
      <c r="C373" s="1"/>
      <c r="D373" s="1"/>
      <c r="E373" s="1"/>
      <c r="F373" s="1"/>
      <c r="Q373" s="1"/>
    </row>
    <row r="374" spans="3:17">
      <c r="C374" s="1"/>
      <c r="D374" s="1"/>
      <c r="E374" s="1"/>
      <c r="F374" s="1"/>
      <c r="Q374" s="1"/>
    </row>
    <row r="375" spans="3:17">
      <c r="C375" s="1"/>
      <c r="D375" s="1"/>
      <c r="E375" s="1"/>
      <c r="F375" s="1"/>
      <c r="Q375" s="1"/>
    </row>
    <row r="376" spans="3:17">
      <c r="C376" s="1"/>
      <c r="D376" s="1"/>
      <c r="E376" s="1"/>
      <c r="F376" s="1"/>
      <c r="Q376" s="1"/>
    </row>
    <row r="377" spans="3:17">
      <c r="C377" s="1"/>
      <c r="D377" s="1"/>
      <c r="E377" s="1"/>
      <c r="F377" s="1"/>
      <c r="Q377" s="1"/>
    </row>
    <row r="378" spans="3:17">
      <c r="C378" s="1"/>
      <c r="D378" s="1"/>
      <c r="E378" s="1"/>
      <c r="F378" s="1"/>
      <c r="Q378" s="1"/>
    </row>
    <row r="379" spans="3:17">
      <c r="C379" s="1"/>
      <c r="D379" s="1"/>
      <c r="E379" s="1"/>
      <c r="F379" s="1"/>
      <c r="Q379" s="1"/>
    </row>
    <row r="380" spans="3:17">
      <c r="C380" s="1"/>
      <c r="D380" s="1"/>
      <c r="E380" s="1"/>
      <c r="F380" s="1"/>
      <c r="Q380" s="1"/>
    </row>
    <row r="381" spans="3:17">
      <c r="C381" s="1"/>
      <c r="D381" s="1"/>
      <c r="E381" s="1"/>
      <c r="F381" s="1"/>
      <c r="Q381" s="1"/>
    </row>
    <row r="382" spans="3:17">
      <c r="C382" s="1"/>
      <c r="D382" s="1"/>
      <c r="E382" s="1"/>
      <c r="F382" s="1"/>
      <c r="Q382" s="1"/>
    </row>
    <row r="383" spans="3:17">
      <c r="C383" s="1"/>
      <c r="D383" s="1"/>
      <c r="E383" s="1"/>
      <c r="F383" s="1"/>
      <c r="Q383" s="1"/>
    </row>
    <row r="384" spans="3:17">
      <c r="C384" s="1"/>
      <c r="D384" s="1"/>
      <c r="E384" s="1"/>
      <c r="F384" s="1"/>
      <c r="Q384" s="1"/>
    </row>
    <row r="385" spans="3:17">
      <c r="C385" s="1"/>
      <c r="D385" s="1"/>
      <c r="E385" s="1"/>
      <c r="F385" s="1"/>
      <c r="Q385" s="1"/>
    </row>
    <row r="386" spans="3:17">
      <c r="C386" s="1"/>
      <c r="D386" s="1"/>
      <c r="E386" s="1"/>
      <c r="F386" s="1"/>
      <c r="Q386" s="1"/>
    </row>
    <row r="387" spans="3:17">
      <c r="C387" s="1"/>
      <c r="D387" s="1"/>
      <c r="E387" s="1"/>
      <c r="F387" s="1"/>
      <c r="Q387" s="1"/>
    </row>
    <row r="388" spans="3:17">
      <c r="C388" s="1"/>
      <c r="D388" s="1"/>
      <c r="E388" s="1"/>
      <c r="F388" s="1"/>
      <c r="Q388" s="1"/>
    </row>
    <row r="389" spans="3:17">
      <c r="C389" s="1"/>
      <c r="D389" s="1"/>
      <c r="E389" s="1"/>
      <c r="F389" s="1"/>
      <c r="Q389" s="1"/>
    </row>
    <row r="390" spans="3:17">
      <c r="C390" s="1"/>
      <c r="D390" s="1"/>
      <c r="E390" s="1"/>
      <c r="F390" s="1"/>
      <c r="Q390" s="1"/>
    </row>
    <row r="391" spans="3:17">
      <c r="C391" s="1"/>
      <c r="D391" s="1"/>
      <c r="E391" s="1"/>
      <c r="F391" s="1"/>
      <c r="Q391" s="1"/>
    </row>
    <row r="392" spans="3:17">
      <c r="C392" s="1"/>
      <c r="D392" s="1"/>
      <c r="E392" s="1"/>
      <c r="F392" s="1"/>
      <c r="Q392" s="1"/>
    </row>
    <row r="393" spans="3:17">
      <c r="C393" s="1"/>
      <c r="D393" s="1"/>
      <c r="E393" s="1"/>
      <c r="F393" s="1"/>
      <c r="Q393" s="1"/>
    </row>
    <row r="394" spans="3:17">
      <c r="C394" s="1"/>
      <c r="D394" s="1"/>
      <c r="E394" s="1"/>
      <c r="F394" s="1"/>
      <c r="Q394" s="1"/>
    </row>
    <row r="395" spans="3:17">
      <c r="C395" s="1"/>
      <c r="D395" s="1"/>
      <c r="E395" s="1"/>
      <c r="F395" s="1"/>
      <c r="Q395" s="1"/>
    </row>
    <row r="396" spans="3:17">
      <c r="C396" s="1"/>
      <c r="D396" s="1"/>
      <c r="E396" s="1"/>
      <c r="F396" s="1"/>
      <c r="Q396" s="1"/>
    </row>
    <row r="397" spans="3:17">
      <c r="C397" s="1"/>
      <c r="D397" s="1"/>
      <c r="E397" s="1"/>
      <c r="F397" s="1"/>
      <c r="Q397" s="1"/>
    </row>
    <row r="398" spans="3:17">
      <c r="C398" s="1"/>
      <c r="D398" s="1"/>
      <c r="E398" s="1"/>
      <c r="F398" s="1"/>
      <c r="Q398" s="1"/>
    </row>
    <row r="399" spans="3:17">
      <c r="C399" s="1"/>
      <c r="D399" s="1"/>
      <c r="E399" s="1"/>
      <c r="F399" s="1"/>
      <c r="Q399" s="1"/>
    </row>
    <row r="400" spans="3:17">
      <c r="C400" s="1"/>
      <c r="D400" s="1"/>
      <c r="E400" s="1"/>
      <c r="F400" s="1"/>
      <c r="Q400" s="1"/>
    </row>
    <row r="401" spans="3:17">
      <c r="C401" s="1"/>
      <c r="D401" s="1"/>
      <c r="E401" s="1"/>
      <c r="F401" s="1"/>
      <c r="Q401" s="1"/>
    </row>
    <row r="402" spans="3:17">
      <c r="C402" s="1"/>
      <c r="D402" s="1"/>
      <c r="E402" s="1"/>
      <c r="F402" s="1"/>
      <c r="Q402" s="1"/>
    </row>
    <row r="403" spans="3:17">
      <c r="C403" s="1"/>
      <c r="D403" s="1"/>
      <c r="E403" s="1"/>
      <c r="F403" s="1"/>
      <c r="Q403" s="1"/>
    </row>
    <row r="404" spans="3:17">
      <c r="C404" s="1"/>
      <c r="D404" s="1"/>
      <c r="E404" s="1"/>
      <c r="F404" s="1"/>
      <c r="Q404" s="1"/>
    </row>
    <row r="405" spans="3:17">
      <c r="C405" s="1"/>
      <c r="D405" s="1"/>
      <c r="E405" s="1"/>
      <c r="F405" s="1"/>
      <c r="Q405" s="1"/>
    </row>
    <row r="406" spans="3:17">
      <c r="C406" s="1"/>
      <c r="D406" s="1"/>
      <c r="E406" s="1"/>
      <c r="F406" s="1"/>
      <c r="Q406" s="1"/>
    </row>
    <row r="407" spans="3:17">
      <c r="C407" s="1"/>
      <c r="D407" s="1"/>
      <c r="E407" s="1"/>
      <c r="F407" s="1"/>
      <c r="Q407" s="1"/>
    </row>
    <row r="408" spans="3:17">
      <c r="C408" s="1"/>
      <c r="D408" s="1"/>
      <c r="E408" s="1"/>
      <c r="F408" s="1"/>
      <c r="Q408" s="1"/>
    </row>
    <row r="409" spans="3:17">
      <c r="C409" s="1"/>
      <c r="D409" s="1"/>
      <c r="E409" s="1"/>
      <c r="F409" s="1"/>
      <c r="Q409" s="1"/>
    </row>
    <row r="410" spans="3:17">
      <c r="C410" s="1"/>
      <c r="D410" s="1"/>
      <c r="E410" s="1"/>
      <c r="F410" s="1"/>
      <c r="Q410" s="1"/>
    </row>
    <row r="411" spans="3:17">
      <c r="C411" s="1"/>
      <c r="D411" s="1"/>
      <c r="E411" s="1"/>
      <c r="F411" s="1"/>
      <c r="Q411" s="1"/>
    </row>
    <row r="412" spans="3:17">
      <c r="C412" s="1"/>
      <c r="D412" s="1"/>
      <c r="E412" s="1"/>
      <c r="F412" s="1"/>
      <c r="Q412" s="1"/>
    </row>
    <row r="413" spans="3:17">
      <c r="C413" s="1"/>
      <c r="D413" s="1"/>
      <c r="E413" s="1"/>
      <c r="F413" s="1"/>
      <c r="Q413" s="1"/>
    </row>
    <row r="414" spans="3:17">
      <c r="C414" s="1"/>
      <c r="D414" s="1"/>
      <c r="E414" s="1"/>
      <c r="F414" s="1"/>
      <c r="Q414" s="1"/>
    </row>
    <row r="415" spans="3:17">
      <c r="C415" s="1"/>
      <c r="D415" s="1"/>
      <c r="E415" s="1"/>
      <c r="F415" s="1"/>
      <c r="Q415" s="1"/>
    </row>
    <row r="416" spans="3:17">
      <c r="C416" s="1"/>
      <c r="D416" s="1"/>
      <c r="E416" s="1"/>
      <c r="F416" s="1"/>
      <c r="Q416" s="1"/>
    </row>
    <row r="417" spans="3:17">
      <c r="C417" s="1"/>
      <c r="D417" s="1"/>
      <c r="E417" s="1"/>
      <c r="F417" s="1"/>
      <c r="Q417" s="1"/>
    </row>
    <row r="418" spans="3:17">
      <c r="C418" s="1"/>
      <c r="D418" s="1"/>
      <c r="E418" s="1"/>
      <c r="F418" s="1"/>
      <c r="Q418" s="1"/>
    </row>
    <row r="419" spans="3:17">
      <c r="C419" s="1"/>
      <c r="D419" s="1"/>
      <c r="E419" s="1"/>
      <c r="F419" s="1"/>
      <c r="Q419" s="1"/>
    </row>
    <row r="420" spans="3:17">
      <c r="C420" s="1"/>
      <c r="D420" s="1"/>
      <c r="E420" s="1"/>
      <c r="F420" s="1"/>
      <c r="Q420" s="1"/>
    </row>
    <row r="421" spans="3:17">
      <c r="C421" s="1"/>
      <c r="D421" s="1"/>
      <c r="E421" s="1"/>
      <c r="F421" s="1"/>
      <c r="Q421" s="1"/>
    </row>
    <row r="422" spans="3:17">
      <c r="C422" s="1"/>
      <c r="D422" s="1"/>
      <c r="E422" s="1"/>
      <c r="F422" s="1"/>
      <c r="Q422" s="1"/>
    </row>
    <row r="423" spans="3:17">
      <c r="C423" s="1"/>
      <c r="D423" s="1"/>
      <c r="E423" s="1"/>
      <c r="F423" s="1"/>
      <c r="Q423" s="1"/>
    </row>
    <row r="424" spans="3:17">
      <c r="C424" s="1"/>
      <c r="D424" s="1"/>
      <c r="E424" s="1"/>
      <c r="F424" s="1"/>
      <c r="Q424" s="1"/>
    </row>
    <row r="425" spans="3:17">
      <c r="C425" s="1"/>
      <c r="D425" s="1"/>
      <c r="E425" s="1"/>
      <c r="F425" s="1"/>
      <c r="Q425" s="1"/>
    </row>
    <row r="426" spans="3:17">
      <c r="C426" s="1"/>
      <c r="D426" s="1"/>
      <c r="E426" s="1"/>
      <c r="F426" s="1"/>
      <c r="Q426" s="1"/>
    </row>
    <row r="427" spans="3:17">
      <c r="C427" s="1"/>
      <c r="D427" s="1"/>
      <c r="E427" s="1"/>
      <c r="F427" s="1"/>
      <c r="Q427" s="1"/>
    </row>
    <row r="428" spans="3:17">
      <c r="C428" s="1"/>
      <c r="D428" s="1"/>
      <c r="E428" s="1"/>
      <c r="F428" s="1"/>
      <c r="Q428" s="1"/>
    </row>
    <row r="429" spans="3:17">
      <c r="C429" s="1"/>
      <c r="D429" s="1"/>
      <c r="E429" s="1"/>
      <c r="F429" s="1"/>
      <c r="Q429" s="1"/>
    </row>
    <row r="430" spans="3:17">
      <c r="C430" s="1"/>
      <c r="D430" s="1"/>
      <c r="E430" s="1"/>
      <c r="F430" s="1"/>
      <c r="Q430" s="1"/>
    </row>
    <row r="431" spans="3:17">
      <c r="C431" s="1"/>
      <c r="D431" s="1"/>
      <c r="E431" s="1"/>
      <c r="F431" s="1"/>
      <c r="Q431" s="1"/>
    </row>
    <row r="432" spans="3:17">
      <c r="C432" s="1"/>
      <c r="D432" s="1"/>
      <c r="E432" s="1"/>
      <c r="F432" s="1"/>
      <c r="Q432" s="1"/>
    </row>
    <row r="433" spans="3:17">
      <c r="C433" s="1"/>
      <c r="D433" s="1"/>
      <c r="E433" s="1"/>
      <c r="F433" s="1"/>
      <c r="Q433" s="1"/>
    </row>
    <row r="434" spans="3:17">
      <c r="C434" s="1"/>
      <c r="D434" s="1"/>
      <c r="E434" s="1"/>
      <c r="F434" s="1"/>
      <c r="Q434" s="1"/>
    </row>
    <row r="435" spans="3:17">
      <c r="C435" s="1"/>
      <c r="D435" s="1"/>
      <c r="E435" s="1"/>
      <c r="F435" s="1"/>
      <c r="Q435" s="1"/>
    </row>
    <row r="436" spans="3:17">
      <c r="C436" s="1"/>
      <c r="D436" s="1"/>
      <c r="E436" s="1"/>
      <c r="F436" s="1"/>
      <c r="Q436" s="1"/>
    </row>
    <row r="437" spans="3:17">
      <c r="C437" s="1"/>
      <c r="D437" s="1"/>
      <c r="E437" s="1"/>
      <c r="F437" s="1"/>
      <c r="Q437" s="1"/>
    </row>
    <row r="438" spans="3:17">
      <c r="C438" s="1"/>
      <c r="D438" s="1"/>
      <c r="E438" s="1"/>
      <c r="F438" s="1"/>
      <c r="Q438" s="1"/>
    </row>
    <row r="439" spans="3:17">
      <c r="C439" s="1"/>
      <c r="D439" s="1"/>
      <c r="E439" s="1"/>
      <c r="F439" s="1"/>
      <c r="Q439" s="1"/>
    </row>
    <row r="440" spans="3:17">
      <c r="C440" s="1"/>
      <c r="D440" s="1"/>
      <c r="E440" s="1"/>
      <c r="F440" s="1"/>
      <c r="Q440" s="1"/>
    </row>
    <row r="441" spans="3:17">
      <c r="C441" s="1"/>
      <c r="D441" s="1"/>
      <c r="E441" s="1"/>
      <c r="F441" s="1"/>
      <c r="Q441" s="1"/>
    </row>
    <row r="442" spans="3:17">
      <c r="C442" s="1"/>
      <c r="D442" s="1"/>
      <c r="E442" s="1"/>
      <c r="F442" s="1"/>
      <c r="Q442" s="1"/>
    </row>
    <row r="443" spans="3:17">
      <c r="C443" s="1"/>
      <c r="D443" s="1"/>
      <c r="E443" s="1"/>
      <c r="F443" s="1"/>
      <c r="Q443" s="1"/>
    </row>
    <row r="444" spans="3:17">
      <c r="C444" s="1"/>
      <c r="D444" s="1"/>
      <c r="E444" s="1"/>
      <c r="F444" s="1"/>
      <c r="Q444" s="1"/>
    </row>
    <row r="445" spans="3:17">
      <c r="C445" s="1"/>
      <c r="D445" s="1"/>
      <c r="E445" s="1"/>
      <c r="F445" s="1"/>
      <c r="Q445" s="1"/>
    </row>
    <row r="446" spans="3:17">
      <c r="C446" s="1"/>
      <c r="D446" s="1"/>
      <c r="E446" s="1"/>
      <c r="F446" s="1"/>
      <c r="Q446" s="1"/>
    </row>
    <row r="447" spans="3:17">
      <c r="C447" s="1"/>
      <c r="D447" s="1"/>
      <c r="E447" s="1"/>
      <c r="F447" s="1"/>
      <c r="Q447" s="1"/>
    </row>
    <row r="448" spans="3:17">
      <c r="C448" s="1"/>
      <c r="D448" s="1"/>
      <c r="E448" s="1"/>
      <c r="F448" s="1"/>
      <c r="Q448" s="1"/>
    </row>
    <row r="449" spans="3:17">
      <c r="C449" s="1"/>
      <c r="D449" s="1"/>
      <c r="E449" s="1"/>
      <c r="F449" s="1"/>
      <c r="Q449" s="1"/>
    </row>
    <row r="450" spans="3:17">
      <c r="C450" s="1"/>
      <c r="D450" s="1"/>
      <c r="E450" s="1"/>
      <c r="F450" s="1"/>
      <c r="Q450" s="1"/>
    </row>
    <row r="451" spans="3:17">
      <c r="C451" s="1"/>
      <c r="D451" s="1"/>
      <c r="E451" s="1"/>
      <c r="F451" s="1"/>
      <c r="Q451" s="1"/>
    </row>
    <row r="452" spans="3:17">
      <c r="C452" s="1"/>
      <c r="D452" s="1"/>
      <c r="E452" s="1"/>
      <c r="F452" s="1"/>
      <c r="Q452" s="1"/>
    </row>
    <row r="453" spans="3:17">
      <c r="C453" s="1"/>
      <c r="D453" s="1"/>
      <c r="E453" s="1"/>
      <c r="F453" s="1"/>
      <c r="Q453" s="1"/>
    </row>
    <row r="454" spans="3:17">
      <c r="C454" s="1"/>
      <c r="D454" s="1"/>
      <c r="E454" s="1"/>
      <c r="F454" s="1"/>
      <c r="Q454" s="1"/>
    </row>
    <row r="455" spans="3:17">
      <c r="C455" s="1"/>
      <c r="D455" s="1"/>
      <c r="E455" s="1"/>
      <c r="F455" s="1"/>
      <c r="Q455" s="1"/>
    </row>
    <row r="456" spans="3:17">
      <c r="C456" s="1"/>
      <c r="D456" s="1"/>
      <c r="E456" s="1"/>
      <c r="F456" s="1"/>
      <c r="Q456" s="1"/>
    </row>
    <row r="457" spans="3:17">
      <c r="C457" s="1"/>
      <c r="D457" s="1"/>
      <c r="E457" s="1"/>
      <c r="F457" s="1"/>
      <c r="Q457" s="1"/>
    </row>
    <row r="458" spans="3:17">
      <c r="C458" s="1"/>
      <c r="D458" s="1"/>
      <c r="E458" s="1"/>
      <c r="F458" s="1"/>
      <c r="Q458" s="1"/>
    </row>
    <row r="459" spans="3:17">
      <c r="C459" s="1"/>
      <c r="D459" s="1"/>
      <c r="E459" s="1"/>
      <c r="F459" s="1"/>
      <c r="Q459" s="1"/>
    </row>
    <row r="460" spans="3:17">
      <c r="C460" s="1"/>
      <c r="D460" s="1"/>
      <c r="E460" s="1"/>
      <c r="F460" s="1"/>
      <c r="Q460" s="1"/>
    </row>
    <row r="461" spans="3:17">
      <c r="C461" s="1"/>
      <c r="D461" s="1"/>
      <c r="E461" s="1"/>
      <c r="F461" s="1"/>
      <c r="Q461" s="1"/>
    </row>
    <row r="462" spans="3:17">
      <c r="C462" s="1"/>
      <c r="D462" s="1"/>
      <c r="E462" s="1"/>
      <c r="F462" s="1"/>
      <c r="Q462" s="1"/>
    </row>
    <row r="463" spans="3:17">
      <c r="C463" s="1"/>
      <c r="D463" s="1"/>
      <c r="E463" s="1"/>
      <c r="F463" s="1"/>
      <c r="Q463" s="1"/>
    </row>
    <row r="464" spans="3:17">
      <c r="C464" s="1"/>
      <c r="D464" s="1"/>
      <c r="E464" s="1"/>
      <c r="F464" s="1"/>
      <c r="Q464" s="1"/>
    </row>
    <row r="465" spans="3:17">
      <c r="C465" s="1"/>
      <c r="D465" s="1"/>
      <c r="E465" s="1"/>
      <c r="F465" s="1"/>
      <c r="Q465" s="1"/>
    </row>
    <row r="466" spans="3:17">
      <c r="C466" s="1"/>
      <c r="D466" s="1"/>
      <c r="E466" s="1"/>
      <c r="F466" s="1"/>
      <c r="Q466" s="1"/>
    </row>
    <row r="467" spans="3:17">
      <c r="C467" s="1"/>
      <c r="D467" s="1"/>
      <c r="E467" s="1"/>
      <c r="F467" s="1"/>
      <c r="Q467" s="1"/>
    </row>
    <row r="468" spans="3:17">
      <c r="C468" s="1"/>
      <c r="D468" s="1"/>
      <c r="E468" s="1"/>
      <c r="F468" s="1"/>
      <c r="Q468" s="1"/>
    </row>
    <row r="469" spans="3:17">
      <c r="C469" s="1"/>
      <c r="D469" s="1"/>
      <c r="E469" s="1"/>
      <c r="F469" s="1"/>
      <c r="Q469" s="1"/>
    </row>
    <row r="470" spans="3:17">
      <c r="C470" s="1"/>
      <c r="D470" s="1"/>
      <c r="E470" s="1"/>
      <c r="F470" s="1"/>
      <c r="Q470" s="1"/>
    </row>
    <row r="471" spans="3:17">
      <c r="C471" s="1"/>
      <c r="D471" s="1"/>
      <c r="E471" s="1"/>
      <c r="F471" s="1"/>
      <c r="Q471" s="1"/>
    </row>
    <row r="472" spans="3:17">
      <c r="C472" s="1"/>
      <c r="D472" s="1"/>
      <c r="E472" s="1"/>
      <c r="F472" s="1"/>
      <c r="Q472" s="1"/>
    </row>
    <row r="473" spans="3:17">
      <c r="C473" s="1"/>
      <c r="D473" s="1"/>
      <c r="E473" s="1"/>
      <c r="F473" s="1"/>
      <c r="Q473" s="1"/>
    </row>
    <row r="474" spans="3:17">
      <c r="C474" s="1"/>
      <c r="D474" s="1"/>
      <c r="E474" s="1"/>
      <c r="F474" s="1"/>
      <c r="Q474" s="1"/>
    </row>
    <row r="475" spans="3:17">
      <c r="C475" s="1"/>
      <c r="D475" s="1"/>
      <c r="E475" s="1"/>
      <c r="F475" s="1"/>
      <c r="Q475" s="1"/>
    </row>
    <row r="476" spans="3:17">
      <c r="C476" s="1"/>
      <c r="D476" s="1"/>
      <c r="E476" s="1"/>
      <c r="F476" s="1"/>
      <c r="Q476" s="1"/>
    </row>
    <row r="477" spans="3:17">
      <c r="C477" s="1"/>
      <c r="D477" s="1"/>
      <c r="E477" s="1"/>
      <c r="F477" s="1"/>
      <c r="Q477" s="1"/>
    </row>
    <row r="478" spans="3:17">
      <c r="C478" s="1"/>
      <c r="D478" s="1"/>
      <c r="E478" s="1"/>
      <c r="F478" s="1"/>
      <c r="Q478" s="1"/>
    </row>
    <row r="479" spans="3:17">
      <c r="C479" s="1"/>
      <c r="D479" s="1"/>
      <c r="E479" s="1"/>
      <c r="F479" s="1"/>
      <c r="Q479" s="1"/>
    </row>
    <row r="480" spans="3:17">
      <c r="C480" s="1"/>
      <c r="D480" s="1"/>
      <c r="E480" s="1"/>
      <c r="F480" s="1"/>
      <c r="Q480" s="1"/>
    </row>
    <row r="481" spans="3:17">
      <c r="C481" s="1"/>
      <c r="D481" s="1"/>
      <c r="E481" s="1"/>
      <c r="F481" s="1"/>
      <c r="Q481" s="1"/>
    </row>
    <row r="482" spans="3:17">
      <c r="C482" s="1"/>
      <c r="D482" s="1"/>
      <c r="E482" s="1"/>
      <c r="F482" s="1"/>
      <c r="Q482" s="1"/>
    </row>
    <row r="483" spans="3:17">
      <c r="C483" s="1"/>
      <c r="D483" s="1"/>
      <c r="E483" s="1"/>
      <c r="F483" s="1"/>
      <c r="Q483" s="1"/>
    </row>
    <row r="484" spans="3:17">
      <c r="C484" s="1"/>
      <c r="D484" s="1"/>
      <c r="E484" s="1"/>
      <c r="F484" s="1"/>
      <c r="Q484" s="1"/>
    </row>
    <row r="485" spans="3:17">
      <c r="C485" s="1"/>
      <c r="D485" s="1"/>
      <c r="E485" s="1"/>
      <c r="F485" s="1"/>
      <c r="Q485" s="1"/>
    </row>
    <row r="486" spans="3:17">
      <c r="C486" s="1"/>
      <c r="D486" s="1"/>
      <c r="E486" s="1"/>
      <c r="F486" s="1"/>
      <c r="Q486" s="1"/>
    </row>
    <row r="487" spans="3:17">
      <c r="C487" s="1"/>
      <c r="D487" s="1"/>
      <c r="E487" s="1"/>
      <c r="F487" s="1"/>
      <c r="Q487" s="1"/>
    </row>
    <row r="488" spans="3:17">
      <c r="C488" s="1"/>
      <c r="D488" s="1"/>
      <c r="E488" s="1"/>
      <c r="F488" s="1"/>
      <c r="Q488" s="1"/>
    </row>
    <row r="489" spans="3:17">
      <c r="C489" s="1"/>
      <c r="D489" s="1"/>
      <c r="E489" s="1"/>
      <c r="F489" s="1"/>
      <c r="Q489" s="1"/>
    </row>
    <row r="490" spans="3:17">
      <c r="C490" s="1"/>
      <c r="D490" s="1"/>
      <c r="E490" s="1"/>
      <c r="F490" s="1"/>
      <c r="Q490" s="1"/>
    </row>
    <row r="491" spans="3:17">
      <c r="C491" s="1"/>
      <c r="D491" s="1"/>
      <c r="E491" s="1"/>
      <c r="F491" s="1"/>
      <c r="Q491" s="1"/>
    </row>
    <row r="492" spans="3:17">
      <c r="C492" s="1"/>
      <c r="D492" s="1"/>
      <c r="E492" s="1"/>
      <c r="F492" s="1"/>
      <c r="Q492" s="1"/>
    </row>
    <row r="493" spans="3:17">
      <c r="C493" s="1"/>
      <c r="D493" s="1"/>
      <c r="E493" s="1"/>
      <c r="F493" s="1"/>
      <c r="Q493" s="1"/>
    </row>
    <row r="494" spans="3:17">
      <c r="C494" s="1"/>
      <c r="D494" s="1"/>
      <c r="E494" s="1"/>
      <c r="F494" s="1"/>
      <c r="Q494" s="1"/>
    </row>
    <row r="495" spans="3:17">
      <c r="C495" s="1"/>
      <c r="D495" s="1"/>
      <c r="E495" s="1"/>
      <c r="F495" s="1"/>
      <c r="Q495" s="1"/>
    </row>
    <row r="496" spans="3:17">
      <c r="C496" s="1"/>
      <c r="D496" s="1"/>
      <c r="E496" s="1"/>
      <c r="F496" s="1"/>
      <c r="Q496" s="1"/>
    </row>
    <row r="497" spans="3:17">
      <c r="C497" s="1"/>
      <c r="D497" s="1"/>
      <c r="E497" s="1"/>
      <c r="F497" s="1"/>
      <c r="Q497" s="1"/>
    </row>
    <row r="498" spans="3:17">
      <c r="C498" s="1"/>
      <c r="D498" s="1"/>
      <c r="E498" s="1"/>
      <c r="F498" s="1"/>
      <c r="Q498" s="1"/>
    </row>
    <row r="499" spans="3:17">
      <c r="C499" s="1"/>
      <c r="D499" s="1"/>
      <c r="E499" s="1"/>
      <c r="F499" s="1"/>
      <c r="Q499" s="1"/>
    </row>
    <row r="500" spans="3:17">
      <c r="C500" s="1"/>
      <c r="D500" s="1"/>
      <c r="E500" s="1"/>
      <c r="F500" s="1"/>
      <c r="Q500" s="1"/>
    </row>
    <row r="501" spans="3:17">
      <c r="C501" s="1"/>
      <c r="D501" s="1"/>
      <c r="E501" s="1"/>
      <c r="F501" s="1"/>
      <c r="Q501" s="1"/>
    </row>
    <row r="502" spans="3:17">
      <c r="C502" s="1"/>
      <c r="D502" s="1"/>
      <c r="E502" s="1"/>
      <c r="F502" s="1"/>
      <c r="Q502" s="1"/>
    </row>
    <row r="503" spans="3:17">
      <c r="C503" s="1"/>
      <c r="D503" s="1"/>
      <c r="E503" s="1"/>
      <c r="F503" s="1"/>
      <c r="Q503" s="1"/>
    </row>
    <row r="504" spans="3:17">
      <c r="C504" s="1"/>
      <c r="D504" s="1"/>
      <c r="E504" s="1"/>
      <c r="F504" s="1"/>
      <c r="Q504" s="1"/>
    </row>
    <row r="505" spans="3:17">
      <c r="C505" s="1"/>
      <c r="D505" s="1"/>
      <c r="E505" s="1"/>
      <c r="F505" s="1"/>
      <c r="Q505" s="1"/>
    </row>
    <row r="506" spans="3:17">
      <c r="C506" s="1"/>
      <c r="D506" s="1"/>
      <c r="E506" s="1"/>
      <c r="F506" s="1"/>
      <c r="Q506" s="1"/>
    </row>
    <row r="507" spans="3:17">
      <c r="C507" s="1"/>
      <c r="D507" s="1"/>
      <c r="E507" s="1"/>
      <c r="F507" s="1"/>
      <c r="Q507" s="1"/>
    </row>
    <row r="508" spans="3:17">
      <c r="C508" s="1"/>
      <c r="D508" s="1"/>
      <c r="E508" s="1"/>
      <c r="F508" s="1"/>
      <c r="Q508" s="1"/>
    </row>
    <row r="509" spans="3:17">
      <c r="C509" s="1"/>
      <c r="D509" s="1"/>
      <c r="E509" s="1"/>
      <c r="F509" s="1"/>
      <c r="Q509" s="1"/>
    </row>
    <row r="510" spans="3:17">
      <c r="C510" s="1"/>
      <c r="D510" s="1"/>
      <c r="E510" s="1"/>
      <c r="F510" s="1"/>
      <c r="Q510" s="1"/>
    </row>
    <row r="511" spans="3:17">
      <c r="C511" s="1"/>
      <c r="D511" s="1"/>
      <c r="E511" s="1"/>
      <c r="F511" s="1"/>
      <c r="Q511" s="1"/>
    </row>
    <row r="512" spans="3:17">
      <c r="C512" s="1"/>
      <c r="D512" s="1"/>
      <c r="E512" s="1"/>
      <c r="F512" s="1"/>
      <c r="Q512" s="1"/>
    </row>
    <row r="513" spans="3:17">
      <c r="C513" s="1"/>
      <c r="D513" s="1"/>
      <c r="E513" s="1"/>
      <c r="F513" s="1"/>
      <c r="Q513" s="1"/>
    </row>
    <row r="514" spans="3:17">
      <c r="C514" s="1"/>
      <c r="D514" s="1"/>
      <c r="E514" s="1"/>
      <c r="F514" s="1"/>
      <c r="Q514" s="1"/>
    </row>
    <row r="515" spans="3:17">
      <c r="C515" s="1"/>
      <c r="D515" s="1"/>
      <c r="E515" s="1"/>
      <c r="F515" s="1"/>
      <c r="Q515" s="1"/>
    </row>
    <row r="516" spans="3:17">
      <c r="C516" s="1"/>
      <c r="D516" s="1"/>
      <c r="E516" s="1"/>
      <c r="F516" s="1"/>
      <c r="Q516" s="1"/>
    </row>
    <row r="517" spans="3:17">
      <c r="C517" s="1"/>
      <c r="D517" s="1"/>
      <c r="E517" s="1"/>
      <c r="F517" s="1"/>
      <c r="Q517" s="1"/>
    </row>
    <row r="518" spans="3:17">
      <c r="C518" s="1"/>
      <c r="D518" s="1"/>
      <c r="E518" s="1"/>
      <c r="F518" s="1"/>
      <c r="Q518" s="1"/>
    </row>
    <row r="519" spans="3:17">
      <c r="C519" s="1"/>
      <c r="D519" s="1"/>
      <c r="E519" s="1"/>
      <c r="F519" s="1"/>
      <c r="Q519" s="1"/>
    </row>
    <row r="520" spans="3:17">
      <c r="C520" s="1"/>
      <c r="D520" s="1"/>
      <c r="E520" s="1"/>
      <c r="F520" s="1"/>
      <c r="Q520" s="1"/>
    </row>
    <row r="521" spans="3:17">
      <c r="C521" s="1"/>
      <c r="D521" s="1"/>
      <c r="E521" s="1"/>
      <c r="F521" s="1"/>
      <c r="Q521" s="1"/>
    </row>
    <row r="522" spans="3:17">
      <c r="C522" s="1"/>
      <c r="D522" s="1"/>
      <c r="E522" s="1"/>
      <c r="F522" s="1"/>
      <c r="Q522" s="1"/>
    </row>
    <row r="523" spans="3:17">
      <c r="C523" s="1"/>
      <c r="D523" s="1"/>
      <c r="E523" s="1"/>
      <c r="F523" s="1"/>
      <c r="Q523" s="1"/>
    </row>
    <row r="524" spans="3:17">
      <c r="C524" s="1"/>
      <c r="D524" s="1"/>
      <c r="E524" s="1"/>
      <c r="F524" s="1"/>
      <c r="Q524" s="1"/>
    </row>
    <row r="525" spans="3:17">
      <c r="C525" s="1"/>
      <c r="D525" s="1"/>
      <c r="E525" s="1"/>
      <c r="F525" s="1"/>
      <c r="Q525" s="1"/>
    </row>
    <row r="526" spans="3:17">
      <c r="C526" s="1"/>
      <c r="D526" s="1"/>
      <c r="E526" s="1"/>
      <c r="F526" s="1"/>
      <c r="Q526" s="1"/>
    </row>
    <row r="527" spans="3:17">
      <c r="C527" s="1"/>
      <c r="D527" s="1"/>
      <c r="E527" s="1"/>
      <c r="F527" s="1"/>
      <c r="Q527" s="1"/>
    </row>
    <row r="528" spans="3:17">
      <c r="C528" s="1"/>
      <c r="D528" s="1"/>
      <c r="E528" s="1"/>
      <c r="F528" s="1"/>
      <c r="Q528" s="1"/>
    </row>
    <row r="529" spans="3:17">
      <c r="C529" s="1"/>
      <c r="D529" s="1"/>
      <c r="E529" s="1"/>
      <c r="F529" s="1"/>
      <c r="Q529" s="1"/>
    </row>
    <row r="530" spans="3:17">
      <c r="C530" s="1"/>
      <c r="D530" s="1"/>
      <c r="E530" s="1"/>
      <c r="F530" s="1"/>
      <c r="Q530" s="1"/>
    </row>
    <row r="531" spans="3:17">
      <c r="C531" s="1"/>
      <c r="D531" s="1"/>
      <c r="E531" s="1"/>
      <c r="F531" s="1"/>
      <c r="Q531" s="1"/>
    </row>
    <row r="532" spans="3:17">
      <c r="C532" s="1"/>
      <c r="D532" s="1"/>
      <c r="E532" s="1"/>
      <c r="F532" s="1"/>
      <c r="Q532" s="1"/>
    </row>
    <row r="533" spans="3:17">
      <c r="C533" s="1"/>
      <c r="D533" s="1"/>
      <c r="E533" s="1"/>
      <c r="F533" s="1"/>
      <c r="Q533" s="1"/>
    </row>
    <row r="534" spans="3:17">
      <c r="C534" s="1"/>
      <c r="D534" s="1"/>
      <c r="E534" s="1"/>
      <c r="F534" s="1"/>
      <c r="Q534" s="1"/>
    </row>
    <row r="535" spans="3:17">
      <c r="C535" s="1"/>
      <c r="D535" s="1"/>
      <c r="E535" s="1"/>
      <c r="F535" s="1"/>
      <c r="Q535" s="1"/>
    </row>
    <row r="536" spans="3:17">
      <c r="C536" s="1"/>
      <c r="D536" s="1"/>
      <c r="E536" s="1"/>
      <c r="F536" s="1"/>
      <c r="Q536" s="1"/>
    </row>
    <row r="537" spans="3:17">
      <c r="C537" s="1"/>
      <c r="D537" s="1"/>
      <c r="E537" s="1"/>
      <c r="F537" s="1"/>
      <c r="Q537" s="1"/>
    </row>
    <row r="538" spans="3:17">
      <c r="C538" s="1"/>
      <c r="D538" s="1"/>
      <c r="E538" s="1"/>
      <c r="F538" s="1"/>
      <c r="Q538" s="1"/>
    </row>
    <row r="539" spans="3:17">
      <c r="C539" s="1"/>
      <c r="D539" s="1"/>
      <c r="E539" s="1"/>
      <c r="F539" s="1"/>
      <c r="Q539" s="1"/>
    </row>
    <row r="540" spans="3:17">
      <c r="C540" s="1"/>
      <c r="D540" s="1"/>
      <c r="E540" s="1"/>
      <c r="F540" s="1"/>
      <c r="Q540" s="1"/>
    </row>
    <row r="541" spans="3:17">
      <c r="C541" s="1"/>
      <c r="D541" s="1"/>
      <c r="E541" s="1"/>
      <c r="F541" s="1"/>
      <c r="Q541" s="1"/>
    </row>
    <row r="542" spans="3:17">
      <c r="C542" s="1"/>
      <c r="D542" s="1"/>
      <c r="E542" s="1"/>
      <c r="F542" s="1"/>
      <c r="Q542" s="1"/>
    </row>
    <row r="543" spans="3:17">
      <c r="C543" s="1"/>
      <c r="D543" s="1"/>
      <c r="E543" s="1"/>
      <c r="F543" s="1"/>
      <c r="Q543" s="1"/>
    </row>
    <row r="544" spans="3:17">
      <c r="C544" s="1"/>
      <c r="D544" s="1"/>
      <c r="E544" s="1"/>
      <c r="F544" s="1"/>
      <c r="Q544" s="1"/>
    </row>
    <row r="545" spans="3:17">
      <c r="C545" s="1"/>
      <c r="D545" s="1"/>
      <c r="E545" s="1"/>
      <c r="F545" s="1"/>
      <c r="Q545" s="1"/>
    </row>
    <row r="546" spans="3:17">
      <c r="C546" s="1"/>
      <c r="D546" s="1"/>
      <c r="E546" s="1"/>
      <c r="F546" s="1"/>
      <c r="Q546" s="1"/>
    </row>
    <row r="547" spans="3:17">
      <c r="C547" s="1"/>
      <c r="D547" s="1"/>
      <c r="E547" s="1"/>
      <c r="F547" s="1"/>
      <c r="Q547" s="1"/>
    </row>
    <row r="548" spans="3:17">
      <c r="C548" s="1"/>
      <c r="D548" s="1"/>
      <c r="E548" s="1"/>
      <c r="F548" s="1"/>
      <c r="Q548" s="1"/>
    </row>
    <row r="549" spans="3:17">
      <c r="C549" s="1"/>
      <c r="D549" s="1"/>
      <c r="E549" s="1"/>
      <c r="F549" s="1"/>
      <c r="Q549" s="1"/>
    </row>
    <row r="550" spans="3:17">
      <c r="C550" s="1"/>
      <c r="D550" s="1"/>
      <c r="E550" s="1"/>
      <c r="F550" s="1"/>
      <c r="Q550" s="1"/>
    </row>
    <row r="551" spans="3:17">
      <c r="C551" s="1"/>
      <c r="D551" s="1"/>
      <c r="E551" s="1"/>
      <c r="F551" s="1"/>
      <c r="Q551" s="1"/>
    </row>
    <row r="552" spans="3:17">
      <c r="C552" s="1"/>
      <c r="D552" s="1"/>
      <c r="E552" s="1"/>
      <c r="F552" s="1"/>
      <c r="Q552" s="1"/>
    </row>
    <row r="553" spans="3:17">
      <c r="C553" s="1"/>
      <c r="D553" s="1"/>
      <c r="E553" s="1"/>
      <c r="F553" s="1"/>
      <c r="Q553" s="1"/>
    </row>
    <row r="554" spans="3:17">
      <c r="C554" s="1"/>
      <c r="D554" s="1"/>
      <c r="E554" s="1"/>
      <c r="F554" s="1"/>
      <c r="Q554" s="1"/>
    </row>
    <row r="555" spans="3:17">
      <c r="C555" s="1"/>
      <c r="D555" s="1"/>
      <c r="E555" s="1"/>
      <c r="F555" s="1"/>
      <c r="Q555" s="1"/>
    </row>
    <row r="556" spans="3:17">
      <c r="C556" s="1"/>
      <c r="D556" s="1"/>
      <c r="E556" s="1"/>
      <c r="F556" s="1"/>
      <c r="Q556" s="1"/>
    </row>
    <row r="557" spans="3:17">
      <c r="C557" s="1"/>
      <c r="D557" s="1"/>
      <c r="E557" s="1"/>
      <c r="F557" s="1"/>
      <c r="Q557" s="1"/>
    </row>
    <row r="558" spans="3:17">
      <c r="C558" s="1"/>
      <c r="D558" s="1"/>
      <c r="E558" s="1"/>
      <c r="F558" s="1"/>
      <c r="Q558" s="1"/>
    </row>
    <row r="559" spans="3:17">
      <c r="C559" s="1"/>
      <c r="D559" s="1"/>
      <c r="E559" s="1"/>
      <c r="F559" s="1"/>
      <c r="Q559" s="1"/>
    </row>
    <row r="560" spans="3:17">
      <c r="C560" s="1"/>
      <c r="D560" s="1"/>
      <c r="E560" s="1"/>
      <c r="F560" s="1"/>
      <c r="Q560" s="1"/>
    </row>
    <row r="561" spans="3:17">
      <c r="C561" s="1"/>
      <c r="D561" s="1"/>
      <c r="E561" s="1"/>
      <c r="F561" s="1"/>
      <c r="Q561" s="1"/>
    </row>
    <row r="562" spans="3:17">
      <c r="C562" s="1"/>
      <c r="D562" s="1"/>
      <c r="E562" s="1"/>
      <c r="F562" s="1"/>
      <c r="Q562" s="1"/>
    </row>
    <row r="563" spans="3:17">
      <c r="C563" s="1"/>
      <c r="D563" s="1"/>
      <c r="E563" s="1"/>
      <c r="F563" s="1"/>
      <c r="Q563" s="1"/>
    </row>
    <row r="564" spans="3:17">
      <c r="C564" s="1"/>
      <c r="D564" s="1"/>
      <c r="E564" s="1"/>
      <c r="F564" s="1"/>
      <c r="Q564" s="1"/>
    </row>
    <row r="565" spans="3:17">
      <c r="C565" s="1"/>
      <c r="D565" s="1"/>
      <c r="E565" s="1"/>
      <c r="F565" s="1"/>
      <c r="Q565" s="1"/>
    </row>
    <row r="566" spans="3:17">
      <c r="C566" s="1"/>
      <c r="D566" s="1"/>
      <c r="E566" s="1"/>
      <c r="F566" s="1"/>
      <c r="Q566" s="1"/>
    </row>
    <row r="567" spans="3:17">
      <c r="C567" s="1"/>
      <c r="D567" s="1"/>
      <c r="E567" s="1"/>
      <c r="F567" s="1"/>
      <c r="Q567" s="1"/>
    </row>
    <row r="568" spans="3:17">
      <c r="C568" s="1"/>
      <c r="D568" s="1"/>
      <c r="E568" s="1"/>
      <c r="F568" s="1"/>
      <c r="Q568" s="1"/>
    </row>
    <row r="569" spans="3:17">
      <c r="C569" s="1"/>
      <c r="D569" s="1"/>
      <c r="E569" s="1"/>
      <c r="F569" s="1"/>
      <c r="Q569" s="1"/>
    </row>
    <row r="570" spans="3:17">
      <c r="C570" s="1"/>
      <c r="D570" s="1"/>
      <c r="E570" s="1"/>
      <c r="F570" s="1"/>
      <c r="Q570" s="1"/>
    </row>
    <row r="571" spans="3:17">
      <c r="C571" s="1"/>
      <c r="D571" s="1"/>
      <c r="E571" s="1"/>
      <c r="F571" s="1"/>
      <c r="Q571" s="1"/>
    </row>
    <row r="572" spans="3:17">
      <c r="C572" s="1"/>
      <c r="D572" s="1"/>
      <c r="E572" s="1"/>
      <c r="F572" s="1"/>
      <c r="Q572" s="1"/>
    </row>
    <row r="573" spans="3:17">
      <c r="C573" s="1"/>
      <c r="D573" s="1"/>
      <c r="E573" s="1"/>
      <c r="F573" s="1"/>
      <c r="Q573" s="1"/>
    </row>
    <row r="574" spans="3:17">
      <c r="C574" s="1"/>
      <c r="D574" s="1"/>
      <c r="E574" s="1"/>
      <c r="F574" s="1"/>
      <c r="Q574" s="1"/>
    </row>
    <row r="575" spans="3:17">
      <c r="C575" s="1"/>
      <c r="D575" s="1"/>
      <c r="E575" s="1"/>
      <c r="F575" s="1"/>
      <c r="Q575" s="1"/>
    </row>
    <row r="576" spans="3:17">
      <c r="C576" s="1"/>
      <c r="D576" s="1"/>
      <c r="E576" s="1"/>
      <c r="F576" s="1"/>
      <c r="Q576" s="1"/>
    </row>
    <row r="577" spans="3:17">
      <c r="C577" s="1"/>
      <c r="D577" s="1"/>
      <c r="E577" s="1"/>
      <c r="F577" s="1"/>
      <c r="Q577" s="1"/>
    </row>
    <row r="578" spans="3:17">
      <c r="C578" s="1"/>
      <c r="D578" s="1"/>
      <c r="E578" s="1"/>
      <c r="F578" s="1"/>
      <c r="Q578" s="1"/>
    </row>
    <row r="579" spans="3:17">
      <c r="C579" s="1"/>
      <c r="D579" s="1"/>
      <c r="E579" s="1"/>
      <c r="F579" s="1"/>
      <c r="Q579" s="1"/>
    </row>
    <row r="580" spans="3:17">
      <c r="C580" s="1"/>
      <c r="D580" s="1"/>
      <c r="E580" s="1"/>
      <c r="F580" s="1"/>
      <c r="Q580" s="1"/>
    </row>
    <row r="581" spans="3:17">
      <c r="C581" s="1"/>
      <c r="D581" s="1"/>
      <c r="E581" s="1"/>
      <c r="F581" s="1"/>
      <c r="Q581" s="1"/>
    </row>
    <row r="582" spans="3:17">
      <c r="C582" s="1"/>
      <c r="D582" s="1"/>
      <c r="E582" s="1"/>
      <c r="F582" s="1"/>
      <c r="Q582" s="1"/>
    </row>
    <row r="583" spans="3:17">
      <c r="C583" s="1"/>
      <c r="D583" s="1"/>
      <c r="E583" s="1"/>
      <c r="F583" s="1"/>
      <c r="Q583" s="1"/>
    </row>
    <row r="584" spans="3:17">
      <c r="C584" s="1"/>
      <c r="D584" s="1"/>
      <c r="E584" s="1"/>
      <c r="F584" s="1"/>
      <c r="Q584" s="1"/>
    </row>
    <row r="585" spans="3:17">
      <c r="C585" s="1"/>
      <c r="D585" s="1"/>
      <c r="E585" s="1"/>
      <c r="F585" s="1"/>
      <c r="Q585" s="1"/>
    </row>
    <row r="586" spans="3:17">
      <c r="C586" s="1"/>
      <c r="D586" s="1"/>
      <c r="E586" s="1"/>
      <c r="F586" s="1"/>
      <c r="Q586" s="1"/>
    </row>
    <row r="587" spans="3:17">
      <c r="C587" s="1"/>
      <c r="D587" s="1"/>
      <c r="E587" s="1"/>
      <c r="F587" s="1"/>
      <c r="Q587" s="1"/>
    </row>
    <row r="588" spans="3:17">
      <c r="C588" s="1"/>
      <c r="D588" s="1"/>
      <c r="E588" s="1"/>
      <c r="F588" s="1"/>
      <c r="Q588" s="1"/>
    </row>
    <row r="589" spans="3:17">
      <c r="C589" s="1"/>
      <c r="D589" s="1"/>
      <c r="E589" s="1"/>
      <c r="F589" s="1"/>
      <c r="Q589" s="1"/>
    </row>
    <row r="590" spans="3:17">
      <c r="C590" s="1"/>
      <c r="D590" s="1"/>
      <c r="E590" s="1"/>
      <c r="F590" s="1"/>
      <c r="Q590" s="1"/>
    </row>
    <row r="591" spans="3:17">
      <c r="C591" s="1"/>
      <c r="D591" s="1"/>
      <c r="E591" s="1"/>
      <c r="F591" s="1"/>
      <c r="Q591" s="1"/>
    </row>
    <row r="592" spans="3:17">
      <c r="C592" s="1"/>
      <c r="D592" s="1"/>
      <c r="E592" s="1"/>
      <c r="F592" s="1"/>
      <c r="Q592" s="1"/>
    </row>
    <row r="593" spans="3:17">
      <c r="C593" s="1"/>
      <c r="D593" s="1"/>
      <c r="E593" s="1"/>
      <c r="F593" s="1"/>
      <c r="Q593" s="1"/>
    </row>
    <row r="594" spans="3:17">
      <c r="C594" s="1"/>
      <c r="D594" s="1"/>
      <c r="E594" s="1"/>
      <c r="F594" s="1"/>
      <c r="Q594" s="1"/>
    </row>
    <row r="595" spans="3:17">
      <c r="C595" s="1"/>
      <c r="D595" s="1"/>
      <c r="E595" s="1"/>
      <c r="F595" s="1"/>
      <c r="Q595" s="1"/>
    </row>
    <row r="596" spans="3:17">
      <c r="C596" s="1"/>
      <c r="D596" s="1"/>
      <c r="E596" s="1"/>
      <c r="F596" s="1"/>
      <c r="Q596" s="1"/>
    </row>
    <row r="597" spans="3:17">
      <c r="C597" s="1"/>
      <c r="D597" s="1"/>
      <c r="E597" s="1"/>
      <c r="F597" s="1"/>
      <c r="Q597" s="1"/>
    </row>
    <row r="598" spans="3:17">
      <c r="C598" s="1"/>
      <c r="D598" s="1"/>
      <c r="E598" s="1"/>
      <c r="F598" s="1"/>
      <c r="Q598" s="1"/>
    </row>
    <row r="599" spans="3:17">
      <c r="C599" s="1"/>
      <c r="D599" s="1"/>
      <c r="E599" s="1"/>
      <c r="F599" s="1"/>
      <c r="Q599" s="1"/>
    </row>
    <row r="600" spans="3:17">
      <c r="C600" s="1"/>
      <c r="D600" s="1"/>
      <c r="E600" s="1"/>
      <c r="F600" s="1"/>
      <c r="Q600" s="1"/>
    </row>
    <row r="601" spans="3:17">
      <c r="C601" s="1"/>
      <c r="D601" s="1"/>
      <c r="E601" s="1"/>
      <c r="F601" s="1"/>
      <c r="Q601" s="1"/>
    </row>
    <row r="602" spans="3:17">
      <c r="C602" s="1"/>
      <c r="D602" s="1"/>
      <c r="E602" s="1"/>
      <c r="F602" s="1"/>
      <c r="Q602" s="1"/>
    </row>
    <row r="603" spans="3:17">
      <c r="C603" s="1"/>
      <c r="D603" s="1"/>
      <c r="E603" s="1"/>
      <c r="F603" s="1"/>
      <c r="Q603" s="1"/>
    </row>
    <row r="604" spans="3:17">
      <c r="C604" s="1"/>
      <c r="D604" s="1"/>
      <c r="E604" s="1"/>
      <c r="F604" s="1"/>
      <c r="Q604" s="1"/>
    </row>
    <row r="605" spans="3:17">
      <c r="C605" s="1"/>
      <c r="D605" s="1"/>
      <c r="E605" s="1"/>
      <c r="F605" s="1"/>
      <c r="Q605" s="1"/>
    </row>
    <row r="606" spans="3:17">
      <c r="C606" s="1"/>
      <c r="D606" s="1"/>
      <c r="E606" s="1"/>
      <c r="F606" s="1"/>
      <c r="Q606" s="1"/>
    </row>
    <row r="607" spans="3:17">
      <c r="C607" s="1"/>
      <c r="D607" s="1"/>
      <c r="E607" s="1"/>
      <c r="F607" s="1"/>
      <c r="Q607" s="1"/>
    </row>
    <row r="608" spans="3:17">
      <c r="C608" s="1"/>
      <c r="D608" s="1"/>
      <c r="E608" s="1"/>
      <c r="F608" s="1"/>
      <c r="Q608" s="1"/>
    </row>
    <row r="609" spans="3:17">
      <c r="C609" s="1"/>
      <c r="D609" s="1"/>
      <c r="E609" s="1"/>
      <c r="F609" s="1"/>
      <c r="Q609" s="1"/>
    </row>
    <row r="610" spans="3:17">
      <c r="C610" s="1"/>
      <c r="D610" s="1"/>
      <c r="E610" s="1"/>
      <c r="F610" s="1"/>
      <c r="Q610" s="1"/>
    </row>
    <row r="611" spans="3:17">
      <c r="C611" s="1"/>
      <c r="D611" s="1"/>
      <c r="E611" s="1"/>
      <c r="F611" s="1"/>
      <c r="Q611" s="1"/>
    </row>
    <row r="612" spans="3:17">
      <c r="C612" s="1"/>
      <c r="D612" s="1"/>
      <c r="E612" s="1"/>
      <c r="F612" s="1"/>
      <c r="Q612" s="1"/>
    </row>
    <row r="613" spans="3:17">
      <c r="C613" s="1"/>
      <c r="D613" s="1"/>
      <c r="E613" s="1"/>
      <c r="F613" s="1"/>
      <c r="Q613" s="1"/>
    </row>
    <row r="614" spans="3:17">
      <c r="C614" s="1"/>
      <c r="D614" s="1"/>
      <c r="E614" s="1"/>
      <c r="F614" s="1"/>
      <c r="Q614" s="1"/>
    </row>
    <row r="615" spans="3:17">
      <c r="C615" s="1"/>
      <c r="D615" s="1"/>
      <c r="E615" s="1"/>
      <c r="F615" s="1"/>
      <c r="Q615" s="1"/>
    </row>
    <row r="616" spans="3:17">
      <c r="C616" s="1"/>
      <c r="D616" s="1"/>
      <c r="E616" s="1"/>
      <c r="F616" s="1"/>
      <c r="Q616" s="1"/>
    </row>
    <row r="617" spans="3:17">
      <c r="C617" s="1"/>
      <c r="D617" s="1"/>
      <c r="E617" s="1"/>
      <c r="F617" s="1"/>
      <c r="Q617" s="1"/>
    </row>
    <row r="618" spans="3:17">
      <c r="C618" s="1"/>
      <c r="D618" s="1"/>
      <c r="E618" s="1"/>
      <c r="F618" s="1"/>
      <c r="Q618" s="1"/>
    </row>
    <row r="619" spans="3:17">
      <c r="C619" s="1"/>
      <c r="D619" s="1"/>
      <c r="E619" s="1"/>
      <c r="F619" s="1"/>
      <c r="Q619" s="1"/>
    </row>
    <row r="620" spans="3:17">
      <c r="C620" s="1"/>
      <c r="D620" s="1"/>
      <c r="E620" s="1"/>
      <c r="F620" s="1"/>
      <c r="Q620" s="1"/>
    </row>
    <row r="621" spans="3:17">
      <c r="C621" s="1"/>
      <c r="D621" s="1"/>
      <c r="E621" s="1"/>
      <c r="F621" s="1"/>
      <c r="Q621" s="1"/>
    </row>
    <row r="622" spans="3:17">
      <c r="C622" s="1"/>
      <c r="D622" s="1"/>
      <c r="E622" s="1"/>
      <c r="F622" s="1"/>
      <c r="Q622" s="1"/>
    </row>
    <row r="623" spans="3:17">
      <c r="C623" s="1"/>
      <c r="D623" s="1"/>
      <c r="E623" s="1"/>
      <c r="F623" s="1"/>
      <c r="Q623" s="1"/>
    </row>
    <row r="624" spans="3:17">
      <c r="C624" s="1"/>
      <c r="D624" s="1"/>
      <c r="E624" s="1"/>
      <c r="F624" s="1"/>
      <c r="Q624" s="1"/>
    </row>
    <row r="625" spans="3:17">
      <c r="C625" s="1"/>
      <c r="D625" s="1"/>
      <c r="E625" s="1"/>
      <c r="F625" s="1"/>
      <c r="Q625" s="1"/>
    </row>
    <row r="626" spans="3:17">
      <c r="C626" s="1"/>
      <c r="D626" s="1"/>
      <c r="E626" s="1"/>
      <c r="F626" s="1"/>
      <c r="Q626" s="1"/>
    </row>
    <row r="627" spans="3:17">
      <c r="C627" s="1"/>
      <c r="D627" s="1"/>
      <c r="E627" s="1"/>
      <c r="F627" s="1"/>
      <c r="Q627" s="1"/>
    </row>
    <row r="628" spans="3:17">
      <c r="C628" s="1"/>
      <c r="D628" s="1"/>
      <c r="E628" s="1"/>
      <c r="F628" s="1"/>
      <c r="Q628" s="1"/>
    </row>
    <row r="629" spans="3:17">
      <c r="C629" s="1"/>
      <c r="D629" s="1"/>
      <c r="E629" s="1"/>
      <c r="F629" s="1"/>
      <c r="Q629" s="1"/>
    </row>
    <row r="630" spans="3:17">
      <c r="C630" s="1"/>
      <c r="D630" s="1"/>
      <c r="E630" s="1"/>
      <c r="F630" s="1"/>
      <c r="Q630" s="1"/>
    </row>
    <row r="631" spans="3:17">
      <c r="C631" s="1"/>
      <c r="D631" s="1"/>
      <c r="E631" s="1"/>
      <c r="F631" s="1"/>
      <c r="Q631" s="1"/>
    </row>
    <row r="632" spans="3:17">
      <c r="C632" s="1"/>
      <c r="D632" s="1"/>
      <c r="E632" s="1"/>
      <c r="F632" s="1"/>
      <c r="Q632" s="1"/>
    </row>
    <row r="633" spans="3:17">
      <c r="C633" s="1"/>
      <c r="D633" s="1"/>
      <c r="E633" s="1"/>
      <c r="F633" s="1"/>
      <c r="Q633" s="1"/>
    </row>
    <row r="634" spans="3:17">
      <c r="C634" s="1"/>
      <c r="D634" s="1"/>
      <c r="E634" s="1"/>
      <c r="F634" s="1"/>
      <c r="Q634" s="1"/>
    </row>
    <row r="635" spans="3:17">
      <c r="C635" s="1"/>
      <c r="D635" s="1"/>
      <c r="E635" s="1"/>
      <c r="F635" s="1"/>
      <c r="Q635" s="1"/>
    </row>
    <row r="636" spans="3:17">
      <c r="C636" s="1"/>
      <c r="D636" s="1"/>
      <c r="E636" s="1"/>
      <c r="F636" s="1"/>
      <c r="Q636" s="1"/>
    </row>
    <row r="637" spans="3:17">
      <c r="C637" s="1"/>
      <c r="D637" s="1"/>
      <c r="E637" s="1"/>
      <c r="F637" s="1"/>
      <c r="Q637" s="1"/>
    </row>
    <row r="638" spans="3:17">
      <c r="C638" s="1"/>
      <c r="D638" s="1"/>
      <c r="E638" s="1"/>
      <c r="F638" s="1"/>
      <c r="Q638" s="1"/>
    </row>
    <row r="639" spans="3:17">
      <c r="C639" s="1"/>
      <c r="D639" s="1"/>
      <c r="E639" s="1"/>
      <c r="F639" s="1"/>
      <c r="Q639" s="1"/>
    </row>
    <row r="640" spans="3:17">
      <c r="C640" s="1"/>
      <c r="D640" s="1"/>
      <c r="E640" s="1"/>
      <c r="F640" s="1"/>
      <c r="Q640" s="1"/>
    </row>
    <row r="641" spans="3:17">
      <c r="C641" s="1"/>
      <c r="D641" s="1"/>
      <c r="E641" s="1"/>
      <c r="F641" s="1"/>
      <c r="Q641" s="1"/>
    </row>
    <row r="642" spans="3:17">
      <c r="C642" s="1"/>
      <c r="D642" s="1"/>
      <c r="E642" s="1"/>
      <c r="F642" s="1"/>
      <c r="Q642" s="1"/>
    </row>
    <row r="643" spans="3:17">
      <c r="C643" s="1"/>
      <c r="D643" s="1"/>
      <c r="E643" s="1"/>
      <c r="F643" s="1"/>
      <c r="Q643" s="1"/>
    </row>
    <row r="644" spans="3:17">
      <c r="C644" s="1"/>
      <c r="D644" s="1"/>
      <c r="E644" s="1"/>
      <c r="F644" s="1"/>
      <c r="Q644" s="1"/>
    </row>
    <row r="645" spans="3:17">
      <c r="C645" s="1"/>
      <c r="D645" s="1"/>
      <c r="E645" s="1"/>
      <c r="F645" s="1"/>
      <c r="Q645" s="1"/>
    </row>
    <row r="646" spans="3:17">
      <c r="C646" s="1"/>
      <c r="D646" s="1"/>
      <c r="E646" s="1"/>
      <c r="F646" s="1"/>
      <c r="Q646" s="1"/>
    </row>
    <row r="647" spans="3:17">
      <c r="C647" s="1"/>
      <c r="D647" s="1"/>
      <c r="E647" s="1"/>
      <c r="F647" s="1"/>
      <c r="Q647" s="1"/>
    </row>
    <row r="648" spans="3:17">
      <c r="C648" s="1"/>
      <c r="D648" s="1"/>
      <c r="E648" s="1"/>
      <c r="F648" s="1"/>
      <c r="Q648" s="1"/>
    </row>
    <row r="649" spans="3:17">
      <c r="C649" s="1"/>
      <c r="D649" s="1"/>
      <c r="E649" s="1"/>
      <c r="F649" s="1"/>
      <c r="Q649" s="1"/>
    </row>
    <row r="650" spans="3:17">
      <c r="C650" s="1"/>
      <c r="D650" s="1"/>
      <c r="E650" s="1"/>
      <c r="F650" s="1"/>
      <c r="Q650" s="1"/>
    </row>
    <row r="651" spans="3:17">
      <c r="C651" s="1"/>
      <c r="D651" s="1"/>
      <c r="E651" s="1"/>
      <c r="F651" s="1"/>
      <c r="Q651" s="1"/>
    </row>
    <row r="652" spans="3:17">
      <c r="C652" s="1"/>
      <c r="D652" s="1"/>
      <c r="E652" s="1"/>
      <c r="F652" s="1"/>
      <c r="Q652" s="1"/>
    </row>
    <row r="653" spans="3:17">
      <c r="C653" s="1"/>
      <c r="D653" s="1"/>
      <c r="E653" s="1"/>
      <c r="F653" s="1"/>
      <c r="Q653" s="1"/>
    </row>
    <row r="654" spans="3:17">
      <c r="C654" s="1"/>
      <c r="D654" s="1"/>
      <c r="E654" s="1"/>
      <c r="F654" s="1"/>
      <c r="Q654" s="1"/>
    </row>
    <row r="655" spans="3:17">
      <c r="C655" s="1"/>
      <c r="D655" s="1"/>
      <c r="E655" s="1"/>
      <c r="F655" s="1"/>
      <c r="Q655" s="1"/>
    </row>
    <row r="656" spans="3:17">
      <c r="C656" s="1"/>
      <c r="D656" s="1"/>
      <c r="E656" s="1"/>
      <c r="F656" s="1"/>
      <c r="Q656" s="1"/>
    </row>
    <row r="657" spans="3:17">
      <c r="C657" s="1"/>
      <c r="D657" s="1"/>
      <c r="E657" s="1"/>
      <c r="F657" s="1"/>
      <c r="Q657" s="1"/>
    </row>
    <row r="658" spans="3:17">
      <c r="C658" s="1"/>
      <c r="D658" s="1"/>
      <c r="E658" s="1"/>
      <c r="F658" s="1"/>
      <c r="Q658" s="1"/>
    </row>
    <row r="659" spans="3:17">
      <c r="C659" s="1"/>
      <c r="D659" s="1"/>
      <c r="E659" s="1"/>
      <c r="F659" s="1"/>
      <c r="Q659" s="1"/>
    </row>
    <row r="660" spans="3:17">
      <c r="C660" s="1"/>
      <c r="D660" s="1"/>
      <c r="E660" s="1"/>
      <c r="F660" s="1"/>
      <c r="Q660" s="1"/>
    </row>
    <row r="661" spans="3:17">
      <c r="C661" s="1"/>
      <c r="D661" s="1"/>
      <c r="E661" s="1"/>
      <c r="F661" s="1"/>
      <c r="Q661" s="1"/>
    </row>
    <row r="662" spans="3:17">
      <c r="C662" s="1"/>
      <c r="D662" s="1"/>
      <c r="E662" s="1"/>
      <c r="F662" s="1"/>
      <c r="Q662" s="1"/>
    </row>
    <row r="663" spans="3:17">
      <c r="C663" s="1"/>
      <c r="D663" s="1"/>
      <c r="E663" s="1"/>
      <c r="F663" s="1"/>
      <c r="Q663" s="1"/>
    </row>
    <row r="664" spans="3:17">
      <c r="C664" s="1"/>
      <c r="D664" s="1"/>
      <c r="E664" s="1"/>
      <c r="F664" s="1"/>
      <c r="Q664" s="1"/>
    </row>
    <row r="665" spans="3:17">
      <c r="C665" s="1"/>
      <c r="D665" s="1"/>
      <c r="E665" s="1"/>
      <c r="F665" s="1"/>
      <c r="Q665" s="1"/>
    </row>
    <row r="666" spans="3:17">
      <c r="C666" s="1"/>
      <c r="D666" s="1"/>
      <c r="E666" s="1"/>
      <c r="F666" s="1"/>
      <c r="Q666" s="1"/>
    </row>
    <row r="667" spans="3:17">
      <c r="C667" s="1"/>
      <c r="D667" s="1"/>
      <c r="E667" s="1"/>
      <c r="F667" s="1"/>
      <c r="Q667" s="1"/>
    </row>
    <row r="668" spans="3:17">
      <c r="C668" s="1"/>
      <c r="D668" s="1"/>
      <c r="E668" s="1"/>
      <c r="F668" s="1"/>
      <c r="Q668" s="1"/>
    </row>
    <row r="669" spans="3:17">
      <c r="C669" s="1"/>
      <c r="D669" s="1"/>
      <c r="E669" s="1"/>
      <c r="F669" s="1"/>
      <c r="Q669" s="1"/>
    </row>
    <row r="670" spans="3:17">
      <c r="C670" s="1"/>
      <c r="D670" s="1"/>
      <c r="E670" s="1"/>
      <c r="F670" s="1"/>
      <c r="Q670" s="1"/>
    </row>
    <row r="671" spans="3:17">
      <c r="C671" s="1"/>
      <c r="D671" s="1"/>
      <c r="E671" s="1"/>
      <c r="F671" s="1"/>
      <c r="Q671" s="1"/>
    </row>
    <row r="672" spans="3:17">
      <c r="C672" s="1"/>
      <c r="D672" s="1"/>
      <c r="E672" s="1"/>
      <c r="F672" s="1"/>
      <c r="Q672" s="1"/>
    </row>
    <row r="673" spans="3:17">
      <c r="C673" s="1"/>
      <c r="D673" s="1"/>
      <c r="E673" s="1"/>
      <c r="F673" s="1"/>
      <c r="Q673" s="1"/>
    </row>
    <row r="674" spans="3:17">
      <c r="C674" s="1"/>
      <c r="D674" s="1"/>
      <c r="E674" s="1"/>
      <c r="F674" s="1"/>
      <c r="Q674" s="1"/>
    </row>
    <row r="675" spans="3:17">
      <c r="C675" s="1"/>
      <c r="D675" s="1"/>
      <c r="E675" s="1"/>
      <c r="F675" s="1"/>
      <c r="Q675" s="1"/>
    </row>
    <row r="676" spans="3:17">
      <c r="C676" s="1"/>
      <c r="D676" s="1"/>
      <c r="E676" s="1"/>
      <c r="F676" s="1"/>
      <c r="Q676" s="1"/>
    </row>
    <row r="677" spans="3:17">
      <c r="C677" s="1"/>
      <c r="D677" s="1"/>
      <c r="E677" s="1"/>
      <c r="F677" s="1"/>
      <c r="Q677" s="1"/>
    </row>
    <row r="678" spans="3:17">
      <c r="C678" s="1"/>
      <c r="D678" s="1"/>
      <c r="E678" s="1"/>
      <c r="F678" s="1"/>
      <c r="Q678" s="1"/>
    </row>
    <row r="679" spans="3:17">
      <c r="C679" s="1"/>
      <c r="D679" s="1"/>
      <c r="E679" s="1"/>
      <c r="F679" s="1"/>
      <c r="Q679" s="1"/>
    </row>
    <row r="680" spans="3:17">
      <c r="C680" s="1"/>
      <c r="D680" s="1"/>
      <c r="E680" s="1"/>
      <c r="F680" s="1"/>
      <c r="Q680" s="1"/>
    </row>
    <row r="681" spans="3:17">
      <c r="C681" s="1"/>
      <c r="D681" s="1"/>
      <c r="E681" s="1"/>
      <c r="F681" s="1"/>
      <c r="Q681" s="1"/>
    </row>
    <row r="682" spans="3:17">
      <c r="C682" s="1"/>
      <c r="D682" s="1"/>
      <c r="E682" s="1"/>
      <c r="F682" s="1"/>
      <c r="Q682" s="1"/>
    </row>
    <row r="683" spans="3:17">
      <c r="C683" s="1"/>
      <c r="D683" s="1"/>
      <c r="E683" s="1"/>
      <c r="F683" s="1"/>
      <c r="Q683" s="1"/>
    </row>
    <row r="684" spans="3:17">
      <c r="C684" s="1"/>
      <c r="D684" s="1"/>
      <c r="E684" s="1"/>
      <c r="F684" s="1"/>
      <c r="Q684" s="1"/>
    </row>
    <row r="685" spans="3:17">
      <c r="C685" s="1"/>
      <c r="D685" s="1"/>
      <c r="E685" s="1"/>
      <c r="F685" s="1"/>
      <c r="Q685" s="1"/>
    </row>
    <row r="686" spans="3:17">
      <c r="C686" s="1"/>
      <c r="D686" s="1"/>
      <c r="E686" s="1"/>
      <c r="F686" s="1"/>
      <c r="Q686" s="1"/>
    </row>
    <row r="687" spans="3:17">
      <c r="C687" s="1"/>
      <c r="D687" s="1"/>
      <c r="E687" s="1"/>
      <c r="F687" s="1"/>
      <c r="Q687" s="1"/>
    </row>
    <row r="688" spans="3:17">
      <c r="C688" s="1"/>
      <c r="D688" s="1"/>
      <c r="E688" s="1"/>
      <c r="F688" s="1"/>
      <c r="Q688" s="1"/>
    </row>
    <row r="689" spans="3:17">
      <c r="C689" s="1"/>
      <c r="D689" s="1"/>
      <c r="E689" s="1"/>
      <c r="F689" s="1"/>
      <c r="Q689" s="1"/>
    </row>
    <row r="690" spans="3:17">
      <c r="C690" s="1"/>
      <c r="D690" s="1"/>
      <c r="E690" s="1"/>
      <c r="F690" s="1"/>
      <c r="Q690" s="1"/>
    </row>
    <row r="691" spans="3:17">
      <c r="C691" s="1"/>
      <c r="D691" s="1"/>
      <c r="E691" s="1"/>
      <c r="F691" s="1"/>
      <c r="Q691" s="1"/>
    </row>
    <row r="692" spans="3:17">
      <c r="C692" s="1"/>
      <c r="D692" s="1"/>
      <c r="E692" s="1"/>
      <c r="F692" s="1"/>
      <c r="Q692" s="1"/>
    </row>
    <row r="693" spans="3:17">
      <c r="C693" s="1"/>
      <c r="D693" s="1"/>
      <c r="E693" s="1"/>
      <c r="F693" s="1"/>
      <c r="Q693" s="1"/>
    </row>
    <row r="694" spans="3:17">
      <c r="C694" s="1"/>
      <c r="D694" s="1"/>
      <c r="E694" s="1"/>
      <c r="F694" s="1"/>
      <c r="Q694" s="1"/>
    </row>
    <row r="695" spans="3:17">
      <c r="C695" s="1"/>
      <c r="D695" s="1"/>
      <c r="E695" s="1"/>
      <c r="F695" s="1"/>
      <c r="Q695" s="1"/>
    </row>
    <row r="696" spans="3:17">
      <c r="C696" s="1"/>
      <c r="D696" s="1"/>
      <c r="E696" s="1"/>
      <c r="F696" s="1"/>
      <c r="Q696" s="1"/>
    </row>
    <row r="697" spans="3:17">
      <c r="C697" s="1"/>
      <c r="D697" s="1"/>
      <c r="E697" s="1"/>
      <c r="F697" s="1"/>
      <c r="Q697" s="1"/>
    </row>
    <row r="698" spans="3:17">
      <c r="C698" s="1"/>
      <c r="D698" s="1"/>
      <c r="E698" s="1"/>
      <c r="F698" s="1"/>
      <c r="Q698" s="1"/>
    </row>
    <row r="699" spans="3:17">
      <c r="C699" s="1"/>
      <c r="D699" s="1"/>
      <c r="E699" s="1"/>
      <c r="F699" s="1"/>
      <c r="Q699" s="1"/>
    </row>
    <row r="700" spans="3:17">
      <c r="C700" s="1"/>
      <c r="D700" s="1"/>
      <c r="E700" s="1"/>
      <c r="F700" s="1"/>
      <c r="Q700" s="1"/>
    </row>
    <row r="701" spans="3:17">
      <c r="C701" s="1"/>
      <c r="D701" s="1"/>
      <c r="E701" s="1"/>
      <c r="F701" s="1"/>
      <c r="Q701" s="1"/>
    </row>
    <row r="702" spans="3:17">
      <c r="C702" s="1"/>
      <c r="D702" s="1"/>
      <c r="E702" s="1"/>
      <c r="F702" s="1"/>
      <c r="Q702" s="1"/>
    </row>
    <row r="703" spans="3:17">
      <c r="C703" s="1"/>
      <c r="D703" s="1"/>
      <c r="E703" s="1"/>
      <c r="F703" s="1"/>
      <c r="Q703" s="1"/>
    </row>
    <row r="704" spans="3:17">
      <c r="C704" s="1"/>
      <c r="D704" s="1"/>
      <c r="E704" s="1"/>
      <c r="F704" s="1"/>
      <c r="Q704" s="1"/>
    </row>
    <row r="705" spans="3:17">
      <c r="C705" s="1"/>
      <c r="D705" s="1"/>
      <c r="E705" s="1"/>
      <c r="F705" s="1"/>
      <c r="Q705" s="1"/>
    </row>
    <row r="706" spans="3:17">
      <c r="C706" s="1"/>
      <c r="D706" s="1"/>
      <c r="E706" s="1"/>
      <c r="F706" s="1"/>
      <c r="Q706" s="1"/>
    </row>
    <row r="707" spans="3:17">
      <c r="C707" s="1"/>
      <c r="D707" s="1"/>
      <c r="E707" s="1"/>
      <c r="F707" s="1"/>
      <c r="Q707" s="1"/>
    </row>
    <row r="708" spans="3:17">
      <c r="C708" s="1"/>
      <c r="D708" s="1"/>
      <c r="E708" s="1"/>
      <c r="F708" s="1"/>
      <c r="Q708" s="1"/>
    </row>
    <row r="709" spans="3:17">
      <c r="C709" s="1"/>
      <c r="D709" s="1"/>
      <c r="E709" s="1"/>
      <c r="F709" s="1"/>
      <c r="Q709" s="1"/>
    </row>
    <row r="710" spans="3:17">
      <c r="C710" s="1"/>
      <c r="D710" s="1"/>
      <c r="E710" s="1"/>
      <c r="F710" s="1"/>
      <c r="Q710" s="1"/>
    </row>
    <row r="711" spans="3:17">
      <c r="C711" s="1"/>
      <c r="D711" s="1"/>
      <c r="E711" s="1"/>
      <c r="F711" s="1"/>
      <c r="Q711" s="1"/>
    </row>
    <row r="712" spans="3:17">
      <c r="C712" s="1"/>
      <c r="D712" s="1"/>
      <c r="E712" s="1"/>
      <c r="F712" s="1"/>
      <c r="Q712" s="1"/>
    </row>
    <row r="713" spans="3:17">
      <c r="C713" s="1"/>
      <c r="D713" s="1"/>
      <c r="E713" s="1"/>
      <c r="F713" s="1"/>
      <c r="Q713" s="1"/>
    </row>
    <row r="714" spans="3:17">
      <c r="C714" s="1"/>
      <c r="D714" s="1"/>
      <c r="E714" s="1"/>
      <c r="F714" s="1"/>
      <c r="Q714" s="1"/>
    </row>
    <row r="715" spans="3:17">
      <c r="C715" s="1"/>
      <c r="D715" s="1"/>
      <c r="E715" s="1"/>
      <c r="F715" s="1"/>
      <c r="Q715" s="1"/>
    </row>
    <row r="716" spans="3:17">
      <c r="C716" s="1"/>
      <c r="D716" s="1"/>
      <c r="E716" s="1"/>
      <c r="F716" s="1"/>
      <c r="Q716" s="1"/>
    </row>
    <row r="717" spans="3:17">
      <c r="C717" s="1"/>
      <c r="D717" s="1"/>
      <c r="E717" s="1"/>
      <c r="F717" s="1"/>
      <c r="Q717" s="1"/>
    </row>
    <row r="718" spans="3:17">
      <c r="C718" s="1"/>
      <c r="D718" s="1"/>
      <c r="E718" s="1"/>
      <c r="F718" s="1"/>
      <c r="Q718" s="1"/>
    </row>
    <row r="719" spans="3:17">
      <c r="C719" s="1"/>
      <c r="D719" s="1"/>
      <c r="E719" s="1"/>
      <c r="F719" s="1"/>
      <c r="Q719" s="1"/>
    </row>
    <row r="720" spans="3:17">
      <c r="C720" s="1"/>
      <c r="D720" s="1"/>
      <c r="E720" s="1"/>
      <c r="F720" s="1"/>
      <c r="Q720" s="1"/>
    </row>
    <row r="721" spans="3:17">
      <c r="C721" s="1"/>
      <c r="D721" s="1"/>
      <c r="E721" s="1"/>
      <c r="F721" s="1"/>
      <c r="Q721" s="1"/>
    </row>
    <row r="722" spans="3:17">
      <c r="C722" s="1"/>
      <c r="D722" s="1"/>
      <c r="E722" s="1"/>
      <c r="F722" s="1"/>
      <c r="Q722" s="1"/>
    </row>
    <row r="723" spans="3:17">
      <c r="C723" s="1"/>
      <c r="D723" s="1"/>
      <c r="E723" s="1"/>
      <c r="F723" s="1"/>
      <c r="Q723" s="1"/>
    </row>
    <row r="724" spans="3:17">
      <c r="C724" s="1"/>
      <c r="D724" s="1"/>
      <c r="E724" s="1"/>
      <c r="F724" s="1"/>
      <c r="Q724" s="1"/>
    </row>
    <row r="725" spans="3:17">
      <c r="C725" s="1"/>
      <c r="D725" s="1"/>
      <c r="E725" s="1"/>
      <c r="F725" s="1"/>
      <c r="Q725" s="1"/>
    </row>
    <row r="726" spans="3:17">
      <c r="C726" s="1"/>
      <c r="D726" s="1"/>
      <c r="E726" s="1"/>
      <c r="F726" s="1"/>
      <c r="Q726" s="1"/>
    </row>
    <row r="727" spans="3:17">
      <c r="C727" s="1"/>
      <c r="D727" s="1"/>
      <c r="E727" s="1"/>
      <c r="F727" s="1"/>
      <c r="Q727" s="1"/>
    </row>
    <row r="728" spans="3:17">
      <c r="C728" s="1"/>
      <c r="D728" s="1"/>
      <c r="E728" s="1"/>
      <c r="F728" s="1"/>
      <c r="Q728" s="1"/>
    </row>
    <row r="729" spans="3:17">
      <c r="C729" s="1"/>
      <c r="D729" s="1"/>
      <c r="E729" s="1"/>
      <c r="F729" s="1"/>
      <c r="Q729" s="1"/>
    </row>
    <row r="730" spans="3:17">
      <c r="C730" s="1"/>
      <c r="D730" s="1"/>
      <c r="E730" s="1"/>
      <c r="F730" s="1"/>
      <c r="Q730" s="1"/>
    </row>
    <row r="731" spans="3:17">
      <c r="C731" s="1"/>
      <c r="D731" s="1"/>
      <c r="E731" s="1"/>
      <c r="F731" s="1"/>
      <c r="Q731" s="1"/>
    </row>
    <row r="732" spans="3:17">
      <c r="C732" s="1"/>
      <c r="D732" s="1"/>
      <c r="E732" s="1"/>
      <c r="F732" s="1"/>
      <c r="Q732" s="1"/>
    </row>
    <row r="733" spans="3:17">
      <c r="C733" s="1"/>
      <c r="D733" s="1"/>
      <c r="E733" s="1"/>
      <c r="F733" s="1"/>
      <c r="Q733" s="1"/>
    </row>
    <row r="734" spans="3:17">
      <c r="C734" s="1"/>
      <c r="D734" s="1"/>
      <c r="E734" s="1"/>
      <c r="F734" s="1"/>
      <c r="Q734" s="1"/>
    </row>
    <row r="735" spans="3:17">
      <c r="C735" s="1"/>
      <c r="D735" s="1"/>
      <c r="E735" s="1"/>
      <c r="F735" s="1"/>
      <c r="Q735" s="1"/>
    </row>
    <row r="736" spans="3:17">
      <c r="C736" s="1"/>
      <c r="D736" s="1"/>
      <c r="E736" s="1"/>
      <c r="F736" s="1"/>
      <c r="Q736" s="1"/>
    </row>
    <row r="737" spans="3:17">
      <c r="C737" s="1"/>
      <c r="D737" s="1"/>
      <c r="E737" s="1"/>
      <c r="F737" s="1"/>
      <c r="Q737" s="1"/>
    </row>
    <row r="738" spans="3:17">
      <c r="C738" s="1"/>
      <c r="D738" s="1"/>
      <c r="E738" s="1"/>
      <c r="F738" s="1"/>
      <c r="Q738" s="1"/>
    </row>
    <row r="739" spans="3:17">
      <c r="C739" s="1"/>
      <c r="D739" s="1"/>
      <c r="E739" s="1"/>
      <c r="F739" s="1"/>
      <c r="Q739" s="1"/>
    </row>
    <row r="740" spans="3:17">
      <c r="C740" s="1"/>
      <c r="D740" s="1"/>
      <c r="E740" s="1"/>
      <c r="F740" s="1"/>
      <c r="Q740" s="1"/>
    </row>
    <row r="741" spans="3:17">
      <c r="C741" s="1"/>
      <c r="D741" s="1"/>
      <c r="E741" s="1"/>
      <c r="F741" s="1"/>
      <c r="Q741" s="1"/>
    </row>
    <row r="742" spans="3:17">
      <c r="C742" s="1"/>
      <c r="D742" s="1"/>
      <c r="E742" s="1"/>
      <c r="F742" s="1"/>
      <c r="Q742" s="1"/>
    </row>
    <row r="743" spans="3:17">
      <c r="C743" s="1"/>
      <c r="D743" s="1"/>
      <c r="E743" s="1"/>
      <c r="F743" s="1"/>
      <c r="Q743" s="1"/>
    </row>
    <row r="744" spans="3:17">
      <c r="C744" s="1"/>
      <c r="D744" s="1"/>
      <c r="E744" s="1"/>
      <c r="F744" s="1"/>
      <c r="Q744" s="1"/>
    </row>
    <row r="745" spans="3:17">
      <c r="C745" s="1"/>
      <c r="D745" s="1"/>
      <c r="E745" s="1"/>
      <c r="F745" s="1"/>
      <c r="Q745" s="1"/>
    </row>
    <row r="746" spans="3:17">
      <c r="C746" s="1"/>
      <c r="D746" s="1"/>
      <c r="E746" s="1"/>
      <c r="F746" s="1"/>
      <c r="Q746" s="1"/>
    </row>
    <row r="747" spans="3:17">
      <c r="C747" s="1"/>
      <c r="D747" s="1"/>
      <c r="E747" s="1"/>
      <c r="F747" s="1"/>
      <c r="Q747" s="1"/>
    </row>
    <row r="748" spans="3:17">
      <c r="C748" s="1"/>
      <c r="D748" s="1"/>
      <c r="E748" s="1"/>
      <c r="F748" s="1"/>
      <c r="Q748" s="1"/>
    </row>
    <row r="749" spans="3:17">
      <c r="C749" s="1"/>
      <c r="D749" s="1"/>
      <c r="E749" s="1"/>
      <c r="F749" s="1"/>
      <c r="Q749" s="1"/>
    </row>
    <row r="750" spans="3:17">
      <c r="C750" s="1"/>
      <c r="D750" s="1"/>
      <c r="E750" s="1"/>
      <c r="F750" s="1"/>
      <c r="Q750" s="1"/>
    </row>
    <row r="751" spans="3:17">
      <c r="C751" s="1"/>
      <c r="D751" s="1"/>
      <c r="E751" s="1"/>
      <c r="F751" s="1"/>
      <c r="Q751" s="1"/>
    </row>
    <row r="752" spans="3:17">
      <c r="C752" s="1"/>
      <c r="D752" s="1"/>
      <c r="E752" s="1"/>
      <c r="F752" s="1"/>
      <c r="Q752" s="1"/>
    </row>
    <row r="753" spans="3:17">
      <c r="C753" s="1"/>
      <c r="D753" s="1"/>
      <c r="E753" s="1"/>
      <c r="F753" s="1"/>
      <c r="Q753" s="1"/>
    </row>
    <row r="754" spans="3:17">
      <c r="C754" s="1"/>
      <c r="D754" s="1"/>
      <c r="E754" s="1"/>
      <c r="F754" s="1"/>
      <c r="Q754" s="1"/>
    </row>
    <row r="755" spans="3:17">
      <c r="C755" s="1"/>
      <c r="D755" s="1"/>
      <c r="E755" s="1"/>
      <c r="F755" s="1"/>
      <c r="Q755" s="1"/>
    </row>
    <row r="756" spans="3:17">
      <c r="C756" s="1"/>
      <c r="D756" s="1"/>
      <c r="E756" s="1"/>
      <c r="F756" s="1"/>
      <c r="Q756" s="1"/>
    </row>
    <row r="757" spans="3:17">
      <c r="C757" s="1"/>
      <c r="D757" s="1"/>
      <c r="E757" s="1"/>
      <c r="F757" s="1"/>
      <c r="Q757" s="1"/>
    </row>
    <row r="758" spans="3:17">
      <c r="C758" s="1"/>
      <c r="D758" s="1"/>
      <c r="E758" s="1"/>
      <c r="F758" s="1"/>
      <c r="Q758" s="1"/>
    </row>
    <row r="759" spans="3:17">
      <c r="C759" s="1"/>
      <c r="D759" s="1"/>
      <c r="E759" s="1"/>
      <c r="F759" s="1"/>
      <c r="Q759" s="1"/>
    </row>
    <row r="760" spans="3:17">
      <c r="C760" s="1"/>
      <c r="D760" s="1"/>
      <c r="E760" s="1"/>
      <c r="F760" s="1"/>
      <c r="Q760" s="1"/>
    </row>
    <row r="761" spans="3:17">
      <c r="C761" s="1"/>
      <c r="D761" s="1"/>
      <c r="E761" s="1"/>
      <c r="F761" s="1"/>
      <c r="Q761" s="1"/>
    </row>
    <row r="762" spans="3:17">
      <c r="C762" s="1"/>
      <c r="D762" s="1"/>
      <c r="E762" s="1"/>
      <c r="F762" s="1"/>
      <c r="Q762" s="1"/>
    </row>
    <row r="763" spans="3:17">
      <c r="C763" s="1"/>
      <c r="D763" s="1"/>
      <c r="E763" s="1"/>
      <c r="F763" s="1"/>
      <c r="Q763" s="1"/>
    </row>
    <row r="764" spans="3:17">
      <c r="C764" s="1"/>
      <c r="D764" s="1"/>
      <c r="E764" s="1"/>
      <c r="F764" s="1"/>
      <c r="Q764" s="1"/>
    </row>
    <row r="765" spans="3:17">
      <c r="C765" s="1"/>
      <c r="D765" s="1"/>
      <c r="E765" s="1"/>
      <c r="F765" s="1"/>
      <c r="Q765" s="1"/>
    </row>
    <row r="766" spans="3:17">
      <c r="C766" s="1"/>
      <c r="D766" s="1"/>
      <c r="E766" s="1"/>
      <c r="F766" s="1"/>
      <c r="Q766" s="1"/>
    </row>
    <row r="767" spans="3:17">
      <c r="C767" s="1"/>
      <c r="D767" s="1"/>
      <c r="E767" s="1"/>
      <c r="F767" s="1"/>
      <c r="Q767" s="1"/>
    </row>
    <row r="768" spans="3:17">
      <c r="C768" s="1"/>
      <c r="D768" s="1"/>
      <c r="E768" s="1"/>
      <c r="F768" s="1"/>
      <c r="Q768" s="1"/>
    </row>
    <row r="769" spans="3:17">
      <c r="C769" s="1"/>
      <c r="D769" s="1"/>
      <c r="E769" s="1"/>
      <c r="F769" s="1"/>
      <c r="Q769" s="1"/>
    </row>
    <row r="770" spans="3:17">
      <c r="C770" s="1"/>
      <c r="D770" s="1"/>
      <c r="E770" s="1"/>
      <c r="F770" s="1"/>
      <c r="Q770" s="1"/>
    </row>
    <row r="771" spans="3:17">
      <c r="C771" s="1"/>
      <c r="D771" s="1"/>
      <c r="E771" s="1"/>
      <c r="F771" s="1"/>
      <c r="Q771" s="1"/>
    </row>
    <row r="772" spans="3:17">
      <c r="C772" s="1"/>
      <c r="D772" s="1"/>
      <c r="E772" s="1"/>
      <c r="F772" s="1"/>
      <c r="Q772" s="1"/>
    </row>
    <row r="773" spans="3:17">
      <c r="C773" s="1"/>
      <c r="D773" s="1"/>
      <c r="E773" s="1"/>
      <c r="F773" s="1"/>
      <c r="Q773" s="1"/>
    </row>
    <row r="774" spans="3:17">
      <c r="C774" s="1"/>
      <c r="D774" s="1"/>
      <c r="E774" s="1"/>
      <c r="F774" s="1"/>
      <c r="Q774" s="1"/>
    </row>
    <row r="775" spans="3:17">
      <c r="C775" s="1"/>
      <c r="D775" s="1"/>
      <c r="E775" s="1"/>
      <c r="F775" s="1"/>
      <c r="Q775" s="1"/>
    </row>
    <row r="776" spans="3:17">
      <c r="C776" s="1"/>
      <c r="D776" s="1"/>
      <c r="E776" s="1"/>
      <c r="F776" s="1"/>
      <c r="Q776" s="1"/>
    </row>
    <row r="777" spans="3:17">
      <c r="C777" s="1"/>
      <c r="D777" s="1"/>
      <c r="E777" s="1"/>
      <c r="F777" s="1"/>
      <c r="Q777" s="1"/>
    </row>
    <row r="778" spans="3:17">
      <c r="C778" s="1"/>
      <c r="D778" s="1"/>
      <c r="E778" s="1"/>
      <c r="F778" s="1"/>
      <c r="Q778" s="1"/>
    </row>
    <row r="779" spans="3:17">
      <c r="C779" s="1"/>
      <c r="D779" s="1"/>
      <c r="E779" s="1"/>
      <c r="F779" s="1"/>
      <c r="Q779" s="1"/>
    </row>
    <row r="780" spans="3:17">
      <c r="C780" s="1"/>
      <c r="D780" s="1"/>
      <c r="E780" s="1"/>
      <c r="F780" s="1"/>
      <c r="Q780" s="1"/>
    </row>
    <row r="781" spans="3:17">
      <c r="C781" s="1"/>
      <c r="D781" s="1"/>
      <c r="E781" s="1"/>
      <c r="F781" s="1"/>
      <c r="Q781" s="1"/>
    </row>
    <row r="782" spans="3:17">
      <c r="C782" s="1"/>
      <c r="D782" s="1"/>
      <c r="E782" s="1"/>
      <c r="F782" s="1"/>
      <c r="Q782" s="1"/>
    </row>
    <row r="783" spans="3:17">
      <c r="C783" s="1"/>
      <c r="D783" s="1"/>
      <c r="E783" s="1"/>
      <c r="F783" s="1"/>
      <c r="Q783" s="1"/>
    </row>
    <row r="784" spans="3:17">
      <c r="C784" s="1"/>
      <c r="D784" s="1"/>
      <c r="E784" s="1"/>
      <c r="F784" s="1"/>
      <c r="Q784" s="1"/>
    </row>
    <row r="785" spans="2:17">
      <c r="C785" s="1"/>
      <c r="D785" s="1"/>
      <c r="E785" s="1"/>
      <c r="F785" s="1"/>
      <c r="Q785" s="1"/>
    </row>
    <row r="786" spans="2:17">
      <c r="C786" s="1"/>
      <c r="D786" s="1"/>
      <c r="E786" s="1"/>
      <c r="F786" s="1"/>
      <c r="Q786" s="1"/>
    </row>
    <row r="787" spans="2:17">
      <c r="C787" s="1"/>
      <c r="D787" s="1"/>
      <c r="E787" s="1"/>
      <c r="F787" s="1"/>
      <c r="Q787" s="1"/>
    </row>
    <row r="788" spans="2:17">
      <c r="C788" s="1"/>
      <c r="D788" s="1"/>
      <c r="E788" s="1"/>
      <c r="F788" s="1"/>
      <c r="Q788" s="1"/>
    </row>
    <row r="789" spans="2:17">
      <c r="C789" s="1"/>
      <c r="D789" s="1"/>
      <c r="E789" s="1"/>
      <c r="F789" s="1"/>
      <c r="Q789" s="1"/>
    </row>
    <row r="790" spans="2:17">
      <c r="C790" s="1"/>
      <c r="D790" s="1"/>
      <c r="E790" s="1"/>
      <c r="F790" s="1"/>
      <c r="Q790" s="1"/>
    </row>
    <row r="791" spans="2:17">
      <c r="C791" s="1"/>
      <c r="D791" s="1"/>
      <c r="E791" s="1"/>
      <c r="F791" s="1"/>
      <c r="Q791" s="1"/>
    </row>
    <row r="792" spans="2:17">
      <c r="C792" s="1"/>
      <c r="D792" s="1"/>
      <c r="E792" s="1"/>
      <c r="F792" s="1"/>
      <c r="Q792" s="1"/>
    </row>
    <row r="793" spans="2:17">
      <c r="C793" s="1"/>
      <c r="D793" s="1"/>
      <c r="E793" s="1"/>
      <c r="F793" s="1"/>
      <c r="Q793" s="1"/>
    </row>
    <row r="794" spans="2:17">
      <c r="C794" s="1"/>
      <c r="D794" s="1"/>
      <c r="E794" s="1"/>
      <c r="F794" s="1"/>
      <c r="Q794" s="1"/>
    </row>
    <row r="795" spans="2:17">
      <c r="C795" s="1"/>
      <c r="D795" s="1"/>
      <c r="E795" s="1"/>
      <c r="F795" s="1"/>
      <c r="Q795" s="1"/>
    </row>
    <row r="796" spans="2:17">
      <c r="B796" s="44"/>
      <c r="C796" s="1"/>
      <c r="D796" s="1"/>
      <c r="E796" s="1"/>
      <c r="F796" s="1"/>
      <c r="Q796" s="1"/>
    </row>
    <row r="797" spans="2:17">
      <c r="B797" s="44"/>
      <c r="C797" s="1"/>
      <c r="D797" s="1"/>
      <c r="E797" s="1"/>
      <c r="F797" s="1"/>
      <c r="Q797" s="1"/>
    </row>
    <row r="798" spans="2:17">
      <c r="B798" s="3"/>
      <c r="C798" s="1"/>
      <c r="D798" s="1"/>
      <c r="E798" s="1"/>
      <c r="F798" s="1"/>
      <c r="Q798" s="1"/>
    </row>
    <row r="799" spans="2:17">
      <c r="C799" s="1"/>
      <c r="D799" s="1"/>
      <c r="E799" s="1"/>
      <c r="F799" s="1"/>
      <c r="Q799" s="1"/>
    </row>
    <row r="800" spans="2:17">
      <c r="C800" s="1"/>
      <c r="D800" s="1"/>
      <c r="E800" s="1"/>
      <c r="F800" s="1"/>
      <c r="Q800" s="1"/>
    </row>
    <row r="801" spans="3:17">
      <c r="C801" s="1"/>
      <c r="D801" s="1"/>
      <c r="E801" s="1"/>
      <c r="F801" s="1"/>
      <c r="Q801" s="1"/>
    </row>
    <row r="802" spans="3:17">
      <c r="C802" s="1"/>
      <c r="D802" s="1"/>
      <c r="E802" s="1"/>
      <c r="F802" s="1"/>
      <c r="Q802" s="1"/>
    </row>
    <row r="803" spans="3:17">
      <c r="C803" s="1"/>
      <c r="D803" s="1"/>
      <c r="E803" s="1"/>
      <c r="F803" s="1"/>
      <c r="Q803" s="1"/>
    </row>
    <row r="804" spans="3:17">
      <c r="C804" s="1"/>
      <c r="D804" s="1"/>
      <c r="E804" s="1"/>
      <c r="F804" s="1"/>
      <c r="Q804" s="1"/>
    </row>
    <row r="805" spans="3:17">
      <c r="C805" s="1"/>
      <c r="D805" s="1"/>
      <c r="E805" s="1"/>
      <c r="F805" s="1"/>
      <c r="Q805" s="1"/>
    </row>
    <row r="806" spans="3:17">
      <c r="C806" s="1"/>
      <c r="D806" s="1"/>
      <c r="E806" s="1"/>
      <c r="F806" s="1"/>
      <c r="Q806" s="1"/>
    </row>
    <row r="807" spans="3:17">
      <c r="C807" s="1"/>
      <c r="D807" s="1"/>
      <c r="E807" s="1"/>
      <c r="F807" s="1"/>
      <c r="Q807" s="1"/>
    </row>
    <row r="808" spans="3:17">
      <c r="C808" s="1"/>
      <c r="D808" s="1"/>
      <c r="E808" s="1"/>
      <c r="F808" s="1"/>
      <c r="Q808" s="1"/>
    </row>
    <row r="809" spans="3:17">
      <c r="C809" s="1"/>
      <c r="D809" s="1"/>
      <c r="E809" s="1"/>
      <c r="F809" s="1"/>
      <c r="Q809" s="1"/>
    </row>
    <row r="810" spans="3:17">
      <c r="C810" s="1"/>
      <c r="D810" s="1"/>
      <c r="E810" s="1"/>
      <c r="F810" s="1"/>
      <c r="Q810" s="1"/>
    </row>
    <row r="811" spans="3:17">
      <c r="C811" s="1"/>
      <c r="D811" s="1"/>
      <c r="E811" s="1"/>
      <c r="F811" s="1"/>
      <c r="Q811" s="1"/>
    </row>
    <row r="812" spans="3:17">
      <c r="C812" s="1"/>
      <c r="D812" s="1"/>
      <c r="E812" s="1"/>
      <c r="F812" s="1"/>
      <c r="Q812" s="1"/>
    </row>
    <row r="813" spans="3:17">
      <c r="C813" s="1"/>
      <c r="D813" s="1"/>
      <c r="E813" s="1"/>
      <c r="F813" s="1"/>
      <c r="Q813" s="1"/>
    </row>
    <row r="814" spans="3:17">
      <c r="C814" s="1"/>
      <c r="D814" s="1"/>
      <c r="E814" s="1"/>
      <c r="F814" s="1"/>
      <c r="Q814" s="1"/>
    </row>
    <row r="815" spans="3:17">
      <c r="C815" s="1"/>
      <c r="D815" s="1"/>
      <c r="E815" s="1"/>
      <c r="F815" s="1"/>
      <c r="Q815" s="1"/>
    </row>
    <row r="816" spans="3:17">
      <c r="C816" s="1"/>
      <c r="D816" s="1"/>
      <c r="E816" s="1"/>
      <c r="F816" s="1"/>
      <c r="Q816" s="1"/>
    </row>
    <row r="817" spans="3:17">
      <c r="C817" s="1"/>
      <c r="D817" s="1"/>
      <c r="E817" s="1"/>
      <c r="F817" s="1"/>
      <c r="Q817" s="1"/>
    </row>
    <row r="818" spans="3:17">
      <c r="C818" s="1"/>
      <c r="D818" s="1"/>
      <c r="E818" s="1"/>
      <c r="F818" s="1"/>
      <c r="Q818" s="1"/>
    </row>
    <row r="819" spans="3:17">
      <c r="C819" s="1"/>
      <c r="D819" s="1"/>
      <c r="E819" s="1"/>
      <c r="F819" s="1"/>
      <c r="Q819" s="1"/>
    </row>
    <row r="820" spans="3:17">
      <c r="C820" s="1"/>
      <c r="D820" s="1"/>
      <c r="E820" s="1"/>
      <c r="F820" s="1"/>
      <c r="Q820" s="1"/>
    </row>
    <row r="821" spans="3:17">
      <c r="C821" s="1"/>
      <c r="D821" s="1"/>
      <c r="E821" s="1"/>
      <c r="F821" s="1"/>
      <c r="Q821" s="1"/>
    </row>
    <row r="822" spans="3:17">
      <c r="C822" s="1"/>
      <c r="D822" s="1"/>
      <c r="E822" s="1"/>
      <c r="F822" s="1"/>
      <c r="Q822" s="1"/>
    </row>
    <row r="823" spans="3:17">
      <c r="C823" s="1"/>
      <c r="D823" s="1"/>
      <c r="E823" s="1"/>
      <c r="F823" s="1"/>
      <c r="Q823" s="1"/>
    </row>
    <row r="824" spans="3:17">
      <c r="C824" s="1"/>
      <c r="D824" s="1"/>
      <c r="E824" s="1"/>
      <c r="F824" s="1"/>
      <c r="Q824" s="1"/>
    </row>
    <row r="825" spans="3:17">
      <c r="C825" s="1"/>
      <c r="D825" s="1"/>
      <c r="E825" s="1"/>
      <c r="F825" s="1"/>
      <c r="Q825" s="1"/>
    </row>
    <row r="826" spans="3:17">
      <c r="C826" s="1"/>
      <c r="D826" s="1"/>
      <c r="E826" s="1"/>
      <c r="F826" s="1"/>
      <c r="Q826" s="1"/>
    </row>
    <row r="827" spans="3:17">
      <c r="C827" s="1"/>
      <c r="D827" s="1"/>
      <c r="E827" s="1"/>
      <c r="F827" s="1"/>
      <c r="Q827" s="1"/>
    </row>
    <row r="828" spans="3:17">
      <c r="C828" s="1"/>
      <c r="D828" s="1"/>
      <c r="E828" s="1"/>
      <c r="F828" s="1"/>
      <c r="Q828" s="1"/>
    </row>
    <row r="829" spans="3:17">
      <c r="C829" s="1"/>
      <c r="D829" s="1"/>
      <c r="E829" s="1"/>
      <c r="F829" s="1"/>
      <c r="Q829" s="1"/>
    </row>
    <row r="830" spans="3:17">
      <c r="C830" s="1"/>
      <c r="D830" s="1"/>
      <c r="E830" s="1"/>
      <c r="F830" s="1"/>
      <c r="Q830" s="1"/>
    </row>
  </sheetData>
  <sheetProtection sheet="1" objects="1" scenarios="1"/>
  <mergeCells count="2">
    <mergeCell ref="B6:U6"/>
    <mergeCell ref="B7:U7"/>
  </mergeCells>
  <phoneticPr fontId="4" type="noConversion"/>
  <conditionalFormatting sqref="B12:B194">
    <cfRule type="cellIs" dxfId="38" priority="2" operator="equal">
      <formula>"NR3"</formula>
    </cfRule>
  </conditionalFormatting>
  <conditionalFormatting sqref="B12:B194">
    <cfRule type="containsText" dxfId="3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$AU$7:$AU$24</formula1>
    </dataValidation>
    <dataValidation allowBlank="1" showInputMessage="1" showErrorMessage="1" sqref="H2 B34 Q9 B36 B200 B202"/>
    <dataValidation type="list" allowBlank="1" showInputMessage="1" showErrorMessage="1" sqref="I12:I828">
      <formula1>$AW$7:$AW$10</formula1>
    </dataValidation>
    <dataValidation type="list" allowBlank="1" showInputMessage="1" showErrorMessage="1" sqref="E12:E822">
      <formula1>$AS$7:$AS$24</formula1>
    </dataValidation>
    <dataValidation type="list" allowBlank="1" showInputMessage="1" showErrorMessage="1" sqref="L12:L828">
      <formula1>$AX$7:$AX$20</formula1>
    </dataValidation>
    <dataValidation type="list" allowBlank="1" showInputMessage="1" showErrorMessage="1" sqref="G12:G555">
      <formula1>$AU$7:$AU$29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>
      <selection activeCell="N14" sqref="N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0.140625" style="2" bestFit="1" customWidth="1"/>
    <col min="7" max="7" width="8.42578125" style="2" bestFit="1" customWidth="1"/>
    <col min="8" max="8" width="9" style="1" bestFit="1" customWidth="1"/>
    <col min="9" max="9" width="7" style="1" bestFit="1" customWidth="1"/>
    <col min="10" max="10" width="7.28515625" style="1" bestFit="1" customWidth="1"/>
    <col min="11" max="11" width="8" style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178</v>
      </c>
      <c r="C1" s="78" t="s" vm="1">
        <v>245</v>
      </c>
    </row>
    <row r="2" spans="2:61">
      <c r="B2" s="57" t="s">
        <v>177</v>
      </c>
      <c r="C2" s="78" t="s">
        <v>246</v>
      </c>
    </row>
    <row r="3" spans="2:61">
      <c r="B3" s="57" t="s">
        <v>179</v>
      </c>
      <c r="C3" s="78" t="s">
        <v>247</v>
      </c>
    </row>
    <row r="4" spans="2:61">
      <c r="B4" s="57" t="s">
        <v>180</v>
      </c>
      <c r="C4" s="78">
        <v>2144</v>
      </c>
    </row>
    <row r="6" spans="2:61" ht="26.25" customHeight="1">
      <c r="B6" s="195" t="s">
        <v>208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7"/>
      <c r="BI6" s="3"/>
    </row>
    <row r="7" spans="2:61" ht="26.25" customHeight="1">
      <c r="B7" s="195" t="s">
        <v>86</v>
      </c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7"/>
      <c r="BE7" s="3"/>
      <c r="BI7" s="3"/>
    </row>
    <row r="8" spans="2:61" s="3" customFormat="1" ht="63">
      <c r="B8" s="22" t="s">
        <v>113</v>
      </c>
      <c r="C8" s="30" t="s">
        <v>43</v>
      </c>
      <c r="D8" s="30" t="s">
        <v>118</v>
      </c>
      <c r="E8" s="30" t="s">
        <v>224</v>
      </c>
      <c r="F8" s="30" t="s">
        <v>115</v>
      </c>
      <c r="G8" s="30" t="s">
        <v>59</v>
      </c>
      <c r="H8" s="30" t="s">
        <v>98</v>
      </c>
      <c r="I8" s="13" t="s">
        <v>231</v>
      </c>
      <c r="J8" s="13" t="s">
        <v>230</v>
      </c>
      <c r="K8" s="13" t="s">
        <v>58</v>
      </c>
      <c r="L8" s="13" t="s">
        <v>55</v>
      </c>
      <c r="M8" s="30" t="s">
        <v>181</v>
      </c>
      <c r="N8" s="14" t="s">
        <v>183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240</v>
      </c>
      <c r="J9" s="16"/>
      <c r="K9" s="16" t="s">
        <v>234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BE10" s="1"/>
      <c r="BF10" s="3"/>
      <c r="BG10" s="1"/>
      <c r="BI10" s="1"/>
    </row>
    <row r="11" spans="2:61" s="4" customFormat="1" ht="18" customHeight="1">
      <c r="B11" s="128" t="s">
        <v>29</v>
      </c>
      <c r="C11" s="122"/>
      <c r="D11" s="122"/>
      <c r="E11" s="122"/>
      <c r="F11" s="122"/>
      <c r="G11" s="122"/>
      <c r="H11" s="122"/>
      <c r="I11" s="123"/>
      <c r="J11" s="125"/>
      <c r="K11" s="123">
        <v>0.17071</v>
      </c>
      <c r="L11" s="122"/>
      <c r="M11" s="124">
        <v>1</v>
      </c>
      <c r="N11" s="124">
        <f>+K11/'סכום נכסי הקרן'!$C$42</f>
        <v>8.8403057744514608E-7</v>
      </c>
      <c r="BE11" s="1"/>
      <c r="BF11" s="3"/>
      <c r="BG11" s="1"/>
      <c r="BI11" s="1"/>
    </row>
    <row r="12" spans="2:61" ht="20.25">
      <c r="B12" s="129" t="s">
        <v>228</v>
      </c>
      <c r="C12" s="122"/>
      <c r="D12" s="122"/>
      <c r="E12" s="122"/>
      <c r="F12" s="122"/>
      <c r="G12" s="122"/>
      <c r="H12" s="122"/>
      <c r="I12" s="123"/>
      <c r="J12" s="125"/>
      <c r="K12" s="123">
        <v>0.17071</v>
      </c>
      <c r="L12" s="122"/>
      <c r="M12" s="124">
        <v>1</v>
      </c>
      <c r="N12" s="124">
        <f>+K12/'סכום נכסי הקרן'!$C$42</f>
        <v>8.8403057744514608E-7</v>
      </c>
      <c r="BF12" s="4"/>
    </row>
    <row r="13" spans="2:61">
      <c r="B13" s="105" t="s">
        <v>28</v>
      </c>
      <c r="C13" s="82"/>
      <c r="D13" s="82"/>
      <c r="E13" s="82"/>
      <c r="F13" s="82"/>
      <c r="G13" s="82"/>
      <c r="H13" s="82"/>
      <c r="I13" s="91"/>
      <c r="J13" s="93"/>
      <c r="K13" s="91">
        <v>0.17071</v>
      </c>
      <c r="L13" s="82"/>
      <c r="M13" s="92">
        <v>1</v>
      </c>
      <c r="N13" s="92">
        <f>+K13/'סכום נכסי הקרן'!$C$42</f>
        <v>8.8403057744514608E-7</v>
      </c>
    </row>
    <row r="14" spans="2:61">
      <c r="B14" s="106" t="s">
        <v>543</v>
      </c>
      <c r="C14" s="84" t="s">
        <v>544</v>
      </c>
      <c r="D14" s="97" t="s">
        <v>119</v>
      </c>
      <c r="E14" s="97" t="s">
        <v>290</v>
      </c>
      <c r="F14" s="84" t="s">
        <v>545</v>
      </c>
      <c r="G14" s="97" t="s">
        <v>313</v>
      </c>
      <c r="H14" s="97" t="s">
        <v>163</v>
      </c>
      <c r="I14" s="94">
        <v>29.96</v>
      </c>
      <c r="J14" s="96">
        <v>569.79999999999995</v>
      </c>
      <c r="K14" s="94">
        <v>0.17071</v>
      </c>
      <c r="L14" s="95">
        <v>4.3701480380354584E-6</v>
      </c>
      <c r="M14" s="95">
        <v>1</v>
      </c>
      <c r="N14" s="95">
        <f>+K14/'סכום נכסי הקרן'!$C$42</f>
        <v>8.8403057744514608E-7</v>
      </c>
    </row>
    <row r="15" spans="2:61">
      <c r="B15" s="107"/>
      <c r="C15" s="108"/>
      <c r="D15" s="108"/>
      <c r="E15" s="108"/>
      <c r="F15" s="108"/>
      <c r="G15" s="108"/>
      <c r="H15" s="108"/>
      <c r="I15" s="109"/>
      <c r="J15" s="110"/>
      <c r="K15" s="108"/>
      <c r="L15" s="108"/>
      <c r="M15" s="111"/>
      <c r="N15" s="108"/>
    </row>
    <row r="16" spans="2:61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BE16" s="4"/>
    </row>
    <row r="17" spans="2:14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</row>
    <row r="18" spans="2:14">
      <c r="B18" s="99" t="s">
        <v>244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</row>
    <row r="19" spans="2:14">
      <c r="B19" s="99" t="s">
        <v>110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</row>
    <row r="20" spans="2:14">
      <c r="B20" s="99" t="s">
        <v>229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</row>
    <row r="21" spans="2:14">
      <c r="B21" s="99" t="s">
        <v>239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</row>
    <row r="22" spans="2:1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</row>
    <row r="23" spans="2:1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</row>
    <row r="24" spans="2:1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</row>
    <row r="25" spans="2:1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</row>
    <row r="26" spans="2:1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</row>
    <row r="27" spans="2:1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</row>
    <row r="28" spans="2:1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</row>
    <row r="29" spans="2:1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</row>
    <row r="30" spans="2:1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</row>
    <row r="31" spans="2:1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</row>
    <row r="32" spans="2:1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</row>
    <row r="33" spans="2:14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</row>
    <row r="34" spans="2:14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</row>
    <row r="35" spans="2:14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</row>
    <row r="36" spans="2:14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</row>
    <row r="37" spans="2:14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</row>
    <row r="38" spans="2:14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</row>
    <row r="39" spans="2:14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</row>
    <row r="40" spans="2:14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</row>
    <row r="41" spans="2:14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</row>
    <row r="42" spans="2:14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</row>
    <row r="43" spans="2:14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</row>
    <row r="44" spans="2:14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</row>
    <row r="45" spans="2:14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</row>
    <row r="46" spans="2:14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</row>
    <row r="47" spans="2:14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</row>
    <row r="48" spans="2:14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</row>
    <row r="49" spans="2:14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</row>
    <row r="50" spans="2:14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</row>
    <row r="51" spans="2:14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</row>
    <row r="52" spans="2:14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</row>
    <row r="53" spans="2:14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</row>
    <row r="54" spans="2:14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</row>
    <row r="55" spans="2:14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</row>
    <row r="56" spans="2:14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</row>
    <row r="57" spans="2:14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</row>
    <row r="58" spans="2:14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</row>
    <row r="59" spans="2:14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</row>
    <row r="60" spans="2:14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</row>
    <row r="61" spans="2:14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</row>
    <row r="62" spans="2:14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</row>
    <row r="63" spans="2:14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</row>
    <row r="64" spans="2:14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</row>
    <row r="65" spans="2:14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</row>
    <row r="66" spans="2:14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</row>
    <row r="67" spans="2:14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</row>
    <row r="68" spans="2:14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</row>
    <row r="69" spans="2:14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</row>
    <row r="70" spans="2:14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</row>
    <row r="71" spans="2:14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</row>
    <row r="72" spans="2:14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</row>
    <row r="73" spans="2:14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</row>
    <row r="74" spans="2:14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</row>
    <row r="75" spans="2:14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</row>
    <row r="76" spans="2:14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</row>
    <row r="77" spans="2:14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</row>
    <row r="78" spans="2:14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</row>
    <row r="79" spans="2:14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</row>
    <row r="80" spans="2:14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</row>
    <row r="81" spans="2:14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</row>
    <row r="82" spans="2:14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</row>
    <row r="83" spans="2:14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</row>
    <row r="84" spans="2:14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</row>
    <row r="85" spans="2:14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</row>
    <row r="86" spans="2:14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</row>
    <row r="87" spans="2:14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</row>
    <row r="88" spans="2:14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</row>
    <row r="89" spans="2:14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</row>
    <row r="90" spans="2:14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</row>
    <row r="91" spans="2:14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</row>
    <row r="92" spans="2:14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</row>
    <row r="93" spans="2:14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</row>
    <row r="94" spans="2:14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</row>
    <row r="95" spans="2:14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</row>
    <row r="96" spans="2:14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</row>
    <row r="97" spans="2:14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</row>
    <row r="98" spans="2:14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</row>
    <row r="99" spans="2:14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</row>
    <row r="100" spans="2:14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</row>
    <row r="101" spans="2:14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</row>
    <row r="102" spans="2:14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</row>
    <row r="103" spans="2:14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</row>
    <row r="104" spans="2:14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</row>
    <row r="105" spans="2:14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</row>
    <row r="106" spans="2:14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</row>
    <row r="107" spans="2:14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</row>
    <row r="108" spans="2:14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</row>
    <row r="109" spans="2:14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</row>
    <row r="110" spans="2:14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</row>
    <row r="111" spans="2:14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</row>
    <row r="112" spans="2:14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</row>
    <row r="113" spans="2:14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</row>
    <row r="114" spans="2:14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</row>
    <row r="115" spans="2:14">
      <c r="E115" s="1"/>
      <c r="F115" s="1"/>
      <c r="G115" s="1"/>
    </row>
    <row r="116" spans="2:14">
      <c r="E116" s="1"/>
      <c r="F116" s="1"/>
      <c r="G116" s="1"/>
    </row>
    <row r="117" spans="2:14">
      <c r="E117" s="1"/>
      <c r="F117" s="1"/>
      <c r="G117" s="1"/>
    </row>
    <row r="118" spans="2:14">
      <c r="E118" s="1"/>
      <c r="F118" s="1"/>
      <c r="G118" s="1"/>
    </row>
    <row r="119" spans="2:14">
      <c r="E119" s="1"/>
      <c r="F119" s="1"/>
      <c r="G119" s="1"/>
    </row>
    <row r="120" spans="2:14">
      <c r="E120" s="1"/>
      <c r="F120" s="1"/>
      <c r="G120" s="1"/>
    </row>
    <row r="121" spans="2:14">
      <c r="E121" s="1"/>
      <c r="F121" s="1"/>
      <c r="G121" s="1"/>
    </row>
    <row r="122" spans="2:14">
      <c r="E122" s="1"/>
      <c r="F122" s="1"/>
      <c r="G122" s="1"/>
    </row>
    <row r="123" spans="2:14">
      <c r="E123" s="1"/>
      <c r="F123" s="1"/>
      <c r="G123" s="1"/>
    </row>
    <row r="124" spans="2:14">
      <c r="E124" s="1"/>
      <c r="F124" s="1"/>
      <c r="G124" s="1"/>
    </row>
    <row r="125" spans="2:14">
      <c r="E125" s="1"/>
      <c r="F125" s="1"/>
      <c r="G125" s="1"/>
    </row>
    <row r="126" spans="2:14">
      <c r="E126" s="1"/>
      <c r="F126" s="1"/>
      <c r="G126" s="1"/>
    </row>
    <row r="127" spans="2:14">
      <c r="E127" s="1"/>
      <c r="F127" s="1"/>
      <c r="G127" s="1"/>
    </row>
    <row r="128" spans="2:14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N6"/>
    <mergeCell ref="B7:N7"/>
  </mergeCells>
  <phoneticPr fontId="4" type="noConversion"/>
  <dataValidations count="4">
    <dataValidation allowBlank="1" showInputMessage="1" showErrorMessage="1" sqref="A1 B34 B20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topLeftCell="B1" workbookViewId="0">
      <selection activeCell="N17" sqref="N17"/>
    </sheetView>
  </sheetViews>
  <sheetFormatPr defaultColWidth="9.140625" defaultRowHeight="18"/>
  <cols>
    <col min="1" max="1" width="6.28515625" style="1" customWidth="1"/>
    <col min="2" max="2" width="42.14062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1.28515625" style="1" bestFit="1" customWidth="1"/>
    <col min="9" max="9" width="9.5703125" style="1" bestFit="1" customWidth="1"/>
    <col min="10" max="10" width="8" style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178</v>
      </c>
      <c r="C1" s="78" t="s" vm="1">
        <v>245</v>
      </c>
    </row>
    <row r="2" spans="2:63">
      <c r="B2" s="57" t="s">
        <v>177</v>
      </c>
      <c r="C2" s="78" t="s">
        <v>246</v>
      </c>
    </row>
    <row r="3" spans="2:63">
      <c r="B3" s="57" t="s">
        <v>179</v>
      </c>
      <c r="C3" s="78" t="s">
        <v>247</v>
      </c>
    </row>
    <row r="4" spans="2:63">
      <c r="B4" s="57" t="s">
        <v>180</v>
      </c>
      <c r="C4" s="78">
        <v>2144</v>
      </c>
    </row>
    <row r="6" spans="2:63" ht="26.25" customHeight="1">
      <c r="B6" s="195" t="s">
        <v>208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7"/>
      <c r="BK6" s="3"/>
    </row>
    <row r="7" spans="2:63" ht="26.25" customHeight="1">
      <c r="B7" s="195" t="s">
        <v>87</v>
      </c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7"/>
      <c r="BH7" s="3"/>
      <c r="BK7" s="3"/>
    </row>
    <row r="8" spans="2:63" s="3" customFormat="1" ht="63">
      <c r="B8" s="22" t="s">
        <v>113</v>
      </c>
      <c r="C8" s="30" t="s">
        <v>43</v>
      </c>
      <c r="D8" s="30" t="s">
        <v>118</v>
      </c>
      <c r="E8" s="30" t="s">
        <v>115</v>
      </c>
      <c r="F8" s="30" t="s">
        <v>59</v>
      </c>
      <c r="G8" s="30" t="s">
        <v>98</v>
      </c>
      <c r="H8" s="30" t="s">
        <v>231</v>
      </c>
      <c r="I8" s="30" t="s">
        <v>230</v>
      </c>
      <c r="J8" s="30" t="s">
        <v>238</v>
      </c>
      <c r="K8" s="30" t="s">
        <v>58</v>
      </c>
      <c r="L8" s="30" t="s">
        <v>55</v>
      </c>
      <c r="M8" s="30" t="s">
        <v>181</v>
      </c>
      <c r="N8" s="30" t="s">
        <v>183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240</v>
      </c>
      <c r="I9" s="32"/>
      <c r="J9" s="16" t="s">
        <v>234</v>
      </c>
      <c r="K9" s="32" t="s">
        <v>234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4" customFormat="1" ht="18" customHeight="1">
      <c r="B11" s="137" t="s">
        <v>30</v>
      </c>
      <c r="C11" s="135"/>
      <c r="D11" s="135"/>
      <c r="E11" s="135"/>
      <c r="F11" s="135"/>
      <c r="G11" s="135"/>
      <c r="H11" s="134"/>
      <c r="I11" s="138"/>
      <c r="J11" s="135"/>
      <c r="K11" s="134">
        <v>18952.097259999999</v>
      </c>
      <c r="L11" s="135"/>
      <c r="M11" s="136">
        <v>1</v>
      </c>
      <c r="N11" s="136">
        <f>+K11/'סכום נכסי הקרן'!$C$42</f>
        <v>9.8144417342594867E-2</v>
      </c>
      <c r="O11" s="5"/>
      <c r="BH11" s="1"/>
      <c r="BI11" s="3"/>
      <c r="BK11" s="1"/>
    </row>
    <row r="12" spans="2:63" ht="20.25">
      <c r="B12" s="137" t="s">
        <v>228</v>
      </c>
      <c r="C12" s="135"/>
      <c r="D12" s="135"/>
      <c r="E12" s="135"/>
      <c r="F12" s="135"/>
      <c r="G12" s="135"/>
      <c r="H12" s="134"/>
      <c r="I12" s="138"/>
      <c r="J12" s="135"/>
      <c r="K12" s="134">
        <v>5740.5445099999997</v>
      </c>
      <c r="L12" s="135"/>
      <c r="M12" s="136">
        <v>0.30289758601629296</v>
      </c>
      <c r="N12" s="136">
        <f>+K12/'סכום נכסי הקרן'!$C$42</f>
        <v>2.9727707094047585E-2</v>
      </c>
      <c r="BI12" s="4"/>
    </row>
    <row r="13" spans="2:63">
      <c r="B13" s="137" t="s">
        <v>61</v>
      </c>
      <c r="C13" s="135"/>
      <c r="D13" s="135"/>
      <c r="E13" s="135"/>
      <c r="F13" s="135"/>
      <c r="G13" s="135"/>
      <c r="H13" s="134"/>
      <c r="I13" s="138"/>
      <c r="J13" s="135"/>
      <c r="K13" s="134">
        <v>5740.5445099999997</v>
      </c>
      <c r="L13" s="135"/>
      <c r="M13" s="136">
        <v>0.30289758601629296</v>
      </c>
      <c r="N13" s="136">
        <f>+K13/'סכום נכסי הקרן'!$C$42</f>
        <v>2.9727707094047585E-2</v>
      </c>
    </row>
    <row r="14" spans="2:63">
      <c r="B14" s="87" t="s">
        <v>546</v>
      </c>
      <c r="C14" s="84" t="s">
        <v>547</v>
      </c>
      <c r="D14" s="97" t="s">
        <v>119</v>
      </c>
      <c r="E14" s="84" t="s">
        <v>548</v>
      </c>
      <c r="F14" s="97" t="s">
        <v>549</v>
      </c>
      <c r="G14" s="97" t="s">
        <v>163</v>
      </c>
      <c r="H14" s="94">
        <v>90000</v>
      </c>
      <c r="I14" s="96">
        <v>316.27</v>
      </c>
      <c r="J14" s="84"/>
      <c r="K14" s="94">
        <v>284.64299999999997</v>
      </c>
      <c r="L14" s="95">
        <v>3.4488981040721174E-4</v>
      </c>
      <c r="M14" s="95">
        <v>1.5019076574747379E-2</v>
      </c>
      <c r="N14" s="95">
        <f>+K14/'סכום נכסי הקרן'!$C$42</f>
        <v>1.4740385194523971E-3</v>
      </c>
    </row>
    <row r="15" spans="2:63">
      <c r="B15" s="87" t="s">
        <v>550</v>
      </c>
      <c r="C15" s="84" t="s">
        <v>551</v>
      </c>
      <c r="D15" s="97" t="s">
        <v>119</v>
      </c>
      <c r="E15" s="84" t="s">
        <v>552</v>
      </c>
      <c r="F15" s="97" t="s">
        <v>549</v>
      </c>
      <c r="G15" s="97" t="s">
        <v>163</v>
      </c>
      <c r="H15" s="94">
        <v>288</v>
      </c>
      <c r="I15" s="96">
        <v>3294.56</v>
      </c>
      <c r="J15" s="84"/>
      <c r="K15" s="94">
        <v>9.4883299999999995</v>
      </c>
      <c r="L15" s="95">
        <v>1.2932195779074988E-5</v>
      </c>
      <c r="M15" s="95">
        <v>5.0064802168496255E-4</v>
      </c>
      <c r="N15" s="95">
        <f>+K15/'סכום נכסי הקרן'!$C$42</f>
        <v>4.9135808381993455E-5</v>
      </c>
    </row>
    <row r="16" spans="2:63" ht="20.25">
      <c r="B16" s="87" t="s">
        <v>553</v>
      </c>
      <c r="C16" s="84" t="s">
        <v>554</v>
      </c>
      <c r="D16" s="97" t="s">
        <v>119</v>
      </c>
      <c r="E16" s="84" t="s">
        <v>552</v>
      </c>
      <c r="F16" s="97" t="s">
        <v>549</v>
      </c>
      <c r="G16" s="97" t="s">
        <v>163</v>
      </c>
      <c r="H16" s="94">
        <v>300000</v>
      </c>
      <c r="I16" s="96">
        <v>317.47000000000003</v>
      </c>
      <c r="J16" s="84"/>
      <c r="K16" s="94">
        <v>952.41</v>
      </c>
      <c r="L16" s="95">
        <v>6.7415730337078649E-4</v>
      </c>
      <c r="M16" s="95">
        <v>5.0253541174577109E-2</v>
      </c>
      <c r="N16" s="95">
        <f>+K16/'סכום נכסי הקרן'!$C$42</f>
        <v>4.9321045179809711E-3</v>
      </c>
      <c r="BH16" s="4"/>
    </row>
    <row r="17" spans="2:14">
      <c r="B17" s="87" t="s">
        <v>555</v>
      </c>
      <c r="C17" s="84" t="s">
        <v>556</v>
      </c>
      <c r="D17" s="97" t="s">
        <v>119</v>
      </c>
      <c r="E17" s="84" t="s">
        <v>557</v>
      </c>
      <c r="F17" s="97" t="s">
        <v>549</v>
      </c>
      <c r="G17" s="97" t="s">
        <v>163</v>
      </c>
      <c r="H17" s="94">
        <v>61000</v>
      </c>
      <c r="I17" s="96">
        <v>3226.34</v>
      </c>
      <c r="J17" s="84"/>
      <c r="K17" s="94">
        <v>1968.0673999999999</v>
      </c>
      <c r="L17" s="95">
        <v>4.0666666666666667E-4</v>
      </c>
      <c r="M17" s="95">
        <v>0.10384430667490148</v>
      </c>
      <c r="N17" s="95">
        <f>+K17/'סכום נכסי הקרן'!$C$42</f>
        <v>1.0191738972953942E-2</v>
      </c>
    </row>
    <row r="18" spans="2:14">
      <c r="B18" s="87" t="s">
        <v>558</v>
      </c>
      <c r="C18" s="84" t="s">
        <v>559</v>
      </c>
      <c r="D18" s="97" t="s">
        <v>119</v>
      </c>
      <c r="E18" s="84" t="s">
        <v>560</v>
      </c>
      <c r="F18" s="97" t="s">
        <v>549</v>
      </c>
      <c r="G18" s="97" t="s">
        <v>163</v>
      </c>
      <c r="H18" s="94">
        <v>45650</v>
      </c>
      <c r="I18" s="96">
        <v>3173.4</v>
      </c>
      <c r="J18" s="84"/>
      <c r="K18" s="94">
        <v>1448.6571000000001</v>
      </c>
      <c r="L18" s="95">
        <v>3.0484140233722872E-4</v>
      </c>
      <c r="M18" s="95">
        <v>7.6437825330155584E-2</v>
      </c>
      <c r="N18" s="95">
        <f>+K18/'סכום נכסי הקרן'!$C$42</f>
        <v>7.5019458299631593E-3</v>
      </c>
    </row>
    <row r="19" spans="2:14">
      <c r="B19" s="87" t="s">
        <v>561</v>
      </c>
      <c r="C19" s="84" t="s">
        <v>562</v>
      </c>
      <c r="D19" s="97" t="s">
        <v>119</v>
      </c>
      <c r="E19" s="84" t="s">
        <v>560</v>
      </c>
      <c r="F19" s="97" t="s">
        <v>549</v>
      </c>
      <c r="G19" s="97" t="s">
        <v>163</v>
      </c>
      <c r="H19" s="94">
        <v>400</v>
      </c>
      <c r="I19" s="96">
        <v>3284.52</v>
      </c>
      <c r="J19" s="84"/>
      <c r="K19" s="94">
        <v>13.13808</v>
      </c>
      <c r="L19" s="95">
        <v>2.2426937802364182E-5</v>
      </c>
      <c r="M19" s="95">
        <v>6.9322565306421404E-4</v>
      </c>
      <c r="N19" s="95">
        <f>+K19/'סכום נכסי הקרן'!$C$42</f>
        <v>6.8036227806927101E-5</v>
      </c>
    </row>
    <row r="20" spans="2:14">
      <c r="B20" s="87" t="s">
        <v>563</v>
      </c>
      <c r="C20" s="84" t="s">
        <v>564</v>
      </c>
      <c r="D20" s="97" t="s">
        <v>119</v>
      </c>
      <c r="E20" s="84" t="s">
        <v>552</v>
      </c>
      <c r="F20" s="97" t="s">
        <v>549</v>
      </c>
      <c r="G20" s="97" t="s">
        <v>163</v>
      </c>
      <c r="H20" s="94">
        <v>280000</v>
      </c>
      <c r="I20" s="96">
        <v>354.71</v>
      </c>
      <c r="J20" s="84"/>
      <c r="K20" s="94">
        <v>993.18799999999999</v>
      </c>
      <c r="L20" s="95">
        <v>5.4178197955932056E-4</v>
      </c>
      <c r="M20" s="95">
        <v>5.2405176396820581E-2</v>
      </c>
      <c r="N20" s="95">
        <f>+K20/'סכום נכסי הקרן'!$C$42</f>
        <v>5.1432755032018614E-3</v>
      </c>
    </row>
    <row r="21" spans="2:14">
      <c r="B21" s="87" t="s">
        <v>565</v>
      </c>
      <c r="C21" s="84" t="s">
        <v>566</v>
      </c>
      <c r="D21" s="97" t="s">
        <v>119</v>
      </c>
      <c r="E21" s="84" t="s">
        <v>560</v>
      </c>
      <c r="F21" s="97" t="s">
        <v>549</v>
      </c>
      <c r="G21" s="97" t="s">
        <v>163</v>
      </c>
      <c r="H21" s="94">
        <v>2000</v>
      </c>
      <c r="I21" s="96">
        <v>3547.63</v>
      </c>
      <c r="J21" s="84"/>
      <c r="K21" s="94">
        <v>70.952600000000004</v>
      </c>
      <c r="L21" s="95">
        <v>4.1351039352171462E-5</v>
      </c>
      <c r="M21" s="95">
        <v>3.7437861903416598E-3</v>
      </c>
      <c r="N21" s="95">
        <f>+K21/'סכום נכסי הקרן'!$C$42</f>
        <v>3.674317143063352E-4</v>
      </c>
    </row>
    <row r="22" spans="2:14">
      <c r="B22" s="83"/>
      <c r="C22" s="84"/>
      <c r="D22" s="84"/>
      <c r="E22" s="84"/>
      <c r="F22" s="84"/>
      <c r="G22" s="84"/>
      <c r="H22" s="94"/>
      <c r="I22" s="96"/>
      <c r="J22" s="84"/>
      <c r="K22" s="84"/>
      <c r="L22" s="84"/>
      <c r="M22" s="95"/>
      <c r="N22" s="84"/>
    </row>
    <row r="23" spans="2:14">
      <c r="B23" s="137" t="s">
        <v>227</v>
      </c>
      <c r="C23" s="135"/>
      <c r="D23" s="135"/>
      <c r="E23" s="135"/>
      <c r="F23" s="135"/>
      <c r="G23" s="135"/>
      <c r="H23" s="134"/>
      <c r="I23" s="138"/>
      <c r="J23" s="135"/>
      <c r="K23" s="134">
        <v>13211.552750000001</v>
      </c>
      <c r="L23" s="135"/>
      <c r="M23" s="136">
        <v>0.69710241398370709</v>
      </c>
      <c r="N23" s="136">
        <f>+K23/'סכום נכסי הקרן'!$C$42</f>
        <v>6.8416710248547299E-2</v>
      </c>
    </row>
    <row r="24" spans="2:14">
      <c r="B24" s="137" t="s">
        <v>62</v>
      </c>
      <c r="C24" s="135"/>
      <c r="D24" s="135"/>
      <c r="E24" s="135"/>
      <c r="F24" s="135"/>
      <c r="G24" s="135"/>
      <c r="H24" s="134"/>
      <c r="I24" s="138"/>
      <c r="J24" s="135"/>
      <c r="K24" s="134">
        <v>13211.552750000001</v>
      </c>
      <c r="L24" s="135"/>
      <c r="M24" s="136">
        <v>0.69710241398370709</v>
      </c>
      <c r="N24" s="136">
        <f>+K24/'סכום נכסי הקרן'!$C$42</f>
        <v>6.8416710248547299E-2</v>
      </c>
    </row>
    <row r="25" spans="2:14">
      <c r="B25" s="87" t="s">
        <v>567</v>
      </c>
      <c r="C25" s="84" t="s">
        <v>568</v>
      </c>
      <c r="D25" s="97" t="s">
        <v>122</v>
      </c>
      <c r="E25" s="84"/>
      <c r="F25" s="97" t="s">
        <v>549</v>
      </c>
      <c r="G25" s="97" t="s">
        <v>162</v>
      </c>
      <c r="H25" s="94">
        <v>695</v>
      </c>
      <c r="I25" s="96">
        <v>11575</v>
      </c>
      <c r="J25" s="84"/>
      <c r="K25" s="94">
        <v>281.24009000000001</v>
      </c>
      <c r="L25" s="95">
        <v>1.2775496692929411E-5</v>
      </c>
      <c r="M25" s="95">
        <v>1.4839523359432149E-2</v>
      </c>
      <c r="N25" s="95">
        <f>+K25/'סכום נכסי הקרן'!$C$42</f>
        <v>1.4564163737532942E-3</v>
      </c>
    </row>
    <row r="26" spans="2:14">
      <c r="B26" s="87" t="s">
        <v>569</v>
      </c>
      <c r="C26" s="84" t="s">
        <v>570</v>
      </c>
      <c r="D26" s="97" t="s">
        <v>571</v>
      </c>
      <c r="E26" s="84"/>
      <c r="F26" s="97" t="s">
        <v>549</v>
      </c>
      <c r="G26" s="97" t="s">
        <v>162</v>
      </c>
      <c r="H26" s="94">
        <v>22078</v>
      </c>
      <c r="I26" s="96">
        <v>8004</v>
      </c>
      <c r="J26" s="84"/>
      <c r="K26" s="94">
        <v>6177.8624199999995</v>
      </c>
      <c r="L26" s="95">
        <v>9.0341035814357008E-5</v>
      </c>
      <c r="M26" s="95">
        <v>0.32597249450797722</v>
      </c>
      <c r="N26" s="95">
        <f>+K26/'סכום נכסי הקרן'!$C$42</f>
        <v>3.1992380543197627E-2</v>
      </c>
    </row>
    <row r="27" spans="2:14">
      <c r="B27" s="87" t="s">
        <v>572</v>
      </c>
      <c r="C27" s="84" t="s">
        <v>573</v>
      </c>
      <c r="D27" s="97" t="s">
        <v>122</v>
      </c>
      <c r="E27" s="84"/>
      <c r="F27" s="97" t="s">
        <v>549</v>
      </c>
      <c r="G27" s="97" t="s">
        <v>162</v>
      </c>
      <c r="H27" s="94">
        <v>3016</v>
      </c>
      <c r="I27" s="96">
        <v>10102.5</v>
      </c>
      <c r="J27" s="84"/>
      <c r="K27" s="94">
        <v>1065.2011299999999</v>
      </c>
      <c r="L27" s="95">
        <v>1.1155129158716109E-3</v>
      </c>
      <c r="M27" s="95">
        <v>5.6204921037852462E-2</v>
      </c>
      <c r="N27" s="95">
        <f>+K27/'סכום נכסי הקרן'!$C$42</f>
        <v>5.5161992270465823E-3</v>
      </c>
    </row>
    <row r="28" spans="2:14">
      <c r="B28" s="87" t="s">
        <v>574</v>
      </c>
      <c r="C28" s="84" t="s">
        <v>575</v>
      </c>
      <c r="D28" s="97" t="s">
        <v>122</v>
      </c>
      <c r="E28" s="84"/>
      <c r="F28" s="97" t="s">
        <v>549</v>
      </c>
      <c r="G28" s="97" t="s">
        <v>162</v>
      </c>
      <c r="H28" s="94">
        <v>1715.9999999999993</v>
      </c>
      <c r="I28" s="96">
        <v>7492</v>
      </c>
      <c r="J28" s="84"/>
      <c r="K28" s="94">
        <v>449.4552700000001</v>
      </c>
      <c r="L28" s="95">
        <v>4.0198842779327361E-5</v>
      </c>
      <c r="M28" s="95">
        <v>2.3715331545317329E-2</v>
      </c>
      <c r="N28" s="95">
        <f>+K28/'סכום נכסי הקרן'!$C$42</f>
        <v>2.3275273966016294E-3</v>
      </c>
    </row>
    <row r="29" spans="2:14">
      <c r="B29" s="87" t="s">
        <v>576</v>
      </c>
      <c r="C29" s="84" t="s">
        <v>577</v>
      </c>
      <c r="D29" s="97" t="s">
        <v>27</v>
      </c>
      <c r="E29" s="84"/>
      <c r="F29" s="97" t="s">
        <v>549</v>
      </c>
      <c r="G29" s="97" t="s">
        <v>164</v>
      </c>
      <c r="H29" s="94">
        <v>2258</v>
      </c>
      <c r="I29" s="96">
        <v>19001</v>
      </c>
      <c r="J29" s="84"/>
      <c r="K29" s="94">
        <v>1710.1208200000001</v>
      </c>
      <c r="L29" s="95">
        <v>2.4866006583214675E-3</v>
      </c>
      <c r="M29" s="95">
        <v>9.0233856260824197E-2</v>
      </c>
      <c r="N29" s="95">
        <f>+K29/'סכום נכסי הקרן'!$C$42</f>
        <v>8.8559492472940482E-3</v>
      </c>
    </row>
    <row r="30" spans="2:14">
      <c r="B30" s="87" t="s">
        <v>578</v>
      </c>
      <c r="C30" s="84" t="s">
        <v>579</v>
      </c>
      <c r="D30" s="97" t="s">
        <v>122</v>
      </c>
      <c r="E30" s="84"/>
      <c r="F30" s="97" t="s">
        <v>549</v>
      </c>
      <c r="G30" s="97" t="s">
        <v>162</v>
      </c>
      <c r="H30" s="94">
        <v>3673</v>
      </c>
      <c r="I30" s="96">
        <v>10498</v>
      </c>
      <c r="J30" s="84"/>
      <c r="K30" s="94">
        <v>1348.02802</v>
      </c>
      <c r="L30" s="95">
        <v>9.1165440826977026E-5</v>
      </c>
      <c r="M30" s="95">
        <v>7.1128171278707339E-2</v>
      </c>
      <c r="N30" s="95">
        <f>+K30/'סכום נכסי הקרן'!$C$42</f>
        <v>6.9808329267930227E-3</v>
      </c>
    </row>
    <row r="31" spans="2:14">
      <c r="B31" s="87" t="s">
        <v>580</v>
      </c>
      <c r="C31" s="84" t="s">
        <v>581</v>
      </c>
      <c r="D31" s="97" t="s">
        <v>571</v>
      </c>
      <c r="E31" s="84"/>
      <c r="F31" s="97" t="s">
        <v>549</v>
      </c>
      <c r="G31" s="97" t="s">
        <v>162</v>
      </c>
      <c r="H31" s="94">
        <v>4030</v>
      </c>
      <c r="I31" s="96">
        <v>3720</v>
      </c>
      <c r="J31" s="84"/>
      <c r="K31" s="94">
        <v>524.10634000000005</v>
      </c>
      <c r="L31" s="95">
        <v>1.3041066233433169E-5</v>
      </c>
      <c r="M31" s="95">
        <v>2.7654266058784467E-2</v>
      </c>
      <c r="N31" s="95">
        <f>+K31/'סכום נכסי הקרן'!$C$42</f>
        <v>2.7141118293764989E-3</v>
      </c>
    </row>
    <row r="32" spans="2:14">
      <c r="B32" s="87" t="s">
        <v>582</v>
      </c>
      <c r="C32" s="84" t="s">
        <v>583</v>
      </c>
      <c r="D32" s="97" t="s">
        <v>27</v>
      </c>
      <c r="E32" s="84"/>
      <c r="F32" s="97" t="s">
        <v>549</v>
      </c>
      <c r="G32" s="97" t="s">
        <v>164</v>
      </c>
      <c r="H32" s="94">
        <v>1923</v>
      </c>
      <c r="I32" s="96">
        <v>21599</v>
      </c>
      <c r="J32" s="84"/>
      <c r="K32" s="94">
        <v>1655.5386599999999</v>
      </c>
      <c r="L32" s="95">
        <v>1.2178586334017521E-3</v>
      </c>
      <c r="M32" s="95">
        <v>8.735384993481192E-2</v>
      </c>
      <c r="N32" s="95">
        <f>+K32/'סכום נכסי הקרן'!$C$42</f>
        <v>8.573292704484585E-3</v>
      </c>
    </row>
    <row r="33" spans="2:14">
      <c r="B33" s="83"/>
      <c r="C33" s="84"/>
      <c r="D33" s="84"/>
      <c r="E33" s="84"/>
      <c r="F33" s="84"/>
      <c r="G33" s="84"/>
      <c r="H33" s="94"/>
      <c r="I33" s="96"/>
      <c r="J33" s="84"/>
      <c r="K33" s="84"/>
      <c r="L33" s="84"/>
      <c r="M33" s="95"/>
      <c r="N33" s="84"/>
    </row>
    <row r="34" spans="2:14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</row>
    <row r="35" spans="2:14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</row>
    <row r="36" spans="2:14">
      <c r="B36" s="99" t="s">
        <v>244</v>
      </c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</row>
    <row r="37" spans="2:14">
      <c r="B37" s="99" t="s">
        <v>110</v>
      </c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</row>
    <row r="38" spans="2:14">
      <c r="B38" s="99" t="s">
        <v>229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</row>
    <row r="39" spans="2:14">
      <c r="B39" s="99" t="s">
        <v>239</v>
      </c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</row>
    <row r="40" spans="2:14">
      <c r="B40" s="99" t="s">
        <v>237</v>
      </c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</row>
    <row r="41" spans="2:14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</row>
    <row r="42" spans="2:14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</row>
    <row r="43" spans="2:14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</row>
    <row r="44" spans="2:14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</row>
    <row r="45" spans="2:14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</row>
    <row r="46" spans="2:14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</row>
    <row r="47" spans="2:14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</row>
    <row r="48" spans="2:14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</row>
    <row r="49" spans="2:14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</row>
    <row r="50" spans="2:14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</row>
    <row r="51" spans="2:14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</row>
    <row r="52" spans="2:14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</row>
    <row r="53" spans="2:14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</row>
    <row r="54" spans="2:14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</row>
    <row r="55" spans="2:14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</row>
    <row r="56" spans="2:14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</row>
    <row r="57" spans="2:14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</row>
    <row r="58" spans="2:14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</row>
    <row r="59" spans="2:14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</row>
    <row r="60" spans="2:14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</row>
    <row r="61" spans="2:14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</row>
    <row r="62" spans="2:14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</row>
    <row r="63" spans="2:14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</row>
    <row r="64" spans="2:14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</row>
    <row r="65" spans="2:14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</row>
    <row r="66" spans="2:14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</row>
    <row r="67" spans="2:14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</row>
    <row r="68" spans="2:14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</row>
    <row r="69" spans="2:14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</row>
    <row r="70" spans="2:14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</row>
    <row r="71" spans="2:14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</row>
    <row r="72" spans="2:14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</row>
    <row r="73" spans="2:14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</row>
    <row r="74" spans="2:14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</row>
    <row r="75" spans="2:14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</row>
    <row r="76" spans="2:14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</row>
    <row r="77" spans="2:14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</row>
    <row r="78" spans="2:14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</row>
    <row r="79" spans="2:14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</row>
    <row r="80" spans="2:14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</row>
    <row r="81" spans="2:14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</row>
    <row r="82" spans="2:14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</row>
    <row r="83" spans="2:14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</row>
    <row r="84" spans="2:14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</row>
    <row r="85" spans="2:14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</row>
    <row r="86" spans="2:14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</row>
    <row r="87" spans="2:14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</row>
    <row r="88" spans="2:14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</row>
    <row r="89" spans="2:14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</row>
    <row r="90" spans="2:14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</row>
    <row r="91" spans="2:14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</row>
    <row r="92" spans="2:14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</row>
    <row r="93" spans="2:14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</row>
    <row r="94" spans="2:14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</row>
    <row r="95" spans="2:14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</row>
    <row r="96" spans="2:14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</row>
    <row r="97" spans="2:14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</row>
    <row r="98" spans="2:14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</row>
    <row r="99" spans="2:14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</row>
    <row r="100" spans="2:14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</row>
    <row r="101" spans="2:14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</row>
    <row r="102" spans="2:14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</row>
    <row r="103" spans="2:14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</row>
    <row r="104" spans="2:14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</row>
    <row r="105" spans="2:14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</row>
    <row r="106" spans="2:14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</row>
    <row r="107" spans="2:14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</row>
    <row r="108" spans="2:14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</row>
    <row r="109" spans="2:14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</row>
    <row r="110" spans="2:14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</row>
    <row r="111" spans="2:14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</row>
    <row r="112" spans="2:14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</row>
    <row r="113" spans="2:14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</row>
    <row r="114" spans="2:14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</row>
    <row r="115" spans="2:14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</row>
    <row r="116" spans="2:14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</row>
    <row r="117" spans="2:14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</row>
    <row r="118" spans="2:14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</row>
    <row r="119" spans="2:14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</row>
    <row r="120" spans="2:14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</row>
    <row r="121" spans="2:14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</row>
    <row r="122" spans="2:14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</row>
    <row r="123" spans="2:14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</row>
    <row r="124" spans="2:14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</row>
    <row r="125" spans="2:14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</row>
    <row r="126" spans="2:14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</row>
    <row r="127" spans="2:14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</row>
    <row r="128" spans="2:14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</row>
    <row r="129" spans="2:14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</row>
    <row r="130" spans="2:14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</row>
    <row r="131" spans="2:14"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</row>
    <row r="132" spans="2:14"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</row>
    <row r="133" spans="2:14">
      <c r="D133" s="1"/>
      <c r="E133" s="1"/>
      <c r="F133" s="1"/>
      <c r="G133" s="1"/>
    </row>
    <row r="134" spans="2:14">
      <c r="D134" s="1"/>
      <c r="E134" s="1"/>
      <c r="F134" s="1"/>
      <c r="G134" s="1"/>
    </row>
    <row r="135" spans="2:14">
      <c r="D135" s="1"/>
      <c r="E135" s="1"/>
      <c r="F135" s="1"/>
      <c r="G135" s="1"/>
    </row>
    <row r="136" spans="2:14">
      <c r="D136" s="1"/>
      <c r="E136" s="1"/>
      <c r="F136" s="1"/>
      <c r="G136" s="1"/>
    </row>
    <row r="137" spans="2:14">
      <c r="D137" s="1"/>
      <c r="E137" s="1"/>
      <c r="F137" s="1"/>
      <c r="G137" s="1"/>
    </row>
    <row r="138" spans="2:14">
      <c r="D138" s="1"/>
      <c r="E138" s="1"/>
      <c r="F138" s="1"/>
      <c r="G138" s="1"/>
    </row>
    <row r="139" spans="2:14">
      <c r="D139" s="1"/>
      <c r="E139" s="1"/>
      <c r="F139" s="1"/>
      <c r="G139" s="1"/>
    </row>
    <row r="140" spans="2:14">
      <c r="D140" s="1"/>
      <c r="E140" s="1"/>
      <c r="F140" s="1"/>
      <c r="G140" s="1"/>
    </row>
    <row r="141" spans="2:14">
      <c r="D141" s="1"/>
      <c r="E141" s="1"/>
      <c r="F141" s="1"/>
      <c r="G141" s="1"/>
    </row>
    <row r="142" spans="2:14">
      <c r="D142" s="1"/>
      <c r="E142" s="1"/>
      <c r="F142" s="1"/>
      <c r="G142" s="1"/>
    </row>
    <row r="143" spans="2:14">
      <c r="D143" s="1"/>
      <c r="E143" s="1"/>
      <c r="F143" s="1"/>
      <c r="G143" s="1"/>
    </row>
    <row r="144" spans="2:14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D1:I1048576 A1:B1048576 K1:XFD43 K49:XFD1048576 K44:AF48 AH44:XFD4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" customWidth="1"/>
    <col min="2" max="2" width="41.14062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9.5703125" style="1" bestFit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178</v>
      </c>
      <c r="C1" s="78" t="s" vm="1">
        <v>245</v>
      </c>
    </row>
    <row r="2" spans="2:65">
      <c r="B2" s="57" t="s">
        <v>177</v>
      </c>
      <c r="C2" s="78" t="s">
        <v>246</v>
      </c>
    </row>
    <row r="3" spans="2:65">
      <c r="B3" s="57" t="s">
        <v>179</v>
      </c>
      <c r="C3" s="78" t="s">
        <v>247</v>
      </c>
    </row>
    <row r="4" spans="2:65">
      <c r="B4" s="57" t="s">
        <v>180</v>
      </c>
      <c r="C4" s="78">
        <v>2144</v>
      </c>
    </row>
    <row r="6" spans="2:65" ht="26.25" customHeight="1">
      <c r="B6" s="195" t="s">
        <v>208</v>
      </c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7"/>
    </row>
    <row r="7" spans="2:65" ht="26.25" customHeight="1">
      <c r="B7" s="195" t="s">
        <v>88</v>
      </c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97"/>
      <c r="BM7" s="3"/>
    </row>
    <row r="8" spans="2:65" s="3" customFormat="1" ht="78.75">
      <c r="B8" s="22" t="s">
        <v>113</v>
      </c>
      <c r="C8" s="30" t="s">
        <v>43</v>
      </c>
      <c r="D8" s="30" t="s">
        <v>118</v>
      </c>
      <c r="E8" s="30" t="s">
        <v>115</v>
      </c>
      <c r="F8" s="30" t="s">
        <v>59</v>
      </c>
      <c r="G8" s="30" t="s">
        <v>15</v>
      </c>
      <c r="H8" s="30" t="s">
        <v>60</v>
      </c>
      <c r="I8" s="30" t="s">
        <v>98</v>
      </c>
      <c r="J8" s="30" t="s">
        <v>231</v>
      </c>
      <c r="K8" s="30" t="s">
        <v>230</v>
      </c>
      <c r="L8" s="30" t="s">
        <v>58</v>
      </c>
      <c r="M8" s="30" t="s">
        <v>55</v>
      </c>
      <c r="N8" s="30" t="s">
        <v>181</v>
      </c>
      <c r="O8" s="20" t="s">
        <v>183</v>
      </c>
      <c r="P8" s="1"/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32" t="s">
        <v>240</v>
      </c>
      <c r="K9" s="32"/>
      <c r="L9" s="32" t="s">
        <v>234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130" t="s">
        <v>31</v>
      </c>
      <c r="C11" s="122"/>
      <c r="D11" s="122"/>
      <c r="E11" s="122"/>
      <c r="F11" s="122"/>
      <c r="G11" s="122"/>
      <c r="H11" s="122"/>
      <c r="I11" s="122"/>
      <c r="J11" s="123"/>
      <c r="K11" s="125"/>
      <c r="L11" s="123">
        <v>5394.7642400000004</v>
      </c>
      <c r="M11" s="122"/>
      <c r="N11" s="124">
        <v>1</v>
      </c>
      <c r="O11" s="124">
        <f>+L11/'סכום נכסי הקרן'!$C$42</f>
        <v>2.7937066055108813E-2</v>
      </c>
      <c r="P11" s="5"/>
      <c r="BG11" s="1"/>
      <c r="BH11" s="3"/>
      <c r="BI11" s="1"/>
      <c r="BM11" s="1"/>
    </row>
    <row r="12" spans="2:65" s="4" customFormat="1" ht="18" customHeight="1">
      <c r="B12" s="131" t="s">
        <v>227</v>
      </c>
      <c r="C12" s="122"/>
      <c r="D12" s="122"/>
      <c r="E12" s="122"/>
      <c r="F12" s="122"/>
      <c r="G12" s="122"/>
      <c r="H12" s="122"/>
      <c r="I12" s="122"/>
      <c r="J12" s="123"/>
      <c r="K12" s="125"/>
      <c r="L12" s="123">
        <v>5394.7642400000004</v>
      </c>
      <c r="M12" s="122"/>
      <c r="N12" s="124">
        <v>1</v>
      </c>
      <c r="O12" s="124">
        <f>+L12/'סכום נכסי הקרן'!$C$42</f>
        <v>2.7937066055108813E-2</v>
      </c>
      <c r="P12" s="5"/>
      <c r="BG12" s="1"/>
      <c r="BH12" s="3"/>
      <c r="BI12" s="1"/>
      <c r="BM12" s="1"/>
    </row>
    <row r="13" spans="2:65">
      <c r="B13" s="121" t="s">
        <v>584</v>
      </c>
      <c r="C13" s="122"/>
      <c r="D13" s="122"/>
      <c r="E13" s="122"/>
      <c r="F13" s="122"/>
      <c r="G13" s="122"/>
      <c r="H13" s="122"/>
      <c r="I13" s="122"/>
      <c r="J13" s="123"/>
      <c r="K13" s="125"/>
      <c r="L13" s="123">
        <v>5394.7642400000004</v>
      </c>
      <c r="M13" s="122"/>
      <c r="N13" s="124">
        <v>1</v>
      </c>
      <c r="O13" s="124">
        <f>+L13/'סכום נכסי הקרן'!$C$42</f>
        <v>2.7937066055108813E-2</v>
      </c>
      <c r="BH13" s="3"/>
    </row>
    <row r="14" spans="2:65" ht="20.25">
      <c r="B14" s="87" t="s">
        <v>585</v>
      </c>
      <c r="C14" s="84" t="s">
        <v>586</v>
      </c>
      <c r="D14" s="97" t="s">
        <v>27</v>
      </c>
      <c r="E14" s="84"/>
      <c r="F14" s="97" t="s">
        <v>549</v>
      </c>
      <c r="G14" s="84" t="s">
        <v>471</v>
      </c>
      <c r="H14" s="84" t="s">
        <v>587</v>
      </c>
      <c r="I14" s="97" t="s">
        <v>162</v>
      </c>
      <c r="J14" s="94">
        <v>7496.55</v>
      </c>
      <c r="K14" s="96">
        <v>10908</v>
      </c>
      <c r="L14" s="94">
        <v>2858.7619599999998</v>
      </c>
      <c r="M14" s="95">
        <v>8.1379710175292087E-4</v>
      </c>
      <c r="N14" s="95">
        <v>0.52991415988180413</v>
      </c>
      <c r="O14" s="95">
        <f>+L14/'סכום נכסי הקרן'!$C$42</f>
        <v>1.4804246888155454E-2</v>
      </c>
      <c r="BH14" s="4"/>
    </row>
    <row r="15" spans="2:65">
      <c r="B15" s="87" t="s">
        <v>588</v>
      </c>
      <c r="C15" s="84" t="s">
        <v>589</v>
      </c>
      <c r="D15" s="97" t="s">
        <v>27</v>
      </c>
      <c r="E15" s="84"/>
      <c r="F15" s="97" t="s">
        <v>549</v>
      </c>
      <c r="G15" s="84" t="s">
        <v>590</v>
      </c>
      <c r="H15" s="84" t="s">
        <v>591</v>
      </c>
      <c r="I15" s="97" t="s">
        <v>162</v>
      </c>
      <c r="J15" s="94">
        <v>58879.96</v>
      </c>
      <c r="K15" s="96">
        <v>1232</v>
      </c>
      <c r="L15" s="94">
        <v>2536.0022799999997</v>
      </c>
      <c r="M15" s="95">
        <v>8.6332629070869641E-5</v>
      </c>
      <c r="N15" s="95">
        <v>0.47008584011819571</v>
      </c>
      <c r="O15" s="95">
        <f>+L15/'סכום נכסי הקרן'!$C$42</f>
        <v>1.3132819166953353E-2</v>
      </c>
    </row>
    <row r="16" spans="2:65">
      <c r="B16" s="83"/>
      <c r="C16" s="84"/>
      <c r="D16" s="84"/>
      <c r="E16" s="84"/>
      <c r="F16" s="84"/>
      <c r="G16" s="84"/>
      <c r="H16" s="84"/>
      <c r="I16" s="84"/>
      <c r="J16" s="94"/>
      <c r="K16" s="96"/>
      <c r="L16" s="84"/>
      <c r="M16" s="84"/>
      <c r="N16" s="95"/>
      <c r="O16" s="84"/>
    </row>
    <row r="17" spans="2:5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5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59" ht="20.25">
      <c r="B19" s="99" t="s">
        <v>244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BG19" s="4"/>
    </row>
    <row r="20" spans="2:59">
      <c r="B20" s="99" t="s">
        <v>110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BG20" s="3"/>
    </row>
    <row r="21" spans="2:59">
      <c r="B21" s="99" t="s">
        <v>229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59">
      <c r="B22" s="99" t="s">
        <v>239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5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5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5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5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5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5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5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5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5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5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2017-09-10T08:36:53+00:00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6E124B08-0A49-4347-8484-59FA95C52A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user</cp:lastModifiedBy>
  <cp:lastPrinted>2016-08-01T08:41:27Z</cp:lastPrinted>
  <dcterms:created xsi:type="dcterms:W3CDTF">2005-07-19T07:39:38Z</dcterms:created>
  <dcterms:modified xsi:type="dcterms:W3CDTF">2017-11-07T12:58:33Z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_AdHocReviewCycleID">
    <vt:i4>1090644678</vt:i4>
  </property>
  <property fmtid="{D5CDD505-2E9C-101B-9397-08002B2CF9AE}" pid="22" name="_EmailSubject">
    <vt:lpwstr>מספרי מנפיק להלוואות ברשימת נכסים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5" name="b76e59bb9f5947a781773f53cc6e9460">
    <vt:lpwstr/>
  </property>
  <property fmtid="{D5CDD505-2E9C-101B-9397-08002B2CF9AE}" pid="26" name="n612d9597dc7466f957352ce79be86f3">
    <vt:lpwstr/>
  </property>
  <property fmtid="{D5CDD505-2E9C-101B-9397-08002B2CF9AE}" pid="27" name="ia53b9f18d984e01914f4b79710425b7">
    <vt:lpwstr/>
  </property>
  <property fmtid="{D5CDD505-2E9C-101B-9397-08002B2CF9AE}" pid="29" name="aa1c885e8039426686f6c49672b09953">
    <vt:lpwstr/>
  </property>
  <property fmtid="{D5CDD505-2E9C-101B-9397-08002B2CF9AE}" pid="30" name="e09eddfac2354f9ab04a226e27f86f1f">
    <vt:lpwstr/>
  </property>
  <property fmtid="{D5CDD505-2E9C-101B-9397-08002B2CF9AE}" pid="31" name="kb4cc1381c4248d7a2dfa3f1be0c86c0">
    <vt:lpwstr/>
  </property>
  <property fmtid="{D5CDD505-2E9C-101B-9397-08002B2CF9AE}" pid="32" name="xd_Signature">
    <vt:bool>false</vt:bool>
  </property>
  <property fmtid="{D5CDD505-2E9C-101B-9397-08002B2CF9AE}" pid="33" name="xd_ProgID">
    <vt:lpwstr/>
  </property>
  <property fmtid="{D5CDD505-2E9C-101B-9397-08002B2CF9AE}" pid="34" name="_SourceUrl">
    <vt:lpwstr/>
  </property>
  <property fmtid="{D5CDD505-2E9C-101B-9397-08002B2CF9AE}" pid="35" name="_SharedFileIndex">
    <vt:lpwstr/>
  </property>
  <property fmtid="{D5CDD505-2E9C-101B-9397-08002B2CF9AE}" pid="36" name="TemplateUrl">
    <vt:lpwstr/>
  </property>
</Properties>
</file>