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25" windowWidth="17400" windowHeight="1119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הלוואות!$B$6:$Q$52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להשקעה'!$B$6:$D$15</definedName>
    <definedName name="Print_Area" localSheetId="9">'כתבי אופציה'!$B$6:$L$20</definedName>
    <definedName name="Print_Area" localSheetId="15">'לא סחיר - אג"ח קונצרני'!$B$6:$S$31</definedName>
    <definedName name="Print_Area" localSheetId="19">'לא סחיר - אופציות'!$B$6:$L$44</definedName>
    <definedName name="Print_Area" localSheetId="20">'לא סחיר - חוזים עתידיים'!$B$6:$K$39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concurrentCalc="0"/>
</workbook>
</file>

<file path=xl/calcChain.xml><?xml version="1.0" encoding="utf-8"?>
<calcChain xmlns="http://schemas.openxmlformats.org/spreadsheetml/2006/main">
  <c r="C25" i="84" l="1"/>
  <c r="C11" i="84"/>
  <c r="C10" i="84"/>
  <c r="O137" i="78"/>
  <c r="O136" i="78"/>
  <c r="O12" i="78"/>
  <c r="O131" i="78"/>
  <c r="O22" i="78"/>
  <c r="O11" i="78"/>
  <c r="O10" i="78"/>
  <c r="P137" i="78"/>
  <c r="C43" i="88"/>
  <c r="C37" i="88"/>
  <c r="C34" i="88"/>
  <c r="C33" i="88"/>
  <c r="C31" i="88"/>
  <c r="C28" i="88"/>
  <c r="C23" i="88"/>
  <c r="C29" i="88"/>
  <c r="C27" i="88"/>
  <c r="C26" i="88"/>
  <c r="C21" i="88"/>
  <c r="C19" i="88"/>
  <c r="C18" i="88"/>
  <c r="C17" i="88"/>
  <c r="C12" i="88"/>
  <c r="C16" i="88"/>
  <c r="C15" i="88"/>
  <c r="C13" i="88"/>
  <c r="P146" i="78"/>
  <c r="P145" i="78"/>
  <c r="P144" i="78"/>
  <c r="P143" i="78"/>
  <c r="P138" i="78"/>
  <c r="P142" i="78"/>
  <c r="P141" i="78"/>
  <c r="P140" i="78"/>
  <c r="P139" i="78"/>
  <c r="P136" i="78"/>
  <c r="P134" i="78"/>
  <c r="P133" i="78"/>
  <c r="P132" i="78"/>
  <c r="P131" i="78"/>
  <c r="P129" i="78"/>
  <c r="P128" i="78"/>
  <c r="P127" i="78"/>
  <c r="P125" i="78"/>
  <c r="P124" i="78"/>
  <c r="P123" i="78"/>
  <c r="P122" i="78"/>
  <c r="P121" i="78"/>
  <c r="P120" i="78"/>
  <c r="P119" i="78"/>
  <c r="P118" i="78"/>
  <c r="P117" i="78"/>
  <c r="P116" i="78"/>
  <c r="P115" i="78"/>
  <c r="P114" i="78"/>
  <c r="P113" i="78"/>
  <c r="P112" i="78"/>
  <c r="P111" i="78"/>
  <c r="P110" i="78"/>
  <c r="P109" i="78"/>
  <c r="P108" i="78"/>
  <c r="P107" i="78"/>
  <c r="P106" i="78"/>
  <c r="P105" i="78"/>
  <c r="P104" i="78"/>
  <c r="P103" i="78"/>
  <c r="P102" i="78"/>
  <c r="P101" i="78"/>
  <c r="P100" i="78"/>
  <c r="P99" i="78"/>
  <c r="P98" i="78"/>
  <c r="P97" i="78"/>
  <c r="P96" i="78"/>
  <c r="P95" i="78"/>
  <c r="P94" i="78"/>
  <c r="P93" i="78"/>
  <c r="P92" i="78"/>
  <c r="P91" i="78"/>
  <c r="P90" i="78"/>
  <c r="P89" i="78"/>
  <c r="P88" i="78"/>
  <c r="P87" i="78"/>
  <c r="P86" i="78"/>
  <c r="P85" i="78"/>
  <c r="P84" i="78"/>
  <c r="P83" i="78"/>
  <c r="P82" i="78"/>
  <c r="P81" i="78"/>
  <c r="P80" i="78"/>
  <c r="P79" i="78"/>
  <c r="P78" i="78"/>
  <c r="P77" i="78"/>
  <c r="P76" i="78"/>
  <c r="P75" i="78"/>
  <c r="P74" i="78"/>
  <c r="P73" i="78"/>
  <c r="P72" i="78"/>
  <c r="P71" i="78"/>
  <c r="P70" i="78"/>
  <c r="P69" i="78"/>
  <c r="P68" i="78"/>
  <c r="P67" i="78"/>
  <c r="P66" i="78"/>
  <c r="P65" i="78"/>
  <c r="P64" i="78"/>
  <c r="P63" i="78"/>
  <c r="P62" i="78"/>
  <c r="P61" i="78"/>
  <c r="P60" i="78"/>
  <c r="P59" i="78"/>
  <c r="P58" i="78"/>
  <c r="P57" i="78"/>
  <c r="P56" i="78"/>
  <c r="P55" i="78"/>
  <c r="P54" i="78"/>
  <c r="P53" i="78"/>
  <c r="P52" i="78"/>
  <c r="P51" i="78"/>
  <c r="P50" i="78"/>
  <c r="P49" i="78"/>
  <c r="P126" i="78"/>
  <c r="P48" i="78"/>
  <c r="P47" i="78"/>
  <c r="P46" i="78"/>
  <c r="P45" i="78"/>
  <c r="P44" i="78"/>
  <c r="P43" i="78"/>
  <c r="P42" i="78"/>
  <c r="P41" i="78"/>
  <c r="P40" i="78"/>
  <c r="P39" i="78"/>
  <c r="P38" i="78"/>
  <c r="P37" i="78"/>
  <c r="P36" i="78"/>
  <c r="P35" i="78"/>
  <c r="P34" i="78"/>
  <c r="P33" i="78"/>
  <c r="P32" i="78"/>
  <c r="P31" i="78"/>
  <c r="P30" i="78"/>
  <c r="P29" i="78"/>
  <c r="P28" i="78"/>
  <c r="P27" i="78"/>
  <c r="P26" i="78"/>
  <c r="P25" i="78"/>
  <c r="P24" i="78"/>
  <c r="P23" i="78"/>
  <c r="P22" i="78"/>
  <c r="P20" i="78"/>
  <c r="P19" i="78"/>
  <c r="P18" i="78"/>
  <c r="P17" i="78"/>
  <c r="P16" i="78"/>
  <c r="P15" i="78"/>
  <c r="P14" i="78"/>
  <c r="P13" i="78"/>
  <c r="P12" i="78"/>
  <c r="P11" i="78"/>
  <c r="P10" i="78"/>
  <c r="I11" i="76"/>
  <c r="I12" i="76"/>
  <c r="I13" i="76"/>
  <c r="I21" i="76"/>
  <c r="J39" i="76"/>
  <c r="J38" i="76"/>
  <c r="J37" i="76"/>
  <c r="J35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19" i="76"/>
  <c r="J18" i="76"/>
  <c r="J17" i="76"/>
  <c r="J16" i="76"/>
  <c r="J15" i="76"/>
  <c r="J14" i="76"/>
  <c r="J13" i="76"/>
  <c r="J12" i="76"/>
  <c r="J11" i="76"/>
  <c r="I37" i="76"/>
  <c r="I38" i="76"/>
  <c r="R40" i="71"/>
  <c r="R39" i="71"/>
  <c r="R38" i="71"/>
  <c r="R36" i="71"/>
  <c r="R35" i="71"/>
  <c r="R34" i="71"/>
  <c r="R33" i="71"/>
  <c r="R31" i="71"/>
  <c r="R30" i="71"/>
  <c r="R29" i="71"/>
  <c r="R28" i="71"/>
  <c r="R27" i="71"/>
  <c r="R26" i="71"/>
  <c r="R24" i="71"/>
  <c r="R23" i="71"/>
  <c r="R22" i="71"/>
  <c r="R21" i="71"/>
  <c r="R20" i="71"/>
  <c r="R19" i="71"/>
  <c r="R18" i="71"/>
  <c r="R17" i="71"/>
  <c r="R16" i="71"/>
  <c r="R15" i="71"/>
  <c r="R14" i="71"/>
  <c r="R13" i="71"/>
  <c r="R12" i="71"/>
  <c r="R11" i="71"/>
  <c r="P11" i="71"/>
  <c r="P12" i="71"/>
  <c r="P13" i="71"/>
  <c r="I11" i="81"/>
  <c r="H11" i="81"/>
  <c r="I10" i="81"/>
  <c r="H10" i="81"/>
  <c r="C11" i="88"/>
  <c r="C10" i="88"/>
  <c r="J27" i="63"/>
  <c r="J26" i="63"/>
  <c r="J11" i="63"/>
  <c r="T232" i="61"/>
  <c r="T231" i="61"/>
  <c r="T229" i="61"/>
  <c r="T228" i="61"/>
  <c r="T227" i="61"/>
  <c r="T226" i="61"/>
  <c r="T225" i="61"/>
  <c r="T224" i="61"/>
  <c r="T223" i="61"/>
  <c r="T222" i="61"/>
  <c r="T221" i="61"/>
  <c r="T220" i="61"/>
  <c r="T219" i="61"/>
  <c r="T218" i="61"/>
  <c r="T217" i="61"/>
  <c r="T216" i="61"/>
  <c r="T215" i="61"/>
  <c r="T214" i="61"/>
  <c r="T213" i="61"/>
  <c r="T212" i="61"/>
  <c r="T211" i="61"/>
  <c r="T210" i="61"/>
  <c r="T209" i="61"/>
  <c r="T208" i="61"/>
  <c r="T207" i="61"/>
  <c r="T206" i="61"/>
  <c r="T205" i="61"/>
  <c r="T204" i="61"/>
  <c r="T203" i="61"/>
  <c r="T202" i="61"/>
  <c r="T201" i="61"/>
  <c r="T200" i="61"/>
  <c r="T199" i="61"/>
  <c r="T198" i="61"/>
  <c r="T197" i="61"/>
  <c r="T196" i="61"/>
  <c r="T195" i="61"/>
  <c r="T194" i="61"/>
  <c r="T193" i="61"/>
  <c r="T192" i="61"/>
  <c r="T191" i="61"/>
  <c r="T190" i="61"/>
  <c r="T189" i="61"/>
  <c r="T188" i="61"/>
  <c r="T187" i="61"/>
  <c r="T186" i="61"/>
  <c r="T185" i="61"/>
  <c r="T184" i="61"/>
  <c r="T183" i="61"/>
  <c r="T182" i="61"/>
  <c r="T181" i="61"/>
  <c r="T180" i="61"/>
  <c r="T179" i="61"/>
  <c r="T178" i="61"/>
  <c r="T177" i="61"/>
  <c r="T176" i="61"/>
  <c r="T175" i="61"/>
  <c r="T174" i="61"/>
  <c r="T173" i="61"/>
  <c r="T172" i="61"/>
  <c r="T171" i="61"/>
  <c r="T170" i="61"/>
  <c r="T169" i="61"/>
  <c r="T168" i="61"/>
  <c r="T167" i="61"/>
  <c r="T166" i="61"/>
  <c r="T165" i="61"/>
  <c r="T164" i="61"/>
  <c r="T163" i="61"/>
  <c r="T162" i="61"/>
  <c r="T160" i="61"/>
  <c r="T159" i="61"/>
  <c r="T158" i="61"/>
  <c r="T157" i="61"/>
  <c r="T156" i="61"/>
  <c r="T155" i="61"/>
  <c r="T154" i="61"/>
  <c r="T153" i="61"/>
  <c r="T152" i="61"/>
  <c r="T151" i="61"/>
  <c r="T150" i="61"/>
  <c r="T149" i="61"/>
  <c r="T148" i="61"/>
  <c r="T147" i="61"/>
  <c r="T146" i="61"/>
  <c r="T145" i="61"/>
  <c r="T144" i="61"/>
  <c r="T143" i="61"/>
  <c r="T142" i="61"/>
  <c r="T141" i="61"/>
  <c r="T140" i="61"/>
  <c r="T139" i="61"/>
  <c r="T138" i="61"/>
  <c r="T137" i="61"/>
  <c r="T136" i="61"/>
  <c r="T135" i="61"/>
  <c r="T134" i="61"/>
  <c r="T133" i="61"/>
  <c r="T132" i="61"/>
  <c r="T131" i="61"/>
  <c r="T130" i="61"/>
  <c r="T129" i="61"/>
  <c r="T128" i="61"/>
  <c r="T127" i="61"/>
  <c r="T126" i="61"/>
  <c r="T125" i="61"/>
  <c r="T124" i="61"/>
  <c r="T123" i="61"/>
  <c r="T122" i="61"/>
  <c r="T121" i="61"/>
  <c r="T120" i="61"/>
  <c r="T119" i="61"/>
  <c r="T118" i="61"/>
  <c r="T117" i="61"/>
  <c r="T116" i="61"/>
  <c r="T115" i="61"/>
  <c r="T114" i="61"/>
  <c r="T113" i="61"/>
  <c r="T112" i="61"/>
  <c r="T111" i="61"/>
  <c r="T110" i="61"/>
  <c r="T109" i="61"/>
  <c r="T108" i="61"/>
  <c r="T107" i="61"/>
  <c r="T106" i="61"/>
  <c r="T105" i="61"/>
  <c r="T104" i="61"/>
  <c r="T103" i="61"/>
  <c r="T102" i="61"/>
  <c r="T101" i="61"/>
  <c r="T100" i="61"/>
  <c r="T99" i="61"/>
  <c r="T98" i="61"/>
  <c r="T97" i="61"/>
  <c r="T96" i="61"/>
  <c r="T95" i="61"/>
  <c r="T94" i="61"/>
  <c r="T93" i="61"/>
  <c r="T92" i="61"/>
  <c r="T91" i="61"/>
  <c r="T90" i="61"/>
  <c r="T89" i="61"/>
  <c r="T88" i="61"/>
  <c r="T87" i="61"/>
  <c r="T86" i="61"/>
  <c r="T85" i="61"/>
  <c r="T84" i="61"/>
  <c r="T83" i="61"/>
  <c r="T82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R11" i="61"/>
  <c r="R12" i="61"/>
  <c r="R13" i="61"/>
  <c r="Q11" i="61"/>
  <c r="Q12" i="61"/>
  <c r="Q13" i="61"/>
  <c r="S198" i="61"/>
  <c r="P198" i="61"/>
  <c r="O198" i="61"/>
  <c r="S178" i="61"/>
  <c r="O178" i="61"/>
  <c r="S108" i="61"/>
  <c r="P108" i="61"/>
  <c r="O108" i="6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C42" i="88"/>
  <c r="D10" i="88"/>
  <c r="O24" i="79"/>
  <c r="O20" i="79"/>
  <c r="O16" i="79"/>
  <c r="O12" i="79"/>
  <c r="Q145" i="78"/>
  <c r="Q142" i="78"/>
  <c r="Q137" i="78"/>
  <c r="Q132" i="78"/>
  <c r="Q127" i="78"/>
  <c r="Q122" i="78"/>
  <c r="Q118" i="78"/>
  <c r="Q114" i="78"/>
  <c r="Q110" i="78"/>
  <c r="Q106" i="78"/>
  <c r="Q102" i="78"/>
  <c r="Q98" i="78"/>
  <c r="Q94" i="78"/>
  <c r="Q90" i="78"/>
  <c r="Q86" i="78"/>
  <c r="Q82" i="78"/>
  <c r="Q78" i="78"/>
  <c r="Q74" i="78"/>
  <c r="Q70" i="78"/>
  <c r="Q66" i="78"/>
  <c r="Q62" i="78"/>
  <c r="Q58" i="78"/>
  <c r="Q54" i="78"/>
  <c r="Q50" i="78"/>
  <c r="Q47" i="78"/>
  <c r="Q43" i="78"/>
  <c r="Q39" i="78"/>
  <c r="Q35" i="78"/>
  <c r="Q31" i="78"/>
  <c r="Q27" i="78"/>
  <c r="Q23" i="78"/>
  <c r="Q18" i="78"/>
  <c r="Q14" i="78"/>
  <c r="Q10" i="78"/>
  <c r="K35" i="76"/>
  <c r="K31" i="76"/>
  <c r="K27" i="76"/>
  <c r="K23" i="76"/>
  <c r="K18" i="76"/>
  <c r="K14" i="76"/>
  <c r="L16" i="74"/>
  <c r="L12" i="74"/>
  <c r="K32" i="73"/>
  <c r="K28" i="73"/>
  <c r="K24" i="73"/>
  <c r="K20" i="73"/>
  <c r="K14" i="73"/>
  <c r="O23" i="79"/>
  <c r="O19" i="79"/>
  <c r="O15" i="79"/>
  <c r="O11" i="79"/>
  <c r="Q144" i="78"/>
  <c r="Q141" i="78"/>
  <c r="Q136" i="78"/>
  <c r="Q131" i="78"/>
  <c r="Q125" i="78"/>
  <c r="Q121" i="78"/>
  <c r="Q117" i="78"/>
  <c r="Q113" i="78"/>
  <c r="Q109" i="78"/>
  <c r="Q105" i="78"/>
  <c r="Q101" i="78"/>
  <c r="Q97" i="78"/>
  <c r="Q93" i="78"/>
  <c r="Q89" i="78"/>
  <c r="Q85" i="78"/>
  <c r="Q81" i="78"/>
  <c r="Q77" i="78"/>
  <c r="Q73" i="78"/>
  <c r="Q69" i="78"/>
  <c r="Q65" i="78"/>
  <c r="Q61" i="78"/>
  <c r="Q57" i="78"/>
  <c r="Q53" i="78"/>
  <c r="Q49" i="78"/>
  <c r="Q46" i="78"/>
  <c r="Q42" i="78"/>
  <c r="Q38" i="78"/>
  <c r="Q34" i="78"/>
  <c r="Q30" i="78"/>
  <c r="Q26" i="78"/>
  <c r="Q22" i="78"/>
  <c r="Q17" i="78"/>
  <c r="Q13" i="78"/>
  <c r="K39" i="76"/>
  <c r="K34" i="76"/>
  <c r="K30" i="76"/>
  <c r="K26" i="76"/>
  <c r="K22" i="76"/>
  <c r="K17" i="76"/>
  <c r="K13" i="76"/>
  <c r="L15" i="74"/>
  <c r="L11" i="74"/>
  <c r="K31" i="73"/>
  <c r="K27" i="73"/>
  <c r="K23" i="73"/>
  <c r="K18" i="73"/>
  <c r="K13" i="73"/>
  <c r="M14" i="72"/>
  <c r="O22" i="79"/>
  <c r="O18" i="79"/>
  <c r="O14" i="79"/>
  <c r="O10" i="79"/>
  <c r="Q143" i="78"/>
  <c r="Q140" i="78"/>
  <c r="Q134" i="78"/>
  <c r="Q129" i="78"/>
  <c r="Q124" i="78"/>
  <c r="Q120" i="78"/>
  <c r="Q116" i="78"/>
  <c r="Q112" i="78"/>
  <c r="Q108" i="78"/>
  <c r="Q104" i="78"/>
  <c r="Q100" i="78"/>
  <c r="Q96" i="78"/>
  <c r="Q92" i="78"/>
  <c r="Q88" i="78"/>
  <c r="Q84" i="78"/>
  <c r="Q80" i="78"/>
  <c r="Q76" i="78"/>
  <c r="Q72" i="78"/>
  <c r="Q68" i="78"/>
  <c r="Q64" i="78"/>
  <c r="Q60" i="78"/>
  <c r="Q56" i="78"/>
  <c r="Q52" i="78"/>
  <c r="Q126" i="78"/>
  <c r="Q45" i="78"/>
  <c r="Q41" i="78"/>
  <c r="Q37" i="78"/>
  <c r="Q33" i="78"/>
  <c r="Q29" i="78"/>
  <c r="O21" i="79"/>
  <c r="Q138" i="78"/>
  <c r="Q123" i="78"/>
  <c r="Q107" i="78"/>
  <c r="Q91" i="78"/>
  <c r="Q75" i="78"/>
  <c r="Q59" i="78"/>
  <c r="Q44" i="78"/>
  <c r="Q28" i="78"/>
  <c r="Q19" i="78"/>
  <c r="Q11" i="78"/>
  <c r="K32" i="76"/>
  <c r="K24" i="76"/>
  <c r="K15" i="76"/>
  <c r="L13" i="74"/>
  <c r="K29" i="73"/>
  <c r="K21" i="73"/>
  <c r="K11" i="73"/>
  <c r="M11" i="72"/>
  <c r="O17" i="79"/>
  <c r="Q139" i="78"/>
  <c r="Q119" i="78"/>
  <c r="Q103" i="78"/>
  <c r="Q87" i="78"/>
  <c r="Q71" i="78"/>
  <c r="Q55" i="78"/>
  <c r="Q40" i="78"/>
  <c r="Q25" i="78"/>
  <c r="Q16" i="78"/>
  <c r="K38" i="76"/>
  <c r="K29" i="76"/>
  <c r="K21" i="76"/>
  <c r="K12" i="76"/>
  <c r="K26" i="73"/>
  <c r="K17" i="73"/>
  <c r="M15" i="72"/>
  <c r="O13" i="79"/>
  <c r="Q133" i="78"/>
  <c r="Q115" i="78"/>
  <c r="Q99" i="78"/>
  <c r="Q83" i="78"/>
  <c r="Q67" i="78"/>
  <c r="Q51" i="78"/>
  <c r="Q36" i="78"/>
  <c r="Q24" i="78"/>
  <c r="Q15" i="78"/>
  <c r="K37" i="76"/>
  <c r="K28" i="76"/>
  <c r="K19" i="76"/>
  <c r="K11" i="76"/>
  <c r="K33" i="73"/>
  <c r="K25" i="73"/>
  <c r="K16" i="73"/>
  <c r="M13" i="72"/>
  <c r="O25" i="79"/>
  <c r="Q146" i="78"/>
  <c r="Q128" i="78"/>
  <c r="Q111" i="78"/>
  <c r="Q95" i="78"/>
  <c r="Q79" i="78"/>
  <c r="Q63" i="78"/>
  <c r="Q48" i="78"/>
  <c r="Q32" i="78"/>
  <c r="Q20" i="78"/>
  <c r="Q12" i="78"/>
  <c r="K33" i="76"/>
  <c r="K25" i="76"/>
  <c r="K16" i="76"/>
  <c r="L14" i="74"/>
  <c r="K30" i="73"/>
  <c r="K22" i="73"/>
  <c r="K12" i="73"/>
  <c r="M12" i="72"/>
  <c r="S39" i="71"/>
  <c r="S34" i="71"/>
  <c r="S29" i="71"/>
  <c r="S24" i="71"/>
  <c r="S20" i="71"/>
  <c r="S16" i="71"/>
  <c r="S12" i="71"/>
  <c r="K12" i="81"/>
  <c r="K17" i="67"/>
  <c r="K13" i="67"/>
  <c r="L15" i="65"/>
  <c r="L11" i="65"/>
  <c r="O25" i="64"/>
  <c r="O21" i="64"/>
  <c r="O17" i="64"/>
  <c r="O13" i="64"/>
  <c r="N72" i="63"/>
  <c r="N68" i="63"/>
  <c r="N63" i="63"/>
  <c r="N59" i="63"/>
  <c r="N55" i="63"/>
  <c r="N51" i="63"/>
  <c r="N47" i="63"/>
  <c r="N43" i="63"/>
  <c r="N39" i="63"/>
  <c r="N35" i="63"/>
  <c r="N31" i="63"/>
  <c r="N27" i="63"/>
  <c r="N22" i="63"/>
  <c r="N17" i="63"/>
  <c r="N13" i="63"/>
  <c r="Q51" i="59"/>
  <c r="Q47" i="59"/>
  <c r="Q43" i="59"/>
  <c r="Q38" i="59"/>
  <c r="Q33" i="59"/>
  <c r="Q29" i="59"/>
  <c r="Q24" i="59"/>
  <c r="Q20" i="59"/>
  <c r="Q16" i="59"/>
  <c r="Q12" i="59"/>
  <c r="N230" i="62"/>
  <c r="N226" i="62"/>
  <c r="N222" i="62"/>
  <c r="N218" i="62"/>
  <c r="N214" i="62"/>
  <c r="N210" i="62"/>
  <c r="N206" i="62"/>
  <c r="N202" i="62"/>
  <c r="N198" i="62"/>
  <c r="N194" i="62"/>
  <c r="N190" i="62"/>
  <c r="N186" i="62"/>
  <c r="N182" i="62"/>
  <c r="N178" i="62"/>
  <c r="N174" i="62"/>
  <c r="N170" i="62"/>
  <c r="N166" i="62"/>
  <c r="N162" i="62"/>
  <c r="N158" i="62"/>
  <c r="N153" i="62"/>
  <c r="N149" i="62"/>
  <c r="N145" i="62"/>
  <c r="N141" i="62"/>
  <c r="N137" i="62"/>
  <c r="N132" i="62"/>
  <c r="N128" i="62"/>
  <c r="N124" i="62"/>
  <c r="N120" i="62"/>
  <c r="N116" i="62"/>
  <c r="N112" i="62"/>
  <c r="N108" i="62"/>
  <c r="N104" i="62"/>
  <c r="N100" i="62"/>
  <c r="N96" i="62"/>
  <c r="N91" i="62"/>
  <c r="N87" i="62"/>
  <c r="N83" i="62"/>
  <c r="N79" i="62"/>
  <c r="N75" i="62"/>
  <c r="N71" i="62"/>
  <c r="N67" i="62"/>
  <c r="N63" i="62"/>
  <c r="N59" i="62"/>
  <c r="N55" i="62"/>
  <c r="S38" i="71"/>
  <c r="S33" i="71"/>
  <c r="S28" i="71"/>
  <c r="S23" i="71"/>
  <c r="S19" i="71"/>
  <c r="S15" i="71"/>
  <c r="S11" i="71"/>
  <c r="K11" i="81"/>
  <c r="K16" i="67"/>
  <c r="K12" i="67"/>
  <c r="L14" i="65"/>
  <c r="O28" i="64"/>
  <c r="O24" i="64"/>
  <c r="O20" i="64"/>
  <c r="O16" i="64"/>
  <c r="O12" i="64"/>
  <c r="N71" i="63"/>
  <c r="N67" i="63"/>
  <c r="N62" i="63"/>
  <c r="N58" i="63"/>
  <c r="N54" i="63"/>
  <c r="N50" i="63"/>
  <c r="N46" i="63"/>
  <c r="N42" i="63"/>
  <c r="N38" i="63"/>
  <c r="N34" i="63"/>
  <c r="N30" i="63"/>
  <c r="N26" i="63"/>
  <c r="N21" i="63"/>
  <c r="N16" i="63"/>
  <c r="N12" i="63"/>
  <c r="Q50" i="59"/>
  <c r="Q46" i="59"/>
  <c r="Q42" i="59"/>
  <c r="Q37" i="59"/>
  <c r="Q32" i="59"/>
  <c r="Q28" i="59"/>
  <c r="Q23" i="59"/>
  <c r="Q19" i="59"/>
  <c r="Q15" i="59"/>
  <c r="Q11" i="59"/>
  <c r="N233" i="62"/>
  <c r="N229" i="62"/>
  <c r="N225" i="62"/>
  <c r="N221" i="62"/>
  <c r="N217" i="62"/>
  <c r="N213" i="62"/>
  <c r="N209" i="62"/>
  <c r="N205" i="62"/>
  <c r="N201" i="62"/>
  <c r="N197" i="62"/>
  <c r="N193" i="62"/>
  <c r="N189" i="62"/>
  <c r="N185" i="62"/>
  <c r="N181" i="62"/>
  <c r="N177" i="62"/>
  <c r="N173" i="62"/>
  <c r="N169" i="62"/>
  <c r="N165" i="62"/>
  <c r="N161" i="62"/>
  <c r="N156" i="62"/>
  <c r="N152" i="62"/>
  <c r="N148" i="62"/>
  <c r="N144" i="62"/>
  <c r="N140" i="62"/>
  <c r="N136" i="62"/>
  <c r="N131" i="62"/>
  <c r="N127" i="62"/>
  <c r="N123" i="62"/>
  <c r="N119" i="62"/>
  <c r="N115" i="62"/>
  <c r="N111" i="62"/>
  <c r="N107" i="62"/>
  <c r="N103" i="62"/>
  <c r="N99" i="62"/>
  <c r="N95" i="62"/>
  <c r="N90" i="62"/>
  <c r="N86" i="62"/>
  <c r="N82" i="62"/>
  <c r="N78" i="62"/>
  <c r="N74" i="62"/>
  <c r="N70" i="62"/>
  <c r="N66" i="62"/>
  <c r="N62" i="62"/>
  <c r="N58" i="62"/>
  <c r="N54" i="62"/>
  <c r="N50" i="62"/>
  <c r="N46" i="62"/>
  <c r="N41" i="62"/>
  <c r="N37" i="62"/>
  <c r="N33" i="62"/>
  <c r="N29" i="62"/>
  <c r="N25" i="62"/>
  <c r="N21" i="62"/>
  <c r="N17" i="62"/>
  <c r="N13" i="62"/>
  <c r="S36" i="71"/>
  <c r="S31" i="71"/>
  <c r="S27" i="71"/>
  <c r="S22" i="71"/>
  <c r="S18" i="71"/>
  <c r="S14" i="71"/>
  <c r="S35" i="71"/>
  <c r="S17" i="71"/>
  <c r="K10" i="81"/>
  <c r="K11" i="67"/>
  <c r="O27" i="64"/>
  <c r="O19" i="64"/>
  <c r="O11" i="64"/>
  <c r="N66" i="63"/>
  <c r="N57" i="63"/>
  <c r="N49" i="63"/>
  <c r="N41" i="63"/>
  <c r="N33" i="63"/>
  <c r="N24" i="63"/>
  <c r="N15" i="63"/>
  <c r="Q49" i="59"/>
  <c r="Q41" i="59"/>
  <c r="Q31" i="59"/>
  <c r="Q22" i="59"/>
  <c r="Q14" i="59"/>
  <c r="N227" i="62"/>
  <c r="N219" i="62"/>
  <c r="N211" i="62"/>
  <c r="N203" i="62"/>
  <c r="N195" i="62"/>
  <c r="N187" i="62"/>
  <c r="N179" i="62"/>
  <c r="N171" i="62"/>
  <c r="N163" i="62"/>
  <c r="N154" i="62"/>
  <c r="N146" i="62"/>
  <c r="N138" i="62"/>
  <c r="N129" i="62"/>
  <c r="N121" i="62"/>
  <c r="N113" i="62"/>
  <c r="N105" i="62"/>
  <c r="N97" i="62"/>
  <c r="N88" i="62"/>
  <c r="N80" i="62"/>
  <c r="N72" i="62"/>
  <c r="N64" i="62"/>
  <c r="N56" i="62"/>
  <c r="N49" i="62"/>
  <c r="N44" i="62"/>
  <c r="N38" i="62"/>
  <c r="N32" i="62"/>
  <c r="N27" i="62"/>
  <c r="N22" i="62"/>
  <c r="N16" i="62"/>
  <c r="N11" i="62"/>
  <c r="N36" i="62"/>
  <c r="N26" i="62"/>
  <c r="N20" i="62"/>
  <c r="S26" i="71"/>
  <c r="K15" i="67"/>
  <c r="O23" i="64"/>
  <c r="O15" i="64"/>
  <c r="N61" i="63"/>
  <c r="N53" i="63"/>
  <c r="N37" i="63"/>
  <c r="N20" i="63"/>
  <c r="N11" i="63"/>
  <c r="Q36" i="59"/>
  <c r="Q18" i="59"/>
  <c r="N231" i="62"/>
  <c r="N215" i="62"/>
  <c r="N199" i="62"/>
  <c r="N183" i="62"/>
  <c r="N175" i="62"/>
  <c r="N159" i="62"/>
  <c r="N150" i="62"/>
  <c r="N133" i="62"/>
  <c r="N117" i="62"/>
  <c r="N109" i="62"/>
  <c r="N92" i="62"/>
  <c r="N84" i="62"/>
  <c r="N68" i="62"/>
  <c r="N60" i="62"/>
  <c r="N47" i="62"/>
  <c r="N35" i="62"/>
  <c r="N30" i="62"/>
  <c r="N19" i="62"/>
  <c r="S40" i="71"/>
  <c r="K14" i="67"/>
  <c r="L12" i="65"/>
  <c r="O14" i="64"/>
  <c r="N69" i="63"/>
  <c r="N52" i="63"/>
  <c r="N44" i="63"/>
  <c r="N28" i="63"/>
  <c r="N19" i="63"/>
  <c r="Q34" i="59"/>
  <c r="Q26" i="59"/>
  <c r="N228" i="62"/>
  <c r="N212" i="62"/>
  <c r="N204" i="62"/>
  <c r="N196" i="62"/>
  <c r="N180" i="62"/>
  <c r="N164" i="62"/>
  <c r="N147" i="62"/>
  <c r="N139" i="62"/>
  <c r="N122" i="62"/>
  <c r="N114" i="62"/>
  <c r="N98" i="62"/>
  <c r="N81" i="62"/>
  <c r="N65" i="62"/>
  <c r="N57" i="62"/>
  <c r="N45" i="62"/>
  <c r="N34" i="62"/>
  <c r="N28" i="62"/>
  <c r="N18" i="62"/>
  <c r="N12" i="62"/>
  <c r="S30" i="71"/>
  <c r="S13" i="71"/>
  <c r="K18" i="67"/>
  <c r="L16" i="65"/>
  <c r="O26" i="64"/>
  <c r="O18" i="64"/>
  <c r="N73" i="63"/>
  <c r="N64" i="63"/>
  <c r="N56" i="63"/>
  <c r="N48" i="63"/>
  <c r="N40" i="63"/>
  <c r="N32" i="63"/>
  <c r="N23" i="63"/>
  <c r="N14" i="63"/>
  <c r="Q48" i="59"/>
  <c r="Q39" i="59"/>
  <c r="Q30" i="59"/>
  <c r="Q21" i="59"/>
  <c r="Q13" i="59"/>
  <c r="N232" i="62"/>
  <c r="N224" i="62"/>
  <c r="N216" i="62"/>
  <c r="N208" i="62"/>
  <c r="N200" i="62"/>
  <c r="N192" i="62"/>
  <c r="N184" i="62"/>
  <c r="N176" i="62"/>
  <c r="N168" i="62"/>
  <c r="N160" i="62"/>
  <c r="N151" i="62"/>
  <c r="N143" i="62"/>
  <c r="N135" i="62"/>
  <c r="N126" i="62"/>
  <c r="N118" i="62"/>
  <c r="N110" i="62"/>
  <c r="N102" i="62"/>
  <c r="N94" i="62"/>
  <c r="N85" i="62"/>
  <c r="N77" i="62"/>
  <c r="N69" i="62"/>
  <c r="N61" i="62"/>
  <c r="N53" i="62"/>
  <c r="N48" i="62"/>
  <c r="N43" i="62"/>
  <c r="N31" i="62"/>
  <c r="N15" i="62"/>
  <c r="L13" i="65"/>
  <c r="N70" i="63"/>
  <c r="N45" i="63"/>
  <c r="N29" i="63"/>
  <c r="Q45" i="59"/>
  <c r="Q27" i="59"/>
  <c r="N223" i="62"/>
  <c r="N207" i="62"/>
  <c r="N191" i="62"/>
  <c r="N167" i="62"/>
  <c r="N142" i="62"/>
  <c r="N125" i="62"/>
  <c r="N101" i="62"/>
  <c r="N76" i="62"/>
  <c r="N52" i="62"/>
  <c r="N40" i="62"/>
  <c r="N24" i="62"/>
  <c r="N14" i="62"/>
  <c r="S21" i="71"/>
  <c r="O22" i="64"/>
  <c r="N60" i="63"/>
  <c r="N36" i="63"/>
  <c r="Q44" i="59"/>
  <c r="Q17" i="59"/>
  <c r="N220" i="62"/>
  <c r="N188" i="62"/>
  <c r="N172" i="62"/>
  <c r="N155" i="62"/>
  <c r="N130" i="62"/>
  <c r="N106" i="62"/>
  <c r="N89" i="62"/>
  <c r="N73" i="62"/>
  <c r="N51" i="62"/>
  <c r="N39" i="62"/>
  <c r="N23" i="62"/>
  <c r="U231" i="61"/>
  <c r="U226" i="61"/>
  <c r="U222" i="61"/>
  <c r="U218" i="61"/>
  <c r="U214" i="61"/>
  <c r="U210" i="61"/>
  <c r="U206" i="61"/>
  <c r="U202" i="61"/>
  <c r="U198" i="61"/>
  <c r="U194" i="61"/>
  <c r="U190" i="61"/>
  <c r="U186" i="61"/>
  <c r="U182" i="61"/>
  <c r="U178" i="61"/>
  <c r="U174" i="61"/>
  <c r="U170" i="61"/>
  <c r="U166" i="61"/>
  <c r="U162" i="61"/>
  <c r="U157" i="61"/>
  <c r="U153" i="61"/>
  <c r="U149" i="61"/>
  <c r="U145" i="61"/>
  <c r="U141" i="61"/>
  <c r="U137" i="61"/>
  <c r="U133" i="61"/>
  <c r="U129" i="61"/>
  <c r="U125" i="61"/>
  <c r="U121" i="61"/>
  <c r="U117" i="61"/>
  <c r="U113" i="61"/>
  <c r="U109" i="61"/>
  <c r="U105" i="61"/>
  <c r="U101" i="61"/>
  <c r="U97" i="61"/>
  <c r="U93" i="61"/>
  <c r="U89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U224" i="61"/>
  <c r="U204" i="61"/>
  <c r="U196" i="61"/>
  <c r="U188" i="61"/>
  <c r="U180" i="61"/>
  <c r="U168" i="61"/>
  <c r="U159" i="61"/>
  <c r="U151" i="61"/>
  <c r="U139" i="61"/>
  <c r="U131" i="61"/>
  <c r="U123" i="61"/>
  <c r="U115" i="61"/>
  <c r="U107" i="61"/>
  <c r="U99" i="61"/>
  <c r="U91" i="61"/>
  <c r="U83" i="61"/>
  <c r="U75" i="61"/>
  <c r="U67" i="61"/>
  <c r="U51" i="61"/>
  <c r="U43" i="61"/>
  <c r="U35" i="61"/>
  <c r="U27" i="61"/>
  <c r="U15" i="61"/>
  <c r="U11" i="61"/>
  <c r="U232" i="61"/>
  <c r="U227" i="61"/>
  <c r="U219" i="61"/>
  <c r="U215" i="61"/>
  <c r="U211" i="61"/>
  <c r="U207" i="61"/>
  <c r="U203" i="61"/>
  <c r="U199" i="61"/>
  <c r="U191" i="61"/>
  <c r="U183" i="61"/>
  <c r="U175" i="61"/>
  <c r="U167" i="61"/>
  <c r="U158" i="61"/>
  <c r="U150" i="61"/>
  <c r="U142" i="61"/>
  <c r="U134" i="61"/>
  <c r="U126" i="61"/>
  <c r="U118" i="61"/>
  <c r="U110" i="61"/>
  <c r="U102" i="61"/>
  <c r="U94" i="61"/>
  <c r="U86" i="61"/>
  <c r="U78" i="61"/>
  <c r="U70" i="61"/>
  <c r="U58" i="61"/>
  <c r="U50" i="61"/>
  <c r="U42" i="61"/>
  <c r="U34" i="61"/>
  <c r="U26" i="61"/>
  <c r="U18" i="61"/>
  <c r="U229" i="61"/>
  <c r="U225" i="61"/>
  <c r="U221" i="61"/>
  <c r="U217" i="61"/>
  <c r="U213" i="61"/>
  <c r="U209" i="61"/>
  <c r="U205" i="61"/>
  <c r="U201" i="61"/>
  <c r="U197" i="61"/>
  <c r="U193" i="61"/>
  <c r="U189" i="61"/>
  <c r="U185" i="61"/>
  <c r="U181" i="61"/>
  <c r="U177" i="61"/>
  <c r="U173" i="61"/>
  <c r="U169" i="61"/>
  <c r="U165" i="61"/>
  <c r="U160" i="61"/>
  <c r="U156" i="61"/>
  <c r="U152" i="61"/>
  <c r="U148" i="61"/>
  <c r="U144" i="61"/>
  <c r="U140" i="61"/>
  <c r="U136" i="61"/>
  <c r="U132" i="61"/>
  <c r="U128" i="61"/>
  <c r="U124" i="61"/>
  <c r="U120" i="61"/>
  <c r="U116" i="61"/>
  <c r="U112" i="61"/>
  <c r="U108" i="61"/>
  <c r="U104" i="61"/>
  <c r="U100" i="61"/>
  <c r="U96" i="61"/>
  <c r="U92" i="61"/>
  <c r="U88" i="61"/>
  <c r="U84" i="61"/>
  <c r="U80" i="61"/>
  <c r="U76" i="61"/>
  <c r="U72" i="61"/>
  <c r="U68" i="61"/>
  <c r="U64" i="61"/>
  <c r="U60" i="61"/>
  <c r="U56" i="61"/>
  <c r="U52" i="61"/>
  <c r="U48" i="61"/>
  <c r="U44" i="61"/>
  <c r="U40" i="61"/>
  <c r="U36" i="61"/>
  <c r="U32" i="61"/>
  <c r="U28" i="61"/>
  <c r="U24" i="61"/>
  <c r="U20" i="61"/>
  <c r="U16" i="61"/>
  <c r="U12" i="61"/>
  <c r="U228" i="61"/>
  <c r="U220" i="61"/>
  <c r="U216" i="61"/>
  <c r="U212" i="61"/>
  <c r="U208" i="61"/>
  <c r="U200" i="61"/>
  <c r="U192" i="61"/>
  <c r="U184" i="61"/>
  <c r="U176" i="61"/>
  <c r="U172" i="61"/>
  <c r="U164" i="61"/>
  <c r="U155" i="61"/>
  <c r="U147" i="61"/>
  <c r="U143" i="61"/>
  <c r="U135" i="61"/>
  <c r="U127" i="61"/>
  <c r="U119" i="61"/>
  <c r="U111" i="61"/>
  <c r="U103" i="61"/>
  <c r="U95" i="61"/>
  <c r="U87" i="61"/>
  <c r="U79" i="61"/>
  <c r="U71" i="61"/>
  <c r="U63" i="61"/>
  <c r="U59" i="61"/>
  <c r="U55" i="61"/>
  <c r="U47" i="61"/>
  <c r="U39" i="61"/>
  <c r="U31" i="61"/>
  <c r="U23" i="61"/>
  <c r="U19" i="61"/>
  <c r="U223" i="61"/>
  <c r="U195" i="61"/>
  <c r="U187" i="61"/>
  <c r="U179" i="61"/>
  <c r="U171" i="61"/>
  <c r="U163" i="61"/>
  <c r="U154" i="61"/>
  <c r="U146" i="61"/>
  <c r="U138" i="61"/>
  <c r="U130" i="61"/>
  <c r="U122" i="61"/>
  <c r="U114" i="61"/>
  <c r="U106" i="61"/>
  <c r="U98" i="61"/>
  <c r="U90" i="61"/>
  <c r="U82" i="61"/>
  <c r="U74" i="61"/>
  <c r="U66" i="61"/>
  <c r="U62" i="61"/>
  <c r="U54" i="61"/>
  <c r="U46" i="61"/>
  <c r="U38" i="61"/>
  <c r="U30" i="61"/>
  <c r="U22" i="61"/>
  <c r="U14" i="61"/>
  <c r="D42" i="88"/>
  <c r="D31" i="88"/>
  <c r="D26" i="88"/>
  <c r="D17" i="88"/>
  <c r="D11" i="88"/>
  <c r="D33" i="88"/>
  <c r="D13" i="88"/>
  <c r="D38" i="88"/>
  <c r="D29" i="88"/>
  <c r="D21" i="88"/>
  <c r="D16" i="88"/>
  <c r="D23" i="88"/>
  <c r="D34" i="88"/>
  <c r="D28" i="88"/>
  <c r="D19" i="88"/>
  <c r="D15" i="88"/>
  <c r="D37" i="88"/>
  <c r="D27" i="88"/>
  <c r="D18" i="88"/>
  <c r="D12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4">
    <s v="Migdal Hashkaot Neches Boded"/>
    <s v="{[Time].[Hie Time].[Yom].&amp;[20170630]}"/>
    <s v="{[Medida].[Medida].&amp;[2]}"/>
    <s v="{[Keren].[Keren].[All]}"/>
    <s v="{[Cheshbon KM].[Hie Peilut].[Peilut 7].&amp;[Kod_Peilut_L7_105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6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4" si="23">
        <n x="1" s="1"/>
        <n x="2" s="1"/>
        <n x="21"/>
        <n x="22"/>
      </t>
    </mdx>
    <mdx n="0" f="v">
      <t c="4" si="23">
        <n x="1" s="1"/>
        <n x="2" s="1"/>
        <n x="24"/>
        <n x="22"/>
      </t>
    </mdx>
    <mdx n="0" f="v">
      <t c="4" si="23">
        <n x="1" s="1"/>
        <n x="2" s="1"/>
        <n x="25"/>
        <n x="22"/>
      </t>
    </mdx>
    <mdx n="0" f="v">
      <t c="4" si="23">
        <n x="1" s="1"/>
        <n x="2" s="1"/>
        <n x="26"/>
        <n x="22"/>
      </t>
    </mdx>
    <mdx n="0" f="v">
      <t c="4" si="23">
        <n x="1" s="1"/>
        <n x="2" s="1"/>
        <n x="27"/>
        <n x="22"/>
      </t>
    </mdx>
    <mdx n="0" f="v">
      <t c="4" si="23">
        <n x="1" s="1"/>
        <n x="2" s="1"/>
        <n x="28"/>
        <n x="22"/>
      </t>
    </mdx>
    <mdx n="0" f="v">
      <t c="4" si="23">
        <n x="1" s="1"/>
        <n x="2" s="1"/>
        <n x="29"/>
        <n x="22"/>
      </t>
    </mdx>
    <mdx n="0" f="v">
      <t c="4" si="23">
        <n x="1" s="1"/>
        <n x="2" s="1"/>
        <n x="30"/>
        <n x="22"/>
      </t>
    </mdx>
    <mdx n="0" f="v">
      <t c="4" si="23">
        <n x="1" s="1"/>
        <n x="2" s="1"/>
        <n x="31"/>
        <n x="22"/>
      </t>
    </mdx>
    <mdx n="0" f="v">
      <t c="4" si="23">
        <n x="1" s="1"/>
        <n x="2" s="1"/>
        <n x="32"/>
        <n x="22"/>
      </t>
    </mdx>
    <mdx n="0" f="v">
      <t c="4" si="23">
        <n x="1" s="1"/>
        <n x="2" s="1"/>
        <n x="33"/>
        <n x="22"/>
      </t>
    </mdx>
  </mdxMetadata>
  <valueMetadata count="3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</valueMetadata>
</metadata>
</file>

<file path=xl/sharedStrings.xml><?xml version="1.0" encoding="utf-8"?>
<sst xmlns="http://schemas.openxmlformats.org/spreadsheetml/2006/main" count="6937" uniqueCount="1918">
  <si>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</si>
  <si>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</si>
  <si>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</si>
  <si>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</si>
  <si>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</si>
  <si>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</si>
  <si>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</si>
  <si>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</si>
  <si>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</si>
  <si>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</si>
  <si>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</si>
  <si>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</si>
  <si>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</si>
  <si>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</si>
  <si>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</si>
  <si>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</si>
  <si>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</si>
  <si>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</si>
  <si>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</si>
  <si>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</si>
  <si>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</si>
  <si>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</si>
  <si>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</si>
  <si>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</si>
  <si>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</si>
  <si>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</si>
  <si>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</si>
  <si>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</si>
  <si>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</si>
  <si>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</si>
  <si>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</si>
  <si>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</si>
  <si>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</si>
  <si>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</si>
  <si>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</si>
  <si>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</si>
  <si>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</si>
  <si>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</si>
  <si>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</si>
  <si>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</si>
  <si>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</si>
  <si>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</si>
  <si>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</si>
  <si>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</si>
  <si>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</si>
  <si>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</si>
  <si>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</si>
  <si>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</si>
  <si>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</si>
  <si>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</si>
  <si>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</si>
  <si>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</si>
  <si>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</si>
  <si>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</si>
  <si>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</si>
  <si>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</si>
  <si>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</si>
  <si>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</si>
  <si>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</si>
  <si>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</si>
  <si>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</si>
  <si>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</si>
  <si>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</si>
  <si>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</si>
  <si>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</si>
  <si>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</si>
  <si>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</si>
  <si>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</si>
  <si>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</si>
  <si>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</si>
  <si>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</si>
  <si>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</si>
  <si>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</si>
  <si>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</si>
  <si>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</si>
  <si>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</si>
  <si>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</si>
  <si>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</si>
  <si>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</si>
  <si>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</si>
  <si>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</si>
  <si>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</si>
  <si>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</si>
  <si>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</si>
  <si>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</si>
  <si>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</si>
  <si>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</si>
  <si>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</si>
  <si>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</si>
  <si>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</si>
  <si>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</si>
  <si>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</si>
  <si>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</si>
  <si>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</si>
  <si>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</si>
  <si>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</si>
  <si>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</si>
  <si>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</si>
  <si>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</si>
  <si>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</si>
  <si>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</si>
  <si>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</si>
  <si>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</si>
  <si>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</si>
  <si>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</si>
  <si>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</si>
  <si>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</si>
  <si>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</si>
  <si>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</si>
  <si>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</si>
  <si>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</si>
  <si>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</si>
  <si>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</si>
  <si>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</si>
  <si>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</si>
  <si>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</si>
  <si>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</si>
  <si>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</si>
  <si>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</si>
  <si>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</si>
  <si>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</si>
  <si>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</si>
  <si>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</si>
  <si>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</si>
  <si>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</si>
  <si>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</si>
  <si>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</si>
  <si>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</si>
  <si>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</si>
  <si>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</si>
  <si>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</si>
  <si>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</si>
  <si>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</si>
  <si>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</si>
  <si>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</si>
  <si>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</si>
  <si>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</si>
  <si>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</si>
  <si>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</si>
  <si>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</si>
  <si>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</si>
  <si>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</si>
  <si>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</si>
  <si>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</si>
  <si>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</si>
  <si>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</si>
  <si>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</si>
  <si>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</si>
  <si>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</si>
  <si>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</si>
  <si>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</si>
  <si>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</si>
  <si>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</si>
  <si>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</si>
  <si>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</si>
  <si>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</si>
  <si>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</si>
  <si>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</si>
  <si>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</si>
  <si>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</si>
  <si>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</si>
  <si>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</si>
  <si>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</si>
  <si>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</si>
  <si>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</si>
  <si>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</si>
  <si>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</si>
  <si>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</si>
  <si>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</si>
  <si>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</si>
  <si>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</si>
  <si>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</si>
  <si>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</si>
  <si>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</si>
  <si>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</si>
  <si>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</si>
  <si>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</si>
  <si>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</si>
  <si>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</si>
  <si>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</si>
  <si>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</si>
  <si>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</si>
  <si>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</si>
  <si>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</si>
  <si>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</si>
  <si>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</si>
  <si>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</si>
  <si>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</si>
  <si>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</si>
  <si>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</si>
  <si>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</si>
  <si>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</si>
  <si>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</si>
  <si>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</si>
  <si>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</si>
  <si>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</si>
  <si>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</si>
  <si>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</si>
  <si>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</si>
  <si>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</si>
  <si>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</si>
  <si>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</si>
  <si>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</si>
  <si>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</si>
  <si>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</si>
  <si>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</si>
  <si>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</si>
  <si>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</si>
  <si>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</si>
  <si>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</si>
  <si>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</si>
  <si>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</si>
  <si>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</si>
  <si>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</si>
  <si>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</si>
  <si>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</si>
  <si>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</si>
  <si>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</si>
  <si>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</si>
  <si>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</si>
  <si>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</si>
  <si>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</si>
  <si>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</si>
  <si>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</si>
  <si>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</si>
  <si>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</si>
  <si>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</si>
  <si>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</si>
  <si>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</si>
  <si>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</si>
  <si>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</si>
  <si>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</si>
  <si>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</si>
  <si>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</si>
  <si>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</si>
  <si>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</si>
  <si>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</si>
  <si>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</si>
  <si>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</si>
  <si>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</si>
  <si>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</si>
  <si>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</si>
  <si>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</si>
  <si>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</si>
  <si>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</si>
  <si>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</si>
  <si>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חוזים עתידיים בחו"ל: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</si>
  <si>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</si>
  <si>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</si>
  <si>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</si>
  <si>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</si>
  <si>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</si>
  <si>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</si>
  <si>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</si>
  <si>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</si>
  <si>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</si>
  <si>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</si>
  <si>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</si>
  <si>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</si>
  <si>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</si>
  <si>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</si>
  <si>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</si>
  <si>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</si>
  <si>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30/06/2017</t>
  </si>
  <si>
    <t>מגדל מקפת קרנות פנסיה וקופות גמל בע"מ</t>
  </si>
  <si>
    <t>מקפת משלימה - כללי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</si>
  <si>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</si>
  <si>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</si>
  <si>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</si>
  <si>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</si>
  <si>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</si>
  <si>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</si>
  <si>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</si>
  <si>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</si>
  <si>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</si>
  <si>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</si>
  <si>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</si>
  <si>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</si>
  <si>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</si>
  <si>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</si>
  <si>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</si>
  <si>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418</t>
  </si>
  <si>
    <t>1108927</t>
  </si>
  <si>
    <t>ממשלתי צמוד 545</t>
  </si>
  <si>
    <t>1134865</t>
  </si>
  <si>
    <t>ממשלתי צמוד 922</t>
  </si>
  <si>
    <t>1124056</t>
  </si>
  <si>
    <t>מקמ 1017</t>
  </si>
  <si>
    <t>8171019</t>
  </si>
  <si>
    <t>מקמ 1127</t>
  </si>
  <si>
    <t>8171126</t>
  </si>
  <si>
    <t>מקמ 118</t>
  </si>
  <si>
    <t>8180119</t>
  </si>
  <si>
    <t>מקמ 1217</t>
  </si>
  <si>
    <t>8171217</t>
  </si>
  <si>
    <t>מקמ 318</t>
  </si>
  <si>
    <t>8180317</t>
  </si>
  <si>
    <t>מקמ 518</t>
  </si>
  <si>
    <t>8180515</t>
  </si>
  <si>
    <t>מקמ 817</t>
  </si>
  <si>
    <t>8170813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</si>
  <si>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</si>
  <si>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</si>
  <si>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</si>
  <si>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</si>
  <si>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</si>
  <si>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</si>
  <si>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ממשלתי  שיקלית 219</t>
  </si>
  <si>
    <t>1110907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</si>
  <si>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</si>
  <si>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</si>
  <si>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</si>
  <si>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</si>
  <si>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</si>
  <si>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</si>
  <si>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</si>
  <si>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</si>
  <si>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</si>
  <si>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</si>
  <si>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</si>
  <si>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</si>
  <si>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</si>
  <si>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</si>
  <si>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ממשלתי שקלי 825</t>
  </si>
  <si>
    <t>1135557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</si>
  <si>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</si>
  <si>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</si>
  <si>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</si>
  <si>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</si>
  <si>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</si>
  <si>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</si>
  <si>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</si>
  <si>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</si>
  <si>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</si>
  <si>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</si>
  <si>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</si>
  <si>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</si>
  <si>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</si>
  <si>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</si>
  <si>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</si>
  <si>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</si>
  <si>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</si>
  <si>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</si>
  <si>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</si>
  <si>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</si>
  <si>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</si>
  <si>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</si>
  <si>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</si>
  <si>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</si>
  <si>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</si>
  <si>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</si>
  <si>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</si>
  <si>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</si>
  <si>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</si>
  <si>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</si>
  <si>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בינל הנפקות שה 3</t>
  </si>
  <si>
    <t>1093681</t>
  </si>
  <si>
    <t>513141879</t>
  </si>
  <si>
    <t>AA+</t>
  </si>
  <si>
    <t>הבינלאומי סדרה ט</t>
  </si>
  <si>
    <t>1135177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</si>
  <si>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</si>
  <si>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</si>
  <si>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</si>
  <si>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</si>
  <si>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</si>
  <si>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</si>
  <si>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</si>
  <si>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</si>
  <si>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</si>
  <si>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</si>
  <si>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</si>
  <si>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</si>
  <si>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</si>
  <si>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</si>
  <si>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</si>
  <si>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</si>
  <si>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</t>
  </si>
  <si>
    <t>1940386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</si>
  <si>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</si>
  <si>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</si>
  <si>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</si>
  <si>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</si>
  <si>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</si>
  <si>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</si>
  <si>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</si>
  <si>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</si>
  <si>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</si>
  <si>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</t>
  </si>
  <si>
    <t>אירפורט אגח ה</t>
  </si>
  <si>
    <t>1133487</t>
  </si>
  <si>
    <t>אירפורט אגח ז</t>
  </si>
  <si>
    <t>1140110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</si>
  <si>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</si>
  <si>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</si>
  <si>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</si>
  <si>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</si>
  <si>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</si>
  <si>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</si>
  <si>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</si>
  <si>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</si>
  <si>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</si>
  <si>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</si>
  <si>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</si>
  <si>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</si>
  <si>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</si>
  <si>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</si>
  <si>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</si>
  <si>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</si>
  <si>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</si>
  <si>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</si>
  <si>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</si>
  <si>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</si>
  <si>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</si>
  <si>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</si>
  <si>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</si>
  <si>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</si>
  <si>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</si>
  <si>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</si>
  <si>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</si>
  <si>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</si>
  <si>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חשמל אגח 29</t>
  </si>
  <si>
    <t>6000236</t>
  </si>
  <si>
    <t>למן.ק300</t>
  </si>
  <si>
    <t>6040257</t>
  </si>
  <si>
    <t>מנפיקים התח ב</t>
  </si>
  <si>
    <t>7480023</t>
  </si>
  <si>
    <t>מנפיקים כ. התחי א 2009/2018</t>
  </si>
  <si>
    <t>7480015</t>
  </si>
  <si>
    <t>פועלים הנפקות שה 1</t>
  </si>
  <si>
    <t>1940444</t>
  </si>
  <si>
    <t>פניקס הון הת א</t>
  </si>
  <si>
    <t>1115104</t>
  </si>
  <si>
    <t>520017450</t>
  </si>
  <si>
    <t>שטראוס עלית אגח 2*</t>
  </si>
  <si>
    <t>7460140</t>
  </si>
  <si>
    <t>520003781</t>
  </si>
  <si>
    <t>מזון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</si>
  <si>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</si>
  <si>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</si>
  <si>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</si>
  <si>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</si>
  <si>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</si>
  <si>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</si>
  <si>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</si>
  <si>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</si>
  <si>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</si>
  <si>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</si>
  <si>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 אגח ד</t>
  </si>
  <si>
    <t>1133149</t>
  </si>
  <si>
    <t>אמות.ק3*</t>
  </si>
  <si>
    <t>1117357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</si>
  <si>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</si>
  <si>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</si>
  <si>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</si>
  <si>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</si>
  <si>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</si>
  <si>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</si>
  <si>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</si>
  <si>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</si>
  <si>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</si>
  <si>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</si>
  <si>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</si>
  <si>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</si>
  <si>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</si>
  <si>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</si>
  <si>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</si>
  <si>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ט</t>
  </si>
  <si>
    <t>1260462</t>
  </si>
  <si>
    <t>דה זראסאי אגח 1</t>
  </si>
  <si>
    <t>1127901</t>
  </si>
  <si>
    <t>1744984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</si>
  <si>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</si>
  <si>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</si>
  <si>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</si>
  <si>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</si>
  <si>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</si>
  <si>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</si>
  <si>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</si>
  <si>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</si>
  <si>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</si>
  <si>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</si>
  <si>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</si>
  <si>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</si>
  <si>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</si>
  <si>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</si>
  <si>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</si>
  <si>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</si>
  <si>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</si>
  <si>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</si>
  <si>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</si>
  <si>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</si>
  <si>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</si>
  <si>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</si>
  <si>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</si>
  <si>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</si>
  <si>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</si>
  <si>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</si>
  <si>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</si>
  <si>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</si>
  <si>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</si>
  <si>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</si>
  <si>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</si>
  <si>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ד*</t>
  </si>
  <si>
    <t>3230083</t>
  </si>
  <si>
    <t>מליסרון אגח ו*</t>
  </si>
  <si>
    <t>3230125</t>
  </si>
  <si>
    <t>מליסרון אגח טז*</t>
  </si>
  <si>
    <t>3230265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</si>
  <si>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</si>
  <si>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</si>
  <si>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</si>
  <si>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</si>
  <si>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</si>
  <si>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</si>
  <si>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</si>
  <si>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</si>
  <si>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</si>
  <si>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</si>
  <si>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</si>
  <si>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</si>
  <si>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</si>
  <si>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</si>
  <si>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</si>
  <si>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פז נפט סדרה ו*</t>
  </si>
  <si>
    <t>1139542</t>
  </si>
  <si>
    <t>510216054</t>
  </si>
  <si>
    <t>פניקס הון אגח ב</t>
  </si>
  <si>
    <t>1120799</t>
  </si>
  <si>
    <t>פניקס הון אגח ה</t>
  </si>
  <si>
    <t>1135417</t>
  </si>
  <si>
    <t>ריט 1 אגח 6*</t>
  </si>
  <si>
    <t>1138544</t>
  </si>
  <si>
    <t>513821488</t>
  </si>
  <si>
    <t>ריט1 אגח 1*</t>
  </si>
  <si>
    <t>1106657</t>
  </si>
  <si>
    <t>ריט1 אגח ג*</t>
  </si>
  <si>
    <t>1120021</t>
  </si>
  <si>
    <t>ריט1 אגח ד*</t>
  </si>
  <si>
    <t>1129899</t>
  </si>
  <si>
    <t>ריט1 אגח ה*</t>
  </si>
  <si>
    <t>1136753</t>
  </si>
  <si>
    <t>אגוד הנפקות  יט*</t>
  </si>
  <si>
    <t>1124080</t>
  </si>
  <si>
    <t>520018649</t>
  </si>
  <si>
    <t>A+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</si>
  <si>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</si>
  <si>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</si>
  <si>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</si>
  <si>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</si>
  <si>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</si>
  <si>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</si>
  <si>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</si>
  <si>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</si>
  <si>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</si>
  <si>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</si>
  <si>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</si>
  <si>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בינל הנפק התח כב (COCO)</t>
  </si>
  <si>
    <t>1138585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</si>
  <si>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</si>
  <si>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</si>
  <si>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</si>
  <si>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</si>
  <si>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</si>
  <si>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</si>
  <si>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</si>
  <si>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</si>
  <si>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</si>
  <si>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</si>
  <si>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</si>
  <si>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</si>
  <si>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</si>
  <si>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סלע קפיטל נדלן אגח ג</t>
  </si>
  <si>
    <t>1138973</t>
  </si>
  <si>
    <t>513992529</t>
  </si>
  <si>
    <t>סלע קפיטל נדלן ב</t>
  </si>
  <si>
    <t>1132927</t>
  </si>
  <si>
    <t>סלקום אגח ד</t>
  </si>
  <si>
    <t>1107333</t>
  </si>
  <si>
    <t>511930125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</si>
  <si>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</si>
  <si>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</si>
  <si>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</si>
  <si>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</si>
  <si>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</si>
  <si>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</si>
  <si>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</si>
  <si>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</si>
  <si>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</si>
  <si>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</si>
  <si>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</si>
  <si>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</si>
  <si>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</si>
  <si>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</si>
  <si>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</si>
  <si>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</si>
  <si>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</si>
  <si>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</si>
  <si>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</si>
  <si>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</si>
  <si>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</si>
  <si>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</si>
  <si>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</si>
  <si>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</si>
  <si>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</si>
  <si>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</si>
  <si>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</si>
  <si>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</si>
  <si>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</si>
  <si>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אשטרום נכסים אגח 10</t>
  </si>
  <si>
    <t>2510204</t>
  </si>
  <si>
    <t>גירון 3</t>
  </si>
  <si>
    <t>1125681</t>
  </si>
  <si>
    <t>520044520</t>
  </si>
  <si>
    <t>גירון אגח ד</t>
  </si>
  <si>
    <t>1130681</t>
  </si>
  <si>
    <t>דיסקונט שטר הון 1</t>
  </si>
  <si>
    <t>6910095</t>
  </si>
  <si>
    <t>דרבן.ק4</t>
  </si>
  <si>
    <t>4110094</t>
  </si>
  <si>
    <t>520038902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</si>
  <si>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</si>
  <si>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</si>
  <si>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</si>
  <si>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</si>
  <si>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</si>
  <si>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</si>
  <si>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בעמ(סדרה ג)</t>
  </si>
  <si>
    <t>6990139</t>
  </si>
  <si>
    <t>שיכון ובינוי 6*</t>
  </si>
  <si>
    <t>1129733</t>
  </si>
  <si>
    <t>520036104</t>
  </si>
  <si>
    <t>אדגר.ק7</t>
  </si>
  <si>
    <t>1820158</t>
  </si>
  <si>
    <t>520035171</t>
  </si>
  <si>
    <t>A-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</si>
  <si>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</si>
  <si>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</si>
  <si>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</si>
  <si>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</si>
  <si>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</si>
  <si>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</si>
  <si>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</si>
  <si>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</si>
  <si>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</si>
  <si>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</si>
  <si>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</si>
  <si>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</si>
  <si>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</si>
  <si>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</si>
  <si>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</si>
  <si>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</si>
  <si>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</si>
  <si>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</si>
  <si>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</si>
  <si>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</si>
  <si>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</si>
  <si>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</si>
  <si>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</si>
  <si>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כלכלית ירושלים אגח טו</t>
  </si>
  <si>
    <t>1980416</t>
  </si>
  <si>
    <t>520017070</t>
  </si>
  <si>
    <t>כלכלית ירושלים אגח יב</t>
  </si>
  <si>
    <t>1980358</t>
  </si>
  <si>
    <t>כלכלית לירושלים אגח סד ו</t>
  </si>
  <si>
    <t>1980192</t>
  </si>
  <si>
    <t>מבנה תעשיה אגח ח</t>
  </si>
  <si>
    <t>2260131</t>
  </si>
  <si>
    <t>520024126</t>
  </si>
  <si>
    <t>מבני תעשיה 14</t>
  </si>
  <si>
    <t>2260412</t>
  </si>
  <si>
    <t>מבני תעשיה אגח יז</t>
  </si>
  <si>
    <t>2260446</t>
  </si>
  <si>
    <t>מבני תעשיה אגח יח</t>
  </si>
  <si>
    <t>2260479</t>
  </si>
  <si>
    <t>מבני תעשייה אג  ט צמוד 5.05%</t>
  </si>
  <si>
    <t>2260180</t>
  </si>
  <si>
    <t>הכשר.ק13</t>
  </si>
  <si>
    <t>6120125</t>
  </si>
  <si>
    <t>BBB+</t>
  </si>
  <si>
    <t>הכשרת ישוב 12</t>
  </si>
  <si>
    <t>6120117</t>
  </si>
  <si>
    <t>הכשרה ביטוח אגח 2</t>
  </si>
  <si>
    <t>1131218</t>
  </si>
  <si>
    <t>520042177</t>
  </si>
  <si>
    <t>BBB</t>
  </si>
  <si>
    <t>קרדן אןוי אגח ב</t>
  </si>
  <si>
    <t>1113034</t>
  </si>
  <si>
    <t>NV1239114</t>
  </si>
  <si>
    <t>B</t>
  </si>
  <si>
    <t>אדרי אל אגח ב</t>
  </si>
  <si>
    <t>1123371</t>
  </si>
  <si>
    <t>513910091</t>
  </si>
  <si>
    <t>CCC</t>
  </si>
  <si>
    <t>לאומי אגח 178</t>
  </si>
  <si>
    <t>6040323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</si>
  <si>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</si>
  <si>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</si>
  <si>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</si>
  <si>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</si>
  <si>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</si>
  <si>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</si>
  <si>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</si>
  <si>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</si>
  <si>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</si>
  <si>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</si>
  <si>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</si>
  <si>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</si>
  <si>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מרכנתיל אגח ב</t>
  </si>
  <si>
    <t>1138205</t>
  </si>
  <si>
    <t>513686154</t>
  </si>
  <si>
    <t>פועלים הנפקות התח אגח יא</t>
  </si>
  <si>
    <t>1940410</t>
  </si>
  <si>
    <t>בזק סדרה ט</t>
  </si>
  <si>
    <t>2300176</t>
  </si>
  <si>
    <t>בנק לאומי שה סדרה 201</t>
  </si>
  <si>
    <t>6040158</t>
  </si>
  <si>
    <t>דיסקונט התחייבות יא</t>
  </si>
  <si>
    <t>6910137</t>
  </si>
  <si>
    <t>דיסקונט מנפיקים הת9</t>
  </si>
  <si>
    <t>7480106</t>
  </si>
  <si>
    <t>וילאר אג 5</t>
  </si>
  <si>
    <t>4160107</t>
  </si>
  <si>
    <t>חשמל אגח 26</t>
  </si>
  <si>
    <t>6000202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</si>
  <si>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</si>
  <si>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</si>
  <si>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</si>
  <si>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</si>
  <si>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</si>
  <si>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</si>
  <si>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תעשיה אוירית אגח ד</t>
  </si>
  <si>
    <t>1133131</t>
  </si>
  <si>
    <t>520027194</t>
  </si>
  <si>
    <t>אמות אגח ה</t>
  </si>
  <si>
    <t>1138114</t>
  </si>
  <si>
    <t>גבים אגח ז*</t>
  </si>
  <si>
    <t>7590144</t>
  </si>
  <si>
    <t>גלוב.ק5</t>
  </si>
  <si>
    <t>1260421</t>
  </si>
  <si>
    <t>דה זראסאי אגח ב</t>
  </si>
  <si>
    <t>1131028</t>
  </si>
  <si>
    <t>דה זראסאי אגח ג</t>
  </si>
  <si>
    <t>1137975</t>
  </si>
  <si>
    <t>דקסיה ישראל הנפקות אגח יא</t>
  </si>
  <si>
    <t>1134154</t>
  </si>
  <si>
    <t>הפניקס אגח ג</t>
  </si>
  <si>
    <t>1120807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</si>
  <si>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</si>
  <si>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</si>
  <si>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</si>
  <si>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</si>
  <si>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</si>
  <si>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</si>
  <si>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</si>
  <si>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</si>
  <si>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כללביט אג6</t>
  </si>
  <si>
    <t>1120138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</si>
  <si>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</si>
  <si>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</si>
  <si>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</si>
  <si>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</si>
  <si>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</si>
  <si>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</si>
  <si>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</si>
  <si>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</si>
  <si>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ביג אג"ח סדרה ו</t>
  </si>
  <si>
    <t>1132521</t>
  </si>
  <si>
    <t>דיסקונט התח יב  COCO</t>
  </si>
  <si>
    <t>6910160</t>
  </si>
  <si>
    <t>טמפו משק  אגח א</t>
  </si>
  <si>
    <t>1118306</t>
  </si>
  <si>
    <t>520032848</t>
  </si>
  <si>
    <t>כתב התחייבות נדחה סד יח אגוד*</t>
  </si>
  <si>
    <t>1121854</t>
  </si>
  <si>
    <t>לייטסטון אגח א</t>
  </si>
  <si>
    <t>1133891</t>
  </si>
  <si>
    <t>1838682</t>
  </si>
  <si>
    <t>מויניאן אגח א</t>
  </si>
  <si>
    <t>1135656</t>
  </si>
  <si>
    <t>Real Estate</t>
  </si>
  <si>
    <t>ממן אגח ב</t>
  </si>
  <si>
    <t>2380046</t>
  </si>
  <si>
    <t>520036435</t>
  </si>
  <si>
    <t>נכסים ובנין 7</t>
  </si>
  <si>
    <t>6990196</t>
  </si>
  <si>
    <t>סלקום אגח ט</t>
  </si>
  <si>
    <t>1132836</t>
  </si>
  <si>
    <t>פרטנר     ד</t>
  </si>
  <si>
    <t>1118835</t>
  </si>
  <si>
    <t>פרטנר     ה</t>
  </si>
  <si>
    <t>1118843</t>
  </si>
  <si>
    <t>קרסו אגח ב</t>
  </si>
  <si>
    <t>1139591</t>
  </si>
  <si>
    <t>514065283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</si>
  <si>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</si>
  <si>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</si>
  <si>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</si>
  <si>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</si>
  <si>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</si>
  <si>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</si>
  <si>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</si>
  <si>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</si>
  <si>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</si>
  <si>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</si>
  <si>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</si>
  <si>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</si>
  <si>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</si>
  <si>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</si>
  <si>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</si>
  <si>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יו טי אס אגח ח</t>
  </si>
  <si>
    <t>4590147</t>
  </si>
  <si>
    <t>520039249</t>
  </si>
  <si>
    <t>מגה אור אגח ה</t>
  </si>
  <si>
    <t>1132687</t>
  </si>
  <si>
    <t>קבוצת דלק סדרה טו (15)</t>
  </si>
  <si>
    <t>1115070</t>
  </si>
  <si>
    <t>520044322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</si>
  <si>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</si>
  <si>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</si>
  <si>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</si>
  <si>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</si>
  <si>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</si>
  <si>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</si>
  <si>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</si>
  <si>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</si>
  <si>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דור אלון אגח ג</t>
  </si>
  <si>
    <t>1115245</t>
  </si>
  <si>
    <t>520043878</t>
  </si>
  <si>
    <t>דלשה קפיטל אגח ב</t>
  </si>
  <si>
    <t>1137314</t>
  </si>
  <si>
    <t>כלכלית ירושלים אגח יא</t>
  </si>
  <si>
    <t>1980341</t>
  </si>
  <si>
    <t>מבני תעשייה אגח טו</t>
  </si>
  <si>
    <t>2260420</t>
  </si>
  <si>
    <t>אלדן סדרה א</t>
  </si>
  <si>
    <t>1134840</t>
  </si>
  <si>
    <t>510454333</t>
  </si>
  <si>
    <t>אלדן סדרה ב</t>
  </si>
  <si>
    <t>1138254</t>
  </si>
  <si>
    <t>טן דלק ג</t>
  </si>
  <si>
    <t>1131457</t>
  </si>
  <si>
    <t>511540809</t>
  </si>
  <si>
    <t>פטרוכימיים אגח 1</t>
  </si>
  <si>
    <t>7560154</t>
  </si>
  <si>
    <t>520029315</t>
  </si>
  <si>
    <t>NR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</si>
  <si>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</si>
  <si>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</si>
  <si>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</si>
  <si>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</si>
  <si>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</si>
  <si>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</si>
  <si>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</si>
  <si>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</si>
  <si>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</si>
  <si>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</si>
  <si>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</si>
  <si>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אלוני חץ*</t>
  </si>
  <si>
    <t>390013</t>
  </si>
  <si>
    <t>520038506</t>
  </si>
  <si>
    <t>בזק</t>
  </si>
  <si>
    <t>230011</t>
  </si>
  <si>
    <t>בינלאומי 5</t>
  </si>
  <si>
    <t>593038</t>
  </si>
  <si>
    <t>בתי זיקוק לנפט</t>
  </si>
  <si>
    <t>2590248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</si>
  <si>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</si>
  <si>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</si>
  <si>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</si>
  <si>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</si>
  <si>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</si>
  <si>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</si>
  <si>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</si>
  <si>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חיפוש נפט וגז</t>
  </si>
  <si>
    <t>הראל השקעות</t>
  </si>
  <si>
    <t>585018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</si>
  <si>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</si>
  <si>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</si>
  <si>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</si>
  <si>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</si>
  <si>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</si>
  <si>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</si>
  <si>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</si>
  <si>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</si>
  <si>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</si>
  <si>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</si>
  <si>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</si>
  <si>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</si>
  <si>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</si>
  <si>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</si>
  <si>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</si>
  <si>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</si>
  <si>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</si>
  <si>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</si>
  <si>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</si>
  <si>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</si>
  <si>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</si>
  <si>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</si>
  <si>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</si>
  <si>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</si>
  <si>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</si>
  <si>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</si>
  <si>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</si>
  <si>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</si>
  <si>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</si>
  <si>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</si>
  <si>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</si>
  <si>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</si>
  <si>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</si>
  <si>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</si>
  <si>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פרטנר</t>
  </si>
  <si>
    <t>1083484</t>
  </si>
  <si>
    <t>פריגו</t>
  </si>
  <si>
    <t>1130699</t>
  </si>
  <si>
    <t>529592</t>
  </si>
  <si>
    <t>1119478</t>
  </si>
  <si>
    <t>שטראוס עלית*</t>
  </si>
  <si>
    <t>746016</t>
  </si>
  <si>
    <t>סה"כ תל אביב 90</t>
  </si>
  <si>
    <t>אבגול*</t>
  </si>
  <si>
    <t>1100957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</si>
  <si>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</si>
  <si>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</si>
  <si>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</si>
  <si>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</si>
  <si>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</si>
  <si>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</si>
  <si>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</si>
  <si>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</si>
  <si>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</si>
  <si>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אירונאוטיקס*</t>
  </si>
  <si>
    <t>1141142</t>
  </si>
  <si>
    <t>510422249</t>
  </si>
  <si>
    <t>אלון דור</t>
  </si>
  <si>
    <t>1093202</t>
  </si>
  <si>
    <t>אלקטרה מוצרי צריכה</t>
  </si>
  <si>
    <t>5010129</t>
  </si>
  <si>
    <t>520039967</t>
  </si>
  <si>
    <t>אלקטרה*</t>
  </si>
  <si>
    <t>739037</t>
  </si>
  <si>
    <t>520028911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</si>
  <si>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</si>
  <si>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</si>
  <si>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</si>
  <si>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</si>
  <si>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</si>
  <si>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</si>
  <si>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</si>
  <si>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</si>
  <si>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</si>
  <si>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</si>
  <si>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</si>
  <si>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</si>
  <si>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</si>
  <si>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</si>
  <si>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</si>
  <si>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</si>
  <si>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</si>
  <si>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</si>
  <si>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</si>
  <si>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</si>
  <si>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</si>
  <si>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</si>
  <si>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</si>
  <si>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</si>
  <si>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</si>
  <si>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</si>
  <si>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</si>
  <si>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</si>
  <si>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הפניקס 1</t>
  </si>
  <si>
    <t>767012</t>
  </si>
  <si>
    <t>וואן תוכנה</t>
  </si>
  <si>
    <t>161018</t>
  </si>
  <si>
    <t>520034695</t>
  </si>
  <si>
    <t>שרותי מידע</t>
  </si>
  <si>
    <t>וילאר אינטרנשיונל בע"מ</t>
  </si>
  <si>
    <t>416016</t>
  </si>
  <si>
    <t>חילן טק*</t>
  </si>
  <si>
    <t>1084698</t>
  </si>
  <si>
    <t>520039942</t>
  </si>
  <si>
    <t>583013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</si>
  <si>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</si>
  <si>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</si>
  <si>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</si>
  <si>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</si>
  <si>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</si>
  <si>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</si>
  <si>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</si>
  <si>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</si>
  <si>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</si>
  <si>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</si>
  <si>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</si>
  <si>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</si>
  <si>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</si>
  <si>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</si>
  <si>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</si>
  <si>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</si>
  <si>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</si>
  <si>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</si>
  <si>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</si>
  <si>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</si>
  <si>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</si>
  <si>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</si>
  <si>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</si>
  <si>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</si>
  <si>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</si>
  <si>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</si>
  <si>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</si>
  <si>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</si>
  <si>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</si>
  <si>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ספאנטק*</t>
  </si>
  <si>
    <t>1090117</t>
  </si>
  <si>
    <t>512288713</t>
  </si>
  <si>
    <t>סקופ*</t>
  </si>
  <si>
    <t>288019</t>
  </si>
  <si>
    <t>520037425</t>
  </si>
  <si>
    <t>1085166</t>
  </si>
  <si>
    <t>512352444</t>
  </si>
  <si>
    <t>ציוד תקשורת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</si>
  <si>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</si>
  <si>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</si>
  <si>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</si>
  <si>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</si>
  <si>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</si>
  <si>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</si>
  <si>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</si>
  <si>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</si>
  <si>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</si>
  <si>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פלרם*</t>
  </si>
  <si>
    <t>644013</t>
  </si>
  <si>
    <t>520039843</t>
  </si>
  <si>
    <t>קליל*</t>
  </si>
  <si>
    <t>797035</t>
  </si>
  <si>
    <t>520032442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</si>
  <si>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</si>
  <si>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</si>
  <si>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</si>
  <si>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</si>
  <si>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</si>
  <si>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</si>
  <si>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</si>
  <si>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</si>
  <si>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</si>
  <si>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</si>
  <si>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</si>
  <si>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</si>
  <si>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</si>
  <si>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</si>
  <si>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</si>
  <si>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</si>
  <si>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</si>
  <si>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שופרסל</t>
  </si>
  <si>
    <t>777037</t>
  </si>
  <si>
    <t>520022732</t>
  </si>
  <si>
    <t>שיכון ובינוי*</t>
  </si>
  <si>
    <t>1081942</t>
  </si>
  <si>
    <t>שפיר הנדסה</t>
  </si>
  <si>
    <t>1133875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</si>
  <si>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</si>
  <si>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</si>
  <si>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</si>
  <si>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</si>
  <si>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</si>
  <si>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</si>
  <si>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</si>
  <si>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</si>
  <si>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</si>
  <si>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אורביט*</t>
  </si>
  <si>
    <t>265017</t>
  </si>
  <si>
    <t>520036153</t>
  </si>
  <si>
    <t>אוריין*</t>
  </si>
  <si>
    <t>1103506</t>
  </si>
  <si>
    <t>511068256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</si>
  <si>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</si>
  <si>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</si>
  <si>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</si>
  <si>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</si>
  <si>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</si>
  <si>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</si>
  <si>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</si>
  <si>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</si>
  <si>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אלוט תקשורת*</t>
  </si>
  <si>
    <t>1099654</t>
  </si>
  <si>
    <t>512394776</t>
  </si>
  <si>
    <t>אלספק*</t>
  </si>
  <si>
    <t>1090364</t>
  </si>
  <si>
    <t>511297541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</si>
  <si>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</si>
  <si>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</si>
  <si>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</si>
  <si>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</si>
  <si>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</si>
  <si>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</si>
  <si>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</si>
  <si>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</si>
  <si>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</si>
  <si>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</si>
  <si>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</si>
  <si>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</si>
  <si>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</si>
  <si>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</si>
  <si>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</si>
  <si>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ארפורט זכויות 3</t>
  </si>
  <si>
    <t>1141043</t>
  </si>
  <si>
    <t>בריל*</t>
  </si>
  <si>
    <t>399014</t>
  </si>
  <si>
    <t>520038647</t>
  </si>
  <si>
    <t>גולן פלסטיק*</t>
  </si>
  <si>
    <t>1091933</t>
  </si>
  <si>
    <t>513029974</t>
  </si>
  <si>
    <t>גניגר*</t>
  </si>
  <si>
    <t>1095892</t>
  </si>
  <si>
    <t>512416991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</si>
  <si>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</si>
  <si>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</si>
  <si>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</si>
  <si>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</si>
  <si>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</si>
  <si>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</si>
  <si>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</si>
  <si>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</si>
  <si>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</si>
  <si>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</si>
  <si>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</si>
  <si>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</si>
  <si>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מדטכניקה*</t>
  </si>
  <si>
    <t>253013</t>
  </si>
  <si>
    <t>520036195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</si>
  <si>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</si>
  <si>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</si>
  <si>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</si>
  <si>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</si>
  <si>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</si>
  <si>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</si>
  <si>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</si>
  <si>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</si>
  <si>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</si>
  <si>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</si>
  <si>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</si>
  <si>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</si>
  <si>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</si>
  <si>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</si>
  <si>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על בד*</t>
  </si>
  <si>
    <t>625012</t>
  </si>
  <si>
    <t>520040205</t>
  </si>
  <si>
    <t>1090943</t>
  </si>
  <si>
    <t>512776964</t>
  </si>
  <si>
    <t>פטרוכימיים</t>
  </si>
  <si>
    <t>756015</t>
  </si>
  <si>
    <t>פלאזה סנטרס</t>
  </si>
  <si>
    <t>1109917</t>
  </si>
  <si>
    <t>33248324</t>
  </si>
  <si>
    <t>פלסטופיל*</t>
  </si>
  <si>
    <t>1092840</t>
  </si>
  <si>
    <t>513681247</t>
  </si>
  <si>
    <t>פריון נטוורק</t>
  </si>
  <si>
    <t>1095819</t>
  </si>
  <si>
    <t>512849498</t>
  </si>
  <si>
    <t>קו מנחה*</t>
  </si>
  <si>
    <t>271015</t>
  </si>
  <si>
    <t>520036997</t>
  </si>
  <si>
    <t>קסטרו*</t>
  </si>
  <si>
    <t>280016</t>
  </si>
  <si>
    <t>520037649</t>
  </si>
  <si>
    <t>רבל אי.סי.אס בעמ*</t>
  </si>
  <si>
    <t>1103878</t>
  </si>
  <si>
    <t>513506329</t>
  </si>
  <si>
    <t>תדיר גן</t>
  </si>
  <si>
    <t>1090141</t>
  </si>
  <si>
    <t>511870891</t>
  </si>
  <si>
    <t>AMDOCS LTD</t>
  </si>
  <si>
    <t>GB0022569080</t>
  </si>
  <si>
    <t>NYSE</t>
  </si>
  <si>
    <t>בלומברג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</si>
  <si>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</si>
  <si>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</si>
  <si>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</si>
  <si>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</si>
  <si>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</si>
  <si>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</si>
  <si>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</si>
  <si>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</si>
  <si>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</si>
  <si>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</si>
  <si>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</si>
  <si>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</si>
  <si>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ISRAEL CHEMICALS LTD</t>
  </si>
  <si>
    <t>IL0002810146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</si>
  <si>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</si>
  <si>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</si>
  <si>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</si>
  <si>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</si>
  <si>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</si>
  <si>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</si>
  <si>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</si>
  <si>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</si>
  <si>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</si>
  <si>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</si>
  <si>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</si>
  <si>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</si>
  <si>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</si>
  <si>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MYLAN</t>
  </si>
  <si>
    <t>NL0011031208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</si>
  <si>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</si>
  <si>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</si>
  <si>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</si>
  <si>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</si>
  <si>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</si>
  <si>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</si>
  <si>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PERRIGO CO</t>
  </si>
  <si>
    <t>IE00BGH1M568</t>
  </si>
  <si>
    <t>REDHILL BIOPHARMA LTD ADR</t>
  </si>
  <si>
    <t>US7574681034</t>
  </si>
  <si>
    <t>SAPIENS INTERNATIONAL CORP</t>
  </si>
  <si>
    <t>ANN7716A1513</t>
  </si>
  <si>
    <t>SOLAREDGE TECHNOLOGIES</t>
  </si>
  <si>
    <t>US83417M1045</t>
  </si>
  <si>
    <t>513865329</t>
  </si>
  <si>
    <t>Semiconductors &amp; Semiconductor</t>
  </si>
  <si>
    <t>SYNERON MEDICAL LTD</t>
  </si>
  <si>
    <t>IL0010909351</t>
  </si>
  <si>
    <t>512986514</t>
  </si>
  <si>
    <t>TEVA PHARMACEUTICAL SP ADR</t>
  </si>
  <si>
    <t>US8816242098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</si>
  <si>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</si>
  <si>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</si>
  <si>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</si>
  <si>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</si>
  <si>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</si>
  <si>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</si>
  <si>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</si>
  <si>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</si>
  <si>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</si>
  <si>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ABB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</si>
  <si>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</si>
  <si>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</si>
  <si>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</si>
  <si>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</si>
  <si>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</si>
  <si>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</si>
  <si>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</si>
  <si>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</si>
  <si>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</si>
  <si>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</si>
  <si>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</si>
  <si>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</si>
  <si>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</si>
  <si>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</si>
  <si>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ANHEUSER BUSCH INBEV SA/NV</t>
  </si>
  <si>
    <t>BE0974293251</t>
  </si>
  <si>
    <t>Food &amp; Beverage &amp; Tobacco</t>
  </si>
  <si>
    <t>AP MOLLER MAERSK A/S B</t>
  </si>
  <si>
    <t>DK0010244508</t>
  </si>
  <si>
    <t>Transportation</t>
  </si>
  <si>
    <t>ASOS</t>
  </si>
  <si>
    <t>GB0030927254</t>
  </si>
  <si>
    <t>AXEL SPRINGER</t>
  </si>
  <si>
    <t>DE0005501357</t>
  </si>
  <si>
    <t>Media</t>
  </si>
  <si>
    <t>BAE SYSTEMS</t>
  </si>
  <si>
    <t>GB0002634946</t>
  </si>
  <si>
    <t>BANCO BRADESCO ADR</t>
  </si>
  <si>
    <t>US0594603039</t>
  </si>
  <si>
    <t>Banks</t>
  </si>
  <si>
    <t>BANK OF AMERICA CORP</t>
  </si>
  <si>
    <t>US0605051046</t>
  </si>
  <si>
    <t>BANK OF CHINA LTD H</t>
  </si>
  <si>
    <t>CNE1000001Z5</t>
  </si>
  <si>
    <t>HKSE</t>
  </si>
  <si>
    <t>BHP BILLITON</t>
  </si>
  <si>
    <t>GB0000566504</t>
  </si>
  <si>
    <t>ENERGY</t>
  </si>
  <si>
    <t>BLACKROCK</t>
  </si>
  <si>
    <t>US09247X1019</t>
  </si>
  <si>
    <t>BNP PARIBAS</t>
  </si>
  <si>
    <t>FR0000131104</t>
  </si>
  <si>
    <t>BOSTON PROPERTIES INC</t>
  </si>
  <si>
    <t>US1011211018</t>
  </si>
  <si>
    <t>BP PLC</t>
  </si>
  <si>
    <t>GB0007980591</t>
  </si>
  <si>
    <t>CAPGEMINI SA</t>
  </si>
  <si>
    <t>FR0000125338</t>
  </si>
  <si>
    <t>CHEVRON CORP</t>
  </si>
  <si>
    <t>US1667641005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</si>
  <si>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</si>
  <si>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</si>
  <si>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</si>
  <si>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</si>
  <si>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</si>
  <si>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</si>
  <si>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</si>
  <si>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</si>
  <si>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</si>
  <si>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</si>
  <si>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</si>
  <si>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</si>
  <si>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Automobiles &amp; Components</t>
  </si>
  <si>
    <t>DELTA AIR LINES</t>
  </si>
  <si>
    <t>US2473617023</t>
  </si>
  <si>
    <t>EASYJET</t>
  </si>
  <si>
    <t>GB00B7KR2P84</t>
  </si>
  <si>
    <t>EIFFAGE</t>
  </si>
  <si>
    <t>FR0000130452</t>
  </si>
  <si>
    <t>ENI SPA</t>
  </si>
  <si>
    <t>IT0003132476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</si>
  <si>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</si>
  <si>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</si>
  <si>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</si>
  <si>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</si>
  <si>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</si>
  <si>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</si>
  <si>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</si>
  <si>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</si>
  <si>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</si>
  <si>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</si>
  <si>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INDITEX</t>
  </si>
  <si>
    <t>ES0148396007</t>
  </si>
  <si>
    <t>BME</t>
  </si>
  <si>
    <t>INGENICO GROUP</t>
  </si>
  <si>
    <t>FR0000125346</t>
  </si>
  <si>
    <t>INPEX</t>
  </si>
  <si>
    <t>JP3294460005</t>
  </si>
  <si>
    <t>INTESA SANPAOLO</t>
  </si>
  <si>
    <t>IT0000072618</t>
  </si>
  <si>
    <t>ITAU UNIBANCO H SPON PRF ADR</t>
  </si>
  <si>
    <t>US4655621062</t>
  </si>
  <si>
    <t>JPMORGAN CHASE</t>
  </si>
  <si>
    <t>US46625H1005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</si>
  <si>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</si>
  <si>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</si>
  <si>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</si>
  <si>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</si>
  <si>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</si>
  <si>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</si>
  <si>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</si>
  <si>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</si>
  <si>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</si>
  <si>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</si>
  <si>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</si>
  <si>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</si>
  <si>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</si>
  <si>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</si>
  <si>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</si>
  <si>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</si>
  <si>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</si>
  <si>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</si>
  <si>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NETEASE INC ADR</t>
  </si>
  <si>
    <t>US64110W1027</t>
  </si>
  <si>
    <t>NEXT PLC</t>
  </si>
  <si>
    <t>GB0032089863</t>
  </si>
  <si>
    <t>NIKE INC CL B</t>
  </si>
  <si>
    <t>US6541061031</t>
  </si>
  <si>
    <t>ORACLE CORP</t>
  </si>
  <si>
    <t>US68389X1054</t>
  </si>
  <si>
    <t>ORANGE</t>
  </si>
  <si>
    <t>FR0000133308</t>
  </si>
  <si>
    <t>PFIZER INC</t>
  </si>
  <si>
    <t>US7170811035</t>
  </si>
  <si>
    <t>PRICELINE GROUP INC</t>
  </si>
  <si>
    <t>US7415034039</t>
  </si>
  <si>
    <t>PROLOGIS INC</t>
  </si>
  <si>
    <t>US74340W1036</t>
  </si>
  <si>
    <t>שרותים פיננסים</t>
  </si>
  <si>
    <t>RELX PLC</t>
  </si>
  <si>
    <t>GB00B2B0DG97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</si>
  <si>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</si>
  <si>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</si>
  <si>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</si>
  <si>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</si>
  <si>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</si>
  <si>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</si>
  <si>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</si>
  <si>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</si>
  <si>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SAP AG</t>
  </si>
  <si>
    <t>DE0007164600</t>
  </si>
  <si>
    <t>SL GREEN REALTY CORP</t>
  </si>
  <si>
    <t>US78440X1019</t>
  </si>
  <si>
    <t>SOUTHWEST AIRLINES</t>
  </si>
  <si>
    <t>US8447411088</t>
  </si>
  <si>
    <t>STERICYCLE</t>
  </si>
  <si>
    <t>US8589121081</t>
  </si>
  <si>
    <t>Commercial &amp; Professional Sevi</t>
  </si>
  <si>
    <t>STMICROELECTRONICS</t>
  </si>
  <si>
    <t>NL0000226223</t>
  </si>
  <si>
    <t>THALES SA</t>
  </si>
  <si>
    <t>FR0000121329</t>
  </si>
  <si>
    <t>US BANCORP</t>
  </si>
  <si>
    <t>US9029733048</t>
  </si>
  <si>
    <t>VINCI SA</t>
  </si>
  <si>
    <t>FR0000125486</t>
  </si>
  <si>
    <t>VISA</t>
  </si>
  <si>
    <t>US92826C8394</t>
  </si>
  <si>
    <t>VODAFONE GROUP</t>
  </si>
  <si>
    <t>GB00BH4HKS39</t>
  </si>
  <si>
    <t>WELLS FARGO &amp; CO</t>
  </si>
  <si>
    <t>US9497461015</t>
  </si>
  <si>
    <t>ZALANDO</t>
  </si>
  <si>
    <t>DE000ZAL1111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</si>
  <si>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</si>
  <si>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</si>
  <si>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</si>
  <si>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</si>
  <si>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</si>
  <si>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</si>
  <si>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</si>
  <si>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תכלית תא 125</t>
  </si>
  <si>
    <t>1091818</t>
  </si>
  <si>
    <t>513540310</t>
  </si>
  <si>
    <t>תכלית תא 35</t>
  </si>
  <si>
    <t>1091826</t>
  </si>
  <si>
    <t>הראל סל תל בונד 60</t>
  </si>
  <si>
    <t>1113257</t>
  </si>
  <si>
    <t>אג"ח</t>
  </si>
  <si>
    <t>פסגות תל בונד 60 סדרה 1</t>
  </si>
  <si>
    <t>1109420</t>
  </si>
  <si>
    <t>פסגות תל בונד 60 סדרה 2</t>
  </si>
  <si>
    <t>1109479</t>
  </si>
  <si>
    <t>קסם תל בונד 60</t>
  </si>
  <si>
    <t>1109248</t>
  </si>
  <si>
    <t>520041989</t>
  </si>
  <si>
    <t>תכלית תל בונד 60</t>
  </si>
  <si>
    <t>1109362</t>
  </si>
  <si>
    <t>AMUNDI ETF MSCI EM ASIA UCIT</t>
  </si>
  <si>
    <t>FR0011018316</t>
  </si>
  <si>
    <t>CONSUMER DISCRETIONARY SELT</t>
  </si>
  <si>
    <t>US81369Y4070</t>
  </si>
  <si>
    <t>DAIWA ETF TOPIX</t>
  </si>
  <si>
    <t>JP3027620008</t>
  </si>
  <si>
    <t>DEUTSCHE X TRACKERS MSCI EME</t>
  </si>
  <si>
    <t>US2330511013</t>
  </si>
  <si>
    <t>ENERGY SELECT SECTOR SPDR</t>
  </si>
  <si>
    <t>US81369Y5069</t>
  </si>
  <si>
    <t>HEALTH CARE SELECT SECTOR</t>
  </si>
  <si>
    <t>US81369Y2090</t>
  </si>
  <si>
    <t>INDUSTRIAL SELECT SECT SPDR</t>
  </si>
  <si>
    <t>US81369Y7040</t>
  </si>
  <si>
    <t>ISHARE EUR 600 AUTO&amp;PARTS DE</t>
  </si>
  <si>
    <t>DE000A0Q4R28</t>
  </si>
  <si>
    <t>ISHARES CORE EURO STOXX 50</t>
  </si>
  <si>
    <t>IE00B53L3W79</t>
  </si>
  <si>
    <t>ISHARES CORE S&amp;P 500 UCITS ETF</t>
  </si>
  <si>
    <t>IE00B5BMR087</t>
  </si>
  <si>
    <t>ISHARES CRNCY HEDGD MSCI EM</t>
  </si>
  <si>
    <t>US46434G5099</t>
  </si>
  <si>
    <t>ISHARES DJ CONSRU</t>
  </si>
  <si>
    <t>US4642887529</t>
  </si>
  <si>
    <t>ISHARES DJ EURO STOXX 50 DE</t>
  </si>
  <si>
    <t>DE0005933956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</si>
  <si>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</si>
  <si>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</si>
  <si>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</si>
  <si>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</si>
  <si>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</si>
  <si>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</si>
  <si>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</si>
  <si>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</si>
  <si>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EMU SML C ACC</t>
  </si>
  <si>
    <t>IE00B3VWMM18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</si>
  <si>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</si>
  <si>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</si>
  <si>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</si>
  <si>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</si>
  <si>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</si>
  <si>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</si>
  <si>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ISHARES ST 600 UTIL DE</t>
  </si>
  <si>
    <t>DE000A0Q4R02</t>
  </si>
  <si>
    <t>KRANESHARES CSI CHINA INTERNET</t>
  </si>
  <si>
    <t>US5007673065</t>
  </si>
  <si>
    <t>LYXOR ETF STOXX OIL &amp; GAS</t>
  </si>
  <si>
    <t>FR0010344960</t>
  </si>
  <si>
    <t>LYXOR STOXX BASIC RSRCES</t>
  </si>
  <si>
    <t>FR0010345389</t>
  </si>
  <si>
    <t>MARKET VECTORS OIL SERVICE</t>
  </si>
  <si>
    <t>US92189F7188</t>
  </si>
  <si>
    <t>SOURCE S&amp;P 500 UCITS ETF</t>
  </si>
  <si>
    <t>IE00B3YCGJ38</t>
  </si>
  <si>
    <t>SPDR FT EP EU EX UK REAL EST</t>
  </si>
  <si>
    <t>IE00BSJCQV56</t>
  </si>
  <si>
    <t>SPDR S AND P HOMEBUILDERS ETF</t>
  </si>
  <si>
    <t>US78464A8889</t>
  </si>
  <si>
    <t>Vanguard info tech ETF</t>
  </si>
  <si>
    <t>US92204A7028</t>
  </si>
  <si>
    <t>Vanguard MSCI emerging markets</t>
  </si>
  <si>
    <t>US9220428588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</si>
  <si>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</si>
  <si>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</si>
  <si>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</si>
  <si>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</si>
  <si>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</si>
  <si>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</si>
  <si>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VANGUARD SMALL CAP VALUE ETF</t>
  </si>
  <si>
    <t>US9229086114</t>
  </si>
  <si>
    <t>WISDOMTREE INDIA EARNINGS</t>
  </si>
  <si>
    <t>US97717W4226</t>
  </si>
  <si>
    <t>WISDOMTREE JPN S/C DVD FUND</t>
  </si>
  <si>
    <t>US97717W8367</t>
  </si>
  <si>
    <t>ISHARES USD CORP BND</t>
  </si>
  <si>
    <t>IE0032895942</t>
  </si>
  <si>
    <t>VANGUARD S.T CORP BOND</t>
  </si>
  <si>
    <t>US92206C4096</t>
  </si>
  <si>
    <t>ISHARES USD EM CORP BND</t>
  </si>
  <si>
    <t>IE00B6TLBW47</t>
  </si>
  <si>
    <t>SPDR EMERGING MKTS LOCAL BD</t>
  </si>
  <si>
    <t>IE00B4613386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</si>
  <si>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</si>
  <si>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</si>
  <si>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</si>
  <si>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</si>
  <si>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</si>
  <si>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</si>
  <si>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תעודות השתתפות בקרנות נאמנות בחו"ל</t>
  </si>
  <si>
    <t>UBS LUX BD USD</t>
  </si>
  <si>
    <t>LU0396367608</t>
  </si>
  <si>
    <t>S&amp;P</t>
  </si>
  <si>
    <t>NEUBER BERMAN H/Y BD I2A</t>
  </si>
  <si>
    <t>IE00B8QBJF01</t>
  </si>
  <si>
    <t>BB</t>
  </si>
  <si>
    <t>FITCH</t>
  </si>
  <si>
    <t>EURIZON EASYFND BND HI YL Z</t>
  </si>
  <si>
    <t>LU0335991534</t>
  </si>
  <si>
    <t>BB-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</si>
  <si>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</si>
  <si>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</si>
  <si>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</si>
  <si>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</si>
  <si>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</si>
  <si>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</si>
  <si>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</si>
  <si>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</si>
  <si>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EB EUR</t>
  </si>
  <si>
    <t>LU1390074414</t>
  </si>
  <si>
    <t>KOTAK FUNDS IND MIDCP  JA USD</t>
  </si>
  <si>
    <t>LU0675383409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</si>
  <si>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</si>
  <si>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</si>
  <si>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</si>
  <si>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</si>
  <si>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</si>
  <si>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</si>
  <si>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</si>
  <si>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</si>
  <si>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</si>
  <si>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</si>
  <si>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EMR MK ST IN USD PL</t>
  </si>
  <si>
    <t>IE00BFPM9H50</t>
  </si>
  <si>
    <t>כתבי אופציה בישראל</t>
  </si>
  <si>
    <t>אלוני חץ אופציה 15*</t>
  </si>
  <si>
    <t>3900396</t>
  </si>
  <si>
    <t>איתמר אופציה 4*</t>
  </si>
  <si>
    <t>1137017</t>
  </si>
  <si>
    <t>מדיגוס אופציה 9</t>
  </si>
  <si>
    <t>1135979</t>
  </si>
  <si>
    <t>EURO STOXX 50 SEP17</t>
  </si>
  <si>
    <t>VGU7</t>
  </si>
  <si>
    <t>EURO STOXX BANK SEP17</t>
  </si>
  <si>
    <t>CAU7</t>
  </si>
  <si>
    <t>FTSE 100 IDX FUT SEP17</t>
  </si>
  <si>
    <t>Z U7</t>
  </si>
  <si>
    <t>RUSSELL 2000 MINI SEP17</t>
  </si>
  <si>
    <t>RTAU7</t>
  </si>
  <si>
    <t>S&amp;P500 EMINI FUT SEP17</t>
  </si>
  <si>
    <t>ESU7</t>
  </si>
  <si>
    <t>TOPIX INDX FUTR SEP17</t>
  </si>
  <si>
    <t>TPU7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</si>
  <si>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</si>
  <si>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</si>
  <si>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</si>
  <si>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</si>
  <si>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</si>
  <si>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</si>
  <si>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</si>
  <si>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</si>
  <si>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</si>
  <si>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</si>
  <si>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</si>
  <si>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</si>
  <si>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yes   די.בי.אס לווין סדרה א ל</t>
  </si>
  <si>
    <t>1106988</t>
  </si>
  <si>
    <t>512705138</t>
  </si>
  <si>
    <t>חשמל צמוד 2020   אגח ל.ס</t>
  </si>
  <si>
    <t>6000111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</si>
  <si>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</si>
  <si>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</si>
  <si>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</si>
  <si>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</si>
  <si>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</si>
  <si>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</si>
  <si>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שטרהון נדחה פועלים ג ל.ס 5.75%</t>
  </si>
  <si>
    <t>6620280</t>
  </si>
  <si>
    <t>אספיסי אל עד 6.7%   סדרה 3</t>
  </si>
  <si>
    <t>1093939</t>
  </si>
  <si>
    <t>אלון  חברה לדלק ל.ס</t>
  </si>
  <si>
    <t>1101567</t>
  </si>
  <si>
    <t>520041690</t>
  </si>
  <si>
    <t>אלון דלק אגח א רמ חש 01/17</t>
  </si>
  <si>
    <t>1139930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</si>
  <si>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</si>
  <si>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</si>
  <si>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</si>
  <si>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</si>
  <si>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</si>
  <si>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</si>
  <si>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</si>
  <si>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איי סי פאוואר אגח א</t>
  </si>
  <si>
    <t>1140896</t>
  </si>
  <si>
    <t>514401702</t>
  </si>
  <si>
    <t>אמקור א</t>
  </si>
  <si>
    <t>1133545</t>
  </si>
  <si>
    <t>510064603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</si>
  <si>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</si>
  <si>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</si>
  <si>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</si>
  <si>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</si>
  <si>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</si>
  <si>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</si>
  <si>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</si>
  <si>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</si>
  <si>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</si>
  <si>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BBB-</t>
  </si>
  <si>
    <t>אנלייט Enlight מניה לא סחירה*</t>
  </si>
  <si>
    <t>550266274</t>
  </si>
  <si>
    <t>צים מניה</t>
  </si>
  <si>
    <t>347283</t>
  </si>
  <si>
    <t>סה"כ קרנות השקעה</t>
  </si>
  <si>
    <t>סה"כ קרנות השקעה בישראל</t>
  </si>
  <si>
    <t>orbimed Israel II</t>
  </si>
  <si>
    <t>סה"כ קרנות השקעה בחו"ל</t>
  </si>
  <si>
    <t>SVB</t>
  </si>
  <si>
    <t>APCS*</t>
  </si>
  <si>
    <t>apollo</t>
  </si>
  <si>
    <t>CMP VII</t>
  </si>
  <si>
    <t>DOVER</t>
  </si>
  <si>
    <t>Harbourvest co inv cruise</t>
  </si>
  <si>
    <t>HarbourVest Co Inv DNLD</t>
  </si>
  <si>
    <t>Harbourvest co inv perston</t>
  </si>
  <si>
    <t>harbourvest part' co inv fund IV</t>
  </si>
  <si>
    <t>harbourvest Sec gridiron</t>
  </si>
  <si>
    <t>PCS III</t>
  </si>
  <si>
    <t>SLF I</t>
  </si>
  <si>
    <t>THOMA BRAVO</t>
  </si>
  <si>
    <t>warburg pincus</t>
  </si>
  <si>
    <t>סה"כ כתבי אופציה בישראל:</t>
  </si>
  <si>
    <t>אפריקה תעשיות הלוואה אופציה לא סחירה*</t>
  </si>
  <si>
    <t>3153001</t>
  </si>
  <si>
    <t>מדיגוס אופציה ה לא סחירה*</t>
  </si>
  <si>
    <t>1133354</t>
  </si>
  <si>
    <t>REDHILL WARRANT</t>
  </si>
  <si>
    <t>52290</t>
  </si>
  <si>
    <t>₪ / מט"ח</t>
  </si>
  <si>
    <t>+EUR/-ILS 3.9456 18-09-17 (12) +56</t>
  </si>
  <si>
    <t>10002328</t>
  </si>
  <si>
    <t>+ILS/-EUR 3.9574 18-09-17 (12) +54</t>
  </si>
  <si>
    <t>10002324</t>
  </si>
  <si>
    <t>+ILS/-EUR 4 03-08-17 (10) +47</t>
  </si>
  <si>
    <t>10002319</t>
  </si>
  <si>
    <t>+ILS/-USD 3.516 17-10-17 (12) --165</t>
  </si>
  <si>
    <t>10002330</t>
  </si>
  <si>
    <t>+ILS/-USD 3.579 18-07-17 (10) --70</t>
  </si>
  <si>
    <t>10002314</t>
  </si>
  <si>
    <t>+ILS/-USD 3.588 18-07-17 (10) --79</t>
  </si>
  <si>
    <t>10002309</t>
  </si>
  <si>
    <t>+EUR/-USD 1.1185 08-08-17 (10) +29.5</t>
  </si>
  <si>
    <t>10002331</t>
  </si>
  <si>
    <t>+EUR/-USD 1.1391 17-07-17 (10) +11.2</t>
  </si>
  <si>
    <t>10002333</t>
  </si>
  <si>
    <t>+GBP/-USD 1.2927 19-09-17 (10) +51</t>
  </si>
  <si>
    <t>10002297</t>
  </si>
  <si>
    <t>+USD/-EUR 1.0701 27-07-17 (10) +52.5</t>
  </si>
  <si>
    <t>10002280</t>
  </si>
  <si>
    <t>+USD/-EUR 1.0808 17-07-17 (10) +53.3</t>
  </si>
  <si>
    <t>10002273</t>
  </si>
  <si>
    <t>+USD/-EUR 1.0826 08-08-17 (10) +55.9</t>
  </si>
  <si>
    <t>10002286</t>
  </si>
  <si>
    <t>+USD/-EUR 1.0909 27-07-17 (10) +49.1</t>
  </si>
  <si>
    <t>10002290</t>
  </si>
  <si>
    <t>+USD/-EUR 1.0928 17-07-17 (10) +36.4</t>
  </si>
  <si>
    <t>10002301</t>
  </si>
  <si>
    <t>+USD/-EUR 1.0984 09-08-17 (10) +46.8</t>
  </si>
  <si>
    <t>10002306</t>
  </si>
  <si>
    <t>+USD/-EUR 1.1207 13-09-17 (10) +65</t>
  </si>
  <si>
    <t>10002312</t>
  </si>
  <si>
    <t>+USD/-EUR 1.1237 16-10-17 (10) +72.2</t>
  </si>
  <si>
    <t>10002326</t>
  </si>
  <si>
    <t>+USD/-EUR 1.1323 13-09-17 (10) +57.3</t>
  </si>
  <si>
    <t>10002321</t>
  </si>
  <si>
    <t>+USD/-GBP 1.2929 19-09-17 (10) +49.3</t>
  </si>
  <si>
    <t>10002296</t>
  </si>
  <si>
    <t>+USD/-JPY 111.118 28-09-17 (10) --58.2</t>
  </si>
  <si>
    <t>10002317</t>
  </si>
  <si>
    <t>TRS</t>
  </si>
  <si>
    <t>10002288</t>
  </si>
  <si>
    <t/>
  </si>
  <si>
    <t>דולר ניו-זילנד</t>
  </si>
  <si>
    <t>כתר נורבגי</t>
  </si>
  <si>
    <t>פועלים סהר</t>
  </si>
  <si>
    <t>בנק הפועלים בע"מ</t>
  </si>
  <si>
    <t>30012000</t>
  </si>
  <si>
    <t>בנק לאומי לישראל בע"מ</t>
  </si>
  <si>
    <t>30110000</t>
  </si>
  <si>
    <t>יו בנק</t>
  </si>
  <si>
    <t>30026000</t>
  </si>
  <si>
    <t>32895000</t>
  </si>
  <si>
    <t>לירה טורקית</t>
  </si>
  <si>
    <t>30395000</t>
  </si>
  <si>
    <t>31795000</t>
  </si>
  <si>
    <t>32095000</t>
  </si>
  <si>
    <t>30312000</t>
  </si>
  <si>
    <t>32012000</t>
  </si>
  <si>
    <t>30210000</t>
  </si>
  <si>
    <t>31710000</t>
  </si>
  <si>
    <t>32010000</t>
  </si>
  <si>
    <t>30310000</t>
  </si>
  <si>
    <t>30226000</t>
  </si>
  <si>
    <t>31726000</t>
  </si>
  <si>
    <t>30326000</t>
  </si>
  <si>
    <t>32026000</t>
  </si>
  <si>
    <t>35195000</t>
  </si>
  <si>
    <t>UBS</t>
  </si>
  <si>
    <t>30791000</t>
  </si>
  <si>
    <t>Aa3</t>
  </si>
  <si>
    <t>MOODY'S</t>
  </si>
  <si>
    <t>30891000</t>
  </si>
  <si>
    <t>30291000</t>
  </si>
  <si>
    <t>31091000</t>
  </si>
  <si>
    <t>31791000</t>
  </si>
  <si>
    <t>31191000</t>
  </si>
  <si>
    <t>32091000</t>
  </si>
  <si>
    <t>30391000</t>
  </si>
  <si>
    <t>32691000</t>
  </si>
  <si>
    <t>כן</t>
  </si>
  <si>
    <t>90148620</t>
  </si>
  <si>
    <t>90148621</t>
  </si>
  <si>
    <t>90148622</t>
  </si>
  <si>
    <t>90148623</t>
  </si>
  <si>
    <t>לא</t>
  </si>
  <si>
    <t>472710</t>
  </si>
  <si>
    <t>90150400</t>
  </si>
  <si>
    <t>90150520</t>
  </si>
  <si>
    <t>92321020</t>
  </si>
  <si>
    <t>455531</t>
  </si>
  <si>
    <t>14811160</t>
  </si>
  <si>
    <t>14760843</t>
  </si>
  <si>
    <t>454099</t>
  </si>
  <si>
    <t>90145563</t>
  </si>
  <si>
    <t>455954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</si>
  <si>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</si>
  <si>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</si>
  <si>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</si>
  <si>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</si>
  <si>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</si>
  <si>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</si>
  <si>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</si>
  <si>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</si>
  <si>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</si>
  <si>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</si>
  <si>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</si>
  <si>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</si>
  <si>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90145362</t>
  </si>
  <si>
    <t>458870</t>
  </si>
  <si>
    <t>458869</t>
  </si>
  <si>
    <t>90135664</t>
  </si>
  <si>
    <t>90135667</t>
  </si>
  <si>
    <t>90135663</t>
  </si>
  <si>
    <t>90135666</t>
  </si>
  <si>
    <t>90135661</t>
  </si>
  <si>
    <t>469284</t>
  </si>
  <si>
    <t>469285</t>
  </si>
  <si>
    <t>40999</t>
  </si>
  <si>
    <t>14760844</t>
  </si>
  <si>
    <t>90136004</t>
  </si>
  <si>
    <t>90839511</t>
  </si>
  <si>
    <t>90839541</t>
  </si>
  <si>
    <t>90839542</t>
  </si>
  <si>
    <t>90839544</t>
  </si>
  <si>
    <t>90839545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</si>
  <si>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</si>
  <si>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</si>
  <si>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</si>
  <si>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</si>
  <si>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</si>
  <si>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</si>
  <si>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</si>
  <si>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</si>
  <si>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443423</t>
  </si>
  <si>
    <t>443424</t>
  </si>
  <si>
    <t>90136001</t>
  </si>
  <si>
    <t>90136005</t>
  </si>
  <si>
    <t>90136035</t>
  </si>
  <si>
    <t>90136025</t>
  </si>
  <si>
    <t>90136003</t>
  </si>
  <si>
    <t>90136002</t>
  </si>
  <si>
    <t>470540</t>
  </si>
  <si>
    <t>465782</t>
  </si>
  <si>
    <t>467404</t>
  </si>
  <si>
    <t>91102799</t>
  </si>
  <si>
    <t>91102798</t>
  </si>
  <si>
    <t>414968</t>
  </si>
  <si>
    <t>439284</t>
  </si>
  <si>
    <t>453772</t>
  </si>
  <si>
    <t>90240690</t>
  </si>
  <si>
    <t>90240692</t>
  </si>
  <si>
    <t>90240693</t>
  </si>
  <si>
    <t>90240694</t>
  </si>
  <si>
    <t>90240695</t>
  </si>
  <si>
    <t>90240790</t>
  </si>
  <si>
    <t>90240792</t>
  </si>
  <si>
    <t>90240793</t>
  </si>
  <si>
    <t>90240794</t>
  </si>
  <si>
    <t>90240795</t>
  </si>
  <si>
    <t>90141407</t>
  </si>
  <si>
    <t>90800100</t>
  </si>
  <si>
    <t>D</t>
  </si>
  <si>
    <t>91050001</t>
  </si>
  <si>
    <t>465781</t>
  </si>
  <si>
    <t>467403</t>
  </si>
  <si>
    <t>470541</t>
  </si>
  <si>
    <t>474487</t>
  </si>
  <si>
    <t>415761</t>
  </si>
  <si>
    <t>445549</t>
  </si>
  <si>
    <t>474437</t>
  </si>
  <si>
    <t>474436</t>
  </si>
  <si>
    <t>פועלים 01.02.2018</t>
  </si>
  <si>
    <t>460128</t>
  </si>
  <si>
    <t>פועלים 04042018</t>
  </si>
  <si>
    <t>465861</t>
  </si>
  <si>
    <t>פועלים 05/2018</t>
  </si>
  <si>
    <t>468319</t>
  </si>
  <si>
    <t>פועלים 06/2018</t>
  </si>
  <si>
    <t>471973</t>
  </si>
  <si>
    <t>פועלים 07032018</t>
  </si>
  <si>
    <t>463294</t>
  </si>
  <si>
    <t>פועלים 10.08.2017</t>
  </si>
  <si>
    <t>439793</t>
  </si>
  <si>
    <t>פועלים 11/16</t>
  </si>
  <si>
    <t>454134</t>
  </si>
  <si>
    <t>פועלים 11/17</t>
  </si>
  <si>
    <t>451231</t>
  </si>
  <si>
    <t>פועלים 15.08.2017</t>
  </si>
  <si>
    <t>439878</t>
  </si>
  <si>
    <t>פועלים 28.12.17</t>
  </si>
  <si>
    <t>456209</t>
  </si>
  <si>
    <t>פועלים 9/17</t>
  </si>
  <si>
    <t>443773</t>
  </si>
  <si>
    <t>יובנק 9/17</t>
  </si>
  <si>
    <t>516460</t>
  </si>
  <si>
    <t>444458</t>
  </si>
  <si>
    <t>סה"כ השקעות אחרות</t>
  </si>
  <si>
    <t>סה"כ יתרות התחייבות להשקעה</t>
  </si>
  <si>
    <t>סה"כ בחו"ל</t>
  </si>
  <si>
    <t>אנלייט</t>
  </si>
  <si>
    <t>Orbimed  II</t>
  </si>
  <si>
    <t>apollo natural pesources partners II</t>
  </si>
  <si>
    <t>Bluebay SLFI</t>
  </si>
  <si>
    <t>harbourvest ח-ן מנוהל</t>
  </si>
  <si>
    <t>Warburg Pincus China I</t>
  </si>
  <si>
    <t>harbourvest DOVER</t>
  </si>
  <si>
    <t>Permira</t>
  </si>
  <si>
    <t>Crescent mezzanine VII</t>
  </si>
  <si>
    <t>ARES private credit solutions</t>
  </si>
  <si>
    <t>Cheyne Real Estate Credit Holdings</t>
  </si>
  <si>
    <t>Horsley Bridge XII Ventures</t>
  </si>
  <si>
    <t>Migdal-HarbourVest 2016 Fund L.P. (Tranche B)</t>
  </si>
  <si>
    <t>קבוצת עזריאלי</t>
  </si>
  <si>
    <t>יואל</t>
  </si>
  <si>
    <t>סרגון</t>
  </si>
  <si>
    <t>קמהדע</t>
  </si>
  <si>
    <t>אייסקיור מדיקל</t>
  </si>
  <si>
    <t>מדיגוס</t>
  </si>
  <si>
    <t>רם און*</t>
  </si>
  <si>
    <t>מובטחות משכנתא - גורם 01</t>
  </si>
  <si>
    <t>בבטחונות אחרים - גורם 80</t>
  </si>
  <si>
    <t>בבטחונות אחרים - גורם 69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</si>
  <si>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</si>
  <si>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</si>
  <si>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</si>
  <si>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</si>
  <si>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37</t>
  </si>
  <si>
    <t>בבטחונות אחרים - גורם 89</t>
  </si>
  <si>
    <t>בבטחונות אחרים - גורם 30</t>
  </si>
  <si>
    <t>בבטחונות אחרים - גורם 81</t>
  </si>
  <si>
    <t>בבטחונות אחרים - גורם 35</t>
  </si>
  <si>
    <t>בבטחונות אחרים - גורם 90</t>
  </si>
  <si>
    <t>בבטחונות אחרים - גורם 41</t>
  </si>
  <si>
    <t>בבטחונות אחרים - גורם 63</t>
  </si>
  <si>
    <t>בבטחונות אחרים - גורם 33</t>
  </si>
  <si>
    <t>בבטחונות אחרים - גורם 61</t>
  </si>
  <si>
    <t>בבטחונות אחרים - גורם 62</t>
  </si>
  <si>
    <t>בבטחונות אחרים - גורם 40</t>
  </si>
  <si>
    <t>בבטחונות אחרים - גורם 64</t>
  </si>
  <si>
    <t>בבטחונות אחרים - גורם 43</t>
  </si>
  <si>
    <t>בבטחונות אחרים - גורם 92</t>
  </si>
  <si>
    <t>בבטחונות אחרים - גורם 96</t>
  </si>
  <si>
    <t>בבטחונות אחרים - גורם 38</t>
  </si>
  <si>
    <t>בבטחונות אחרים - גורם 76</t>
  </si>
  <si>
    <t>בבטחונות אחרים - גורם 47</t>
  </si>
  <si>
    <t>בבטחונות אחרים - גורם 78</t>
  </si>
  <si>
    <t>בבטחונות אחרים - גורם 77</t>
  </si>
  <si>
    <t>בבטחונות אחרים - גורם 67</t>
  </si>
  <si>
    <t>בבטחונות אחרים - גורם 70</t>
  </si>
  <si>
    <t>בבטחונות אחרים - גורם 14*</t>
  </si>
  <si>
    <t>בבטחונות אחרים - גורם 98</t>
  </si>
  <si>
    <t>בשיעבוד כלי רכב - גורם 68</t>
  </si>
  <si>
    <t>בשיעבוד כלי רכב - גורם 01</t>
  </si>
  <si>
    <t>בבטחונות אחרים - גורם 86</t>
  </si>
  <si>
    <t>בבטחונות אחרים - גורם 84</t>
  </si>
  <si>
    <t>בבטחונות אחרים - גורם 79</t>
  </si>
  <si>
    <t>גורם 80</t>
  </si>
  <si>
    <t>גורם 98</t>
  </si>
  <si>
    <t>גורם 105</t>
  </si>
  <si>
    <t>גורם 48</t>
  </si>
  <si>
    <t>גורם 77</t>
  </si>
  <si>
    <t>גורם 67</t>
  </si>
  <si>
    <t>גורם 103</t>
  </si>
  <si>
    <t>גורם 49</t>
  </si>
  <si>
    <t>גורם 96</t>
  </si>
  <si>
    <t>גורם 104</t>
  </si>
  <si>
    <t>גורם 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</si>
</sst>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43" fontId="2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0" fontId="10" fillId="0" borderId="6" xfId="7" applyFont="1" applyBorder="1" applyAlignment="1">
      <alignment horizontal="center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6" fontId="28" fillId="0" borderId="28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/>
    </xf>
    <xf numFmtId="0" fontId="28" fillId="0" borderId="30" xfId="0" applyFont="1" applyFill="1" applyBorder="1" applyAlignment="1">
      <alignment horizontal="right" indent="1"/>
    </xf>
    <xf numFmtId="0" fontId="28" fillId="0" borderId="30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3"/>
    </xf>
    <xf numFmtId="0" fontId="29" fillId="0" borderId="3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1"/>
    </xf>
    <xf numFmtId="14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43" fontId="6" fillId="0" borderId="31" xfId="13" applyFont="1" applyBorder="1" applyAlignment="1">
      <alignment horizontal="right"/>
    </xf>
    <xf numFmtId="10" fontId="6" fillId="0" borderId="31" xfId="14" applyNumberFormat="1" applyFont="1" applyBorder="1" applyAlignment="1">
      <alignment horizontal="center"/>
    </xf>
    <xf numFmtId="2" fontId="6" fillId="0" borderId="31" xfId="7" applyNumberFormat="1" applyFont="1" applyBorder="1" applyAlignment="1">
      <alignment horizontal="right"/>
    </xf>
    <xf numFmtId="167" fontId="6" fillId="0" borderId="31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2" fontId="30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30" fillId="0" borderId="28" xfId="0" applyFont="1" applyFill="1" applyBorder="1" applyAlignment="1"/>
    <xf numFmtId="0" fontId="30" fillId="0" borderId="28" xfId="0" applyNumberFormat="1" applyFont="1" applyFill="1" applyBorder="1" applyAlignment="1"/>
    <xf numFmtId="4" fontId="30" fillId="0" borderId="28" xfId="0" applyNumberFormat="1" applyFont="1" applyFill="1" applyBorder="1" applyAlignment="1"/>
    <xf numFmtId="10" fontId="30" fillId="0" borderId="28" xfId="0" applyNumberFormat="1" applyFont="1" applyFill="1" applyBorder="1" applyAlignment="1"/>
    <xf numFmtId="2" fontId="30" fillId="0" borderId="28" xfId="0" applyNumberFormat="1" applyFont="1" applyFill="1" applyBorder="1" applyAlignment="1"/>
    <xf numFmtId="0" fontId="30" fillId="0" borderId="0" xfId="0" applyFont="1" applyFill="1" applyBorder="1" applyAlignment="1"/>
    <xf numFmtId="0" fontId="30" fillId="0" borderId="0" xfId="0" applyNumberFormat="1" applyFont="1" applyFill="1" applyBorder="1" applyAlignment="1"/>
    <xf numFmtId="4" fontId="30" fillId="0" borderId="0" xfId="0" applyNumberFormat="1" applyFont="1" applyFill="1" applyBorder="1" applyAlignment="1"/>
    <xf numFmtId="10" fontId="30" fillId="0" borderId="0" xfId="0" applyNumberFormat="1" applyFont="1" applyFill="1" applyBorder="1" applyAlignment="1"/>
    <xf numFmtId="2" fontId="30" fillId="0" borderId="0" xfId="0" applyNumberFormat="1" applyFont="1" applyFill="1" applyBorder="1" applyAlignment="1"/>
    <xf numFmtId="43" fontId="6" fillId="0" borderId="31" xfId="13" applyFont="1" applyFill="1" applyBorder="1" applyAlignment="1">
      <alignment horizontal="right"/>
    </xf>
    <xf numFmtId="167" fontId="6" fillId="0" borderId="31" xfId="7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7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wrapText="1"/>
    </xf>
    <xf numFmtId="49" fontId="31" fillId="0" borderId="32" xfId="15" applyNumberFormat="1" applyFont="1" applyFill="1" applyBorder="1"/>
    <xf numFmtId="0" fontId="19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readingOrder="2"/>
    </xf>
    <xf numFmtId="166" fontId="3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33" xfId="0" applyFill="1" applyBorder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0" fontId="24" fillId="0" borderId="0" xfId="7" applyFont="1" applyAlignment="1">
      <alignment horizontal="right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 indent="2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center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28">
    <cellStyle name="Comma" xfId="13" builtinId="3"/>
    <cellStyle name="Comma 2" xfId="1"/>
    <cellStyle name="Comma 2 2" xfId="23"/>
    <cellStyle name="Comma 2 3" xfId="16"/>
    <cellStyle name="Comma 3" xfId="21"/>
    <cellStyle name="Currency [0] _1" xfId="2"/>
    <cellStyle name="Hyperlink 2" xfId="3"/>
    <cellStyle name="Normal" xfId="0" builtinId="0"/>
    <cellStyle name="Normal 11" xfId="4"/>
    <cellStyle name="Normal 11 2" xfId="24"/>
    <cellStyle name="Normal 11 3" xfId="17"/>
    <cellStyle name="Normal 2" xfId="5"/>
    <cellStyle name="Normal 2 2" xfId="25"/>
    <cellStyle name="Normal 2 3" xfId="18"/>
    <cellStyle name="Normal 3" xfId="6"/>
    <cellStyle name="Normal 3 2" xfId="26"/>
    <cellStyle name="Normal 3 3" xfId="19"/>
    <cellStyle name="Normal 4" xfId="12"/>
    <cellStyle name="Normal_2007-16618" xfId="7"/>
    <cellStyle name="Normal_אחזקות למנפיקים בהם חל שינוי" xfId="15"/>
    <cellStyle name="Percent" xfId="14" builtinId="5"/>
    <cellStyle name="Percent 2" xfId="8"/>
    <cellStyle name="Percent 2 2" xfId="27"/>
    <cellStyle name="Percent 2 3" xfId="20"/>
    <cellStyle name="Percent 3" xfId="22"/>
    <cellStyle name="Text" xfId="9"/>
    <cellStyle name="Total" xfId="10"/>
    <cellStyle name="היפר-קישור" xfId="11" builtinId="8"/>
  </cellStyles>
  <dxfs count="13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66"/>
  <sheetViews>
    <sheetView rightToLeft="1" tabSelected="1" workbookViewId="0">
      <selection activeCell="A33" sqref="A33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57" t="s">
        <v>190</v>
      </c>
      <c r="C1" s="78" t="s" vm="1">
        <v>263</v>
      </c>
    </row>
    <row r="2" spans="1:36">
      <c r="B2" s="57" t="s">
        <v>189</v>
      </c>
      <c r="C2" s="78" t="s">
        <v>264</v>
      </c>
    </row>
    <row r="3" spans="1:36">
      <c r="B3" s="57" t="s">
        <v>191</v>
      </c>
      <c r="C3" s="78" t="s">
        <v>265</v>
      </c>
    </row>
    <row r="4" spans="1:36">
      <c r="B4" s="57" t="s">
        <v>192</v>
      </c>
      <c r="C4" s="78">
        <v>2145</v>
      </c>
    </row>
    <row r="6" spans="1:36" ht="26.25" customHeight="1">
      <c r="B6" s="180" t="s">
        <v>206</v>
      </c>
      <c r="C6" s="181"/>
      <c r="D6" s="182"/>
    </row>
    <row r="7" spans="1:36" s="10" customFormat="1">
      <c r="B7" s="22"/>
      <c r="C7" s="23" t="s">
        <v>119</v>
      </c>
      <c r="D7" s="24" t="s">
        <v>117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37" t="s">
        <v>119</v>
      </c>
    </row>
    <row r="8" spans="1:36" s="10" customFormat="1">
      <c r="B8" s="22"/>
      <c r="C8" s="25" t="s">
        <v>252</v>
      </c>
      <c r="D8" s="26" t="s">
        <v>20</v>
      </c>
      <c r="AJ8" s="37" t="s">
        <v>120</v>
      </c>
    </row>
    <row r="9" spans="1:36" s="11" customFormat="1" ht="18" customHeight="1">
      <c r="B9" s="36"/>
      <c r="C9" s="19" t="s">
        <v>1</v>
      </c>
      <c r="D9" s="27" t="s">
        <v>2</v>
      </c>
      <c r="AJ9" s="37" t="s">
        <v>129</v>
      </c>
    </row>
    <row r="10" spans="1:36" s="11" customFormat="1" ht="18" customHeight="1">
      <c r="B10" s="68" t="s">
        <v>205</v>
      </c>
      <c r="C10" s="113">
        <f>C11+C12+C23+C33+C34+C37</f>
        <v>570621.06534999993</v>
      </c>
      <c r="D10" s="114">
        <f>C10/$C$42</f>
        <v>1</v>
      </c>
      <c r="AJ10" s="67"/>
    </row>
    <row r="11" spans="1:36">
      <c r="A11" s="45" t="s">
        <v>152</v>
      </c>
      <c r="B11" s="28" t="s">
        <v>207</v>
      </c>
      <c r="C11" s="113">
        <f>מזומנים!J10</f>
        <v>61839.930089999994</v>
      </c>
      <c r="D11" s="114">
        <f t="shared" ref="D11:D13" si="0">C11/$C$42</f>
        <v>0.10837302343906537</v>
      </c>
    </row>
    <row r="12" spans="1:36">
      <c r="B12" s="28" t="s">
        <v>208</v>
      </c>
      <c r="C12" s="113">
        <f>SUM(C13:C22)</f>
        <v>453557.46218999987</v>
      </c>
      <c r="D12" s="114">
        <f t="shared" si="0"/>
        <v>0.79484878798121983</v>
      </c>
    </row>
    <row r="13" spans="1:36">
      <c r="A13" s="55" t="s">
        <v>152</v>
      </c>
      <c r="B13" s="29" t="s">
        <v>76</v>
      </c>
      <c r="C13" s="113">
        <f>'תעודות התחייבות ממשלתיות'!N11</f>
        <v>135356.83674999999</v>
      </c>
      <c r="D13" s="114">
        <f t="shared" si="0"/>
        <v>0.23720967375604443</v>
      </c>
    </row>
    <row r="14" spans="1:36">
      <c r="A14" s="55" t="s">
        <v>152</v>
      </c>
      <c r="B14" s="29" t="s">
        <v>77</v>
      </c>
      <c r="C14" s="113" t="s" vm="2">
        <v>1692</v>
      </c>
      <c r="D14" s="114" t="s" vm="3">
        <v>1692</v>
      </c>
    </row>
    <row r="15" spans="1:36">
      <c r="A15" s="55" t="s">
        <v>152</v>
      </c>
      <c r="B15" s="29" t="s">
        <v>78</v>
      </c>
      <c r="C15" s="113">
        <f>'אג"ח קונצרני'!R11</f>
        <v>101539.09325000001</v>
      </c>
      <c r="D15" s="114">
        <f t="shared" ref="D15:D19" si="1">C15/$C$42</f>
        <v>0.1779448734296539</v>
      </c>
    </row>
    <row r="16" spans="1:36">
      <c r="A16" s="55" t="s">
        <v>152</v>
      </c>
      <c r="B16" s="29" t="s">
        <v>79</v>
      </c>
      <c r="C16" s="113">
        <f>מניות!K11</f>
        <v>94826.494329999987</v>
      </c>
      <c r="D16" s="114">
        <f t="shared" si="1"/>
        <v>0.16618120165584244</v>
      </c>
    </row>
    <row r="17" spans="1:4">
      <c r="A17" s="55" t="s">
        <v>152</v>
      </c>
      <c r="B17" s="29" t="s">
        <v>80</v>
      </c>
      <c r="C17" s="113">
        <f>'תעודות סל'!K11</f>
        <v>89759.028759999972</v>
      </c>
      <c r="D17" s="114">
        <f t="shared" si="1"/>
        <v>0.15730058739584873</v>
      </c>
    </row>
    <row r="18" spans="1:4">
      <c r="A18" s="55" t="s">
        <v>152</v>
      </c>
      <c r="B18" s="29" t="s">
        <v>81</v>
      </c>
      <c r="C18" s="113">
        <f>'קרנות נאמנות'!L11</f>
        <v>32568.583420000003</v>
      </c>
      <c r="D18" s="114">
        <f t="shared" si="1"/>
        <v>5.7075676657719461E-2</v>
      </c>
    </row>
    <row r="19" spans="1:4">
      <c r="A19" s="55" t="s">
        <v>152</v>
      </c>
      <c r="B19" s="29" t="s">
        <v>82</v>
      </c>
      <c r="C19" s="113">
        <f>'כתבי אופציה'!I11</f>
        <v>4.7698</v>
      </c>
      <c r="D19" s="114">
        <f t="shared" si="1"/>
        <v>8.3589623475858959E-6</v>
      </c>
    </row>
    <row r="20" spans="1:4">
      <c r="A20" s="55" t="s">
        <v>152</v>
      </c>
      <c r="B20" s="29" t="s">
        <v>83</v>
      </c>
      <c r="C20" s="113" t="s" vm="4">
        <v>1692</v>
      </c>
      <c r="D20" s="114" t="s" vm="5">
        <v>1692</v>
      </c>
    </row>
    <row r="21" spans="1:4">
      <c r="A21" s="55" t="s">
        <v>152</v>
      </c>
      <c r="B21" s="29" t="s">
        <v>84</v>
      </c>
      <c r="C21" s="113">
        <f>'חוזים עתידיים'!I11</f>
        <v>-497.34412000000003</v>
      </c>
      <c r="D21" s="114">
        <f>C21/$C$42</f>
        <v>-8.7158387623658047E-4</v>
      </c>
    </row>
    <row r="22" spans="1:4">
      <c r="A22" s="55" t="s">
        <v>152</v>
      </c>
      <c r="B22" s="29" t="s">
        <v>85</v>
      </c>
      <c r="C22" s="113" t="s" vm="6">
        <v>1692</v>
      </c>
      <c r="D22" s="114" t="s" vm="7">
        <v>1692</v>
      </c>
    </row>
    <row r="23" spans="1:4">
      <c r="B23" s="28" t="s">
        <v>209</v>
      </c>
      <c r="C23" s="113">
        <f>C26+C27+C28+C29+C31</f>
        <v>9197.6154999999999</v>
      </c>
      <c r="D23" s="114">
        <f>C23/$C$42</f>
        <v>1.6118604900010991E-2</v>
      </c>
    </row>
    <row r="24" spans="1:4">
      <c r="A24" s="55" t="s">
        <v>152</v>
      </c>
      <c r="B24" s="29" t="s">
        <v>86</v>
      </c>
      <c r="C24" s="113" t="s" vm="8">
        <v>1692</v>
      </c>
      <c r="D24" s="114" t="s" vm="9">
        <v>1692</v>
      </c>
    </row>
    <row r="25" spans="1:4">
      <c r="A25" s="55" t="s">
        <v>152</v>
      </c>
      <c r="B25" s="29" t="s">
        <v>87</v>
      </c>
      <c r="C25" s="113" t="s" vm="10">
        <v>1692</v>
      </c>
      <c r="D25" s="114" t="s" vm="11">
        <v>1692</v>
      </c>
    </row>
    <row r="26" spans="1:4">
      <c r="A26" s="55" t="s">
        <v>152</v>
      </c>
      <c r="B26" s="29" t="s">
        <v>78</v>
      </c>
      <c r="C26" s="113">
        <f>'לא סחיר - אג"ח קונצרני'!P11</f>
        <v>7380.3241500000004</v>
      </c>
      <c r="D26" s="114">
        <f t="shared" ref="D26:D29" si="2">C26/$C$42</f>
        <v>1.2933844539148157E-2</v>
      </c>
    </row>
    <row r="27" spans="1:4">
      <c r="A27" s="55" t="s">
        <v>152</v>
      </c>
      <c r="B27" s="29" t="s">
        <v>88</v>
      </c>
      <c r="C27" s="113">
        <f>'לא סחיר - מניות'!J11</f>
        <v>109.32299</v>
      </c>
      <c r="D27" s="114">
        <f t="shared" si="2"/>
        <v>1.9158596946109048E-4</v>
      </c>
    </row>
    <row r="28" spans="1:4">
      <c r="A28" s="55" t="s">
        <v>152</v>
      </c>
      <c r="B28" s="29" t="s">
        <v>89</v>
      </c>
      <c r="C28" s="113">
        <f>'לא סחיר - קרנות השקעה'!H11</f>
        <v>1464.4084000000005</v>
      </c>
      <c r="D28" s="114">
        <f t="shared" si="2"/>
        <v>2.5663412883325317E-3</v>
      </c>
    </row>
    <row r="29" spans="1:4">
      <c r="A29" s="55" t="s">
        <v>152</v>
      </c>
      <c r="B29" s="29" t="s">
        <v>90</v>
      </c>
      <c r="C29" s="113">
        <f>'לא סחיר - כתבי אופציה'!I11</f>
        <v>2.2016399999999998</v>
      </c>
      <c r="D29" s="114">
        <f t="shared" si="2"/>
        <v>3.8583223327894272E-6</v>
      </c>
    </row>
    <row r="30" spans="1:4">
      <c r="A30" s="55" t="s">
        <v>152</v>
      </c>
      <c r="B30" s="29" t="s">
        <v>232</v>
      </c>
      <c r="C30" s="113" t="s" vm="12">
        <v>1692</v>
      </c>
      <c r="D30" s="114" t="s" vm="13">
        <v>1692</v>
      </c>
    </row>
    <row r="31" spans="1:4">
      <c r="A31" s="55" t="s">
        <v>152</v>
      </c>
      <c r="B31" s="29" t="s">
        <v>113</v>
      </c>
      <c r="C31" s="113">
        <f>'לא סחיר - חוזים עתידיים'!I11</f>
        <v>241.35832000000005</v>
      </c>
      <c r="D31" s="114">
        <f>C31/$C$42</f>
        <v>4.2297478073642251E-4</v>
      </c>
    </row>
    <row r="32" spans="1:4">
      <c r="A32" s="55" t="s">
        <v>152</v>
      </c>
      <c r="B32" s="29" t="s">
        <v>91</v>
      </c>
      <c r="C32" s="113" t="s" vm="14">
        <v>1692</v>
      </c>
      <c r="D32" s="114" t="s" vm="15">
        <v>1692</v>
      </c>
    </row>
    <row r="33" spans="1:4">
      <c r="A33" s="55" t="s">
        <v>152</v>
      </c>
      <c r="B33" s="28" t="s">
        <v>210</v>
      </c>
      <c r="C33" s="113">
        <f>הלוואות!O10</f>
        <v>25971.352940000019</v>
      </c>
      <c r="D33" s="114">
        <f t="shared" ref="D33:D34" si="3">C33/$C$42</f>
        <v>4.5514185362347352E-2</v>
      </c>
    </row>
    <row r="34" spans="1:4">
      <c r="A34" s="55" t="s">
        <v>152</v>
      </c>
      <c r="B34" s="28" t="s">
        <v>211</v>
      </c>
      <c r="C34" s="113">
        <f>'פקדונות מעל 3 חודשים'!M10</f>
        <v>20052.190190000001</v>
      </c>
      <c r="D34" s="114">
        <f t="shared" si="3"/>
        <v>3.5140991820378477E-2</v>
      </c>
    </row>
    <row r="35" spans="1:4">
      <c r="A35" s="55" t="s">
        <v>152</v>
      </c>
      <c r="B35" s="28" t="s">
        <v>212</v>
      </c>
      <c r="C35" s="113" t="s" vm="16">
        <v>1692</v>
      </c>
      <c r="D35" s="114" t="s" vm="17">
        <v>1692</v>
      </c>
    </row>
    <row r="36" spans="1:4">
      <c r="A36" s="55" t="s">
        <v>152</v>
      </c>
      <c r="B36" s="56" t="s">
        <v>213</v>
      </c>
      <c r="C36" s="113" t="s" vm="18">
        <v>1692</v>
      </c>
      <c r="D36" s="114" t="s" vm="19">
        <v>1692</v>
      </c>
    </row>
    <row r="37" spans="1:4">
      <c r="A37" s="55" t="s">
        <v>152</v>
      </c>
      <c r="B37" s="28" t="s">
        <v>214</v>
      </c>
      <c r="C37" s="113">
        <f>'השקעות אחרות '!I10</f>
        <v>2.51444</v>
      </c>
      <c r="D37" s="114">
        <f>C37/$C$42</f>
        <v>4.4064969779160302E-6</v>
      </c>
    </row>
    <row r="38" spans="1:4">
      <c r="A38" s="55"/>
      <c r="B38" s="69" t="s">
        <v>216</v>
      </c>
      <c r="C38" s="113">
        <v>0</v>
      </c>
      <c r="D38" s="114">
        <f>C38/$C$42</f>
        <v>0</v>
      </c>
    </row>
    <row r="39" spans="1:4">
      <c r="A39" s="55" t="s">
        <v>152</v>
      </c>
      <c r="B39" s="70" t="s">
        <v>217</v>
      </c>
      <c r="C39" s="113" t="s" vm="20">
        <v>1692</v>
      </c>
      <c r="D39" s="114" t="s" vm="21">
        <v>1692</v>
      </c>
    </row>
    <row r="40" spans="1:4">
      <c r="A40" s="55" t="s">
        <v>152</v>
      </c>
      <c r="B40" s="70" t="s">
        <v>250</v>
      </c>
      <c r="C40" s="113" t="s" vm="22">
        <v>1692</v>
      </c>
      <c r="D40" s="114" t="s" vm="23">
        <v>1692</v>
      </c>
    </row>
    <row r="41" spans="1:4">
      <c r="A41" s="55" t="s">
        <v>152</v>
      </c>
      <c r="B41" s="70" t="s">
        <v>218</v>
      </c>
      <c r="C41" s="113" t="s" vm="24">
        <v>1692</v>
      </c>
      <c r="D41" s="114" t="s" vm="25">
        <v>1692</v>
      </c>
    </row>
    <row r="42" spans="1:4">
      <c r="B42" s="70" t="s">
        <v>92</v>
      </c>
      <c r="C42" s="113">
        <f>C38+C10</f>
        <v>570621.06534999993</v>
      </c>
      <c r="D42" s="114">
        <f>C42/$C$42</f>
        <v>1</v>
      </c>
    </row>
    <row r="43" spans="1:4">
      <c r="A43" s="55" t="s">
        <v>152</v>
      </c>
      <c r="B43" s="70" t="s">
        <v>215</v>
      </c>
      <c r="C43" s="134">
        <f>'יתרת התחייבות להשקעה'!C10</f>
        <v>15296.946577842436</v>
      </c>
      <c r="D43" s="114"/>
    </row>
    <row r="44" spans="1:4">
      <c r="B44" s="6" t="s">
        <v>118</v>
      </c>
    </row>
    <row r="45" spans="1:4">
      <c r="C45" s="76" t="s">
        <v>197</v>
      </c>
      <c r="D45" s="35" t="s">
        <v>112</v>
      </c>
    </row>
    <row r="46" spans="1:4">
      <c r="C46" s="77" t="s">
        <v>1</v>
      </c>
      <c r="D46" s="24" t="s">
        <v>2</v>
      </c>
    </row>
    <row r="47" spans="1:4">
      <c r="C47" s="115" t="s">
        <v>178</v>
      </c>
      <c r="D47" s="116" vm="26">
        <v>2.6831999999999998</v>
      </c>
    </row>
    <row r="48" spans="1:4">
      <c r="C48" s="115" t="s">
        <v>187</v>
      </c>
      <c r="D48" s="116">
        <v>1.056065732237796</v>
      </c>
    </row>
    <row r="49" spans="2:4">
      <c r="C49" s="115" t="s">
        <v>183</v>
      </c>
      <c r="D49" s="116" vm="27">
        <v>2.6907999999999999</v>
      </c>
    </row>
    <row r="50" spans="2:4">
      <c r="B50" s="12"/>
      <c r="C50" s="115" t="s">
        <v>1237</v>
      </c>
      <c r="D50" s="116" vm="28">
        <v>3.6467999999999998</v>
      </c>
    </row>
    <row r="51" spans="2:4">
      <c r="C51" s="115" t="s">
        <v>176</v>
      </c>
      <c r="D51" s="116" vm="29">
        <v>3.9859</v>
      </c>
    </row>
    <row r="52" spans="2:4">
      <c r="C52" s="115" t="s">
        <v>177</v>
      </c>
      <c r="D52" s="116" vm="30">
        <v>4.5420999999999996</v>
      </c>
    </row>
    <row r="53" spans="2:4">
      <c r="C53" s="115" t="s">
        <v>179</v>
      </c>
      <c r="D53" s="116">
        <v>0.44789504701873062</v>
      </c>
    </row>
    <row r="54" spans="2:4">
      <c r="C54" s="115" t="s">
        <v>184</v>
      </c>
      <c r="D54" s="116" vm="31">
        <v>3.1240000000000001</v>
      </c>
    </row>
    <row r="55" spans="2:4">
      <c r="C55" s="115" t="s">
        <v>185</v>
      </c>
      <c r="D55" s="116">
        <v>0.19270626626096926</v>
      </c>
    </row>
    <row r="56" spans="2:4">
      <c r="C56" s="115" t="s">
        <v>182</v>
      </c>
      <c r="D56" s="116" vm="32">
        <v>0.53600000000000003</v>
      </c>
    </row>
    <row r="57" spans="2:4">
      <c r="C57" s="115" t="s">
        <v>1693</v>
      </c>
      <c r="D57" s="135">
        <v>2.5608</v>
      </c>
    </row>
    <row r="58" spans="2:4">
      <c r="C58" s="115" t="s">
        <v>181</v>
      </c>
      <c r="D58" s="116" vm="33">
        <v>0.41299999999999998</v>
      </c>
    </row>
    <row r="59" spans="2:4">
      <c r="C59" s="115" t="s">
        <v>174</v>
      </c>
      <c r="D59" s="116" vm="34">
        <v>3.496</v>
      </c>
    </row>
    <row r="60" spans="2:4">
      <c r="C60" s="115" t="s">
        <v>188</v>
      </c>
      <c r="D60" s="116" vm="35">
        <v>0.2671</v>
      </c>
    </row>
    <row r="61" spans="2:4">
      <c r="C61" s="115" t="s">
        <v>1694</v>
      </c>
      <c r="D61" s="116" vm="36">
        <v>0.41749999999999998</v>
      </c>
    </row>
    <row r="62" spans="2:4">
      <c r="C62" s="115" t="s">
        <v>175</v>
      </c>
      <c r="D62" s="116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I19" sqref="I19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190</v>
      </c>
      <c r="C1" s="78" t="s" vm="1">
        <v>263</v>
      </c>
    </row>
    <row r="2" spans="2:60">
      <c r="B2" s="57" t="s">
        <v>189</v>
      </c>
      <c r="C2" s="78" t="s">
        <v>264</v>
      </c>
    </row>
    <row r="3" spans="2:60">
      <c r="B3" s="57" t="s">
        <v>191</v>
      </c>
      <c r="C3" s="78" t="s">
        <v>265</v>
      </c>
    </row>
    <row r="4" spans="2:60">
      <c r="B4" s="57" t="s">
        <v>192</v>
      </c>
      <c r="C4" s="78">
        <v>2145</v>
      </c>
    </row>
    <row r="6" spans="2:60" ht="26.25" customHeight="1">
      <c r="B6" s="194" t="s">
        <v>220</v>
      </c>
      <c r="C6" s="195"/>
      <c r="D6" s="195"/>
      <c r="E6" s="195"/>
      <c r="F6" s="195"/>
      <c r="G6" s="195"/>
      <c r="H6" s="195"/>
      <c r="I6" s="195"/>
      <c r="J6" s="195"/>
      <c r="K6" s="195"/>
      <c r="L6" s="196"/>
    </row>
    <row r="7" spans="2:60" ht="26.25" customHeight="1">
      <c r="B7" s="194" t="s">
        <v>101</v>
      </c>
      <c r="C7" s="195"/>
      <c r="D7" s="195"/>
      <c r="E7" s="195"/>
      <c r="F7" s="195"/>
      <c r="G7" s="195"/>
      <c r="H7" s="195"/>
      <c r="I7" s="195"/>
      <c r="J7" s="195"/>
      <c r="K7" s="195"/>
      <c r="L7" s="196"/>
      <c r="BH7" s="3"/>
    </row>
    <row r="8" spans="2:60" s="3" customFormat="1" ht="78.75">
      <c r="B8" s="22" t="s">
        <v>126</v>
      </c>
      <c r="C8" s="30" t="s">
        <v>50</v>
      </c>
      <c r="D8" s="30" t="s">
        <v>130</v>
      </c>
      <c r="E8" s="30" t="s">
        <v>69</v>
      </c>
      <c r="F8" s="30" t="s">
        <v>110</v>
      </c>
      <c r="G8" s="30" t="s">
        <v>249</v>
      </c>
      <c r="H8" s="30" t="s">
        <v>248</v>
      </c>
      <c r="I8" s="30" t="s">
        <v>66</v>
      </c>
      <c r="J8" s="30" t="s">
        <v>63</v>
      </c>
      <c r="K8" s="30" t="s">
        <v>193</v>
      </c>
      <c r="L8" s="30" t="s">
        <v>195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258</v>
      </c>
      <c r="H9" s="16"/>
      <c r="I9" s="16" t="s">
        <v>252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29" t="s">
        <v>53</v>
      </c>
      <c r="C11" s="130"/>
      <c r="D11" s="130"/>
      <c r="E11" s="130"/>
      <c r="F11" s="130"/>
      <c r="G11" s="131"/>
      <c r="H11" s="133"/>
      <c r="I11" s="131">
        <v>4.7698</v>
      </c>
      <c r="J11" s="130"/>
      <c r="K11" s="132">
        <v>1</v>
      </c>
      <c r="L11" s="132">
        <f>I11/'סכום נכסי הקרן'!$C$42</f>
        <v>8.3589623475858959E-6</v>
      </c>
      <c r="BC11" s="1"/>
      <c r="BD11" s="3"/>
      <c r="BE11" s="1"/>
      <c r="BG11" s="1"/>
    </row>
    <row r="12" spans="2:60" s="4" customFormat="1" ht="18" customHeight="1">
      <c r="B12" s="129" t="s">
        <v>28</v>
      </c>
      <c r="C12" s="130"/>
      <c r="D12" s="130"/>
      <c r="E12" s="130"/>
      <c r="F12" s="130"/>
      <c r="G12" s="131"/>
      <c r="H12" s="133"/>
      <c r="I12" s="131">
        <v>4.7698</v>
      </c>
      <c r="J12" s="130"/>
      <c r="K12" s="132">
        <v>1</v>
      </c>
      <c r="L12" s="132">
        <f>I12/'סכום נכסי הקרן'!$C$42</f>
        <v>8.3589623475858959E-6</v>
      </c>
      <c r="BC12" s="1"/>
      <c r="BD12" s="3"/>
      <c r="BE12" s="1"/>
      <c r="BG12" s="1"/>
    </row>
    <row r="13" spans="2:60">
      <c r="B13" s="129" t="s">
        <v>1546</v>
      </c>
      <c r="C13" s="130"/>
      <c r="D13" s="130"/>
      <c r="E13" s="130"/>
      <c r="F13" s="130"/>
      <c r="G13" s="131"/>
      <c r="H13" s="133"/>
      <c r="I13" s="131">
        <v>4.7698</v>
      </c>
      <c r="J13" s="130"/>
      <c r="K13" s="132">
        <v>1</v>
      </c>
      <c r="L13" s="132">
        <f>I13/'סכום נכסי הקרן'!$C$42</f>
        <v>8.3589623475858959E-6</v>
      </c>
      <c r="BD13" s="3"/>
    </row>
    <row r="14" spans="2:60" ht="20.25">
      <c r="B14" s="87" t="s">
        <v>1547</v>
      </c>
      <c r="C14" s="84" t="s">
        <v>1548</v>
      </c>
      <c r="D14" s="97" t="s">
        <v>131</v>
      </c>
      <c r="E14" s="97" t="s">
        <v>372</v>
      </c>
      <c r="F14" s="97" t="s">
        <v>175</v>
      </c>
      <c r="G14" s="94">
        <v>1500</v>
      </c>
      <c r="H14" s="96">
        <v>130.30000000000001</v>
      </c>
      <c r="I14" s="94">
        <v>1.9544999999999999</v>
      </c>
      <c r="J14" s="95">
        <v>2.6738539861815224E-4</v>
      </c>
      <c r="K14" s="95">
        <v>0.4097656086209065</v>
      </c>
      <c r="L14" s="95">
        <f>I14/'סכום נכסי הקרן'!$C$42</f>
        <v>3.425215293797776E-6</v>
      </c>
      <c r="BD14" s="4"/>
    </row>
    <row r="15" spans="2:60">
      <c r="B15" s="87" t="s">
        <v>1549</v>
      </c>
      <c r="C15" s="84" t="s">
        <v>1550</v>
      </c>
      <c r="D15" s="97" t="s">
        <v>131</v>
      </c>
      <c r="E15" s="97" t="s">
        <v>993</v>
      </c>
      <c r="F15" s="97" t="s">
        <v>175</v>
      </c>
      <c r="G15" s="94">
        <v>3902.25</v>
      </c>
      <c r="H15" s="96">
        <v>61.7</v>
      </c>
      <c r="I15" s="94">
        <v>2.4076900000000001</v>
      </c>
      <c r="J15" s="95">
        <v>6.0611336917798769E-4</v>
      </c>
      <c r="K15" s="95">
        <v>0.50477797811228986</v>
      </c>
      <c r="L15" s="95">
        <f>I15/'סכום נכסי הקרן'!$C$42</f>
        <v>4.2194201129311678E-6</v>
      </c>
    </row>
    <row r="16" spans="2:60">
      <c r="B16" s="87" t="s">
        <v>1551</v>
      </c>
      <c r="C16" s="84" t="s">
        <v>1552</v>
      </c>
      <c r="D16" s="97" t="s">
        <v>131</v>
      </c>
      <c r="E16" s="97" t="s">
        <v>1037</v>
      </c>
      <c r="F16" s="97" t="s">
        <v>175</v>
      </c>
      <c r="G16" s="94">
        <v>13587</v>
      </c>
      <c r="H16" s="96">
        <v>3</v>
      </c>
      <c r="I16" s="94">
        <v>0.40761000000000003</v>
      </c>
      <c r="J16" s="95">
        <v>3.8531017369727047E-4</v>
      </c>
      <c r="K16" s="95">
        <v>8.5456413266803644E-2</v>
      </c>
      <c r="L16" s="95">
        <f>I16/'סכום נכסי הקרן'!$C$42</f>
        <v>7.1432694085695147E-7</v>
      </c>
    </row>
    <row r="17" spans="2:56">
      <c r="B17" s="83"/>
      <c r="C17" s="84"/>
      <c r="D17" s="84"/>
      <c r="E17" s="84"/>
      <c r="F17" s="84"/>
      <c r="G17" s="94"/>
      <c r="H17" s="96"/>
      <c r="I17" s="84"/>
      <c r="J17" s="84"/>
      <c r="K17" s="95"/>
      <c r="L17" s="84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99" t="s">
        <v>262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99" t="s">
        <v>122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99" t="s">
        <v>247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99" t="s">
        <v>257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190</v>
      </c>
      <c r="C1" s="78" t="s" vm="1">
        <v>263</v>
      </c>
    </row>
    <row r="2" spans="2:61">
      <c r="B2" s="57" t="s">
        <v>189</v>
      </c>
      <c r="C2" s="78" t="s">
        <v>264</v>
      </c>
    </row>
    <row r="3" spans="2:61">
      <c r="B3" s="57" t="s">
        <v>191</v>
      </c>
      <c r="C3" s="78" t="s">
        <v>265</v>
      </c>
    </row>
    <row r="4" spans="2:61">
      <c r="B4" s="57" t="s">
        <v>192</v>
      </c>
      <c r="C4" s="78">
        <v>2145</v>
      </c>
    </row>
    <row r="6" spans="2:61" ht="26.25" customHeight="1">
      <c r="B6" s="194" t="s">
        <v>220</v>
      </c>
      <c r="C6" s="195"/>
      <c r="D6" s="195"/>
      <c r="E6" s="195"/>
      <c r="F6" s="195"/>
      <c r="G6" s="195"/>
      <c r="H6" s="195"/>
      <c r="I6" s="195"/>
      <c r="J6" s="195"/>
      <c r="K6" s="195"/>
      <c r="L6" s="196"/>
    </row>
    <row r="7" spans="2:61" ht="26.25" customHeight="1">
      <c r="B7" s="194" t="s">
        <v>102</v>
      </c>
      <c r="C7" s="195"/>
      <c r="D7" s="195"/>
      <c r="E7" s="195"/>
      <c r="F7" s="195"/>
      <c r="G7" s="195"/>
      <c r="H7" s="195"/>
      <c r="I7" s="195"/>
      <c r="J7" s="195"/>
      <c r="K7" s="195"/>
      <c r="L7" s="196"/>
      <c r="BI7" s="3"/>
    </row>
    <row r="8" spans="2:61" s="3" customFormat="1" ht="78.75">
      <c r="B8" s="22" t="s">
        <v>126</v>
      </c>
      <c r="C8" s="30" t="s">
        <v>50</v>
      </c>
      <c r="D8" s="30" t="s">
        <v>130</v>
      </c>
      <c r="E8" s="30" t="s">
        <v>69</v>
      </c>
      <c r="F8" s="30" t="s">
        <v>110</v>
      </c>
      <c r="G8" s="30" t="s">
        <v>249</v>
      </c>
      <c r="H8" s="30" t="s">
        <v>248</v>
      </c>
      <c r="I8" s="30" t="s">
        <v>66</v>
      </c>
      <c r="J8" s="30" t="s">
        <v>63</v>
      </c>
      <c r="K8" s="30" t="s">
        <v>193</v>
      </c>
      <c r="L8" s="31" t="s">
        <v>195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258</v>
      </c>
      <c r="H9" s="16"/>
      <c r="I9" s="16" t="s">
        <v>252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 t="s">
        <v>262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 t="s">
        <v>122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99" t="s">
        <v>247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257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C11" sqref="C11:K23"/>
    </sheetView>
  </sheetViews>
  <sheetFormatPr defaultColWidth="9.140625" defaultRowHeight="18"/>
  <cols>
    <col min="1" max="1" width="6.28515625" style="2" customWidth="1"/>
    <col min="2" max="2" width="32.14062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" style="1" bestFit="1" customWidth="1"/>
    <col min="8" max="8" width="10.7109375" style="1" bestFit="1" customWidth="1"/>
    <col min="9" max="9" width="8" style="1" customWidth="1"/>
    <col min="10" max="10" width="9.14062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190</v>
      </c>
      <c r="C1" s="78" t="s" vm="1">
        <v>263</v>
      </c>
    </row>
    <row r="2" spans="1:60">
      <c r="B2" s="57" t="s">
        <v>189</v>
      </c>
      <c r="C2" s="78" t="s">
        <v>264</v>
      </c>
    </row>
    <row r="3" spans="1:60">
      <c r="B3" s="57" t="s">
        <v>191</v>
      </c>
      <c r="C3" s="78" t="s">
        <v>265</v>
      </c>
    </row>
    <row r="4" spans="1:60">
      <c r="B4" s="57" t="s">
        <v>192</v>
      </c>
      <c r="C4" s="78">
        <v>2145</v>
      </c>
    </row>
    <row r="6" spans="1:60" ht="26.25" customHeight="1">
      <c r="B6" s="194" t="s">
        <v>220</v>
      </c>
      <c r="C6" s="195"/>
      <c r="D6" s="195"/>
      <c r="E6" s="195"/>
      <c r="F6" s="195"/>
      <c r="G6" s="195"/>
      <c r="H6" s="195"/>
      <c r="I6" s="195"/>
      <c r="J6" s="195"/>
      <c r="K6" s="196"/>
      <c r="BD6" s="1" t="s">
        <v>131</v>
      </c>
      <c r="BF6" s="1" t="s">
        <v>198</v>
      </c>
      <c r="BH6" s="3" t="s">
        <v>175</v>
      </c>
    </row>
    <row r="7" spans="1:60" ht="26.25" customHeight="1">
      <c r="B7" s="194" t="s">
        <v>103</v>
      </c>
      <c r="C7" s="195"/>
      <c r="D7" s="195"/>
      <c r="E7" s="195"/>
      <c r="F7" s="195"/>
      <c r="G7" s="195"/>
      <c r="H7" s="195"/>
      <c r="I7" s="195"/>
      <c r="J7" s="195"/>
      <c r="K7" s="196"/>
      <c r="BD7" s="3" t="s">
        <v>133</v>
      </c>
      <c r="BF7" s="1" t="s">
        <v>153</v>
      </c>
      <c r="BH7" s="3" t="s">
        <v>174</v>
      </c>
    </row>
    <row r="8" spans="1:60" s="3" customFormat="1" ht="78.75">
      <c r="A8" s="2"/>
      <c r="B8" s="22" t="s">
        <v>126</v>
      </c>
      <c r="C8" s="30" t="s">
        <v>50</v>
      </c>
      <c r="D8" s="30" t="s">
        <v>130</v>
      </c>
      <c r="E8" s="30" t="s">
        <v>69</v>
      </c>
      <c r="F8" s="30" t="s">
        <v>110</v>
      </c>
      <c r="G8" s="30" t="s">
        <v>249</v>
      </c>
      <c r="H8" s="30" t="s">
        <v>248</v>
      </c>
      <c r="I8" s="30" t="s">
        <v>66</v>
      </c>
      <c r="J8" s="30" t="s">
        <v>193</v>
      </c>
      <c r="K8" s="30" t="s">
        <v>195</v>
      </c>
      <c r="BC8" s="1" t="s">
        <v>146</v>
      </c>
      <c r="BD8" s="1" t="s">
        <v>147</v>
      </c>
      <c r="BE8" s="1" t="s">
        <v>154</v>
      </c>
      <c r="BG8" s="4" t="s">
        <v>176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/>
      <c r="I9" s="16" t="s">
        <v>252</v>
      </c>
      <c r="J9" s="32" t="s">
        <v>20</v>
      </c>
      <c r="K9" s="58" t="s">
        <v>20</v>
      </c>
      <c r="BC9" s="1" t="s">
        <v>143</v>
      </c>
      <c r="BE9" s="1" t="s">
        <v>155</v>
      </c>
      <c r="BG9" s="4" t="s">
        <v>177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139</v>
      </c>
      <c r="BD10" s="3"/>
      <c r="BE10" s="1" t="s">
        <v>199</v>
      </c>
      <c r="BG10" s="1" t="s">
        <v>183</v>
      </c>
    </row>
    <row r="11" spans="1:60" s="4" customFormat="1" ht="18" customHeight="1">
      <c r="A11" s="2"/>
      <c r="B11" s="117" t="s">
        <v>54</v>
      </c>
      <c r="C11" s="118"/>
      <c r="D11" s="118"/>
      <c r="E11" s="118"/>
      <c r="F11" s="118"/>
      <c r="G11" s="119"/>
      <c r="H11" s="122"/>
      <c r="I11" s="119">
        <v>-497.34412000000003</v>
      </c>
      <c r="J11" s="120">
        <v>1</v>
      </c>
      <c r="K11" s="120">
        <f>I11/'סכום נכסי הקרן'!$C$42</f>
        <v>-8.7158387623658047E-4</v>
      </c>
      <c r="L11" s="3"/>
      <c r="M11" s="3"/>
      <c r="N11" s="3"/>
      <c r="O11" s="3"/>
      <c r="BC11" s="1" t="s">
        <v>138</v>
      </c>
      <c r="BD11" s="3"/>
      <c r="BE11" s="1" t="s">
        <v>156</v>
      </c>
      <c r="BG11" s="1" t="s">
        <v>178</v>
      </c>
    </row>
    <row r="12" spans="1:60" ht="20.25">
      <c r="B12" s="121" t="s">
        <v>245</v>
      </c>
      <c r="C12" s="118"/>
      <c r="D12" s="118"/>
      <c r="E12" s="118"/>
      <c r="F12" s="118"/>
      <c r="G12" s="119"/>
      <c r="H12" s="122"/>
      <c r="I12" s="119">
        <v>-497.34412000000003</v>
      </c>
      <c r="J12" s="120">
        <v>1</v>
      </c>
      <c r="K12" s="120">
        <f>I12/'סכום נכסי הקרן'!$C$42</f>
        <v>-8.7158387623658047E-4</v>
      </c>
      <c r="P12" s="1"/>
      <c r="BC12" s="1" t="s">
        <v>136</v>
      </c>
      <c r="BD12" s="4"/>
      <c r="BE12" s="1" t="s">
        <v>157</v>
      </c>
      <c r="BG12" s="1" t="s">
        <v>179</v>
      </c>
    </row>
    <row r="13" spans="1:60">
      <c r="B13" s="83" t="s">
        <v>1553</v>
      </c>
      <c r="C13" s="84" t="s">
        <v>1554</v>
      </c>
      <c r="D13" s="97" t="s">
        <v>30</v>
      </c>
      <c r="E13" s="97"/>
      <c r="F13" s="97" t="s">
        <v>176</v>
      </c>
      <c r="G13" s="94">
        <v>66</v>
      </c>
      <c r="H13" s="96">
        <v>343100</v>
      </c>
      <c r="I13" s="94">
        <v>-325.80751000000004</v>
      </c>
      <c r="J13" s="95">
        <v>0.6550947259615737</v>
      </c>
      <c r="K13" s="95">
        <f>I13/'סכום נכסי הקרן'!$C$42</f>
        <v>-5.7097000055572882E-4</v>
      </c>
      <c r="P13" s="1"/>
      <c r="BC13" s="1" t="s">
        <v>140</v>
      </c>
      <c r="BE13" s="1" t="s">
        <v>158</v>
      </c>
      <c r="BG13" s="1" t="s">
        <v>180</v>
      </c>
    </row>
    <row r="14" spans="1:60">
      <c r="B14" s="83" t="s">
        <v>1555</v>
      </c>
      <c r="C14" s="84" t="s">
        <v>1556</v>
      </c>
      <c r="D14" s="97" t="s">
        <v>30</v>
      </c>
      <c r="E14" s="97"/>
      <c r="F14" s="97" t="s">
        <v>176</v>
      </c>
      <c r="G14" s="94">
        <v>17</v>
      </c>
      <c r="H14" s="96">
        <v>13050</v>
      </c>
      <c r="I14" s="94">
        <v>-2.001E-2</v>
      </c>
      <c r="J14" s="95">
        <v>4.0233711821102861E-5</v>
      </c>
      <c r="K14" s="95">
        <f>I14/'סכום נכסי הקרן'!$C$42</f>
        <v>-3.5067054504422357E-8</v>
      </c>
      <c r="P14" s="1"/>
      <c r="BC14" s="1" t="s">
        <v>137</v>
      </c>
      <c r="BE14" s="1" t="s">
        <v>159</v>
      </c>
      <c r="BG14" s="1" t="s">
        <v>182</v>
      </c>
    </row>
    <row r="15" spans="1:60">
      <c r="B15" s="83" t="s">
        <v>1557</v>
      </c>
      <c r="C15" s="84" t="s">
        <v>1558</v>
      </c>
      <c r="D15" s="97" t="s">
        <v>30</v>
      </c>
      <c r="E15" s="97"/>
      <c r="F15" s="97" t="s">
        <v>177</v>
      </c>
      <c r="G15" s="94">
        <v>11</v>
      </c>
      <c r="H15" s="96">
        <v>724250</v>
      </c>
      <c r="I15" s="94">
        <v>-96.792149999999992</v>
      </c>
      <c r="J15" s="95">
        <v>0.19461806445002303</v>
      </c>
      <c r="K15" s="95">
        <f>I15/'סכום נכסי הקרן'!$C$42</f>
        <v>-1.696259669990117E-4</v>
      </c>
      <c r="P15" s="1"/>
      <c r="BC15" s="1" t="s">
        <v>148</v>
      </c>
      <c r="BE15" s="1" t="s">
        <v>200</v>
      </c>
      <c r="BG15" s="1" t="s">
        <v>184</v>
      </c>
    </row>
    <row r="16" spans="1:60" ht="20.25">
      <c r="B16" s="83" t="s">
        <v>1559</v>
      </c>
      <c r="C16" s="84" t="s">
        <v>1560</v>
      </c>
      <c r="D16" s="97" t="s">
        <v>30</v>
      </c>
      <c r="E16" s="97"/>
      <c r="F16" s="97" t="s">
        <v>174</v>
      </c>
      <c r="G16" s="94">
        <v>8</v>
      </c>
      <c r="H16" s="96">
        <v>141270</v>
      </c>
      <c r="I16" s="94">
        <v>-13.82668</v>
      </c>
      <c r="J16" s="95">
        <v>2.7801032411924363E-2</v>
      </c>
      <c r="K16" s="95">
        <f>I16/'סכום נכסי הקרן'!$C$42</f>
        <v>-2.4230931592963843E-5</v>
      </c>
      <c r="P16" s="1"/>
      <c r="BC16" s="4" t="s">
        <v>134</v>
      </c>
      <c r="BD16" s="1" t="s">
        <v>149</v>
      </c>
      <c r="BE16" s="1" t="s">
        <v>160</v>
      </c>
      <c r="BG16" s="1" t="s">
        <v>185</v>
      </c>
    </row>
    <row r="17" spans="2:60">
      <c r="B17" s="83" t="s">
        <v>1561</v>
      </c>
      <c r="C17" s="84" t="s">
        <v>1562</v>
      </c>
      <c r="D17" s="97" t="s">
        <v>30</v>
      </c>
      <c r="E17" s="97"/>
      <c r="F17" s="97" t="s">
        <v>174</v>
      </c>
      <c r="G17" s="94">
        <v>78</v>
      </c>
      <c r="H17" s="96">
        <v>242100</v>
      </c>
      <c r="I17" s="94">
        <v>-82.765770000000003</v>
      </c>
      <c r="J17" s="95">
        <v>0.16641549919198803</v>
      </c>
      <c r="K17" s="95">
        <f>I17/'סכום נכסי הקרן'!$C$42</f>
        <v>-1.4504506585159846E-4</v>
      </c>
      <c r="P17" s="1"/>
      <c r="BC17" s="1" t="s">
        <v>144</v>
      </c>
      <c r="BE17" s="1" t="s">
        <v>161</v>
      </c>
      <c r="BG17" s="1" t="s">
        <v>186</v>
      </c>
    </row>
    <row r="18" spans="2:60">
      <c r="B18" s="83" t="s">
        <v>1563</v>
      </c>
      <c r="C18" s="84" t="s">
        <v>1564</v>
      </c>
      <c r="D18" s="97" t="s">
        <v>30</v>
      </c>
      <c r="E18" s="97"/>
      <c r="F18" s="97" t="s">
        <v>184</v>
      </c>
      <c r="G18" s="94">
        <v>14</v>
      </c>
      <c r="H18" s="96">
        <v>161150</v>
      </c>
      <c r="I18" s="94">
        <v>21.867999999999999</v>
      </c>
      <c r="J18" s="95">
        <v>-4.3969555727330197E-2</v>
      </c>
      <c r="K18" s="95">
        <f>I18/'סכום נכסי הקרן'!$C$42</f>
        <v>3.8323155817226789E-5</v>
      </c>
      <c r="BD18" s="1" t="s">
        <v>132</v>
      </c>
      <c r="BF18" s="1" t="s">
        <v>162</v>
      </c>
      <c r="BH18" s="1" t="s">
        <v>30</v>
      </c>
    </row>
    <row r="19" spans="2:60">
      <c r="B19" s="110"/>
      <c r="C19" s="84"/>
      <c r="D19" s="84"/>
      <c r="E19" s="84"/>
      <c r="F19" s="84"/>
      <c r="G19" s="94"/>
      <c r="H19" s="96"/>
      <c r="I19" s="84"/>
      <c r="J19" s="95"/>
      <c r="K19" s="84"/>
      <c r="BD19" s="1" t="s">
        <v>145</v>
      </c>
      <c r="BF19" s="1" t="s">
        <v>163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150</v>
      </c>
      <c r="BF20" s="1" t="s">
        <v>164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135</v>
      </c>
      <c r="BE21" s="1" t="s">
        <v>151</v>
      </c>
      <c r="BF21" s="1" t="s">
        <v>165</v>
      </c>
    </row>
    <row r="22" spans="2:60">
      <c r="B22" s="99" t="s">
        <v>262</v>
      </c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141</v>
      </c>
      <c r="BF22" s="1" t="s">
        <v>166</v>
      </c>
    </row>
    <row r="23" spans="2:60">
      <c r="B23" s="99" t="s">
        <v>122</v>
      </c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30</v>
      </c>
      <c r="BE23" s="1" t="s">
        <v>142</v>
      </c>
      <c r="BF23" s="1" t="s">
        <v>201</v>
      </c>
    </row>
    <row r="24" spans="2:60">
      <c r="B24" s="99" t="s">
        <v>247</v>
      </c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204</v>
      </c>
    </row>
    <row r="25" spans="2:60">
      <c r="B25" s="99" t="s">
        <v>257</v>
      </c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167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168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203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169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170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202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30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190</v>
      </c>
      <c r="C1" s="78" t="s" vm="1">
        <v>263</v>
      </c>
    </row>
    <row r="2" spans="2:81">
      <c r="B2" s="57" t="s">
        <v>189</v>
      </c>
      <c r="C2" s="78" t="s">
        <v>264</v>
      </c>
    </row>
    <row r="3" spans="2:81">
      <c r="B3" s="57" t="s">
        <v>191</v>
      </c>
      <c r="C3" s="78" t="s">
        <v>265</v>
      </c>
      <c r="E3" s="2"/>
    </row>
    <row r="4" spans="2:81">
      <c r="B4" s="57" t="s">
        <v>192</v>
      </c>
      <c r="C4" s="78">
        <v>2145</v>
      </c>
    </row>
    <row r="6" spans="2:81" ht="26.25" customHeight="1">
      <c r="B6" s="194" t="s">
        <v>220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6"/>
    </row>
    <row r="7" spans="2:81" ht="26.25" customHeight="1">
      <c r="B7" s="194" t="s">
        <v>104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6"/>
    </row>
    <row r="8" spans="2:81" s="3" customFormat="1" ht="47.25">
      <c r="B8" s="22" t="s">
        <v>126</v>
      </c>
      <c r="C8" s="30" t="s">
        <v>50</v>
      </c>
      <c r="D8" s="13" t="s">
        <v>55</v>
      </c>
      <c r="E8" s="30" t="s">
        <v>15</v>
      </c>
      <c r="F8" s="30" t="s">
        <v>70</v>
      </c>
      <c r="G8" s="30" t="s">
        <v>111</v>
      </c>
      <c r="H8" s="30" t="s">
        <v>18</v>
      </c>
      <c r="I8" s="30" t="s">
        <v>110</v>
      </c>
      <c r="J8" s="30" t="s">
        <v>17</v>
      </c>
      <c r="K8" s="30" t="s">
        <v>19</v>
      </c>
      <c r="L8" s="30" t="s">
        <v>249</v>
      </c>
      <c r="M8" s="30" t="s">
        <v>248</v>
      </c>
      <c r="N8" s="30" t="s">
        <v>66</v>
      </c>
      <c r="O8" s="30" t="s">
        <v>63</v>
      </c>
      <c r="P8" s="30" t="s">
        <v>193</v>
      </c>
      <c r="Q8" s="31" t="s">
        <v>195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258</v>
      </c>
      <c r="M9" s="32"/>
      <c r="N9" s="32" t="s">
        <v>252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262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122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247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257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>
      <selection activeCell="K10" sqref="K10"/>
    </sheetView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190</v>
      </c>
      <c r="C1" s="78" t="s" vm="1">
        <v>263</v>
      </c>
    </row>
    <row r="2" spans="2:72">
      <c r="B2" s="57" t="s">
        <v>189</v>
      </c>
      <c r="C2" s="78" t="s">
        <v>264</v>
      </c>
    </row>
    <row r="3" spans="2:72">
      <c r="B3" s="57" t="s">
        <v>191</v>
      </c>
      <c r="C3" s="78" t="s">
        <v>265</v>
      </c>
    </row>
    <row r="4" spans="2:72">
      <c r="B4" s="57" t="s">
        <v>192</v>
      </c>
      <c r="C4" s="78">
        <v>2145</v>
      </c>
    </row>
    <row r="6" spans="2:72" ht="26.25" customHeight="1">
      <c r="B6" s="194" t="s">
        <v>221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6"/>
    </row>
    <row r="7" spans="2:72" ht="26.25" customHeight="1">
      <c r="B7" s="194" t="s">
        <v>95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6"/>
    </row>
    <row r="8" spans="2:72" s="3" customFormat="1" ht="78.75">
      <c r="B8" s="22" t="s">
        <v>126</v>
      </c>
      <c r="C8" s="30" t="s">
        <v>50</v>
      </c>
      <c r="D8" s="30" t="s">
        <v>15</v>
      </c>
      <c r="E8" s="30" t="s">
        <v>70</v>
      </c>
      <c r="F8" s="30" t="s">
        <v>111</v>
      </c>
      <c r="G8" s="30" t="s">
        <v>18</v>
      </c>
      <c r="H8" s="30" t="s">
        <v>110</v>
      </c>
      <c r="I8" s="30" t="s">
        <v>17</v>
      </c>
      <c r="J8" s="30" t="s">
        <v>19</v>
      </c>
      <c r="K8" s="30" t="s">
        <v>249</v>
      </c>
      <c r="L8" s="30" t="s">
        <v>248</v>
      </c>
      <c r="M8" s="30" t="s">
        <v>119</v>
      </c>
      <c r="N8" s="30" t="s">
        <v>63</v>
      </c>
      <c r="O8" s="30" t="s">
        <v>193</v>
      </c>
      <c r="P8" s="31" t="s">
        <v>195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258</v>
      </c>
      <c r="L9" s="32"/>
      <c r="M9" s="32" t="s">
        <v>252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 t="s">
        <v>262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72">
      <c r="B13" s="99" t="s">
        <v>122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72">
      <c r="B14" s="99" t="s">
        <v>247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72">
      <c r="B15" s="99" t="s">
        <v>257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72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H25:XFD27 D1:XFD24 D28:XFD1048576 D25:AF27 A1:A1048576 B1:B11 B14:B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190</v>
      </c>
      <c r="C1" s="78" t="s" vm="1">
        <v>263</v>
      </c>
    </row>
    <row r="2" spans="2:65">
      <c r="B2" s="57" t="s">
        <v>189</v>
      </c>
      <c r="C2" s="78" t="s">
        <v>264</v>
      </c>
    </row>
    <row r="3" spans="2:65">
      <c r="B3" s="57" t="s">
        <v>191</v>
      </c>
      <c r="C3" s="78" t="s">
        <v>265</v>
      </c>
    </row>
    <row r="4" spans="2:65">
      <c r="B4" s="57" t="s">
        <v>192</v>
      </c>
      <c r="C4" s="78">
        <v>2145</v>
      </c>
    </row>
    <row r="6" spans="2:65" ht="26.25" customHeight="1">
      <c r="B6" s="194" t="s">
        <v>221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6"/>
    </row>
    <row r="7" spans="2:65" ht="26.25" customHeight="1">
      <c r="B7" s="194" t="s">
        <v>96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6"/>
    </row>
    <row r="8" spans="2:65" s="3" customFormat="1" ht="78.75">
      <c r="B8" s="22" t="s">
        <v>126</v>
      </c>
      <c r="C8" s="30" t="s">
        <v>50</v>
      </c>
      <c r="D8" s="30" t="s">
        <v>128</v>
      </c>
      <c r="E8" s="30" t="s">
        <v>127</v>
      </c>
      <c r="F8" s="30" t="s">
        <v>69</v>
      </c>
      <c r="G8" s="30" t="s">
        <v>15</v>
      </c>
      <c r="H8" s="30" t="s">
        <v>70</v>
      </c>
      <c r="I8" s="30" t="s">
        <v>111</v>
      </c>
      <c r="J8" s="30" t="s">
        <v>18</v>
      </c>
      <c r="K8" s="30" t="s">
        <v>110</v>
      </c>
      <c r="L8" s="30" t="s">
        <v>17</v>
      </c>
      <c r="M8" s="72" t="s">
        <v>19</v>
      </c>
      <c r="N8" s="30" t="s">
        <v>249</v>
      </c>
      <c r="O8" s="30" t="s">
        <v>248</v>
      </c>
      <c r="P8" s="30" t="s">
        <v>119</v>
      </c>
      <c r="Q8" s="30" t="s">
        <v>63</v>
      </c>
      <c r="R8" s="30" t="s">
        <v>193</v>
      </c>
      <c r="S8" s="31" t="s">
        <v>195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258</v>
      </c>
      <c r="O9" s="32"/>
      <c r="P9" s="32" t="s">
        <v>252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123</v>
      </c>
      <c r="R10" s="20" t="s">
        <v>124</v>
      </c>
      <c r="S10" s="20" t="s">
        <v>196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262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122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247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257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39"/>
  <sheetViews>
    <sheetView rightToLeft="1" zoomScale="85" zoomScaleNormal="85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7.85546875" style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190</v>
      </c>
      <c r="C1" s="78" t="s" vm="1">
        <v>263</v>
      </c>
    </row>
    <row r="2" spans="2:81">
      <c r="B2" s="57" t="s">
        <v>189</v>
      </c>
      <c r="C2" s="78" t="s">
        <v>264</v>
      </c>
    </row>
    <row r="3" spans="2:81">
      <c r="B3" s="57" t="s">
        <v>191</v>
      </c>
      <c r="C3" s="78" t="s">
        <v>265</v>
      </c>
    </row>
    <row r="4" spans="2:81">
      <c r="B4" s="57" t="s">
        <v>192</v>
      </c>
      <c r="C4" s="78">
        <v>2145</v>
      </c>
    </row>
    <row r="6" spans="2:81" ht="26.25" customHeight="1">
      <c r="B6" s="194" t="s">
        <v>221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6"/>
    </row>
    <row r="7" spans="2:81" ht="26.25" customHeight="1">
      <c r="B7" s="194" t="s">
        <v>97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6"/>
    </row>
    <row r="8" spans="2:81" s="3" customFormat="1" ht="78.75">
      <c r="B8" s="22" t="s">
        <v>126</v>
      </c>
      <c r="C8" s="30" t="s">
        <v>50</v>
      </c>
      <c r="D8" s="30" t="s">
        <v>128</v>
      </c>
      <c r="E8" s="30" t="s">
        <v>127</v>
      </c>
      <c r="F8" s="30" t="s">
        <v>69</v>
      </c>
      <c r="G8" s="30" t="s">
        <v>15</v>
      </c>
      <c r="H8" s="30" t="s">
        <v>70</v>
      </c>
      <c r="I8" s="30" t="s">
        <v>111</v>
      </c>
      <c r="J8" s="30" t="s">
        <v>18</v>
      </c>
      <c r="K8" s="30" t="s">
        <v>110</v>
      </c>
      <c r="L8" s="30" t="s">
        <v>17</v>
      </c>
      <c r="M8" s="72" t="s">
        <v>19</v>
      </c>
      <c r="N8" s="72" t="s">
        <v>249</v>
      </c>
      <c r="O8" s="30" t="s">
        <v>248</v>
      </c>
      <c r="P8" s="30" t="s">
        <v>119</v>
      </c>
      <c r="Q8" s="30" t="s">
        <v>63</v>
      </c>
      <c r="R8" s="30" t="s">
        <v>193</v>
      </c>
      <c r="S8" s="31" t="s">
        <v>195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258</v>
      </c>
      <c r="O9" s="32"/>
      <c r="P9" s="32" t="s">
        <v>252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123</v>
      </c>
      <c r="R10" s="20" t="s">
        <v>124</v>
      </c>
      <c r="S10" s="20" t="s">
        <v>196</v>
      </c>
      <c r="T10" s="5"/>
      <c r="BZ10" s="1"/>
    </row>
    <row r="11" spans="2:81" s="4" customFormat="1" ht="18" customHeight="1">
      <c r="B11" s="105" t="s">
        <v>56</v>
      </c>
      <c r="C11" s="80"/>
      <c r="D11" s="80"/>
      <c r="E11" s="80"/>
      <c r="F11" s="80"/>
      <c r="G11" s="80"/>
      <c r="H11" s="80"/>
      <c r="I11" s="80"/>
      <c r="J11" s="90">
        <v>6.6310134747236837</v>
      </c>
      <c r="K11" s="80"/>
      <c r="L11" s="80"/>
      <c r="M11" s="89">
        <v>2.6368577026820786E-2</v>
      </c>
      <c r="N11" s="88"/>
      <c r="O11" s="90"/>
      <c r="P11" s="88">
        <f>P12+P38</f>
        <v>7380.3241500000004</v>
      </c>
      <c r="Q11" s="80"/>
      <c r="R11" s="89">
        <f>P11/$P$11</f>
        <v>1</v>
      </c>
      <c r="S11" s="89">
        <f>P11/'סכום נכסי הקרן'!$C$42</f>
        <v>1.2933844539148157E-2</v>
      </c>
      <c r="T11" s="142"/>
      <c r="U11" s="136"/>
      <c r="V11" s="136"/>
      <c r="W11" s="136"/>
      <c r="X11" s="136"/>
      <c r="Y11" s="136"/>
      <c r="Z11" s="136"/>
      <c r="AA11" s="136"/>
      <c r="AB11" s="136"/>
      <c r="BZ11" s="1"/>
      <c r="CC11" s="1"/>
    </row>
    <row r="12" spans="2:81" ht="17.25" customHeight="1">
      <c r="B12" s="106" t="s">
        <v>243</v>
      </c>
      <c r="C12" s="82"/>
      <c r="D12" s="82"/>
      <c r="E12" s="82"/>
      <c r="F12" s="82"/>
      <c r="G12" s="82"/>
      <c r="H12" s="82"/>
      <c r="I12" s="82"/>
      <c r="J12" s="93">
        <v>6.8619474545768417</v>
      </c>
      <c r="K12" s="82"/>
      <c r="L12" s="82"/>
      <c r="M12" s="92">
        <v>2.5596903947458158E-2</v>
      </c>
      <c r="N12" s="91"/>
      <c r="O12" s="93"/>
      <c r="P12" s="91">
        <f>P13+P26+P33</f>
        <v>6913.4641200000005</v>
      </c>
      <c r="Q12" s="82"/>
      <c r="R12" s="92">
        <f t="shared" ref="R12:R40" si="0">P12/$P$11</f>
        <v>0.93674261177268214</v>
      </c>
      <c r="S12" s="92">
        <f>P12/'סכום נכסי הקרן'!$C$42</f>
        <v>1.2115683313863488E-2</v>
      </c>
      <c r="T12" s="137"/>
      <c r="U12" s="137"/>
      <c r="V12" s="137"/>
      <c r="W12" s="137"/>
      <c r="X12" s="137"/>
      <c r="Y12" s="137"/>
      <c r="Z12" s="137"/>
      <c r="AA12" s="137"/>
      <c r="AB12" s="137"/>
    </row>
    <row r="13" spans="2:81">
      <c r="B13" s="107" t="s">
        <v>64</v>
      </c>
      <c r="C13" s="82"/>
      <c r="D13" s="82"/>
      <c r="E13" s="82"/>
      <c r="F13" s="82"/>
      <c r="G13" s="82"/>
      <c r="H13" s="82"/>
      <c r="I13" s="82"/>
      <c r="J13" s="93">
        <v>7.4382804212989537</v>
      </c>
      <c r="K13" s="82"/>
      <c r="L13" s="82"/>
      <c r="M13" s="92">
        <v>1.8995631420951273E-2</v>
      </c>
      <c r="N13" s="91"/>
      <c r="O13" s="93"/>
      <c r="P13" s="91">
        <f>SUM(P14:P24)</f>
        <v>4017.5382600000003</v>
      </c>
      <c r="Q13" s="82"/>
      <c r="R13" s="92">
        <f t="shared" si="0"/>
        <v>0.54435796834208161</v>
      </c>
      <c r="S13" s="92">
        <f>P13/'סכום נכסי הקרן'!$C$42</f>
        <v>7.0406413361830174E-3</v>
      </c>
      <c r="T13" s="137"/>
      <c r="U13" s="137"/>
      <c r="V13" s="137"/>
      <c r="W13" s="137"/>
      <c r="X13" s="137"/>
      <c r="Y13" s="137"/>
      <c r="Z13" s="137"/>
      <c r="AA13" s="137"/>
      <c r="AB13" s="137"/>
    </row>
    <row r="14" spans="2:81">
      <c r="B14" s="108" t="s">
        <v>1565</v>
      </c>
      <c r="C14" s="84" t="s">
        <v>1566</v>
      </c>
      <c r="D14" s="97" t="s">
        <v>1567</v>
      </c>
      <c r="E14" s="84" t="s">
        <v>1568</v>
      </c>
      <c r="F14" s="97" t="s">
        <v>420</v>
      </c>
      <c r="G14" s="84" t="s">
        <v>332</v>
      </c>
      <c r="H14" s="84" t="s">
        <v>173</v>
      </c>
      <c r="I14" s="111">
        <v>39076</v>
      </c>
      <c r="J14" s="96">
        <v>9.3000000000000007</v>
      </c>
      <c r="K14" s="97" t="s">
        <v>175</v>
      </c>
      <c r="L14" s="98">
        <v>4.9000000000000002E-2</v>
      </c>
      <c r="M14" s="95">
        <v>1.8800000000000004E-2</v>
      </c>
      <c r="N14" s="94">
        <v>387888</v>
      </c>
      <c r="O14" s="96">
        <v>159.72</v>
      </c>
      <c r="P14" s="94">
        <v>619.53468999999996</v>
      </c>
      <c r="Q14" s="95">
        <v>1.9758994306556189E-4</v>
      </c>
      <c r="R14" s="95">
        <f t="shared" si="0"/>
        <v>8.3944102915859048E-2</v>
      </c>
      <c r="S14" s="95">
        <f>P14/'סכום נכסי הקרן'!$C$42</f>
        <v>1.0857199770919744E-3</v>
      </c>
      <c r="T14" s="137"/>
      <c r="U14" s="137"/>
      <c r="V14" s="137"/>
      <c r="W14" s="137"/>
      <c r="X14" s="137"/>
      <c r="Y14" s="137"/>
      <c r="Z14" s="137"/>
      <c r="AA14" s="137"/>
      <c r="AB14" s="137"/>
    </row>
    <row r="15" spans="2:81">
      <c r="B15" s="108" t="s">
        <v>1569</v>
      </c>
      <c r="C15" s="84" t="s">
        <v>1570</v>
      </c>
      <c r="D15" s="97" t="s">
        <v>1567</v>
      </c>
      <c r="E15" s="84" t="s">
        <v>1568</v>
      </c>
      <c r="F15" s="97" t="s">
        <v>420</v>
      </c>
      <c r="G15" s="84" t="s">
        <v>332</v>
      </c>
      <c r="H15" s="84" t="s">
        <v>173</v>
      </c>
      <c r="I15" s="111">
        <v>42639</v>
      </c>
      <c r="J15" s="96">
        <v>11.49</v>
      </c>
      <c r="K15" s="97" t="s">
        <v>175</v>
      </c>
      <c r="L15" s="98">
        <v>4.0999999999999995E-2</v>
      </c>
      <c r="M15" s="95">
        <v>2.58E-2</v>
      </c>
      <c r="N15" s="94">
        <v>822187</v>
      </c>
      <c r="O15" s="96">
        <v>125.95</v>
      </c>
      <c r="P15" s="94">
        <v>1035.5446099999999</v>
      </c>
      <c r="Q15" s="95">
        <v>2.3713710195186308E-4</v>
      </c>
      <c r="R15" s="95">
        <f t="shared" si="0"/>
        <v>0.14031153496150978</v>
      </c>
      <c r="S15" s="95">
        <f>P15/'סכום נכסי הקרן'!$C$42</f>
        <v>1.8147675802414188E-3</v>
      </c>
      <c r="T15" s="137"/>
      <c r="U15" s="137"/>
      <c r="V15" s="137"/>
      <c r="W15" s="137"/>
      <c r="X15" s="137"/>
      <c r="Y15" s="137"/>
      <c r="Z15" s="137"/>
      <c r="AA15" s="137"/>
      <c r="AB15" s="137"/>
    </row>
    <row r="16" spans="2:81">
      <c r="B16" s="108" t="s">
        <v>1571</v>
      </c>
      <c r="C16" s="84" t="s">
        <v>1572</v>
      </c>
      <c r="D16" s="97" t="s">
        <v>1567</v>
      </c>
      <c r="E16" s="84" t="s">
        <v>1573</v>
      </c>
      <c r="F16" s="97" t="s">
        <v>490</v>
      </c>
      <c r="G16" s="84" t="s">
        <v>332</v>
      </c>
      <c r="H16" s="84" t="s">
        <v>173</v>
      </c>
      <c r="I16" s="111">
        <v>38918</v>
      </c>
      <c r="J16" s="96">
        <v>2.06</v>
      </c>
      <c r="K16" s="97" t="s">
        <v>175</v>
      </c>
      <c r="L16" s="98">
        <v>0.05</v>
      </c>
      <c r="M16" s="95">
        <v>7.1000000000000004E-3</v>
      </c>
      <c r="N16" s="94">
        <v>20232.509999999998</v>
      </c>
      <c r="O16" s="96">
        <v>128.93</v>
      </c>
      <c r="P16" s="94">
        <v>26.08578</v>
      </c>
      <c r="Q16" s="95">
        <v>6.5840950665732785E-4</v>
      </c>
      <c r="R16" s="95">
        <f t="shared" si="0"/>
        <v>3.5345032914306344E-3</v>
      </c>
      <c r="S16" s="95">
        <f>P16/'סכום נכסי הקרן'!$C$42</f>
        <v>4.5714716094471294E-5</v>
      </c>
      <c r="T16" s="137"/>
      <c r="U16" s="137"/>
      <c r="V16" s="137"/>
      <c r="W16" s="137"/>
      <c r="X16" s="137"/>
      <c r="Y16" s="137"/>
      <c r="Z16" s="137"/>
      <c r="AA16" s="137"/>
      <c r="AB16" s="137"/>
    </row>
    <row r="17" spans="2:28">
      <c r="B17" s="108" t="s">
        <v>1574</v>
      </c>
      <c r="C17" s="84" t="s">
        <v>1575</v>
      </c>
      <c r="D17" s="97" t="s">
        <v>1567</v>
      </c>
      <c r="E17" s="84" t="s">
        <v>1576</v>
      </c>
      <c r="F17" s="97" t="s">
        <v>420</v>
      </c>
      <c r="G17" s="84" t="s">
        <v>332</v>
      </c>
      <c r="H17" s="84" t="s">
        <v>171</v>
      </c>
      <c r="I17" s="111">
        <v>42796</v>
      </c>
      <c r="J17" s="96">
        <v>9.07</v>
      </c>
      <c r="K17" s="97" t="s">
        <v>175</v>
      </c>
      <c r="L17" s="98">
        <v>2.1400000000000002E-2</v>
      </c>
      <c r="M17" s="95">
        <v>1.8799999999999997E-2</v>
      </c>
      <c r="N17" s="94">
        <v>508000</v>
      </c>
      <c r="O17" s="96">
        <v>104.11</v>
      </c>
      <c r="P17" s="94">
        <v>528.87878999999998</v>
      </c>
      <c r="Q17" s="95">
        <v>1.9565100174853455E-3</v>
      </c>
      <c r="R17" s="95">
        <f t="shared" si="0"/>
        <v>7.1660645149305535E-2</v>
      </c>
      <c r="S17" s="95">
        <f>P17/'סכום נכסי הקרן'!$C$42</f>
        <v>9.2684764393617918E-4</v>
      </c>
      <c r="T17" s="137"/>
      <c r="U17" s="137"/>
      <c r="V17" s="137"/>
      <c r="W17" s="137"/>
      <c r="X17" s="137"/>
      <c r="Y17" s="137"/>
      <c r="Z17" s="137"/>
      <c r="AA17" s="137"/>
      <c r="AB17" s="137"/>
    </row>
    <row r="18" spans="2:28">
      <c r="B18" s="108" t="s">
        <v>1577</v>
      </c>
      <c r="C18" s="84" t="s">
        <v>1578</v>
      </c>
      <c r="D18" s="97" t="s">
        <v>1567</v>
      </c>
      <c r="E18" s="84" t="s">
        <v>1579</v>
      </c>
      <c r="F18" s="97" t="s">
        <v>420</v>
      </c>
      <c r="G18" s="84" t="s">
        <v>388</v>
      </c>
      <c r="H18" s="84" t="s">
        <v>173</v>
      </c>
      <c r="I18" s="111">
        <v>40196</v>
      </c>
      <c r="J18" s="96">
        <v>0.01</v>
      </c>
      <c r="K18" s="97" t="s">
        <v>175</v>
      </c>
      <c r="L18" s="98">
        <v>8.4000000000000005E-2</v>
      </c>
      <c r="M18" s="95">
        <v>1.8499999999999999E-2</v>
      </c>
      <c r="N18" s="94">
        <v>69225</v>
      </c>
      <c r="O18" s="96">
        <v>124.02</v>
      </c>
      <c r="P18" s="94">
        <v>85.852850000000004</v>
      </c>
      <c r="Q18" s="95">
        <v>4.5406597435287136E-4</v>
      </c>
      <c r="R18" s="95">
        <f t="shared" si="0"/>
        <v>1.1632666567904067E-2</v>
      </c>
      <c r="S18" s="95">
        <f>P18/'סכום נכסי הקרן'!$C$42</f>
        <v>1.5045510096501735E-4</v>
      </c>
      <c r="T18" s="137"/>
      <c r="U18" s="137"/>
      <c r="V18" s="137"/>
      <c r="W18" s="137"/>
      <c r="X18" s="137"/>
      <c r="Y18" s="137"/>
      <c r="Z18" s="137"/>
      <c r="AA18" s="137"/>
      <c r="AB18" s="137"/>
    </row>
    <row r="19" spans="2:28">
      <c r="B19" s="108" t="s">
        <v>1580</v>
      </c>
      <c r="C19" s="84" t="s">
        <v>1581</v>
      </c>
      <c r="D19" s="97" t="s">
        <v>1567</v>
      </c>
      <c r="E19" s="84" t="s">
        <v>419</v>
      </c>
      <c r="F19" s="97" t="s">
        <v>420</v>
      </c>
      <c r="G19" s="84" t="s">
        <v>388</v>
      </c>
      <c r="H19" s="84" t="s">
        <v>173</v>
      </c>
      <c r="I19" s="111">
        <v>39856</v>
      </c>
      <c r="J19" s="96">
        <v>2.4000000000000004</v>
      </c>
      <c r="K19" s="97" t="s">
        <v>175</v>
      </c>
      <c r="L19" s="98">
        <v>6.8499999999999991E-2</v>
      </c>
      <c r="M19" s="95">
        <v>1.84E-2</v>
      </c>
      <c r="N19" s="94">
        <v>183072</v>
      </c>
      <c r="O19" s="96">
        <v>129.22999999999999</v>
      </c>
      <c r="P19" s="94">
        <v>236.58396999999999</v>
      </c>
      <c r="Q19" s="95">
        <v>3.6248220476743935E-4</v>
      </c>
      <c r="R19" s="95">
        <f t="shared" si="0"/>
        <v>3.205604051957528E-2</v>
      </c>
      <c r="S19" s="95">
        <f>P19/'סכום נכסי הקרן'!$C$42</f>
        <v>4.1460784462082076E-4</v>
      </c>
      <c r="T19" s="137"/>
      <c r="U19" s="137"/>
      <c r="V19" s="137"/>
      <c r="W19" s="137"/>
      <c r="X19" s="137"/>
      <c r="Y19" s="137"/>
      <c r="Z19" s="137"/>
      <c r="AA19" s="137"/>
      <c r="AB19" s="137"/>
    </row>
    <row r="20" spans="2:28">
      <c r="B20" s="108" t="s">
        <v>1582</v>
      </c>
      <c r="C20" s="84" t="s">
        <v>1583</v>
      </c>
      <c r="D20" s="97" t="s">
        <v>1567</v>
      </c>
      <c r="E20" s="84" t="s">
        <v>1584</v>
      </c>
      <c r="F20" s="97" t="s">
        <v>420</v>
      </c>
      <c r="G20" s="84" t="s">
        <v>388</v>
      </c>
      <c r="H20" s="84" t="s">
        <v>173</v>
      </c>
      <c r="I20" s="111">
        <v>39350</v>
      </c>
      <c r="J20" s="96">
        <v>5.09</v>
      </c>
      <c r="K20" s="97" t="s">
        <v>175</v>
      </c>
      <c r="L20" s="98">
        <v>5.5999999999999994E-2</v>
      </c>
      <c r="M20" s="95">
        <v>1.09E-2</v>
      </c>
      <c r="N20" s="94">
        <v>160345.12</v>
      </c>
      <c r="O20" s="96">
        <v>149.61000000000001</v>
      </c>
      <c r="P20" s="94">
        <v>239.89232999999999</v>
      </c>
      <c r="Q20" s="95">
        <v>1.7549736333645992E-4</v>
      </c>
      <c r="R20" s="95">
        <f t="shared" si="0"/>
        <v>3.2504308093296956E-2</v>
      </c>
      <c r="S20" s="95">
        <f>P20/'סכום נכסי הקרן'!$C$42</f>
        <v>4.2040566773127809E-4</v>
      </c>
      <c r="T20" s="137"/>
      <c r="U20" s="137"/>
      <c r="V20" s="137"/>
      <c r="W20" s="137"/>
      <c r="X20" s="137"/>
      <c r="Y20" s="137"/>
      <c r="Z20" s="137"/>
      <c r="AA20" s="137"/>
      <c r="AB20" s="137"/>
    </row>
    <row r="21" spans="2:28">
      <c r="B21" s="108" t="s">
        <v>1585</v>
      </c>
      <c r="C21" s="84" t="s">
        <v>1586</v>
      </c>
      <c r="D21" s="97" t="s">
        <v>1567</v>
      </c>
      <c r="E21" s="84" t="s">
        <v>1587</v>
      </c>
      <c r="F21" s="97" t="s">
        <v>372</v>
      </c>
      <c r="G21" s="84" t="s">
        <v>442</v>
      </c>
      <c r="H21" s="84" t="s">
        <v>173</v>
      </c>
      <c r="I21" s="111">
        <v>38652</v>
      </c>
      <c r="J21" s="96">
        <v>2.6299999999999994</v>
      </c>
      <c r="K21" s="97" t="s">
        <v>175</v>
      </c>
      <c r="L21" s="98">
        <v>5.2999999999999999E-2</v>
      </c>
      <c r="M21" s="95">
        <v>7.4000000000000003E-3</v>
      </c>
      <c r="N21" s="94">
        <v>17471.13</v>
      </c>
      <c r="O21" s="96">
        <v>137.19999999999999</v>
      </c>
      <c r="P21" s="94">
        <v>23.970380000000002</v>
      </c>
      <c r="Q21" s="95">
        <v>8.1876814640978305E-5</v>
      </c>
      <c r="R21" s="95">
        <f t="shared" si="0"/>
        <v>3.2478763144841005E-3</v>
      </c>
      <c r="S21" s="95">
        <f>P21/'סכום נכסי הקרן'!$C$42</f>
        <v>4.2007527333918827E-5</v>
      </c>
      <c r="T21" s="137"/>
      <c r="U21" s="137"/>
      <c r="V21" s="137"/>
      <c r="W21" s="137"/>
      <c r="X21" s="137"/>
      <c r="Y21" s="137"/>
      <c r="Z21" s="137"/>
      <c r="AA21" s="137"/>
      <c r="AB21" s="137"/>
    </row>
    <row r="22" spans="2:28">
      <c r="B22" s="108" t="s">
        <v>1588</v>
      </c>
      <c r="C22" s="84" t="s">
        <v>1589</v>
      </c>
      <c r="D22" s="97" t="s">
        <v>1567</v>
      </c>
      <c r="E22" s="84" t="s">
        <v>348</v>
      </c>
      <c r="F22" s="97" t="s">
        <v>331</v>
      </c>
      <c r="G22" s="84" t="s">
        <v>545</v>
      </c>
      <c r="H22" s="84" t="s">
        <v>173</v>
      </c>
      <c r="I22" s="111">
        <v>39656</v>
      </c>
      <c r="J22" s="96">
        <v>4.7</v>
      </c>
      <c r="K22" s="97" t="s">
        <v>175</v>
      </c>
      <c r="L22" s="98">
        <v>5.7500000000000002E-2</v>
      </c>
      <c r="M22" s="95">
        <v>8.0999999999999996E-3</v>
      </c>
      <c r="N22" s="94">
        <v>762638</v>
      </c>
      <c r="O22" s="96">
        <v>148.94</v>
      </c>
      <c r="P22" s="94">
        <v>1135.87301</v>
      </c>
      <c r="Q22" s="95">
        <v>5.857434715821813E-4</v>
      </c>
      <c r="R22" s="95">
        <f t="shared" si="0"/>
        <v>0.15390557202016661</v>
      </c>
      <c r="S22" s="95">
        <f>P22/'סכום נכסי הקרן'!$C$42</f>
        <v>1.9905907422175053E-3</v>
      </c>
      <c r="T22" s="137"/>
      <c r="U22" s="137"/>
      <c r="V22" s="137"/>
      <c r="W22" s="137"/>
      <c r="X22" s="137"/>
      <c r="Y22" s="137"/>
      <c r="Z22" s="137"/>
      <c r="AA22" s="137"/>
      <c r="AB22" s="137"/>
    </row>
    <row r="23" spans="2:28">
      <c r="B23" s="108" t="s">
        <v>1590</v>
      </c>
      <c r="C23" s="84" t="s">
        <v>1591</v>
      </c>
      <c r="D23" s="97" t="s">
        <v>1567</v>
      </c>
      <c r="E23" s="84"/>
      <c r="F23" s="97" t="s">
        <v>372</v>
      </c>
      <c r="G23" s="84" t="s">
        <v>635</v>
      </c>
      <c r="H23" s="84" t="s">
        <v>173</v>
      </c>
      <c r="I23" s="111">
        <v>38890</v>
      </c>
      <c r="J23" s="96">
        <v>1.8900000000000001</v>
      </c>
      <c r="K23" s="97" t="s">
        <v>175</v>
      </c>
      <c r="L23" s="98">
        <v>6.7000000000000004E-2</v>
      </c>
      <c r="M23" s="95">
        <v>3.5400000000000001E-2</v>
      </c>
      <c r="N23" s="94">
        <v>23539.93</v>
      </c>
      <c r="O23" s="96">
        <v>132.29</v>
      </c>
      <c r="P23" s="94">
        <v>31.14096</v>
      </c>
      <c r="Q23" s="95">
        <v>3.0500281117806755E-4</v>
      </c>
      <c r="R23" s="95">
        <f t="shared" si="0"/>
        <v>4.2194569462101466E-3</v>
      </c>
      <c r="S23" s="95">
        <f>P23/'סכום נכסי הקרן'!$C$42</f>
        <v>5.4573800181910865E-5</v>
      </c>
      <c r="T23" s="137"/>
      <c r="U23" s="137"/>
      <c r="V23" s="137"/>
      <c r="W23" s="137"/>
      <c r="X23" s="137"/>
      <c r="Y23" s="137"/>
      <c r="Z23" s="137"/>
      <c r="AA23" s="137"/>
      <c r="AB23" s="137"/>
    </row>
    <row r="24" spans="2:28">
      <c r="B24" s="108" t="s">
        <v>1592</v>
      </c>
      <c r="C24" s="84" t="s">
        <v>1593</v>
      </c>
      <c r="D24" s="97" t="s">
        <v>1567</v>
      </c>
      <c r="E24" s="84" t="s">
        <v>1594</v>
      </c>
      <c r="F24" s="97" t="s">
        <v>874</v>
      </c>
      <c r="G24" s="84" t="s">
        <v>846</v>
      </c>
      <c r="H24" s="84"/>
      <c r="I24" s="111">
        <v>39104</v>
      </c>
      <c r="J24" s="96">
        <v>2.56</v>
      </c>
      <c r="K24" s="97" t="s">
        <v>175</v>
      </c>
      <c r="L24" s="98">
        <v>5.5999999999999994E-2</v>
      </c>
      <c r="M24" s="95">
        <v>0.14869999999999997</v>
      </c>
      <c r="N24" s="94">
        <v>56313.77</v>
      </c>
      <c r="O24" s="96">
        <v>96.212500000000006</v>
      </c>
      <c r="P24" s="94">
        <v>54.180889999999998</v>
      </c>
      <c r="Q24" s="95">
        <v>4.7458703153758403E-5</v>
      </c>
      <c r="R24" s="95">
        <f t="shared" si="0"/>
        <v>7.3412615623393721E-3</v>
      </c>
      <c r="S24" s="95">
        <f>P24/'סכום נכסי הקרן'!$C$42</f>
        <v>9.4950735768521349E-5</v>
      </c>
      <c r="T24" s="137"/>
      <c r="U24" s="137"/>
      <c r="V24" s="137"/>
      <c r="W24" s="137"/>
      <c r="X24" s="137"/>
      <c r="Y24" s="137"/>
      <c r="Z24" s="137"/>
      <c r="AA24" s="137"/>
      <c r="AB24" s="137"/>
    </row>
    <row r="25" spans="2:28">
      <c r="B25" s="109"/>
      <c r="C25" s="84"/>
      <c r="D25" s="84"/>
      <c r="E25" s="84"/>
      <c r="F25" s="84"/>
      <c r="G25" s="84"/>
      <c r="H25" s="84"/>
      <c r="I25" s="84"/>
      <c r="J25" s="96"/>
      <c r="K25" s="84"/>
      <c r="L25" s="84"/>
      <c r="M25" s="95"/>
      <c r="N25" s="94"/>
      <c r="O25" s="96"/>
      <c r="P25" s="84"/>
      <c r="Q25" s="84"/>
      <c r="R25" s="95"/>
      <c r="S25" s="84"/>
      <c r="T25" s="137"/>
      <c r="U25" s="137"/>
      <c r="V25" s="137"/>
      <c r="W25" s="137"/>
      <c r="X25" s="137"/>
      <c r="Y25" s="137"/>
      <c r="Z25" s="137"/>
      <c r="AA25" s="137"/>
      <c r="AB25" s="137"/>
    </row>
    <row r="26" spans="2:28">
      <c r="B26" s="107" t="s">
        <v>65</v>
      </c>
      <c r="C26" s="82"/>
      <c r="D26" s="82"/>
      <c r="E26" s="82"/>
      <c r="F26" s="82"/>
      <c r="G26" s="82"/>
      <c r="H26" s="82"/>
      <c r="I26" s="82"/>
      <c r="J26" s="93">
        <v>6.3719953889679655</v>
      </c>
      <c r="K26" s="82"/>
      <c r="L26" s="82"/>
      <c r="M26" s="92">
        <v>3.0497325144975787E-2</v>
      </c>
      <c r="N26" s="91"/>
      <c r="O26" s="93"/>
      <c r="P26" s="91">
        <v>2385.3965699999999</v>
      </c>
      <c r="Q26" s="82"/>
      <c r="R26" s="92">
        <f t="shared" si="0"/>
        <v>0.32321027119113727</v>
      </c>
      <c r="S26" s="92">
        <f>P26/'סכום נכסי הקרן'!$C$42</f>
        <v>4.1803514010420855E-3</v>
      </c>
      <c r="T26" s="137"/>
      <c r="U26" s="137"/>
      <c r="V26" s="137"/>
      <c r="W26" s="137"/>
      <c r="X26" s="137"/>
      <c r="Y26" s="137"/>
      <c r="Z26" s="137"/>
      <c r="AA26" s="137"/>
      <c r="AB26" s="137"/>
    </row>
    <row r="27" spans="2:28">
      <c r="B27" s="108" t="s">
        <v>1597</v>
      </c>
      <c r="C27" s="84" t="s">
        <v>1598</v>
      </c>
      <c r="D27" s="97" t="s">
        <v>1567</v>
      </c>
      <c r="E27" s="84" t="s">
        <v>1576</v>
      </c>
      <c r="F27" s="97" t="s">
        <v>420</v>
      </c>
      <c r="G27" s="84" t="s">
        <v>332</v>
      </c>
      <c r="H27" s="84" t="s">
        <v>171</v>
      </c>
      <c r="I27" s="111">
        <v>42796</v>
      </c>
      <c r="J27" s="96">
        <v>8.34</v>
      </c>
      <c r="K27" s="97" t="s">
        <v>175</v>
      </c>
      <c r="L27" s="98">
        <v>3.7400000000000003E-2</v>
      </c>
      <c r="M27" s="95">
        <v>3.3500000000000002E-2</v>
      </c>
      <c r="N27" s="94">
        <v>508000</v>
      </c>
      <c r="O27" s="96">
        <v>104.7</v>
      </c>
      <c r="P27" s="94">
        <v>531.87601000000006</v>
      </c>
      <c r="Q27" s="95">
        <v>9.8629668891658806E-4</v>
      </c>
      <c r="R27" s="95">
        <f t="shared" si="0"/>
        <v>7.2066754683125955E-2</v>
      </c>
      <c r="S27" s="95">
        <f>P27/'סכום נכסי הקרן'!$C$42</f>
        <v>9.3210020151247841E-4</v>
      </c>
      <c r="T27" s="137"/>
      <c r="U27" s="137"/>
      <c r="V27" s="137"/>
      <c r="W27" s="137"/>
      <c r="X27" s="137"/>
      <c r="Y27" s="137"/>
      <c r="Z27" s="137"/>
      <c r="AA27" s="137"/>
      <c r="AB27" s="137"/>
    </row>
    <row r="28" spans="2:28">
      <c r="B28" s="108" t="s">
        <v>1599</v>
      </c>
      <c r="C28" s="84" t="s">
        <v>1600</v>
      </c>
      <c r="D28" s="97" t="s">
        <v>1567</v>
      </c>
      <c r="E28" s="84" t="s">
        <v>1576</v>
      </c>
      <c r="F28" s="97" t="s">
        <v>420</v>
      </c>
      <c r="G28" s="84" t="s">
        <v>332</v>
      </c>
      <c r="H28" s="84" t="s">
        <v>171</v>
      </c>
      <c r="I28" s="111">
        <v>42796</v>
      </c>
      <c r="J28" s="96">
        <v>5.29</v>
      </c>
      <c r="K28" s="97" t="s">
        <v>175</v>
      </c>
      <c r="L28" s="98">
        <v>2.5000000000000001E-2</v>
      </c>
      <c r="M28" s="95">
        <v>2.1300000000000003E-2</v>
      </c>
      <c r="N28" s="94">
        <v>677000</v>
      </c>
      <c r="O28" s="96">
        <v>102.84</v>
      </c>
      <c r="P28" s="94">
        <v>696.22676999999999</v>
      </c>
      <c r="Q28" s="95">
        <v>9.3341201385365423E-4</v>
      </c>
      <c r="R28" s="95">
        <f t="shared" si="0"/>
        <v>9.4335527254585411E-2</v>
      </c>
      <c r="S28" s="95">
        <f>P28/'סכום נכסי הקרן'!$C$42</f>
        <v>1.2201210440293817E-3</v>
      </c>
      <c r="T28" s="137"/>
      <c r="U28" s="137"/>
      <c r="V28" s="137"/>
      <c r="W28" s="137"/>
      <c r="X28" s="137"/>
      <c r="Y28" s="137"/>
      <c r="Z28" s="137"/>
      <c r="AA28" s="137"/>
      <c r="AB28" s="137"/>
    </row>
    <row r="29" spans="2:28">
      <c r="B29" s="108" t="s">
        <v>1601</v>
      </c>
      <c r="C29" s="84" t="s">
        <v>1602</v>
      </c>
      <c r="D29" s="97" t="s">
        <v>1567</v>
      </c>
      <c r="E29" s="84" t="s">
        <v>1603</v>
      </c>
      <c r="F29" s="97" t="s">
        <v>372</v>
      </c>
      <c r="G29" s="84" t="s">
        <v>388</v>
      </c>
      <c r="H29" s="84" t="s">
        <v>171</v>
      </c>
      <c r="I29" s="111">
        <v>42598</v>
      </c>
      <c r="J29" s="96">
        <v>6.370000000000001</v>
      </c>
      <c r="K29" s="97" t="s">
        <v>175</v>
      </c>
      <c r="L29" s="98">
        <v>3.1E-2</v>
      </c>
      <c r="M29" s="95">
        <v>2.9200000000000004E-2</v>
      </c>
      <c r="N29" s="94">
        <v>812250</v>
      </c>
      <c r="O29" s="96">
        <v>101.32</v>
      </c>
      <c r="P29" s="94">
        <v>822.97169999999994</v>
      </c>
      <c r="Q29" s="95">
        <v>2.1375000000000001E-3</v>
      </c>
      <c r="R29" s="95">
        <f t="shared" si="0"/>
        <v>0.11150888270944033</v>
      </c>
      <c r="S29" s="95">
        <f>P29/'סכום נכסי הקרן'!$C$42</f>
        <v>1.4422385536980071E-3</v>
      </c>
      <c r="T29" s="137"/>
      <c r="U29" s="137"/>
      <c r="V29" s="137"/>
      <c r="W29" s="137"/>
      <c r="X29" s="137"/>
      <c r="Y29" s="137"/>
      <c r="Z29" s="137"/>
      <c r="AA29" s="137"/>
      <c r="AB29" s="137"/>
    </row>
    <row r="30" spans="2:28">
      <c r="B30" s="108" t="s">
        <v>1604</v>
      </c>
      <c r="C30" s="84" t="s">
        <v>1605</v>
      </c>
      <c r="D30" s="97" t="s">
        <v>1567</v>
      </c>
      <c r="E30" s="84" t="s">
        <v>1606</v>
      </c>
      <c r="F30" s="97" t="s">
        <v>1272</v>
      </c>
      <c r="G30" s="84" t="s">
        <v>635</v>
      </c>
      <c r="H30" s="84" t="s">
        <v>173</v>
      </c>
      <c r="I30" s="111">
        <v>42873</v>
      </c>
      <c r="J30" s="96">
        <v>6.1799999999999988</v>
      </c>
      <c r="K30" s="97" t="s">
        <v>175</v>
      </c>
      <c r="L30" s="98">
        <v>4.9500000000000002E-2</v>
      </c>
      <c r="M30" s="95">
        <v>5.5099999999999996E-2</v>
      </c>
      <c r="N30" s="94">
        <v>274000</v>
      </c>
      <c r="O30" s="96">
        <v>100.88</v>
      </c>
      <c r="P30" s="94">
        <v>276.41118999999998</v>
      </c>
      <c r="Q30" s="95">
        <v>8.5625000000000002E-4</v>
      </c>
      <c r="R30" s="95">
        <f t="shared" si="0"/>
        <v>3.745244577096251E-2</v>
      </c>
      <c r="S30" s="95">
        <f>P30/'סכום נכסי הקרן'!$C$42</f>
        <v>4.8440411121250591E-4</v>
      </c>
      <c r="T30" s="137"/>
      <c r="U30" s="137"/>
      <c r="V30" s="137"/>
      <c r="W30" s="137"/>
      <c r="X30" s="137"/>
      <c r="Y30" s="137"/>
      <c r="Z30" s="137"/>
      <c r="AA30" s="137"/>
      <c r="AB30" s="137"/>
    </row>
    <row r="31" spans="2:28">
      <c r="B31" s="108" t="s">
        <v>1607</v>
      </c>
      <c r="C31" s="84" t="s">
        <v>1608</v>
      </c>
      <c r="D31" s="97" t="s">
        <v>1567</v>
      </c>
      <c r="E31" s="84" t="s">
        <v>1609</v>
      </c>
      <c r="F31" s="97" t="s">
        <v>372</v>
      </c>
      <c r="G31" s="84" t="s">
        <v>635</v>
      </c>
      <c r="H31" s="84" t="s">
        <v>171</v>
      </c>
      <c r="I31" s="111">
        <v>41903</v>
      </c>
      <c r="J31" s="96">
        <v>2.25</v>
      </c>
      <c r="K31" s="97" t="s">
        <v>175</v>
      </c>
      <c r="L31" s="98">
        <v>5.1500000000000004E-2</v>
      </c>
      <c r="M31" s="95">
        <v>1.4499999999999997E-2</v>
      </c>
      <c r="N31" s="94">
        <v>53192.71</v>
      </c>
      <c r="O31" s="96">
        <v>108.87</v>
      </c>
      <c r="P31" s="94">
        <v>57.910899999999998</v>
      </c>
      <c r="Q31" s="95">
        <v>5.8823529411764701E-4</v>
      </c>
      <c r="R31" s="95">
        <f t="shared" si="0"/>
        <v>7.8466607730230918E-3</v>
      </c>
      <c r="S31" s="95">
        <f>P31/'סכום נכסי הקרן'!$C$42</f>
        <v>1.0148749058971277E-4</v>
      </c>
      <c r="T31" s="137"/>
      <c r="U31" s="137"/>
      <c r="V31" s="137"/>
      <c r="W31" s="137"/>
      <c r="X31" s="137"/>
      <c r="Y31" s="137"/>
      <c r="Z31" s="137"/>
      <c r="AA31" s="137"/>
      <c r="AB31" s="137"/>
    </row>
    <row r="32" spans="2:28">
      <c r="B32" s="109"/>
      <c r="C32" s="84"/>
      <c r="D32" s="84"/>
      <c r="E32" s="84"/>
      <c r="F32" s="84"/>
      <c r="G32" s="84"/>
      <c r="H32" s="84"/>
      <c r="I32" s="84"/>
      <c r="J32" s="96"/>
      <c r="K32" s="84"/>
      <c r="L32" s="84"/>
      <c r="M32" s="95"/>
      <c r="N32" s="94"/>
      <c r="O32" s="96"/>
      <c r="P32" s="84"/>
      <c r="Q32" s="84"/>
      <c r="R32" s="95"/>
      <c r="S32" s="84"/>
      <c r="T32" s="137"/>
      <c r="U32" s="137"/>
      <c r="V32" s="137"/>
      <c r="W32" s="137"/>
      <c r="X32" s="137"/>
      <c r="Y32" s="137"/>
      <c r="Z32" s="137"/>
      <c r="AA32" s="137"/>
      <c r="AB32" s="137"/>
    </row>
    <row r="33" spans="2:28">
      <c r="B33" s="107" t="s">
        <v>52</v>
      </c>
      <c r="C33" s="82"/>
      <c r="D33" s="82"/>
      <c r="E33" s="82"/>
      <c r="F33" s="82"/>
      <c r="G33" s="82"/>
      <c r="H33" s="82"/>
      <c r="I33" s="82"/>
      <c r="J33" s="93">
        <v>4.6129894717695823</v>
      </c>
      <c r="K33" s="82"/>
      <c r="L33" s="82"/>
      <c r="M33" s="92">
        <v>5.4680476268070731E-2</v>
      </c>
      <c r="N33" s="91"/>
      <c r="O33" s="93"/>
      <c r="P33" s="91">
        <v>510.52929</v>
      </c>
      <c r="Q33" s="82"/>
      <c r="R33" s="92">
        <f t="shared" si="0"/>
        <v>6.9174372239463225E-2</v>
      </c>
      <c r="S33" s="92">
        <f>P33/'סכום נכסי הקרן'!$C$42</f>
        <v>8.9469057663838327E-4</v>
      </c>
      <c r="T33" s="137"/>
      <c r="U33" s="137"/>
      <c r="V33" s="137"/>
      <c r="W33" s="137"/>
      <c r="X33" s="137"/>
      <c r="Y33" s="137"/>
      <c r="Z33" s="137"/>
      <c r="AA33" s="137"/>
      <c r="AB33" s="137"/>
    </row>
    <row r="34" spans="2:28">
      <c r="B34" s="108" t="s">
        <v>1610</v>
      </c>
      <c r="C34" s="84" t="s">
        <v>1611</v>
      </c>
      <c r="D34" s="97" t="s">
        <v>1567</v>
      </c>
      <c r="E34" s="84" t="s">
        <v>852</v>
      </c>
      <c r="F34" s="97" t="s">
        <v>853</v>
      </c>
      <c r="G34" s="84" t="s">
        <v>545</v>
      </c>
      <c r="H34" s="84" t="s">
        <v>173</v>
      </c>
      <c r="I34" s="111">
        <v>42625</v>
      </c>
      <c r="J34" s="96">
        <v>4.66</v>
      </c>
      <c r="K34" s="97" t="s">
        <v>174</v>
      </c>
      <c r="L34" s="98">
        <v>4.4500000000000005E-2</v>
      </c>
      <c r="M34" s="95">
        <v>3.8300000000000008E-2</v>
      </c>
      <c r="N34" s="94">
        <v>132288</v>
      </c>
      <c r="O34" s="96">
        <v>104.37</v>
      </c>
      <c r="P34" s="94">
        <v>482.68915999999996</v>
      </c>
      <c r="Q34" s="95">
        <v>9.6470316595950723E-4</v>
      </c>
      <c r="R34" s="95">
        <f t="shared" si="0"/>
        <v>6.540216258658503E-2</v>
      </c>
      <c r="S34" s="95">
        <f>P34/'סכום נכסי הקרן'!$C$42</f>
        <v>8.459014034189826E-4</v>
      </c>
      <c r="T34" s="137"/>
      <c r="U34" s="137"/>
      <c r="V34" s="137"/>
      <c r="W34" s="137"/>
      <c r="X34" s="137"/>
      <c r="Y34" s="137"/>
      <c r="Z34" s="137"/>
      <c r="AA34" s="137"/>
      <c r="AB34" s="137"/>
    </row>
    <row r="35" spans="2:28">
      <c r="B35" s="108" t="s">
        <v>1612</v>
      </c>
      <c r="C35" s="84" t="s">
        <v>1613</v>
      </c>
      <c r="D35" s="97" t="s">
        <v>1567</v>
      </c>
      <c r="E35" s="84" t="s">
        <v>1614</v>
      </c>
      <c r="F35" s="97" t="s">
        <v>420</v>
      </c>
      <c r="G35" s="84" t="s">
        <v>846</v>
      </c>
      <c r="H35" s="84"/>
      <c r="I35" s="111">
        <v>41840</v>
      </c>
      <c r="J35" s="96">
        <v>4.8199999999999994</v>
      </c>
      <c r="K35" s="97" t="s">
        <v>174</v>
      </c>
      <c r="L35" s="98">
        <v>0.03</v>
      </c>
      <c r="M35" s="95">
        <v>0.32539999999999997</v>
      </c>
      <c r="N35" s="94">
        <v>18976.57</v>
      </c>
      <c r="O35" s="96">
        <v>27.02</v>
      </c>
      <c r="P35" s="94">
        <v>17.925609999999999</v>
      </c>
      <c r="Q35" s="95">
        <v>5.3353580318914256E-5</v>
      </c>
      <c r="R35" s="95">
        <f t="shared" si="0"/>
        <v>2.4288377631760251E-3</v>
      </c>
      <c r="S35" s="95">
        <f>P35/'סכום נכסי הקרן'!$C$42</f>
        <v>3.1414210039731058E-5</v>
      </c>
      <c r="T35" s="137"/>
      <c r="U35" s="137"/>
      <c r="V35" s="137"/>
      <c r="W35" s="137"/>
      <c r="X35" s="137"/>
      <c r="Y35" s="137"/>
      <c r="Z35" s="137"/>
      <c r="AA35" s="137"/>
      <c r="AB35" s="137"/>
    </row>
    <row r="36" spans="2:28">
      <c r="B36" s="108" t="s">
        <v>1615</v>
      </c>
      <c r="C36" s="84" t="s">
        <v>1616</v>
      </c>
      <c r="D36" s="97" t="s">
        <v>1567</v>
      </c>
      <c r="E36" s="84" t="s">
        <v>1614</v>
      </c>
      <c r="F36" s="97" t="s">
        <v>420</v>
      </c>
      <c r="G36" s="84" t="s">
        <v>846</v>
      </c>
      <c r="H36" s="84"/>
      <c r="I36" s="111">
        <v>41840</v>
      </c>
      <c r="J36" s="96">
        <v>1.9499999999999997</v>
      </c>
      <c r="K36" s="97" t="s">
        <v>174</v>
      </c>
      <c r="L36" s="98">
        <v>4.0999999999999995E-2</v>
      </c>
      <c r="M36" s="95">
        <v>0.36269999999999997</v>
      </c>
      <c r="N36" s="94">
        <v>5064.2</v>
      </c>
      <c r="O36" s="96">
        <v>56</v>
      </c>
      <c r="P36" s="94">
        <v>9.9145199999999996</v>
      </c>
      <c r="Q36" s="95">
        <v>1.4203957008922981E-4</v>
      </c>
      <c r="R36" s="95">
        <f t="shared" si="0"/>
        <v>1.3433718897021614E-3</v>
      </c>
      <c r="S36" s="95">
        <f>P36/'סכום נכסי הקרן'!$C$42</f>
        <v>1.7374963179669442E-5</v>
      </c>
      <c r="T36" s="137"/>
      <c r="U36" s="137"/>
      <c r="V36" s="137"/>
      <c r="W36" s="137"/>
      <c r="X36" s="137"/>
      <c r="Y36" s="137"/>
      <c r="Z36" s="137"/>
      <c r="AA36" s="137"/>
      <c r="AB36" s="137"/>
    </row>
    <row r="37" spans="2:28">
      <c r="B37" s="109"/>
      <c r="C37" s="84"/>
      <c r="D37" s="84"/>
      <c r="E37" s="84"/>
      <c r="F37" s="84"/>
      <c r="G37" s="84"/>
      <c r="H37" s="84"/>
      <c r="I37" s="84"/>
      <c r="J37" s="96"/>
      <c r="K37" s="84"/>
      <c r="L37" s="84"/>
      <c r="M37" s="95"/>
      <c r="N37" s="94"/>
      <c r="O37" s="96"/>
      <c r="P37" s="84"/>
      <c r="Q37" s="84"/>
      <c r="R37" s="95"/>
      <c r="S37" s="84"/>
      <c r="T37" s="137"/>
      <c r="U37" s="137"/>
      <c r="V37" s="137"/>
      <c r="W37" s="137"/>
      <c r="X37" s="137"/>
      <c r="Y37" s="137"/>
      <c r="Z37" s="137"/>
      <c r="AA37" s="137"/>
      <c r="AB37" s="137"/>
    </row>
    <row r="38" spans="2:28">
      <c r="B38" s="106" t="s">
        <v>242</v>
      </c>
      <c r="C38" s="82"/>
      <c r="D38" s="82"/>
      <c r="E38" s="82"/>
      <c r="F38" s="82"/>
      <c r="G38" s="82"/>
      <c r="H38" s="82"/>
      <c r="I38" s="82"/>
      <c r="J38" s="93">
        <v>3.2099999999999995</v>
      </c>
      <c r="K38" s="82"/>
      <c r="L38" s="82"/>
      <c r="M38" s="92">
        <v>3.78E-2</v>
      </c>
      <c r="N38" s="91"/>
      <c r="O38" s="93"/>
      <c r="P38" s="91">
        <v>466.86003000000005</v>
      </c>
      <c r="Q38" s="82"/>
      <c r="R38" s="92">
        <f t="shared" si="0"/>
        <v>6.3257388227317912E-2</v>
      </c>
      <c r="S38" s="92">
        <f>P38/'סכום נכסי הקרן'!$C$42</f>
        <v>8.1816122528467067E-4</v>
      </c>
      <c r="T38" s="137"/>
      <c r="U38" s="137"/>
      <c r="V38" s="137"/>
      <c r="W38" s="137"/>
      <c r="X38" s="137"/>
      <c r="Y38" s="137"/>
      <c r="Z38" s="137"/>
      <c r="AA38" s="137"/>
      <c r="AB38" s="137"/>
    </row>
    <row r="39" spans="2:28">
      <c r="B39" s="107" t="s">
        <v>75</v>
      </c>
      <c r="C39" s="82"/>
      <c r="D39" s="82"/>
      <c r="E39" s="82"/>
      <c r="F39" s="82"/>
      <c r="G39" s="82"/>
      <c r="H39" s="82"/>
      <c r="I39" s="82"/>
      <c r="J39" s="93">
        <v>3.2099999999999995</v>
      </c>
      <c r="K39" s="82"/>
      <c r="L39" s="82"/>
      <c r="M39" s="92">
        <v>3.78E-2</v>
      </c>
      <c r="N39" s="91"/>
      <c r="O39" s="93"/>
      <c r="P39" s="91">
        <v>466.86003000000005</v>
      </c>
      <c r="Q39" s="82"/>
      <c r="R39" s="92">
        <f t="shared" si="0"/>
        <v>6.3257388227317912E-2</v>
      </c>
      <c r="S39" s="92">
        <f>P39/'סכום נכסי הקרן'!$C$42</f>
        <v>8.1816122528467067E-4</v>
      </c>
      <c r="T39" s="137"/>
      <c r="U39" s="137"/>
      <c r="V39" s="137"/>
      <c r="W39" s="137"/>
      <c r="X39" s="137"/>
      <c r="Y39" s="137"/>
      <c r="Z39" s="137"/>
      <c r="AA39" s="137"/>
      <c r="AB39" s="137"/>
    </row>
    <row r="40" spans="2:28">
      <c r="B40" s="108" t="s">
        <v>1617</v>
      </c>
      <c r="C40" s="84" t="s">
        <v>1618</v>
      </c>
      <c r="D40" s="97" t="s">
        <v>1567</v>
      </c>
      <c r="E40" s="84"/>
      <c r="F40" s="97" t="s">
        <v>1272</v>
      </c>
      <c r="G40" s="84" t="s">
        <v>1619</v>
      </c>
      <c r="H40" s="84" t="s">
        <v>1518</v>
      </c>
      <c r="I40" s="111">
        <v>42135</v>
      </c>
      <c r="J40" s="96">
        <v>3.2099999999999995</v>
      </c>
      <c r="K40" s="97" t="s">
        <v>174</v>
      </c>
      <c r="L40" s="98">
        <v>0.06</v>
      </c>
      <c r="M40" s="95">
        <v>3.78E-2</v>
      </c>
      <c r="N40" s="94">
        <v>122000</v>
      </c>
      <c r="O40" s="96">
        <v>109.46</v>
      </c>
      <c r="P40" s="94">
        <v>466.86003000000005</v>
      </c>
      <c r="Q40" s="95">
        <v>1.4787878787878787E-4</v>
      </c>
      <c r="R40" s="95">
        <f t="shared" si="0"/>
        <v>6.3257388227317912E-2</v>
      </c>
      <c r="S40" s="95">
        <f>P40/'סכום נכסי הקרן'!$C$42</f>
        <v>8.1816122528467067E-4</v>
      </c>
      <c r="T40" s="137"/>
      <c r="U40" s="137"/>
      <c r="V40" s="137"/>
      <c r="W40" s="137"/>
      <c r="X40" s="137"/>
      <c r="Y40" s="137"/>
      <c r="Z40" s="137"/>
      <c r="AA40" s="137"/>
      <c r="AB40" s="137"/>
    </row>
    <row r="41" spans="2:28"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</row>
    <row r="42" spans="2:28"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</row>
    <row r="43" spans="2:28"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</row>
    <row r="44" spans="2:28">
      <c r="B44" s="99" t="s">
        <v>262</v>
      </c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</row>
    <row r="45" spans="2:28">
      <c r="B45" s="99" t="s">
        <v>122</v>
      </c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</row>
    <row r="46" spans="2:28">
      <c r="B46" s="99" t="s">
        <v>247</v>
      </c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</row>
    <row r="47" spans="2:28">
      <c r="B47" s="99" t="s">
        <v>257</v>
      </c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</row>
    <row r="48" spans="2:28"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</row>
    <row r="49" spans="3:28"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</row>
    <row r="50" spans="3:28"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</row>
    <row r="51" spans="3:28"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</row>
    <row r="52" spans="3:28"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</row>
    <row r="53" spans="3:28"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</row>
    <row r="54" spans="3:28"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</row>
    <row r="55" spans="3:28"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</row>
    <row r="56" spans="3:28">
      <c r="C56" s="1"/>
      <c r="D56" s="1"/>
      <c r="E56" s="1"/>
    </row>
    <row r="57" spans="3:28">
      <c r="C57" s="1"/>
      <c r="D57" s="1"/>
      <c r="E57" s="1"/>
    </row>
    <row r="58" spans="3:28">
      <c r="C58" s="1"/>
      <c r="D58" s="1"/>
      <c r="E58" s="1"/>
    </row>
    <row r="59" spans="3:28">
      <c r="C59" s="1"/>
      <c r="D59" s="1"/>
      <c r="E59" s="1"/>
    </row>
    <row r="60" spans="3:28">
      <c r="C60" s="1"/>
      <c r="D60" s="1"/>
      <c r="E60" s="1"/>
    </row>
    <row r="61" spans="3:28">
      <c r="C61" s="1"/>
      <c r="D61" s="1"/>
      <c r="E61" s="1"/>
    </row>
    <row r="62" spans="3:28">
      <c r="C62" s="1"/>
      <c r="D62" s="1"/>
      <c r="E62" s="1"/>
    </row>
    <row r="63" spans="3:28">
      <c r="C63" s="1"/>
      <c r="D63" s="1"/>
      <c r="E63" s="1"/>
    </row>
    <row r="64" spans="3:28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7" spans="2:5">
      <c r="B537" s="44"/>
    </row>
    <row r="538" spans="2:5">
      <c r="B538" s="44"/>
    </row>
    <row r="539" spans="2:5">
      <c r="B539" s="3"/>
    </row>
  </sheetData>
  <sheetProtection sheet="1" objects="1" scenarios="1"/>
  <mergeCells count="2">
    <mergeCell ref="B6:S6"/>
    <mergeCell ref="B7:S7"/>
  </mergeCells>
  <phoneticPr fontId="4" type="noConversion"/>
  <conditionalFormatting sqref="B12:B40">
    <cfRule type="cellIs" dxfId="132" priority="1" operator="equal">
      <formula>"NR3"</formula>
    </cfRule>
  </conditionalFormatting>
  <dataValidations count="1">
    <dataValidation allowBlank="1" showInputMessage="1" showErrorMessage="1" sqref="D35:XFD1048576 D31:AF34 AH31:XFD34 D1:XFD30 A1:B1048576 C5:C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4"/>
  <sheetViews>
    <sheetView rightToLeft="1" zoomScale="85" zoomScaleNormal="85" workbookViewId="0">
      <selection activeCell="C21" sqref="C21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8.5703125" style="1" customWidth="1"/>
    <col min="7" max="7" width="12" style="1" bestFit="1" customWidth="1"/>
    <col min="8" max="8" width="10.140625" style="1" bestFit="1" customWidth="1"/>
    <col min="9" max="9" width="9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190</v>
      </c>
      <c r="C1" s="78" t="s" vm="1">
        <v>263</v>
      </c>
    </row>
    <row r="2" spans="2:98">
      <c r="B2" s="57" t="s">
        <v>189</v>
      </c>
      <c r="C2" s="78" t="s">
        <v>264</v>
      </c>
    </row>
    <row r="3" spans="2:98">
      <c r="B3" s="57" t="s">
        <v>191</v>
      </c>
      <c r="C3" s="78" t="s">
        <v>265</v>
      </c>
    </row>
    <row r="4" spans="2:98">
      <c r="B4" s="57" t="s">
        <v>192</v>
      </c>
      <c r="C4" s="78">
        <v>2145</v>
      </c>
    </row>
    <row r="6" spans="2:98" ht="26.25" customHeight="1">
      <c r="B6" s="194" t="s">
        <v>221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6"/>
    </row>
    <row r="7" spans="2:98" ht="26.25" customHeight="1">
      <c r="B7" s="194" t="s">
        <v>98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6"/>
    </row>
    <row r="8" spans="2:98" s="3" customFormat="1" ht="63">
      <c r="B8" s="22" t="s">
        <v>126</v>
      </c>
      <c r="C8" s="30" t="s">
        <v>50</v>
      </c>
      <c r="D8" s="30" t="s">
        <v>128</v>
      </c>
      <c r="E8" s="30" t="s">
        <v>127</v>
      </c>
      <c r="F8" s="30" t="s">
        <v>69</v>
      </c>
      <c r="G8" s="30" t="s">
        <v>110</v>
      </c>
      <c r="H8" s="30" t="s">
        <v>249</v>
      </c>
      <c r="I8" s="30" t="s">
        <v>248</v>
      </c>
      <c r="J8" s="30" t="s">
        <v>119</v>
      </c>
      <c r="K8" s="30" t="s">
        <v>63</v>
      </c>
      <c r="L8" s="30" t="s">
        <v>193</v>
      </c>
      <c r="M8" s="31" t="s">
        <v>195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258</v>
      </c>
      <c r="I9" s="32"/>
      <c r="J9" s="32" t="s">
        <v>252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17" t="s">
        <v>32</v>
      </c>
      <c r="C11" s="118"/>
      <c r="D11" s="118"/>
      <c r="E11" s="118"/>
      <c r="F11" s="118"/>
      <c r="G11" s="118"/>
      <c r="H11" s="119"/>
      <c r="I11" s="119"/>
      <c r="J11" s="119">
        <v>109.32299</v>
      </c>
      <c r="K11" s="118"/>
      <c r="L11" s="120">
        <v>1</v>
      </c>
      <c r="M11" s="120">
        <f>J11/'סכום נכסי הקרן'!$C$42</f>
        <v>1.9158596946109048E-4</v>
      </c>
      <c r="N11" s="137"/>
      <c r="O11" s="13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21" t="s">
        <v>243</v>
      </c>
      <c r="C12" s="118"/>
      <c r="D12" s="118"/>
      <c r="E12" s="118"/>
      <c r="F12" s="118"/>
      <c r="G12" s="118"/>
      <c r="H12" s="119"/>
      <c r="I12" s="119"/>
      <c r="J12" s="119">
        <v>109.32299</v>
      </c>
      <c r="K12" s="118"/>
      <c r="L12" s="120">
        <v>1</v>
      </c>
      <c r="M12" s="120">
        <f>J12/'סכום נכסי הקרן'!$C$42</f>
        <v>1.9158596946109048E-4</v>
      </c>
      <c r="N12" s="137"/>
      <c r="O12" s="137"/>
    </row>
    <row r="13" spans="2:98">
      <c r="B13" s="102" t="s">
        <v>243</v>
      </c>
      <c r="C13" s="82"/>
      <c r="D13" s="82"/>
      <c r="E13" s="82"/>
      <c r="F13" s="82"/>
      <c r="G13" s="82"/>
      <c r="H13" s="91"/>
      <c r="I13" s="91"/>
      <c r="J13" s="91">
        <v>109.32299</v>
      </c>
      <c r="K13" s="82"/>
      <c r="L13" s="92">
        <v>1</v>
      </c>
      <c r="M13" s="92">
        <f>J13/'סכום נכסי הקרן'!$C$42</f>
        <v>1.9158596946109048E-4</v>
      </c>
      <c r="N13" s="137"/>
      <c r="O13" s="137"/>
    </row>
    <row r="14" spans="2:98">
      <c r="B14" s="87" t="s">
        <v>1620</v>
      </c>
      <c r="C14" s="84">
        <v>4960</v>
      </c>
      <c r="D14" s="97" t="s">
        <v>30</v>
      </c>
      <c r="E14" s="84" t="s">
        <v>1621</v>
      </c>
      <c r="F14" s="97" t="s">
        <v>201</v>
      </c>
      <c r="G14" s="97" t="s">
        <v>176</v>
      </c>
      <c r="H14" s="94">
        <v>24078.31</v>
      </c>
      <c r="I14" s="94">
        <v>100</v>
      </c>
      <c r="J14" s="94">
        <v>95.973740000000006</v>
      </c>
      <c r="K14" s="95">
        <v>9.4143808896549692E-4</v>
      </c>
      <c r="L14" s="95">
        <v>0.87789164932280028</v>
      </c>
      <c r="M14" s="95">
        <f>J14/'סכום נכסי הקרן'!$C$42</f>
        <v>1.6819172271730437E-4</v>
      </c>
      <c r="N14" s="137"/>
      <c r="O14" s="137"/>
    </row>
    <row r="15" spans="2:98">
      <c r="B15" s="87" t="s">
        <v>1622</v>
      </c>
      <c r="C15" s="84" t="s">
        <v>1623</v>
      </c>
      <c r="D15" s="97" t="s">
        <v>30</v>
      </c>
      <c r="E15" s="84" t="s">
        <v>1614</v>
      </c>
      <c r="F15" s="97" t="s">
        <v>420</v>
      </c>
      <c r="G15" s="97" t="s">
        <v>174</v>
      </c>
      <c r="H15" s="94">
        <v>291.22000000000003</v>
      </c>
      <c r="I15" s="94">
        <v>1311.0867000000001</v>
      </c>
      <c r="J15" s="94">
        <v>13.34825</v>
      </c>
      <c r="K15" s="95">
        <v>2.9700795560316677E-5</v>
      </c>
      <c r="L15" s="95">
        <v>0.12209920347037709</v>
      </c>
      <c r="M15" s="95">
        <f>J15/'סכום נכסי הקרן'!$C$42</f>
        <v>2.339249426729914E-5</v>
      </c>
      <c r="N15" s="137"/>
      <c r="O15" s="137"/>
    </row>
    <row r="16" spans="2:98">
      <c r="B16" s="83"/>
      <c r="C16" s="84"/>
      <c r="D16" s="84"/>
      <c r="E16" s="84"/>
      <c r="F16" s="84"/>
      <c r="G16" s="84"/>
      <c r="H16" s="94"/>
      <c r="I16" s="94"/>
      <c r="J16" s="84"/>
      <c r="K16" s="84"/>
      <c r="L16" s="95"/>
      <c r="M16" s="84"/>
      <c r="N16" s="137"/>
      <c r="O16" s="137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37"/>
      <c r="O17" s="137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37"/>
      <c r="O18" s="137"/>
    </row>
    <row r="19" spans="2:15">
      <c r="B19" s="99" t="s">
        <v>262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5">
      <c r="B20" s="99" t="s">
        <v>122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5">
      <c r="B21" s="99" t="s">
        <v>247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5">
      <c r="B22" s="99" t="s">
        <v>257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</row>
    <row r="112" spans="2:13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</row>
    <row r="113" spans="2:13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</row>
    <row r="114" spans="2:13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</row>
    <row r="115" spans="2:13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4"/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3"/>
      <c r="C404" s="1"/>
      <c r="D404" s="1"/>
      <c r="E404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D24:XFD1048576 D21:AF23 AH21:XFD23 D1:XFD20 C5:C1048576 A1:A1048576 B1:B18 B21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W637"/>
  <sheetViews>
    <sheetView rightToLeft="1" zoomScale="85" zoomScaleNormal="85" workbookViewId="0">
      <selection activeCell="L5" sqref="L1:Q1048576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2" bestFit="1" customWidth="1"/>
    <col min="4" max="4" width="12" style="1" bestFit="1" customWidth="1"/>
    <col min="5" max="5" width="11.28515625" style="1" bestFit="1" customWidth="1"/>
    <col min="6" max="6" width="10.140625" style="1" bestFit="1" customWidth="1"/>
    <col min="7" max="7" width="7.28515625" style="1" bestFit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2" width="8.140625" style="3" customWidth="1"/>
    <col min="13" max="13" width="6.28515625" style="3" customWidth="1"/>
    <col min="14" max="14" width="8" style="3" customWidth="1"/>
    <col min="15" max="15" width="8.7109375" style="3" customWidth="1"/>
    <col min="16" max="16" width="10" style="3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49">
      <c r="B1" s="57" t="s">
        <v>190</v>
      </c>
      <c r="C1" s="78" t="s" vm="1">
        <v>263</v>
      </c>
    </row>
    <row r="2" spans="2:49">
      <c r="B2" s="57" t="s">
        <v>189</v>
      </c>
      <c r="C2" s="78" t="s">
        <v>264</v>
      </c>
    </row>
    <row r="3" spans="2:49">
      <c r="B3" s="57" t="s">
        <v>191</v>
      </c>
      <c r="C3" s="78" t="s">
        <v>265</v>
      </c>
    </row>
    <row r="4" spans="2:49">
      <c r="B4" s="57" t="s">
        <v>192</v>
      </c>
      <c r="C4" s="78">
        <v>2145</v>
      </c>
    </row>
    <row r="6" spans="2:49" ht="26.25" customHeight="1">
      <c r="B6" s="194" t="s">
        <v>221</v>
      </c>
      <c r="C6" s="195"/>
      <c r="D6" s="195"/>
      <c r="E6" s="195"/>
      <c r="F6" s="195"/>
      <c r="G6" s="195"/>
      <c r="H6" s="195"/>
      <c r="I6" s="195"/>
      <c r="J6" s="195"/>
      <c r="K6" s="196"/>
    </row>
    <row r="7" spans="2:49" ht="26.25" customHeight="1">
      <c r="B7" s="194" t="s">
        <v>105</v>
      </c>
      <c r="C7" s="195"/>
      <c r="D7" s="195"/>
      <c r="E7" s="195"/>
      <c r="F7" s="195"/>
      <c r="G7" s="195"/>
      <c r="H7" s="195"/>
      <c r="I7" s="195"/>
      <c r="J7" s="195"/>
      <c r="K7" s="196"/>
    </row>
    <row r="8" spans="2:49" s="3" customFormat="1" ht="78.75">
      <c r="B8" s="22" t="s">
        <v>126</v>
      </c>
      <c r="C8" s="30" t="s">
        <v>50</v>
      </c>
      <c r="D8" s="30" t="s">
        <v>110</v>
      </c>
      <c r="E8" s="30" t="s">
        <v>111</v>
      </c>
      <c r="F8" s="30" t="s">
        <v>249</v>
      </c>
      <c r="G8" s="30" t="s">
        <v>248</v>
      </c>
      <c r="H8" s="30" t="s">
        <v>119</v>
      </c>
      <c r="I8" s="30" t="s">
        <v>63</v>
      </c>
      <c r="J8" s="30" t="s">
        <v>193</v>
      </c>
      <c r="K8" s="31" t="s">
        <v>195</v>
      </c>
      <c r="AW8" s="1"/>
    </row>
    <row r="9" spans="2:49" s="3" customFormat="1" ht="21" customHeight="1">
      <c r="B9" s="15"/>
      <c r="C9" s="16"/>
      <c r="D9" s="16"/>
      <c r="E9" s="32" t="s">
        <v>22</v>
      </c>
      <c r="F9" s="32" t="s">
        <v>258</v>
      </c>
      <c r="G9" s="32"/>
      <c r="H9" s="32" t="s">
        <v>252</v>
      </c>
      <c r="I9" s="32" t="s">
        <v>20</v>
      </c>
      <c r="J9" s="32" t="s">
        <v>20</v>
      </c>
      <c r="K9" s="33" t="s">
        <v>20</v>
      </c>
      <c r="AW9" s="1"/>
    </row>
    <row r="10" spans="2:49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AW10" s="1"/>
    </row>
    <row r="11" spans="2:49" s="4" customFormat="1" ht="18" customHeight="1">
      <c r="B11" s="129" t="s">
        <v>1624</v>
      </c>
      <c r="C11" s="130"/>
      <c r="D11" s="130"/>
      <c r="E11" s="130"/>
      <c r="F11" s="131"/>
      <c r="G11" s="133"/>
      <c r="H11" s="131">
        <v>1464.4084000000005</v>
      </c>
      <c r="I11" s="130"/>
      <c r="J11" s="132">
        <v>1</v>
      </c>
      <c r="K11" s="132">
        <f>H11/'סכום נכסי הקרן'!$C$42</f>
        <v>2.5663412883325317E-3</v>
      </c>
      <c r="L11" s="3"/>
      <c r="M11" s="3"/>
      <c r="N11" s="3"/>
      <c r="O11" s="3"/>
      <c r="AW11" s="1"/>
    </row>
    <row r="12" spans="2:49" ht="21" customHeight="1">
      <c r="B12" s="129" t="s">
        <v>1625</v>
      </c>
      <c r="C12" s="130"/>
      <c r="D12" s="130"/>
      <c r="E12" s="130"/>
      <c r="F12" s="131"/>
      <c r="G12" s="133"/>
      <c r="H12" s="131">
        <v>34.187949999999994</v>
      </c>
      <c r="I12" s="130"/>
      <c r="J12" s="132">
        <v>2.3345912246884121E-2</v>
      </c>
      <c r="K12" s="132">
        <f>H12/'סכום נכסי הקרן'!$C$42</f>
        <v>5.991357851296682E-5</v>
      </c>
      <c r="P12" s="1"/>
    </row>
    <row r="13" spans="2:49">
      <c r="B13" s="129" t="s">
        <v>239</v>
      </c>
      <c r="C13" s="130"/>
      <c r="D13" s="130"/>
      <c r="E13" s="130"/>
      <c r="F13" s="131"/>
      <c r="G13" s="133"/>
      <c r="H13" s="131">
        <v>34.187949999999994</v>
      </c>
      <c r="I13" s="130"/>
      <c r="J13" s="132">
        <v>2.3345912246884121E-2</v>
      </c>
      <c r="K13" s="132">
        <f>H13/'סכום נכסי הקרן'!$C$42</f>
        <v>5.991357851296682E-5</v>
      </c>
      <c r="P13" s="1"/>
    </row>
    <row r="14" spans="2:49">
      <c r="B14" s="87" t="s">
        <v>1626</v>
      </c>
      <c r="C14" s="84">
        <v>5277</v>
      </c>
      <c r="D14" s="97" t="s">
        <v>174</v>
      </c>
      <c r="E14" s="111">
        <v>42545</v>
      </c>
      <c r="F14" s="94">
        <v>12126.88</v>
      </c>
      <c r="G14" s="96">
        <v>80.6404</v>
      </c>
      <c r="H14" s="94">
        <v>34.187949999999994</v>
      </c>
      <c r="I14" s="95">
        <v>3.3333333333333332E-4</v>
      </c>
      <c r="J14" s="95">
        <v>2.3345912246884121E-2</v>
      </c>
      <c r="K14" s="95">
        <f>H14/'סכום נכסי הקרן'!$C$42</f>
        <v>5.991357851296682E-5</v>
      </c>
      <c r="P14" s="1"/>
    </row>
    <row r="15" spans="2:49">
      <c r="B15" s="83"/>
      <c r="C15" s="84"/>
      <c r="D15" s="84"/>
      <c r="E15" s="84"/>
      <c r="F15" s="94"/>
      <c r="G15" s="96"/>
      <c r="H15" s="84"/>
      <c r="I15" s="84"/>
      <c r="J15" s="95"/>
      <c r="K15" s="84"/>
      <c r="P15" s="1"/>
    </row>
    <row r="16" spans="2:49">
      <c r="B16" s="110" t="s">
        <v>1627</v>
      </c>
      <c r="C16" s="84"/>
      <c r="D16" s="84"/>
      <c r="E16" s="84"/>
      <c r="F16" s="94"/>
      <c r="G16" s="96"/>
      <c r="H16" s="94">
        <v>1430.2204500000003</v>
      </c>
      <c r="I16" s="84"/>
      <c r="J16" s="95">
        <v>0.97665408775311569</v>
      </c>
      <c r="K16" s="95">
        <f>H16/'סכום נכסי הקרן'!$C$42</f>
        <v>2.5064277098195641E-3</v>
      </c>
      <c r="P16" s="1"/>
    </row>
    <row r="17" spans="2:16">
      <c r="B17" s="102" t="s">
        <v>239</v>
      </c>
      <c r="C17" s="82"/>
      <c r="D17" s="82"/>
      <c r="E17" s="82"/>
      <c r="F17" s="91"/>
      <c r="G17" s="93"/>
      <c r="H17" s="91">
        <v>39.044379999999997</v>
      </c>
      <c r="I17" s="82"/>
      <c r="J17" s="92">
        <v>2.6662220730227976E-2</v>
      </c>
      <c r="K17" s="92">
        <f>H17/'סכום נכסי הקרן'!$C$42</f>
        <v>6.8424357898619602E-5</v>
      </c>
      <c r="P17" s="1"/>
    </row>
    <row r="18" spans="2:16">
      <c r="B18" s="87" t="s">
        <v>1628</v>
      </c>
      <c r="C18" s="84">
        <v>5288</v>
      </c>
      <c r="D18" s="97" t="s">
        <v>174</v>
      </c>
      <c r="E18" s="111">
        <v>42768</v>
      </c>
      <c r="F18" s="94">
        <v>11168.3</v>
      </c>
      <c r="G18" s="96">
        <v>100</v>
      </c>
      <c r="H18" s="94">
        <v>39.044379999999997</v>
      </c>
      <c r="I18" s="95">
        <v>2.7996121954977225E-4</v>
      </c>
      <c r="J18" s="95">
        <v>2.6662220730227976E-2</v>
      </c>
      <c r="K18" s="95">
        <f>H18/'סכום נכסי הקרן'!$C$42</f>
        <v>6.8424357898619602E-5</v>
      </c>
      <c r="P18" s="1"/>
    </row>
    <row r="19" spans="2:16">
      <c r="B19" s="83"/>
      <c r="C19" s="84"/>
      <c r="D19" s="84"/>
      <c r="E19" s="84"/>
      <c r="F19" s="94"/>
      <c r="G19" s="96"/>
      <c r="H19" s="84"/>
      <c r="I19" s="84"/>
      <c r="J19" s="95"/>
      <c r="K19" s="84"/>
      <c r="P19" s="1"/>
    </row>
    <row r="20" spans="2:16">
      <c r="B20" s="102" t="s">
        <v>241</v>
      </c>
      <c r="C20" s="82"/>
      <c r="D20" s="82"/>
      <c r="E20" s="82"/>
      <c r="F20" s="91"/>
      <c r="G20" s="93"/>
      <c r="H20" s="91">
        <v>1391.1760700000002</v>
      </c>
      <c r="I20" s="82"/>
      <c r="J20" s="92">
        <v>0.94999186702288774</v>
      </c>
      <c r="K20" s="92">
        <f>H20/'סכום נכסי הקרן'!$C$42</f>
        <v>2.4380033519209444E-3</v>
      </c>
      <c r="P20" s="1"/>
    </row>
    <row r="21" spans="2:16">
      <c r="B21" s="87" t="s">
        <v>1629</v>
      </c>
      <c r="C21" s="84">
        <v>5291</v>
      </c>
      <c r="D21" s="97" t="s">
        <v>174</v>
      </c>
      <c r="E21" s="111">
        <v>42908</v>
      </c>
      <c r="F21" s="94">
        <v>32022.82</v>
      </c>
      <c r="G21" s="96">
        <v>100</v>
      </c>
      <c r="H21" s="94">
        <v>111.95178</v>
      </c>
      <c r="I21" s="95">
        <v>1.8771369312607674E-4</v>
      </c>
      <c r="J21" s="95">
        <v>7.6448468883407089E-2</v>
      </c>
      <c r="K21" s="95">
        <f>H21/'סכום נכסי הקרן'!$C$42</f>
        <v>1.9619286212529239E-4</v>
      </c>
      <c r="P21" s="1"/>
    </row>
    <row r="22" spans="2:16" ht="16.5" customHeight="1">
      <c r="B22" s="87" t="s">
        <v>1630</v>
      </c>
      <c r="C22" s="84">
        <v>5281</v>
      </c>
      <c r="D22" s="97" t="s">
        <v>174</v>
      </c>
      <c r="E22" s="111">
        <v>42642</v>
      </c>
      <c r="F22" s="94">
        <v>84189.29</v>
      </c>
      <c r="G22" s="96">
        <v>86.594999999999999</v>
      </c>
      <c r="H22" s="94">
        <v>254.87141</v>
      </c>
      <c r="I22" s="95">
        <v>7.8240666541808235E-5</v>
      </c>
      <c r="J22" s="95">
        <v>0.17404394156712016</v>
      </c>
      <c r="K22" s="95">
        <f>H22/'סכום נכסי הקרן'!$C$42</f>
        <v>4.4665615322783496E-4</v>
      </c>
      <c r="P22" s="1"/>
    </row>
    <row r="23" spans="2:16" ht="16.5" customHeight="1">
      <c r="B23" s="87" t="s">
        <v>1631</v>
      </c>
      <c r="C23" s="84">
        <v>5290</v>
      </c>
      <c r="D23" s="97" t="s">
        <v>174</v>
      </c>
      <c r="E23" s="111">
        <v>42779</v>
      </c>
      <c r="F23" s="94">
        <v>43629.52</v>
      </c>
      <c r="G23" s="96">
        <v>102.0545</v>
      </c>
      <c r="H23" s="94">
        <v>155.66251</v>
      </c>
      <c r="I23" s="95">
        <v>5.672768178663421E-5</v>
      </c>
      <c r="J23" s="95">
        <v>0.10629719824060006</v>
      </c>
      <c r="K23" s="95">
        <f>H23/'סכום נכסי הקרן'!$C$42</f>
        <v>2.7279488867892003E-4</v>
      </c>
      <c r="P23" s="1"/>
    </row>
    <row r="24" spans="2:16" ht="16.5" customHeight="1">
      <c r="B24" s="87" t="s">
        <v>1632</v>
      </c>
      <c r="C24" s="84">
        <v>5285</v>
      </c>
      <c r="D24" s="97" t="s">
        <v>174</v>
      </c>
      <c r="E24" s="111">
        <v>42718</v>
      </c>
      <c r="F24" s="94">
        <v>26608.62</v>
      </c>
      <c r="G24" s="96">
        <v>90.480800000000002</v>
      </c>
      <c r="H24" s="94">
        <v>84.16865</v>
      </c>
      <c r="I24" s="95">
        <v>4.0218161403508763E-5</v>
      </c>
      <c r="J24" s="95">
        <v>5.7476213602708076E-2</v>
      </c>
      <c r="K24" s="95">
        <f>H24/'סכום נכסי הקרן'!$C$42</f>
        <v>1.4750358006564962E-4</v>
      </c>
      <c r="P24" s="1"/>
    </row>
    <row r="25" spans="2:16">
      <c r="B25" s="87" t="s">
        <v>1633</v>
      </c>
      <c r="C25" s="84">
        <v>5280</v>
      </c>
      <c r="D25" s="97" t="s">
        <v>174</v>
      </c>
      <c r="E25" s="111">
        <v>42604</v>
      </c>
      <c r="F25" s="94">
        <v>7163.86</v>
      </c>
      <c r="G25" s="96">
        <v>90.658600000000007</v>
      </c>
      <c r="H25" s="94">
        <v>22.70533</v>
      </c>
      <c r="I25" s="95">
        <v>3.4113619047619046E-3</v>
      </c>
      <c r="J25" s="95">
        <v>1.5504779950729587E-2</v>
      </c>
      <c r="K25" s="95">
        <f>H25/'סכום נכסי הקרן'!$C$42</f>
        <v>3.9790556954067769E-5</v>
      </c>
      <c r="P25" s="1"/>
    </row>
    <row r="26" spans="2:16">
      <c r="B26" s="87" t="s">
        <v>1634</v>
      </c>
      <c r="C26" s="84">
        <v>5292</v>
      </c>
      <c r="D26" s="97" t="s">
        <v>174</v>
      </c>
      <c r="E26" s="111">
        <v>42814</v>
      </c>
      <c r="F26" s="94">
        <v>6140.45</v>
      </c>
      <c r="G26" s="96">
        <v>100</v>
      </c>
      <c r="H26" s="94">
        <v>21.467009999999998</v>
      </c>
      <c r="I26" s="95">
        <v>3.4113619047619046E-3</v>
      </c>
      <c r="J26" s="95">
        <v>1.4659168849345573E-2</v>
      </c>
      <c r="K26" s="95">
        <f>H26/'סכום נכסי הקרן'!$C$42</f>
        <v>3.7620430270713633E-5</v>
      </c>
      <c r="P26" s="1"/>
    </row>
    <row r="27" spans="2:16">
      <c r="B27" s="87" t="s">
        <v>1635</v>
      </c>
      <c r="C27" s="84">
        <v>5296</v>
      </c>
      <c r="D27" s="97" t="s">
        <v>174</v>
      </c>
      <c r="E27" s="111">
        <v>42912</v>
      </c>
      <c r="F27" s="94">
        <v>6140.45</v>
      </c>
      <c r="G27" s="96">
        <v>100</v>
      </c>
      <c r="H27" s="94">
        <v>21.467009999999998</v>
      </c>
      <c r="I27" s="95">
        <v>0</v>
      </c>
      <c r="J27" s="95">
        <v>1.4659168849345573E-2</v>
      </c>
      <c r="K27" s="95">
        <f>H27/'סכום נכסי הקרן'!$C$42</f>
        <v>3.7620430270713633E-5</v>
      </c>
      <c r="P27" s="1"/>
    </row>
    <row r="28" spans="2:16">
      <c r="B28" s="87" t="s">
        <v>1636</v>
      </c>
      <c r="C28" s="84">
        <v>5297</v>
      </c>
      <c r="D28" s="97" t="s">
        <v>174</v>
      </c>
      <c r="E28" s="111">
        <v>42916</v>
      </c>
      <c r="F28" s="94">
        <v>54590.63</v>
      </c>
      <c r="G28" s="96">
        <v>100</v>
      </c>
      <c r="H28" s="94">
        <v>190.84884</v>
      </c>
      <c r="I28" s="95">
        <v>0</v>
      </c>
      <c r="J28" s="95">
        <v>0.130324873853496</v>
      </c>
      <c r="K28" s="95">
        <f>H28/'סכום נכסי הקרן'!$C$42</f>
        <v>3.3445810466695559E-4</v>
      </c>
      <c r="P28" s="1"/>
    </row>
    <row r="29" spans="2:16">
      <c r="B29" s="87" t="s">
        <v>1637</v>
      </c>
      <c r="C29" s="84">
        <v>5293</v>
      </c>
      <c r="D29" s="97" t="s">
        <v>174</v>
      </c>
      <c r="E29" s="111">
        <v>42859</v>
      </c>
      <c r="F29" s="94">
        <v>5117.04</v>
      </c>
      <c r="G29" s="96">
        <v>100</v>
      </c>
      <c r="H29" s="94">
        <v>17.88917</v>
      </c>
      <c r="I29" s="95">
        <v>3.4113619047619046E-3</v>
      </c>
      <c r="J29" s="95">
        <v>1.2215970626773237E-2</v>
      </c>
      <c r="K29" s="95">
        <f>H29/'סכום נכסי הקרן'!$C$42</f>
        <v>3.1350349796545594E-5</v>
      </c>
      <c r="P29" s="1"/>
    </row>
    <row r="30" spans="2:16">
      <c r="B30" s="87" t="s">
        <v>1638</v>
      </c>
      <c r="C30" s="84">
        <v>5287</v>
      </c>
      <c r="D30" s="97" t="s">
        <v>176</v>
      </c>
      <c r="E30" s="111">
        <v>42809</v>
      </c>
      <c r="F30" s="94">
        <v>15741.56</v>
      </c>
      <c r="G30" s="96">
        <v>102.44370000000001</v>
      </c>
      <c r="H30" s="94">
        <v>64.277540000000002</v>
      </c>
      <c r="I30" s="95">
        <v>1.2241987657247663E-4</v>
      </c>
      <c r="J30" s="95">
        <v>4.3893178979306578E-2</v>
      </c>
      <c r="K30" s="95">
        <f>H30/'סכום נכסי הקרן'!$C$42</f>
        <v>1.1264487749076404E-4</v>
      </c>
      <c r="P30" s="1"/>
    </row>
    <row r="31" spans="2:16">
      <c r="B31" s="87" t="s">
        <v>1639</v>
      </c>
      <c r="C31" s="84">
        <v>5284</v>
      </c>
      <c r="D31" s="97" t="s">
        <v>176</v>
      </c>
      <c r="E31" s="111">
        <v>42662</v>
      </c>
      <c r="F31" s="94">
        <v>37816.65</v>
      </c>
      <c r="G31" s="96">
        <v>99.437100000000001</v>
      </c>
      <c r="H31" s="94">
        <v>149.88490999999999</v>
      </c>
      <c r="I31" s="95">
        <v>1.9910528333333334E-4</v>
      </c>
      <c r="J31" s="95">
        <v>0.10235185075420214</v>
      </c>
      <c r="K31" s="95">
        <f>H31/'סכום נכסי הקרן'!$C$42</f>
        <v>2.6266978052775808E-4</v>
      </c>
      <c r="P31" s="1"/>
    </row>
    <row r="32" spans="2:16">
      <c r="B32" s="87" t="s">
        <v>1640</v>
      </c>
      <c r="C32" s="84">
        <v>5276</v>
      </c>
      <c r="D32" s="97" t="s">
        <v>174</v>
      </c>
      <c r="E32" s="111">
        <v>42521</v>
      </c>
      <c r="F32" s="94">
        <v>68836.12</v>
      </c>
      <c r="G32" s="96">
        <v>95.447900000000004</v>
      </c>
      <c r="H32" s="94">
        <v>229.69639000000001</v>
      </c>
      <c r="I32" s="95">
        <v>2.2666666666666668E-5</v>
      </c>
      <c r="J32" s="95">
        <v>0.15685268535744532</v>
      </c>
      <c r="K32" s="95">
        <f>H32/'סכום נכסי הקרן'!$C$42</f>
        <v>4.0253752261864341E-4</v>
      </c>
      <c r="P32" s="1"/>
    </row>
    <row r="33" spans="2:16">
      <c r="B33" s="87" t="s">
        <v>1641</v>
      </c>
      <c r="C33" s="84">
        <v>5286</v>
      </c>
      <c r="D33" s="97" t="s">
        <v>174</v>
      </c>
      <c r="E33" s="111">
        <v>42727</v>
      </c>
      <c r="F33" s="94">
        <v>19870.310000000001</v>
      </c>
      <c r="G33" s="96">
        <v>95.420699999999997</v>
      </c>
      <c r="H33" s="94">
        <v>66.285520000000005</v>
      </c>
      <c r="I33" s="95">
        <v>6.9066082821712466E-5</v>
      </c>
      <c r="J33" s="95">
        <v>4.5264367508408163E-2</v>
      </c>
      <c r="K33" s="95">
        <f>H33/'סכום נכסי הקרן'!$C$42</f>
        <v>1.1616381522708539E-4</v>
      </c>
      <c r="P33" s="1"/>
    </row>
    <row r="34" spans="2:16">
      <c r="B34" s="83"/>
      <c r="C34" s="84"/>
      <c r="D34" s="84"/>
      <c r="E34" s="84"/>
      <c r="F34" s="94"/>
      <c r="G34" s="96"/>
      <c r="H34" s="84"/>
      <c r="I34" s="84"/>
      <c r="J34" s="95"/>
      <c r="K34" s="84"/>
      <c r="P34" s="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P35" s="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P36" s="1"/>
    </row>
    <row r="37" spans="2:16">
      <c r="B37" s="99" t="s">
        <v>262</v>
      </c>
      <c r="C37" s="101"/>
      <c r="D37" s="101"/>
      <c r="E37" s="101"/>
      <c r="F37" s="101"/>
      <c r="G37" s="101"/>
      <c r="H37" s="101"/>
      <c r="I37" s="101"/>
      <c r="J37" s="101"/>
      <c r="K37" s="101"/>
      <c r="P37" s="1"/>
    </row>
    <row r="38" spans="2:16">
      <c r="B38" s="99" t="s">
        <v>122</v>
      </c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6">
      <c r="B39" s="99" t="s">
        <v>247</v>
      </c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6">
      <c r="B40" s="99" t="s">
        <v>257</v>
      </c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</row>
    <row r="122" spans="2:11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</row>
    <row r="123" spans="2:11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</row>
    <row r="124" spans="2:11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</row>
    <row r="125" spans="2:11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</row>
    <row r="126" spans="2:11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</row>
    <row r="127" spans="2:11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</row>
    <row r="128" spans="2:11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</row>
    <row r="129" spans="2:11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</row>
    <row r="130" spans="2:11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</row>
    <row r="131" spans="2:11"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</row>
    <row r="132" spans="2:11"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</row>
    <row r="133" spans="2:11"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</row>
    <row r="134" spans="2:11">
      <c r="C134" s="1"/>
    </row>
    <row r="135" spans="2:11">
      <c r="C135" s="1"/>
    </row>
    <row r="136" spans="2:11">
      <c r="C136" s="1"/>
    </row>
    <row r="137" spans="2:11">
      <c r="C137" s="1"/>
    </row>
    <row r="138" spans="2:11">
      <c r="C138" s="1"/>
    </row>
    <row r="139" spans="2:11">
      <c r="C139" s="1"/>
    </row>
    <row r="140" spans="2:11">
      <c r="C140" s="1"/>
    </row>
    <row r="141" spans="2:11">
      <c r="C141" s="1"/>
    </row>
    <row r="142" spans="2:11">
      <c r="C142" s="1"/>
    </row>
    <row r="143" spans="2:11">
      <c r="C143" s="1"/>
    </row>
    <row r="144" spans="2:11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D1:K1048576 AB39:XFD41 A1:A1048576 B1:B36 B39:B1048576 L1:XFD38 L42:XFD1048576 L39:Z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>
      <selection activeCell="C22" sqref="C22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710937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190</v>
      </c>
      <c r="C1" s="78" t="s" vm="1">
        <v>263</v>
      </c>
    </row>
    <row r="2" spans="2:59">
      <c r="B2" s="57" t="s">
        <v>189</v>
      </c>
      <c r="C2" s="78" t="s">
        <v>264</v>
      </c>
    </row>
    <row r="3" spans="2:59">
      <c r="B3" s="57" t="s">
        <v>191</v>
      </c>
      <c r="C3" s="78" t="s">
        <v>265</v>
      </c>
    </row>
    <row r="4" spans="2:59">
      <c r="B4" s="57" t="s">
        <v>192</v>
      </c>
      <c r="C4" s="78">
        <v>2145</v>
      </c>
    </row>
    <row r="6" spans="2:59" ht="26.25" customHeight="1">
      <c r="B6" s="194" t="s">
        <v>221</v>
      </c>
      <c r="C6" s="195"/>
      <c r="D6" s="195"/>
      <c r="E6" s="195"/>
      <c r="F6" s="195"/>
      <c r="G6" s="195"/>
      <c r="H6" s="195"/>
      <c r="I6" s="195"/>
      <c r="J6" s="195"/>
      <c r="K6" s="195"/>
      <c r="L6" s="196"/>
    </row>
    <row r="7" spans="2:59" ht="26.25" customHeight="1">
      <c r="B7" s="194" t="s">
        <v>106</v>
      </c>
      <c r="C7" s="195"/>
      <c r="D7" s="195"/>
      <c r="E7" s="195"/>
      <c r="F7" s="195"/>
      <c r="G7" s="195"/>
      <c r="H7" s="195"/>
      <c r="I7" s="195"/>
      <c r="J7" s="195"/>
      <c r="K7" s="195"/>
      <c r="L7" s="196"/>
    </row>
    <row r="8" spans="2:59" s="3" customFormat="1" ht="78.75">
      <c r="B8" s="22" t="s">
        <v>126</v>
      </c>
      <c r="C8" s="30" t="s">
        <v>50</v>
      </c>
      <c r="D8" s="30" t="s">
        <v>69</v>
      </c>
      <c r="E8" s="30" t="s">
        <v>110</v>
      </c>
      <c r="F8" s="30" t="s">
        <v>111</v>
      </c>
      <c r="G8" s="30" t="s">
        <v>249</v>
      </c>
      <c r="H8" s="30" t="s">
        <v>248</v>
      </c>
      <c r="I8" s="30" t="s">
        <v>119</v>
      </c>
      <c r="J8" s="30" t="s">
        <v>63</v>
      </c>
      <c r="K8" s="30" t="s">
        <v>193</v>
      </c>
      <c r="L8" s="31" t="s">
        <v>195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/>
      <c r="I9" s="16" t="s">
        <v>252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117" t="s">
        <v>53</v>
      </c>
      <c r="C11" s="118"/>
      <c r="D11" s="118"/>
      <c r="E11" s="118"/>
      <c r="F11" s="118"/>
      <c r="G11" s="119"/>
      <c r="H11" s="122"/>
      <c r="I11" s="119">
        <v>2.2016399999999998</v>
      </c>
      <c r="J11" s="118"/>
      <c r="K11" s="120">
        <v>1</v>
      </c>
      <c r="L11" s="120">
        <f>I11/'סכום נכסי הקרן'!$C$42</f>
        <v>3.8583223327894272E-6</v>
      </c>
      <c r="M11" s="137"/>
      <c r="N11" s="137"/>
      <c r="O11" s="1"/>
      <c r="P11" s="1"/>
      <c r="BG11" s="1"/>
    </row>
    <row r="12" spans="2:59" ht="21" customHeight="1">
      <c r="B12" s="121" t="s">
        <v>1642</v>
      </c>
      <c r="C12" s="118"/>
      <c r="D12" s="118"/>
      <c r="E12" s="118"/>
      <c r="F12" s="118"/>
      <c r="G12" s="119"/>
      <c r="H12" s="122"/>
      <c r="I12" s="119">
        <v>0</v>
      </c>
      <c r="J12" s="118"/>
      <c r="K12" s="120">
        <v>0</v>
      </c>
      <c r="L12" s="120">
        <f>I12/'סכום נכסי הקרן'!$C$42</f>
        <v>0</v>
      </c>
      <c r="M12" s="137"/>
      <c r="N12" s="137"/>
    </row>
    <row r="13" spans="2:59">
      <c r="B13" s="83" t="s">
        <v>1643</v>
      </c>
      <c r="C13" s="84" t="s">
        <v>1644</v>
      </c>
      <c r="D13" s="97" t="s">
        <v>930</v>
      </c>
      <c r="E13" s="97" t="s">
        <v>175</v>
      </c>
      <c r="F13" s="111">
        <v>41546</v>
      </c>
      <c r="G13" s="94">
        <v>401.25</v>
      </c>
      <c r="H13" s="96">
        <v>0</v>
      </c>
      <c r="I13" s="94">
        <v>0</v>
      </c>
      <c r="J13" s="95">
        <v>0</v>
      </c>
      <c r="K13" s="95">
        <v>0</v>
      </c>
      <c r="L13" s="95">
        <f>I13/'סכום נכסי הקרן'!$C$42</f>
        <v>0</v>
      </c>
      <c r="M13" s="137"/>
      <c r="N13" s="137"/>
    </row>
    <row r="14" spans="2:59">
      <c r="B14" s="83" t="s">
        <v>1645</v>
      </c>
      <c r="C14" s="84" t="s">
        <v>1646</v>
      </c>
      <c r="D14" s="97" t="s">
        <v>1037</v>
      </c>
      <c r="E14" s="97" t="s">
        <v>175</v>
      </c>
      <c r="F14" s="111">
        <v>41879</v>
      </c>
      <c r="G14" s="94">
        <v>44080</v>
      </c>
      <c r="H14" s="94">
        <v>0</v>
      </c>
      <c r="I14" s="94">
        <v>0</v>
      </c>
      <c r="J14" s="95">
        <v>1.2923421631849362E-3</v>
      </c>
      <c r="K14" s="95">
        <v>0</v>
      </c>
      <c r="L14" s="95">
        <f>I14/'סכום נכסי הקרן'!$C$42</f>
        <v>0</v>
      </c>
      <c r="M14" s="137"/>
      <c r="N14" s="137"/>
    </row>
    <row r="15" spans="2:59">
      <c r="B15" s="121" t="s">
        <v>244</v>
      </c>
      <c r="C15" s="118"/>
      <c r="D15" s="118"/>
      <c r="E15" s="118"/>
      <c r="F15" s="118"/>
      <c r="G15" s="119"/>
      <c r="H15" s="122"/>
      <c r="I15" s="119">
        <v>2.2016399999999998</v>
      </c>
      <c r="J15" s="118"/>
      <c r="K15" s="120">
        <v>1</v>
      </c>
      <c r="L15" s="120">
        <f>I15/'סכום נכסי הקרן'!$C$42</f>
        <v>3.8583223327894272E-6</v>
      </c>
      <c r="M15" s="137"/>
      <c r="N15" s="137"/>
    </row>
    <row r="16" spans="2:59">
      <c r="B16" s="83" t="s">
        <v>1647</v>
      </c>
      <c r="C16" s="84" t="s">
        <v>1648</v>
      </c>
      <c r="D16" s="97" t="s">
        <v>1037</v>
      </c>
      <c r="E16" s="97" t="s">
        <v>174</v>
      </c>
      <c r="F16" s="111">
        <v>42731</v>
      </c>
      <c r="G16" s="94">
        <v>665</v>
      </c>
      <c r="H16" s="96">
        <v>0.94699999999999995</v>
      </c>
      <c r="I16" s="94">
        <v>2.2016399999999998</v>
      </c>
      <c r="J16" s="95">
        <v>3.2832080447977693E-5</v>
      </c>
      <c r="K16" s="95">
        <v>1</v>
      </c>
      <c r="L16" s="95">
        <f>I16/'סכום נכסי הקרן'!$C$42</f>
        <v>3.8583223327894272E-6</v>
      </c>
      <c r="M16" s="137"/>
      <c r="N16" s="137"/>
    </row>
    <row r="17" spans="2:14">
      <c r="B17" s="101"/>
      <c r="C17" s="84"/>
      <c r="D17" s="84"/>
      <c r="E17" s="84"/>
      <c r="F17" s="84"/>
      <c r="G17" s="94"/>
      <c r="H17" s="96"/>
      <c r="I17" s="84"/>
      <c r="J17" s="84"/>
      <c r="K17" s="95"/>
      <c r="L17" s="84"/>
      <c r="M17" s="137"/>
      <c r="N17" s="137"/>
    </row>
    <row r="18" spans="2:14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37"/>
      <c r="N18" s="137"/>
    </row>
    <row r="19" spans="2:1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37"/>
      <c r="N19" s="137"/>
    </row>
    <row r="20" spans="2:14">
      <c r="B20" s="99" t="s">
        <v>262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37"/>
      <c r="N20" s="137"/>
    </row>
    <row r="21" spans="2:14">
      <c r="B21" s="99" t="s">
        <v>122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37"/>
      <c r="N21" s="137"/>
    </row>
    <row r="22" spans="2:14">
      <c r="B22" s="99" t="s">
        <v>247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4">
      <c r="B23" s="99" t="s">
        <v>257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D1:XFD38 AH39:XFD41 D42:XFD1048576 D39:AF41 A1:A1048576 B1:B19 B22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93</v>
      </c>
      <c r="C6" s="13" t="s">
        <v>50</v>
      </c>
      <c r="E6" s="13" t="s">
        <v>127</v>
      </c>
      <c r="I6" s="13" t="s">
        <v>15</v>
      </c>
      <c r="J6" s="13" t="s">
        <v>70</v>
      </c>
      <c r="M6" s="13" t="s">
        <v>110</v>
      </c>
      <c r="Q6" s="13" t="s">
        <v>17</v>
      </c>
      <c r="R6" s="13" t="s">
        <v>19</v>
      </c>
      <c r="U6" s="13" t="s">
        <v>66</v>
      </c>
      <c r="W6" s="14" t="s">
        <v>62</v>
      </c>
    </row>
    <row r="7" spans="2:25" ht="18">
      <c r="B7" s="53" t="str">
        <f>'תעודות התחייבות ממשלתיות'!B6:Q6</f>
        <v>1.ב. ניירות ערך סחירים</v>
      </c>
      <c r="C7" s="13"/>
      <c r="E7" s="47"/>
      <c r="I7" s="13"/>
      <c r="J7" s="13"/>
      <c r="K7" s="13"/>
      <c r="L7" s="13"/>
      <c r="M7" s="13"/>
      <c r="Q7" s="13"/>
      <c r="R7" s="52"/>
    </row>
    <row r="8" spans="2:25" ht="37.5">
      <c r="B8" s="48" t="s">
        <v>95</v>
      </c>
      <c r="C8" s="30" t="s">
        <v>50</v>
      </c>
      <c r="D8" s="30" t="s">
        <v>130</v>
      </c>
      <c r="I8" s="30" t="s">
        <v>15</v>
      </c>
      <c r="J8" s="30" t="s">
        <v>70</v>
      </c>
      <c r="K8" s="30" t="s">
        <v>111</v>
      </c>
      <c r="L8" s="30" t="s">
        <v>18</v>
      </c>
      <c r="M8" s="30" t="s">
        <v>110</v>
      </c>
      <c r="Q8" s="30" t="s">
        <v>17</v>
      </c>
      <c r="R8" s="30" t="s">
        <v>19</v>
      </c>
      <c r="S8" s="30" t="s">
        <v>0</v>
      </c>
      <c r="T8" s="30" t="s">
        <v>114</v>
      </c>
      <c r="U8" s="30" t="s">
        <v>66</v>
      </c>
      <c r="V8" s="30" t="s">
        <v>63</v>
      </c>
      <c r="W8" s="31" t="s">
        <v>121</v>
      </c>
    </row>
    <row r="9" spans="2:25" ht="31.5">
      <c r="B9" s="49" t="str">
        <f>'תעודות חוב מסחריות '!B7:T7</f>
        <v>2. תעודות חוב מסחריות</v>
      </c>
      <c r="C9" s="13" t="s">
        <v>50</v>
      </c>
      <c r="D9" s="13" t="s">
        <v>130</v>
      </c>
      <c r="E9" s="42" t="s">
        <v>127</v>
      </c>
      <c r="G9" s="13" t="s">
        <v>69</v>
      </c>
      <c r="I9" s="13" t="s">
        <v>15</v>
      </c>
      <c r="J9" s="13" t="s">
        <v>70</v>
      </c>
      <c r="K9" s="13" t="s">
        <v>111</v>
      </c>
      <c r="L9" s="13" t="s">
        <v>18</v>
      </c>
      <c r="M9" s="13" t="s">
        <v>110</v>
      </c>
      <c r="Q9" s="13" t="s">
        <v>17</v>
      </c>
      <c r="R9" s="13" t="s">
        <v>19</v>
      </c>
      <c r="S9" s="13" t="s">
        <v>0</v>
      </c>
      <c r="T9" s="13" t="s">
        <v>114</v>
      </c>
      <c r="U9" s="13" t="s">
        <v>66</v>
      </c>
      <c r="V9" s="13" t="s">
        <v>63</v>
      </c>
      <c r="W9" s="39" t="s">
        <v>121</v>
      </c>
    </row>
    <row r="10" spans="2:25" ht="31.5">
      <c r="B10" s="49" t="str">
        <f>'אג"ח קונצרני'!B7:U7</f>
        <v>3. אג"ח קונצרני</v>
      </c>
      <c r="C10" s="30" t="s">
        <v>50</v>
      </c>
      <c r="D10" s="13" t="s">
        <v>130</v>
      </c>
      <c r="E10" s="42" t="s">
        <v>127</v>
      </c>
      <c r="G10" s="30" t="s">
        <v>69</v>
      </c>
      <c r="I10" s="30" t="s">
        <v>15</v>
      </c>
      <c r="J10" s="30" t="s">
        <v>70</v>
      </c>
      <c r="K10" s="30" t="s">
        <v>111</v>
      </c>
      <c r="L10" s="30" t="s">
        <v>18</v>
      </c>
      <c r="M10" s="30" t="s">
        <v>110</v>
      </c>
      <c r="Q10" s="30" t="s">
        <v>17</v>
      </c>
      <c r="R10" s="30" t="s">
        <v>19</v>
      </c>
      <c r="S10" s="30" t="s">
        <v>0</v>
      </c>
      <c r="T10" s="30" t="s">
        <v>114</v>
      </c>
      <c r="U10" s="30" t="s">
        <v>66</v>
      </c>
      <c r="V10" s="13" t="s">
        <v>63</v>
      </c>
      <c r="W10" s="31" t="s">
        <v>121</v>
      </c>
    </row>
    <row r="11" spans="2:25" ht="31.5">
      <c r="B11" s="49" t="str">
        <f>מניות!B7</f>
        <v>4. מניות</v>
      </c>
      <c r="C11" s="30" t="s">
        <v>50</v>
      </c>
      <c r="D11" s="13" t="s">
        <v>130</v>
      </c>
      <c r="E11" s="42" t="s">
        <v>127</v>
      </c>
      <c r="H11" s="30" t="s">
        <v>110</v>
      </c>
      <c r="S11" s="30" t="s">
        <v>0</v>
      </c>
      <c r="T11" s="13" t="s">
        <v>114</v>
      </c>
      <c r="U11" s="13" t="s">
        <v>66</v>
      </c>
      <c r="V11" s="13" t="s">
        <v>63</v>
      </c>
      <c r="W11" s="14" t="s">
        <v>121</v>
      </c>
    </row>
    <row r="12" spans="2:25" ht="31.5">
      <c r="B12" s="49" t="str">
        <f>'תעודות סל'!B7:N7</f>
        <v>5. תעודות סל</v>
      </c>
      <c r="C12" s="30" t="s">
        <v>50</v>
      </c>
      <c r="D12" s="13" t="s">
        <v>130</v>
      </c>
      <c r="E12" s="42" t="s">
        <v>127</v>
      </c>
      <c r="H12" s="30" t="s">
        <v>110</v>
      </c>
      <c r="S12" s="30" t="s">
        <v>0</v>
      </c>
      <c r="T12" s="30" t="s">
        <v>114</v>
      </c>
      <c r="U12" s="30" t="s">
        <v>66</v>
      </c>
      <c r="V12" s="30" t="s">
        <v>63</v>
      </c>
      <c r="W12" s="31" t="s">
        <v>121</v>
      </c>
    </row>
    <row r="13" spans="2:25" ht="31.5">
      <c r="B13" s="49" t="str">
        <f>'קרנות נאמנות'!B7:O7</f>
        <v>6. קרנות נאמנות</v>
      </c>
      <c r="C13" s="30" t="s">
        <v>50</v>
      </c>
      <c r="D13" s="30" t="s">
        <v>130</v>
      </c>
      <c r="G13" s="30" t="s">
        <v>69</v>
      </c>
      <c r="H13" s="30" t="s">
        <v>110</v>
      </c>
      <c r="S13" s="30" t="s">
        <v>0</v>
      </c>
      <c r="T13" s="30" t="s">
        <v>114</v>
      </c>
      <c r="U13" s="30" t="s">
        <v>66</v>
      </c>
      <c r="V13" s="30" t="s">
        <v>63</v>
      </c>
      <c r="W13" s="31" t="s">
        <v>121</v>
      </c>
    </row>
    <row r="14" spans="2:25" ht="31.5">
      <c r="B14" s="49" t="str">
        <f>'כתבי אופציה'!B7:L7</f>
        <v>7. כתבי אופציה</v>
      </c>
      <c r="C14" s="30" t="s">
        <v>50</v>
      </c>
      <c r="D14" s="30" t="s">
        <v>130</v>
      </c>
      <c r="G14" s="30" t="s">
        <v>69</v>
      </c>
      <c r="H14" s="30" t="s">
        <v>110</v>
      </c>
      <c r="S14" s="30" t="s">
        <v>0</v>
      </c>
      <c r="T14" s="30" t="s">
        <v>114</v>
      </c>
      <c r="U14" s="30" t="s">
        <v>66</v>
      </c>
      <c r="V14" s="30" t="s">
        <v>63</v>
      </c>
      <c r="W14" s="31" t="s">
        <v>121</v>
      </c>
    </row>
    <row r="15" spans="2:25" ht="31.5">
      <c r="B15" s="49" t="str">
        <f>אופציות!B7</f>
        <v>8. אופציות</v>
      </c>
      <c r="C15" s="30" t="s">
        <v>50</v>
      </c>
      <c r="D15" s="30" t="s">
        <v>130</v>
      </c>
      <c r="G15" s="30" t="s">
        <v>69</v>
      </c>
      <c r="H15" s="30" t="s">
        <v>110</v>
      </c>
      <c r="S15" s="30" t="s">
        <v>0</v>
      </c>
      <c r="T15" s="30" t="s">
        <v>114</v>
      </c>
      <c r="U15" s="30" t="s">
        <v>66</v>
      </c>
      <c r="V15" s="30" t="s">
        <v>63</v>
      </c>
      <c r="W15" s="31" t="s">
        <v>121</v>
      </c>
    </row>
    <row r="16" spans="2:25" ht="31.5">
      <c r="B16" s="49" t="str">
        <f>'חוזים עתידיים'!B7:I7</f>
        <v>9. חוזים עתידיים</v>
      </c>
      <c r="C16" s="30" t="s">
        <v>50</v>
      </c>
      <c r="D16" s="30" t="s">
        <v>130</v>
      </c>
      <c r="G16" s="30" t="s">
        <v>69</v>
      </c>
      <c r="H16" s="30" t="s">
        <v>110</v>
      </c>
      <c r="S16" s="30" t="s">
        <v>0</v>
      </c>
      <c r="T16" s="31" t="s">
        <v>114</v>
      </c>
    </row>
    <row r="17" spans="2:25" ht="31.5">
      <c r="B17" s="49" t="str">
        <f>'מוצרים מובנים'!B7:Q7</f>
        <v>10. מוצרים מובנים</v>
      </c>
      <c r="C17" s="30" t="s">
        <v>50</v>
      </c>
      <c r="F17" s="13" t="s">
        <v>55</v>
      </c>
      <c r="I17" s="30" t="s">
        <v>15</v>
      </c>
      <c r="J17" s="30" t="s">
        <v>70</v>
      </c>
      <c r="K17" s="30" t="s">
        <v>111</v>
      </c>
      <c r="L17" s="30" t="s">
        <v>18</v>
      </c>
      <c r="M17" s="30" t="s">
        <v>110</v>
      </c>
      <c r="Q17" s="30" t="s">
        <v>17</v>
      </c>
      <c r="R17" s="30" t="s">
        <v>19</v>
      </c>
      <c r="S17" s="30" t="s">
        <v>0</v>
      </c>
      <c r="T17" s="30" t="s">
        <v>114</v>
      </c>
      <c r="U17" s="30" t="s">
        <v>66</v>
      </c>
      <c r="V17" s="30" t="s">
        <v>63</v>
      </c>
      <c r="W17" s="31" t="s">
        <v>121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0" t="s">
        <v>50</v>
      </c>
      <c r="I19" s="30" t="s">
        <v>15</v>
      </c>
      <c r="J19" s="30" t="s">
        <v>70</v>
      </c>
      <c r="K19" s="30" t="s">
        <v>111</v>
      </c>
      <c r="L19" s="30" t="s">
        <v>18</v>
      </c>
      <c r="M19" s="30" t="s">
        <v>110</v>
      </c>
      <c r="Q19" s="30" t="s">
        <v>17</v>
      </c>
      <c r="R19" s="30" t="s">
        <v>19</v>
      </c>
      <c r="S19" s="30" t="s">
        <v>0</v>
      </c>
      <c r="T19" s="30" t="s">
        <v>114</v>
      </c>
      <c r="U19" s="30" t="s">
        <v>119</v>
      </c>
      <c r="V19" s="30" t="s">
        <v>63</v>
      </c>
      <c r="W19" s="31" t="s">
        <v>121</v>
      </c>
    </row>
    <row r="20" spans="2:25" ht="31.5">
      <c r="B20" s="49" t="str">
        <f>'לא סחיר - תעודות חוב מסחריות'!B7:S7</f>
        <v>2. תעודות חוב מסחריות</v>
      </c>
      <c r="C20" s="30" t="s">
        <v>50</v>
      </c>
      <c r="D20" s="42" t="s">
        <v>128</v>
      </c>
      <c r="E20" s="42" t="s">
        <v>127</v>
      </c>
      <c r="G20" s="30" t="s">
        <v>69</v>
      </c>
      <c r="I20" s="30" t="s">
        <v>15</v>
      </c>
      <c r="J20" s="30" t="s">
        <v>70</v>
      </c>
      <c r="K20" s="30" t="s">
        <v>111</v>
      </c>
      <c r="L20" s="30" t="s">
        <v>18</v>
      </c>
      <c r="M20" s="30" t="s">
        <v>110</v>
      </c>
      <c r="Q20" s="30" t="s">
        <v>17</v>
      </c>
      <c r="R20" s="30" t="s">
        <v>19</v>
      </c>
      <c r="S20" s="30" t="s">
        <v>0</v>
      </c>
      <c r="T20" s="30" t="s">
        <v>114</v>
      </c>
      <c r="U20" s="30" t="s">
        <v>119</v>
      </c>
      <c r="V20" s="30" t="s">
        <v>63</v>
      </c>
      <c r="W20" s="31" t="s">
        <v>121</v>
      </c>
    </row>
    <row r="21" spans="2:25" ht="31.5">
      <c r="B21" s="49" t="str">
        <f>'לא סחיר - אג"ח קונצרני'!B7:S7</f>
        <v>3. אג"ח קונצרני</v>
      </c>
      <c r="C21" s="30" t="s">
        <v>50</v>
      </c>
      <c r="D21" s="42" t="s">
        <v>128</v>
      </c>
      <c r="E21" s="42" t="s">
        <v>127</v>
      </c>
      <c r="G21" s="30" t="s">
        <v>69</v>
      </c>
      <c r="I21" s="30" t="s">
        <v>15</v>
      </c>
      <c r="J21" s="30" t="s">
        <v>70</v>
      </c>
      <c r="K21" s="30" t="s">
        <v>111</v>
      </c>
      <c r="L21" s="30" t="s">
        <v>18</v>
      </c>
      <c r="M21" s="30" t="s">
        <v>110</v>
      </c>
      <c r="Q21" s="30" t="s">
        <v>17</v>
      </c>
      <c r="R21" s="30" t="s">
        <v>19</v>
      </c>
      <c r="S21" s="30" t="s">
        <v>0</v>
      </c>
      <c r="T21" s="30" t="s">
        <v>114</v>
      </c>
      <c r="U21" s="30" t="s">
        <v>119</v>
      </c>
      <c r="V21" s="30" t="s">
        <v>63</v>
      </c>
      <c r="W21" s="31" t="s">
        <v>121</v>
      </c>
    </row>
    <row r="22" spans="2:25" ht="31.5">
      <c r="B22" s="49" t="str">
        <f>'לא סחיר - מניות'!B7:M7</f>
        <v>4. מניות</v>
      </c>
      <c r="C22" s="30" t="s">
        <v>50</v>
      </c>
      <c r="D22" s="42" t="s">
        <v>128</v>
      </c>
      <c r="E22" s="42" t="s">
        <v>127</v>
      </c>
      <c r="G22" s="30" t="s">
        <v>69</v>
      </c>
      <c r="H22" s="30" t="s">
        <v>110</v>
      </c>
      <c r="S22" s="30" t="s">
        <v>0</v>
      </c>
      <c r="T22" s="30" t="s">
        <v>114</v>
      </c>
      <c r="U22" s="30" t="s">
        <v>119</v>
      </c>
      <c r="V22" s="30" t="s">
        <v>63</v>
      </c>
      <c r="W22" s="31" t="s">
        <v>121</v>
      </c>
    </row>
    <row r="23" spans="2:25" ht="31.5">
      <c r="B23" s="49" t="str">
        <f>'לא סחיר - קרנות השקעה'!B7:K7</f>
        <v>5. קרנות השקעה</v>
      </c>
      <c r="C23" s="30" t="s">
        <v>50</v>
      </c>
      <c r="G23" s="30" t="s">
        <v>69</v>
      </c>
      <c r="H23" s="30" t="s">
        <v>110</v>
      </c>
      <c r="K23" s="30" t="s">
        <v>111</v>
      </c>
      <c r="S23" s="30" t="s">
        <v>0</v>
      </c>
      <c r="T23" s="30" t="s">
        <v>114</v>
      </c>
      <c r="U23" s="30" t="s">
        <v>119</v>
      </c>
      <c r="V23" s="30" t="s">
        <v>63</v>
      </c>
      <c r="W23" s="31" t="s">
        <v>121</v>
      </c>
    </row>
    <row r="24" spans="2:25" ht="31.5">
      <c r="B24" s="49" t="str">
        <f>'לא סחיר - כתבי אופציה'!B7:L7</f>
        <v>6. כתבי אופציה</v>
      </c>
      <c r="C24" s="30" t="s">
        <v>50</v>
      </c>
      <c r="G24" s="30" t="s">
        <v>69</v>
      </c>
      <c r="H24" s="30" t="s">
        <v>110</v>
      </c>
      <c r="K24" s="30" t="s">
        <v>111</v>
      </c>
      <c r="S24" s="30" t="s">
        <v>0</v>
      </c>
      <c r="T24" s="30" t="s">
        <v>114</v>
      </c>
      <c r="U24" s="30" t="s">
        <v>119</v>
      </c>
      <c r="V24" s="30" t="s">
        <v>63</v>
      </c>
      <c r="W24" s="31" t="s">
        <v>121</v>
      </c>
    </row>
    <row r="25" spans="2:25" ht="31.5">
      <c r="B25" s="49" t="str">
        <f>'לא סחיר - אופציות'!B7:L7</f>
        <v>7. אופציות</v>
      </c>
      <c r="C25" s="30" t="s">
        <v>50</v>
      </c>
      <c r="G25" s="30" t="s">
        <v>69</v>
      </c>
      <c r="H25" s="30" t="s">
        <v>110</v>
      </c>
      <c r="K25" s="30" t="s">
        <v>111</v>
      </c>
      <c r="S25" s="30" t="s">
        <v>0</v>
      </c>
      <c r="T25" s="30" t="s">
        <v>114</v>
      </c>
      <c r="U25" s="30" t="s">
        <v>119</v>
      </c>
      <c r="V25" s="30" t="s">
        <v>63</v>
      </c>
      <c r="W25" s="31" t="s">
        <v>121</v>
      </c>
    </row>
    <row r="26" spans="2:25" ht="31.5">
      <c r="B26" s="49" t="str">
        <f>'לא סחיר - חוזים עתידיים'!B7:K7</f>
        <v>8. חוזים עתידיים</v>
      </c>
      <c r="C26" s="30" t="s">
        <v>50</v>
      </c>
      <c r="G26" s="30" t="s">
        <v>69</v>
      </c>
      <c r="H26" s="30" t="s">
        <v>110</v>
      </c>
      <c r="K26" s="30" t="s">
        <v>111</v>
      </c>
      <c r="S26" s="30" t="s">
        <v>0</v>
      </c>
      <c r="T26" s="30" t="s">
        <v>114</v>
      </c>
      <c r="U26" s="30" t="s">
        <v>119</v>
      </c>
      <c r="V26" s="31" t="s">
        <v>121</v>
      </c>
    </row>
    <row r="27" spans="2:25" ht="31.5">
      <c r="B27" s="49" t="str">
        <f>'לא סחיר - מוצרים מובנים'!B7:Q7</f>
        <v>9. מוצרים מובנים</v>
      </c>
      <c r="C27" s="30" t="s">
        <v>50</v>
      </c>
      <c r="F27" s="30" t="s">
        <v>55</v>
      </c>
      <c r="I27" s="30" t="s">
        <v>15</v>
      </c>
      <c r="J27" s="30" t="s">
        <v>70</v>
      </c>
      <c r="K27" s="30" t="s">
        <v>111</v>
      </c>
      <c r="L27" s="30" t="s">
        <v>18</v>
      </c>
      <c r="M27" s="30" t="s">
        <v>110</v>
      </c>
      <c r="Q27" s="30" t="s">
        <v>17</v>
      </c>
      <c r="R27" s="30" t="s">
        <v>19</v>
      </c>
      <c r="S27" s="30" t="s">
        <v>0</v>
      </c>
      <c r="T27" s="30" t="s">
        <v>114</v>
      </c>
      <c r="U27" s="30" t="s">
        <v>119</v>
      </c>
      <c r="V27" s="30" t="s">
        <v>63</v>
      </c>
      <c r="W27" s="31" t="s">
        <v>121</v>
      </c>
    </row>
    <row r="28" spans="2:25" ht="31.5">
      <c r="B28" s="53" t="str">
        <f>הלוואות!B6</f>
        <v>1.ד. הלוואות:</v>
      </c>
      <c r="C28" s="30" t="s">
        <v>50</v>
      </c>
      <c r="I28" s="30" t="s">
        <v>15</v>
      </c>
      <c r="J28" s="30" t="s">
        <v>70</v>
      </c>
      <c r="L28" s="30" t="s">
        <v>18</v>
      </c>
      <c r="M28" s="30" t="s">
        <v>110</v>
      </c>
      <c r="Q28" s="13" t="s">
        <v>38</v>
      </c>
      <c r="R28" s="30" t="s">
        <v>19</v>
      </c>
      <c r="S28" s="30" t="s">
        <v>0</v>
      </c>
      <c r="T28" s="30" t="s">
        <v>114</v>
      </c>
      <c r="U28" s="30" t="s">
        <v>119</v>
      </c>
      <c r="V28" s="31" t="s">
        <v>121</v>
      </c>
    </row>
    <row r="29" spans="2:25" ht="47.25">
      <c r="B29" s="53" t="str">
        <f>'פקדונות מעל 3 חודשים'!B6:O6</f>
        <v>1.ה. פקדונות מעל 3 חודשים:</v>
      </c>
      <c r="C29" s="30" t="s">
        <v>50</v>
      </c>
      <c r="E29" s="30" t="s">
        <v>127</v>
      </c>
      <c r="I29" s="30" t="s">
        <v>15</v>
      </c>
      <c r="J29" s="30" t="s">
        <v>70</v>
      </c>
      <c r="L29" s="30" t="s">
        <v>18</v>
      </c>
      <c r="M29" s="30" t="s">
        <v>110</v>
      </c>
      <c r="O29" s="50" t="s">
        <v>57</v>
      </c>
      <c r="P29" s="51"/>
      <c r="R29" s="30" t="s">
        <v>19</v>
      </c>
      <c r="S29" s="30" t="s">
        <v>0</v>
      </c>
      <c r="T29" s="30" t="s">
        <v>114</v>
      </c>
      <c r="U29" s="30" t="s">
        <v>119</v>
      </c>
      <c r="V29" s="31" t="s">
        <v>121</v>
      </c>
    </row>
    <row r="30" spans="2:25" ht="63">
      <c r="B30" s="53" t="str">
        <f>'זכויות מקרקעין'!B6</f>
        <v>1. ו. זכויות במקרקעין:</v>
      </c>
      <c r="C30" s="13" t="s">
        <v>59</v>
      </c>
      <c r="N30" s="50" t="s">
        <v>94</v>
      </c>
      <c r="P30" s="51" t="s">
        <v>60</v>
      </c>
      <c r="U30" s="30" t="s">
        <v>119</v>
      </c>
      <c r="V30" s="14" t="s">
        <v>62</v>
      </c>
    </row>
    <row r="31" spans="2:25" ht="31.5">
      <c r="B31" s="53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61</v>
      </c>
      <c r="R31" s="13" t="s">
        <v>58</v>
      </c>
      <c r="U31" s="30" t="s">
        <v>119</v>
      </c>
      <c r="V31" s="14" t="s">
        <v>62</v>
      </c>
    </row>
    <row r="32" spans="2:25" ht="47.25">
      <c r="B32" s="53" t="str">
        <f>'יתרת התחייבות להשקעה'!B6:D6</f>
        <v>1. ט. יתרות התחייבות להשקעה:</v>
      </c>
      <c r="X32" s="13" t="s">
        <v>116</v>
      </c>
      <c r="Y32" s="14" t="s">
        <v>115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topLeftCell="A13" workbookViewId="0">
      <selection activeCell="R30" sqref="R3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190</v>
      </c>
      <c r="C1" s="78" t="s" vm="1">
        <v>263</v>
      </c>
    </row>
    <row r="2" spans="2:54">
      <c r="B2" s="57" t="s">
        <v>189</v>
      </c>
      <c r="C2" s="78" t="s">
        <v>264</v>
      </c>
    </row>
    <row r="3" spans="2:54">
      <c r="B3" s="57" t="s">
        <v>191</v>
      </c>
      <c r="C3" s="78" t="s">
        <v>265</v>
      </c>
    </row>
    <row r="4" spans="2:54">
      <c r="B4" s="57" t="s">
        <v>192</v>
      </c>
      <c r="C4" s="78">
        <v>2145</v>
      </c>
    </row>
    <row r="6" spans="2:54" ht="26.25" customHeight="1">
      <c r="B6" s="194" t="s">
        <v>221</v>
      </c>
      <c r="C6" s="195"/>
      <c r="D6" s="195"/>
      <c r="E6" s="195"/>
      <c r="F6" s="195"/>
      <c r="G6" s="195"/>
      <c r="H6" s="195"/>
      <c r="I6" s="195"/>
      <c r="J6" s="195"/>
      <c r="K6" s="195"/>
      <c r="L6" s="196"/>
    </row>
    <row r="7" spans="2:54" ht="26.25" customHeight="1">
      <c r="B7" s="194" t="s">
        <v>107</v>
      </c>
      <c r="C7" s="195"/>
      <c r="D7" s="195"/>
      <c r="E7" s="195"/>
      <c r="F7" s="195"/>
      <c r="G7" s="195"/>
      <c r="H7" s="195"/>
      <c r="I7" s="195"/>
      <c r="J7" s="195"/>
      <c r="K7" s="195"/>
      <c r="L7" s="196"/>
    </row>
    <row r="8" spans="2:54" s="3" customFormat="1" ht="78.75">
      <c r="B8" s="22" t="s">
        <v>126</v>
      </c>
      <c r="C8" s="30" t="s">
        <v>50</v>
      </c>
      <c r="D8" s="30" t="s">
        <v>69</v>
      </c>
      <c r="E8" s="30" t="s">
        <v>110</v>
      </c>
      <c r="F8" s="30" t="s">
        <v>111</v>
      </c>
      <c r="G8" s="30" t="s">
        <v>249</v>
      </c>
      <c r="H8" s="30" t="s">
        <v>248</v>
      </c>
      <c r="I8" s="30" t="s">
        <v>119</v>
      </c>
      <c r="J8" s="30" t="s">
        <v>63</v>
      </c>
      <c r="K8" s="30" t="s">
        <v>193</v>
      </c>
      <c r="L8" s="31" t="s">
        <v>195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/>
      <c r="I9" s="16" t="s">
        <v>252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262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122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247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257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59"/>
  <sheetViews>
    <sheetView rightToLeft="1" zoomScale="85" zoomScaleNormal="85" workbookViewId="0">
      <selection activeCell="C22" sqref="C22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1.710937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190</v>
      </c>
      <c r="C1" s="78" t="s" vm="1">
        <v>263</v>
      </c>
    </row>
    <row r="2" spans="2:51">
      <c r="B2" s="57" t="s">
        <v>189</v>
      </c>
      <c r="C2" s="78" t="s">
        <v>264</v>
      </c>
    </row>
    <row r="3" spans="2:51">
      <c r="B3" s="57" t="s">
        <v>191</v>
      </c>
      <c r="C3" s="78" t="s">
        <v>265</v>
      </c>
    </row>
    <row r="4" spans="2:51">
      <c r="B4" s="57" t="s">
        <v>192</v>
      </c>
      <c r="C4" s="78">
        <v>2145</v>
      </c>
    </row>
    <row r="6" spans="2:51" ht="26.25" customHeight="1">
      <c r="B6" s="194" t="s">
        <v>221</v>
      </c>
      <c r="C6" s="195"/>
      <c r="D6" s="195"/>
      <c r="E6" s="195"/>
      <c r="F6" s="195"/>
      <c r="G6" s="195"/>
      <c r="H6" s="195"/>
      <c r="I6" s="195"/>
      <c r="J6" s="195"/>
      <c r="K6" s="196"/>
    </row>
    <row r="7" spans="2:51" ht="26.25" customHeight="1">
      <c r="B7" s="194" t="s">
        <v>108</v>
      </c>
      <c r="C7" s="195"/>
      <c r="D7" s="195"/>
      <c r="E7" s="195"/>
      <c r="F7" s="195"/>
      <c r="G7" s="195"/>
      <c r="H7" s="195"/>
      <c r="I7" s="195"/>
      <c r="J7" s="195"/>
      <c r="K7" s="196"/>
    </row>
    <row r="8" spans="2:51" s="3" customFormat="1" ht="63">
      <c r="B8" s="22" t="s">
        <v>126</v>
      </c>
      <c r="C8" s="30" t="s">
        <v>50</v>
      </c>
      <c r="D8" s="30" t="s">
        <v>69</v>
      </c>
      <c r="E8" s="30" t="s">
        <v>110</v>
      </c>
      <c r="F8" s="30" t="s">
        <v>111</v>
      </c>
      <c r="G8" s="30" t="s">
        <v>249</v>
      </c>
      <c r="H8" s="30" t="s">
        <v>248</v>
      </c>
      <c r="I8" s="30" t="s">
        <v>119</v>
      </c>
      <c r="J8" s="30" t="s">
        <v>193</v>
      </c>
      <c r="K8" s="31" t="s">
        <v>195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/>
      <c r="I9" s="16" t="s">
        <v>252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79" t="s">
        <v>54</v>
      </c>
      <c r="C11" s="80"/>
      <c r="D11" s="80"/>
      <c r="E11" s="80"/>
      <c r="F11" s="80"/>
      <c r="G11" s="88"/>
      <c r="H11" s="90"/>
      <c r="I11" s="88">
        <f>I12+I37</f>
        <v>241.35832000000005</v>
      </c>
      <c r="J11" s="89">
        <f>I11/$I$11</f>
        <v>1</v>
      </c>
      <c r="K11" s="89">
        <f>I11/'סכום נכסי הקרן'!$C$42</f>
        <v>4.2297478073642251E-4</v>
      </c>
      <c r="L11" s="136"/>
      <c r="M11" s="136"/>
      <c r="N11" s="136"/>
      <c r="O11" s="136"/>
      <c r="P11" s="136"/>
      <c r="AW11" s="1"/>
    </row>
    <row r="12" spans="2:51" ht="19.5" customHeight="1">
      <c r="B12" s="81" t="s">
        <v>37</v>
      </c>
      <c r="C12" s="82"/>
      <c r="D12" s="82"/>
      <c r="E12" s="82"/>
      <c r="F12" s="82"/>
      <c r="G12" s="91"/>
      <c r="H12" s="93"/>
      <c r="I12" s="91">
        <f>I13+I21</f>
        <v>163.83130000000003</v>
      </c>
      <c r="J12" s="92">
        <f t="shared" ref="J12:J39" si="0">I12/$I$11</f>
        <v>0.6787886988938272</v>
      </c>
      <c r="K12" s="92">
        <f>I12/'סכום נכסי הקרן'!$C$42</f>
        <v>2.8711050108097807E-4</v>
      </c>
      <c r="L12" s="137"/>
      <c r="M12" s="137"/>
      <c r="N12" s="137"/>
      <c r="O12" s="137"/>
      <c r="P12" s="137"/>
    </row>
    <row r="13" spans="2:51">
      <c r="B13" s="102" t="s">
        <v>1649</v>
      </c>
      <c r="C13" s="82"/>
      <c r="D13" s="82"/>
      <c r="E13" s="82"/>
      <c r="F13" s="82"/>
      <c r="G13" s="91"/>
      <c r="H13" s="93"/>
      <c r="I13" s="91">
        <f>SUM(I14:I19)</f>
        <v>390.32107000000002</v>
      </c>
      <c r="J13" s="92">
        <f t="shared" si="0"/>
        <v>1.6171850632702447</v>
      </c>
      <c r="K13" s="92">
        <f>I13/'סכום נכסי הקרן'!$C$42</f>
        <v>6.8402849754694932E-4</v>
      </c>
      <c r="L13" s="137"/>
      <c r="M13" s="137"/>
      <c r="N13" s="137"/>
      <c r="O13" s="137"/>
      <c r="P13" s="137"/>
    </row>
    <row r="14" spans="2:51">
      <c r="B14" s="87" t="s">
        <v>1650</v>
      </c>
      <c r="C14" s="84" t="s">
        <v>1651</v>
      </c>
      <c r="D14" s="97"/>
      <c r="E14" s="97" t="s">
        <v>176</v>
      </c>
      <c r="F14" s="111">
        <v>42906</v>
      </c>
      <c r="G14" s="94">
        <v>318872</v>
      </c>
      <c r="H14" s="96">
        <v>1.1073</v>
      </c>
      <c r="I14" s="94">
        <v>3.5310100000000002</v>
      </c>
      <c r="J14" s="95">
        <f t="shared" si="0"/>
        <v>1.4629742202381916E-2</v>
      </c>
      <c r="K14" s="95">
        <f>I14/'סכום נכסי הקרן'!$C$42</f>
        <v>6.1880120002828787E-6</v>
      </c>
      <c r="L14" s="137"/>
      <c r="M14" s="137"/>
      <c r="N14" s="137"/>
      <c r="O14" s="137"/>
      <c r="P14" s="137"/>
    </row>
    <row r="15" spans="2:51">
      <c r="B15" s="87" t="s">
        <v>1652</v>
      </c>
      <c r="C15" s="84" t="s">
        <v>1653</v>
      </c>
      <c r="D15" s="97"/>
      <c r="E15" s="97" t="s">
        <v>176</v>
      </c>
      <c r="F15" s="111">
        <v>42900</v>
      </c>
      <c r="G15" s="94">
        <v>1780830</v>
      </c>
      <c r="H15" s="96">
        <v>-0.81720000000000004</v>
      </c>
      <c r="I15" s="94">
        <v>-14.553100000000001</v>
      </c>
      <c r="J15" s="95">
        <f t="shared" si="0"/>
        <v>-6.0296657683066399E-2</v>
      </c>
      <c r="K15" s="95">
        <f>I15/'סכום נכסי הקרן'!$C$42</f>
        <v>-2.5503965562634137E-5</v>
      </c>
      <c r="L15" s="137"/>
      <c r="M15" s="137"/>
      <c r="N15" s="137"/>
      <c r="O15" s="137"/>
      <c r="P15" s="137"/>
    </row>
    <row r="16" spans="2:51" s="7" customFormat="1">
      <c r="B16" s="87" t="s">
        <v>1654</v>
      </c>
      <c r="C16" s="84" t="s">
        <v>1655</v>
      </c>
      <c r="D16" s="97"/>
      <c r="E16" s="97" t="s">
        <v>176</v>
      </c>
      <c r="F16" s="111">
        <v>42884</v>
      </c>
      <c r="G16" s="94">
        <v>780000</v>
      </c>
      <c r="H16" s="96">
        <v>0.30840000000000001</v>
      </c>
      <c r="I16" s="94">
        <v>2.4051499999999999</v>
      </c>
      <c r="J16" s="95">
        <f t="shared" si="0"/>
        <v>9.9650594187099054E-3</v>
      </c>
      <c r="K16" s="95">
        <f>I16/'סכום נכסי הקרן'!$C$42</f>
        <v>4.2149688226542441E-6</v>
      </c>
      <c r="L16" s="145"/>
      <c r="M16" s="145"/>
      <c r="N16" s="145"/>
      <c r="O16" s="145"/>
      <c r="P16" s="145"/>
      <c r="AW16" s="1"/>
      <c r="AY16" s="1"/>
    </row>
    <row r="17" spans="2:51" s="7" customFormat="1">
      <c r="B17" s="87" t="s">
        <v>1656</v>
      </c>
      <c r="C17" s="84" t="s">
        <v>1657</v>
      </c>
      <c r="D17" s="97"/>
      <c r="E17" s="97" t="s">
        <v>174</v>
      </c>
      <c r="F17" s="111">
        <v>42906</v>
      </c>
      <c r="G17" s="94">
        <v>26721600</v>
      </c>
      <c r="H17" s="96">
        <v>0.93669999999999998</v>
      </c>
      <c r="I17" s="94">
        <v>250.28883999999999</v>
      </c>
      <c r="J17" s="95">
        <f t="shared" si="0"/>
        <v>1.0370010861858832</v>
      </c>
      <c r="K17" s="95">
        <f>I17/'סכום נכסי הקרן'!$C$42</f>
        <v>4.3862530705290588E-4</v>
      </c>
      <c r="L17" s="145"/>
      <c r="M17" s="145"/>
      <c r="N17" s="145"/>
      <c r="O17" s="145"/>
      <c r="P17" s="145"/>
      <c r="AW17" s="1"/>
      <c r="AY17" s="1"/>
    </row>
    <row r="18" spans="2:51" s="7" customFormat="1">
      <c r="B18" s="87" t="s">
        <v>1658</v>
      </c>
      <c r="C18" s="84" t="s">
        <v>1659</v>
      </c>
      <c r="D18" s="97"/>
      <c r="E18" s="97" t="s">
        <v>174</v>
      </c>
      <c r="F18" s="111">
        <v>42878</v>
      </c>
      <c r="G18" s="94">
        <v>2147400</v>
      </c>
      <c r="H18" s="96">
        <v>2.3731</v>
      </c>
      <c r="I18" s="94">
        <v>50.959620000000001</v>
      </c>
      <c r="J18" s="95">
        <f t="shared" si="0"/>
        <v>0.21113678616921094</v>
      </c>
      <c r="K18" s="95">
        <f>I18/'סכום נכסי הקרן'!$C$42</f>
        <v>8.9305535835314934E-5</v>
      </c>
      <c r="L18" s="145"/>
      <c r="M18" s="145"/>
      <c r="N18" s="145"/>
      <c r="O18" s="145"/>
      <c r="P18" s="145"/>
      <c r="AW18" s="1"/>
      <c r="AY18" s="1"/>
    </row>
    <row r="19" spans="2:51">
      <c r="B19" s="87" t="s">
        <v>1660</v>
      </c>
      <c r="C19" s="84" t="s">
        <v>1661</v>
      </c>
      <c r="D19" s="97"/>
      <c r="E19" s="97" t="s">
        <v>174</v>
      </c>
      <c r="F19" s="111">
        <v>42871</v>
      </c>
      <c r="G19" s="94">
        <v>3731520</v>
      </c>
      <c r="H19" s="96">
        <v>2.6179999999999999</v>
      </c>
      <c r="I19" s="94">
        <v>97.689549999999997</v>
      </c>
      <c r="J19" s="95">
        <f t="shared" si="0"/>
        <v>0.40474904697712505</v>
      </c>
      <c r="K19" s="95">
        <f>I19/'סכום נכסי הקרן'!$C$42</f>
        <v>1.7119863939842544E-4</v>
      </c>
      <c r="L19" s="137"/>
      <c r="M19" s="137"/>
      <c r="N19" s="137"/>
      <c r="O19" s="137"/>
      <c r="P19" s="137"/>
    </row>
    <row r="20" spans="2:51">
      <c r="B20" s="83"/>
      <c r="C20" s="84"/>
      <c r="D20" s="84"/>
      <c r="E20" s="84"/>
      <c r="F20" s="84"/>
      <c r="G20" s="94"/>
      <c r="H20" s="96"/>
      <c r="I20" s="84"/>
      <c r="J20" s="95"/>
      <c r="K20" s="84"/>
      <c r="L20" s="137"/>
      <c r="M20" s="137"/>
      <c r="N20" s="137"/>
      <c r="O20" s="137"/>
      <c r="P20" s="137"/>
    </row>
    <row r="21" spans="2:51">
      <c r="B21" s="102" t="s">
        <v>240</v>
      </c>
      <c r="C21" s="82"/>
      <c r="D21" s="82"/>
      <c r="E21" s="82"/>
      <c r="F21" s="82"/>
      <c r="G21" s="91"/>
      <c r="H21" s="93"/>
      <c r="I21" s="91">
        <f>SUM(I22:I35)</f>
        <v>-226.48976999999999</v>
      </c>
      <c r="J21" s="92">
        <f t="shared" si="0"/>
        <v>-0.93839636437641738</v>
      </c>
      <c r="K21" s="92">
        <f>I21/'סכום נכסי הקרן'!$C$42</f>
        <v>-3.969179964659712E-4</v>
      </c>
      <c r="L21" s="137"/>
      <c r="M21" s="137"/>
      <c r="N21" s="137"/>
      <c r="O21" s="137"/>
      <c r="P21" s="137"/>
    </row>
    <row r="22" spans="2:51">
      <c r="B22" s="87" t="s">
        <v>1662</v>
      </c>
      <c r="C22" s="84" t="s">
        <v>1663</v>
      </c>
      <c r="D22" s="97"/>
      <c r="E22" s="97" t="s">
        <v>176</v>
      </c>
      <c r="F22" s="111">
        <v>42906</v>
      </c>
      <c r="G22" s="94">
        <v>199295</v>
      </c>
      <c r="H22" s="96">
        <v>2.0722</v>
      </c>
      <c r="I22" s="94">
        <v>4.1298399999999997</v>
      </c>
      <c r="J22" s="95">
        <f t="shared" si="0"/>
        <v>1.7110825100207852E-2</v>
      </c>
      <c r="K22" s="95">
        <f>I22/'סכום נכסי הקרן'!$C$42</f>
        <v>7.2374474949796911E-6</v>
      </c>
      <c r="L22" s="137"/>
      <c r="M22" s="137"/>
      <c r="N22" s="137"/>
      <c r="O22" s="137"/>
      <c r="P22" s="137"/>
    </row>
    <row r="23" spans="2:51">
      <c r="B23" s="87" t="s">
        <v>1664</v>
      </c>
      <c r="C23" s="84" t="s">
        <v>1665</v>
      </c>
      <c r="D23" s="97"/>
      <c r="E23" s="97" t="s">
        <v>176</v>
      </c>
      <c r="F23" s="111">
        <v>42914</v>
      </c>
      <c r="G23" s="94">
        <v>1195770</v>
      </c>
      <c r="H23" s="96">
        <v>0.16339999999999999</v>
      </c>
      <c r="I23" s="94">
        <v>1.9534899999999999</v>
      </c>
      <c r="J23" s="95">
        <f t="shared" si="0"/>
        <v>8.0937338310939494E-3</v>
      </c>
      <c r="K23" s="95">
        <f>I23/'סכום נכסי הקרן'!$C$42</f>
        <v>3.4234452925459285E-6</v>
      </c>
      <c r="L23" s="137"/>
      <c r="M23" s="137"/>
      <c r="N23" s="137"/>
      <c r="O23" s="137"/>
      <c r="P23" s="137"/>
    </row>
    <row r="24" spans="2:51">
      <c r="B24" s="87" t="s">
        <v>1666</v>
      </c>
      <c r="C24" s="84" t="s">
        <v>1667</v>
      </c>
      <c r="D24" s="97"/>
      <c r="E24" s="97" t="s">
        <v>177</v>
      </c>
      <c r="F24" s="111">
        <v>42852</v>
      </c>
      <c r="G24" s="94">
        <v>227105</v>
      </c>
      <c r="H24" s="96">
        <v>0.72240000000000004</v>
      </c>
      <c r="I24" s="94">
        <v>1.6405699999999999</v>
      </c>
      <c r="J24" s="95">
        <f t="shared" si="0"/>
        <v>6.7972382306936818E-3</v>
      </c>
      <c r="K24" s="95">
        <f>I24/'סכום נכסי הקרן'!$C$42</f>
        <v>2.8750603502408887E-6</v>
      </c>
      <c r="L24" s="137"/>
      <c r="M24" s="137"/>
      <c r="N24" s="137"/>
      <c r="O24" s="137"/>
      <c r="P24" s="137"/>
    </row>
    <row r="25" spans="2:51">
      <c r="B25" s="87" t="s">
        <v>1668</v>
      </c>
      <c r="C25" s="84" t="s">
        <v>1669</v>
      </c>
      <c r="D25" s="97"/>
      <c r="E25" s="97" t="s">
        <v>176</v>
      </c>
      <c r="F25" s="111">
        <v>42843</v>
      </c>
      <c r="G25" s="94">
        <v>1159677.3899999999</v>
      </c>
      <c r="H25" s="96">
        <v>-6.6707999999999998</v>
      </c>
      <c r="I25" s="94">
        <v>-77.359399999999994</v>
      </c>
      <c r="J25" s="95">
        <f t="shared" si="0"/>
        <v>-0.32051681499937512</v>
      </c>
      <c r="K25" s="95">
        <f>I25/'סכום נכסי הקרן'!$C$42</f>
        <v>-1.3557052954669719E-4</v>
      </c>
      <c r="L25" s="137"/>
      <c r="M25" s="137"/>
      <c r="N25" s="137"/>
      <c r="O25" s="137"/>
      <c r="P25" s="137"/>
    </row>
    <row r="26" spans="2:51">
      <c r="B26" s="87" t="s">
        <v>1670</v>
      </c>
      <c r="C26" s="84" t="s">
        <v>1671</v>
      </c>
      <c r="D26" s="97"/>
      <c r="E26" s="97" t="s">
        <v>176</v>
      </c>
      <c r="F26" s="111">
        <v>42824</v>
      </c>
      <c r="G26" s="94">
        <v>1133574.5</v>
      </c>
      <c r="H26" s="96">
        <v>-5.5622999999999996</v>
      </c>
      <c r="I26" s="94">
        <v>-63.053249999999998</v>
      </c>
      <c r="J26" s="95">
        <f t="shared" si="0"/>
        <v>-0.26124332486238711</v>
      </c>
      <c r="K26" s="95">
        <f>I26/'סכום נכסי הקרן'!$C$42</f>
        <v>-1.1049933805252219E-4</v>
      </c>
      <c r="L26" s="137"/>
      <c r="M26" s="137"/>
      <c r="N26" s="137"/>
      <c r="O26" s="137"/>
      <c r="P26" s="137"/>
    </row>
    <row r="27" spans="2:51">
      <c r="B27" s="87" t="s">
        <v>1672</v>
      </c>
      <c r="C27" s="84" t="s">
        <v>1673</v>
      </c>
      <c r="D27" s="97"/>
      <c r="E27" s="97" t="s">
        <v>176</v>
      </c>
      <c r="F27" s="111">
        <v>42845</v>
      </c>
      <c r="G27" s="94">
        <v>397397.14</v>
      </c>
      <c r="H27" s="96">
        <v>-5.4904000000000002</v>
      </c>
      <c r="I27" s="94">
        <v>-21.818570000000001</v>
      </c>
      <c r="J27" s="95">
        <f t="shared" si="0"/>
        <v>-9.0399079675397134E-2</v>
      </c>
      <c r="K27" s="95">
        <f>I27/'סכום נכסי הקרן'!$C$42</f>
        <v>-3.823653090447549E-5</v>
      </c>
      <c r="L27" s="137"/>
      <c r="M27" s="137"/>
      <c r="N27" s="137"/>
      <c r="O27" s="137"/>
      <c r="P27" s="137"/>
    </row>
    <row r="28" spans="2:51">
      <c r="B28" s="87" t="s">
        <v>1674</v>
      </c>
      <c r="C28" s="84" t="s">
        <v>1675</v>
      </c>
      <c r="D28" s="97"/>
      <c r="E28" s="97" t="s">
        <v>176</v>
      </c>
      <c r="F28" s="111">
        <v>42849</v>
      </c>
      <c r="G28" s="94">
        <v>381382.14</v>
      </c>
      <c r="H28" s="96">
        <v>-4.6327999999999996</v>
      </c>
      <c r="I28" s="94">
        <v>-17.668659999999999</v>
      </c>
      <c r="J28" s="95">
        <f t="shared" si="0"/>
        <v>-7.3205100201227766E-2</v>
      </c>
      <c r="K28" s="95">
        <f>I28/'סכום נכסי הקרן'!$C$42</f>
        <v>-3.0963911206402156E-5</v>
      </c>
      <c r="L28" s="137"/>
      <c r="M28" s="137"/>
      <c r="N28" s="137"/>
      <c r="O28" s="137"/>
      <c r="P28" s="137"/>
    </row>
    <row r="29" spans="2:51">
      <c r="B29" s="87" t="s">
        <v>1676</v>
      </c>
      <c r="C29" s="84" t="s">
        <v>1677</v>
      </c>
      <c r="D29" s="97"/>
      <c r="E29" s="97" t="s">
        <v>176</v>
      </c>
      <c r="F29" s="111">
        <v>42864</v>
      </c>
      <c r="G29" s="94">
        <v>191028.43</v>
      </c>
      <c r="H29" s="96">
        <v>-4.4028999999999998</v>
      </c>
      <c r="I29" s="94">
        <v>-8.4107199999999995</v>
      </c>
      <c r="J29" s="95">
        <f t="shared" si="0"/>
        <v>-3.4847441762107051E-2</v>
      </c>
      <c r="K29" s="95">
        <f>I29/'סכום נכסי הקרן'!$C$42</f>
        <v>-1.4739589038552485E-5</v>
      </c>
      <c r="L29" s="137"/>
      <c r="M29" s="137"/>
      <c r="N29" s="137"/>
      <c r="O29" s="137"/>
      <c r="P29" s="137"/>
    </row>
    <row r="30" spans="2:51">
      <c r="B30" s="87" t="s">
        <v>1678</v>
      </c>
      <c r="C30" s="84" t="s">
        <v>1679</v>
      </c>
      <c r="D30" s="97"/>
      <c r="E30" s="97" t="s">
        <v>176</v>
      </c>
      <c r="F30" s="111">
        <v>42870</v>
      </c>
      <c r="G30" s="94">
        <v>261115.68</v>
      </c>
      <c r="H30" s="96">
        <v>-3.9802</v>
      </c>
      <c r="I30" s="94">
        <v>-10.393040000000001</v>
      </c>
      <c r="J30" s="95">
        <f t="shared" si="0"/>
        <v>-4.306062455191103E-2</v>
      </c>
      <c r="K30" s="95">
        <f>I30/'סכום נכסי הקרן'!$C$42</f>
        <v>-1.8213558228217981E-5</v>
      </c>
      <c r="L30" s="137"/>
      <c r="M30" s="137"/>
      <c r="N30" s="137"/>
      <c r="O30" s="137"/>
      <c r="P30" s="137"/>
    </row>
    <row r="31" spans="2:51">
      <c r="B31" s="87" t="s">
        <v>1680</v>
      </c>
      <c r="C31" s="84" t="s">
        <v>1681</v>
      </c>
      <c r="D31" s="97"/>
      <c r="E31" s="97" t="s">
        <v>176</v>
      </c>
      <c r="F31" s="111">
        <v>42873</v>
      </c>
      <c r="G31" s="94">
        <v>822773.11</v>
      </c>
      <c r="H31" s="96">
        <v>-2.0699999999999998</v>
      </c>
      <c r="I31" s="94">
        <v>-17.031659999999999</v>
      </c>
      <c r="J31" s="95">
        <f t="shared" si="0"/>
        <v>-7.0565870693829802E-2</v>
      </c>
      <c r="K31" s="95">
        <f>I31/'סכום נכסי הקרן'!$C$42</f>
        <v>-2.9847583684197404E-5</v>
      </c>
      <c r="L31" s="137"/>
      <c r="M31" s="137"/>
      <c r="N31" s="137"/>
      <c r="O31" s="137"/>
      <c r="P31" s="137"/>
    </row>
    <row r="32" spans="2:51">
      <c r="B32" s="87" t="s">
        <v>1682</v>
      </c>
      <c r="C32" s="84" t="s">
        <v>1683</v>
      </c>
      <c r="D32" s="97"/>
      <c r="E32" s="97" t="s">
        <v>176</v>
      </c>
      <c r="F32" s="111">
        <v>42901</v>
      </c>
      <c r="G32" s="94">
        <v>1099987.03</v>
      </c>
      <c r="H32" s="96">
        <v>-1.8631</v>
      </c>
      <c r="I32" s="94">
        <v>-20.493740000000003</v>
      </c>
      <c r="J32" s="95">
        <f t="shared" si="0"/>
        <v>-8.4910020918276194E-2</v>
      </c>
      <c r="K32" s="95">
        <f>I32/'סכום נכסי הקרן'!$C$42</f>
        <v>-3.5914797480232921E-5</v>
      </c>
      <c r="L32" s="137"/>
      <c r="M32" s="137"/>
      <c r="N32" s="137"/>
      <c r="O32" s="137"/>
      <c r="P32" s="137"/>
    </row>
    <row r="33" spans="2:16">
      <c r="B33" s="87" t="s">
        <v>1684</v>
      </c>
      <c r="C33" s="84" t="s">
        <v>1685</v>
      </c>
      <c r="D33" s="97"/>
      <c r="E33" s="97" t="s">
        <v>176</v>
      </c>
      <c r="F33" s="111">
        <v>42891</v>
      </c>
      <c r="G33" s="94">
        <v>514621.34</v>
      </c>
      <c r="H33" s="96">
        <v>-1.0244</v>
      </c>
      <c r="I33" s="94">
        <v>-5.2717900000000002</v>
      </c>
      <c r="J33" s="95">
        <f t="shared" si="0"/>
        <v>-2.1842172252441925E-2</v>
      </c>
      <c r="K33" s="95">
        <f>I33/'סכום נכסי הקרן'!$C$42</f>
        <v>-9.238688019283795E-6</v>
      </c>
      <c r="L33" s="137"/>
      <c r="M33" s="137"/>
      <c r="N33" s="137"/>
      <c r="O33" s="137"/>
      <c r="P33" s="137"/>
    </row>
    <row r="34" spans="2:16">
      <c r="B34" s="87" t="s">
        <v>1686</v>
      </c>
      <c r="C34" s="84" t="s">
        <v>1687</v>
      </c>
      <c r="D34" s="97"/>
      <c r="E34" s="97" t="s">
        <v>177</v>
      </c>
      <c r="F34" s="111">
        <v>42852</v>
      </c>
      <c r="G34" s="94">
        <v>226004.16</v>
      </c>
      <c r="H34" s="96">
        <v>-0.70820000000000005</v>
      </c>
      <c r="I34" s="94">
        <v>-1.6004800000000001</v>
      </c>
      <c r="J34" s="95">
        <f t="shared" si="0"/>
        <v>-6.63113664364253E-3</v>
      </c>
      <c r="K34" s="95">
        <f>I34/'סכום נכסי הקרן'!$C$42</f>
        <v>-2.8048035678779562E-6</v>
      </c>
      <c r="L34" s="137"/>
      <c r="M34" s="137"/>
      <c r="N34" s="137"/>
      <c r="O34" s="137"/>
      <c r="P34" s="137"/>
    </row>
    <row r="35" spans="2:16">
      <c r="B35" s="87" t="s">
        <v>1688</v>
      </c>
      <c r="C35" s="84" t="s">
        <v>1689</v>
      </c>
      <c r="D35" s="97"/>
      <c r="E35" s="97" t="s">
        <v>174</v>
      </c>
      <c r="F35" s="111">
        <v>42880</v>
      </c>
      <c r="G35" s="94">
        <v>2319587.09</v>
      </c>
      <c r="H35" s="96">
        <v>0.38319999999999999</v>
      </c>
      <c r="I35" s="94">
        <v>8.8876399999999993</v>
      </c>
      <c r="J35" s="95">
        <f t="shared" si="0"/>
        <v>3.6823425022182776E-2</v>
      </c>
      <c r="K35" s="95">
        <f>I35/'סכום נכסי הקרן'!$C$42</f>
        <v>1.5575380124721853E-5</v>
      </c>
      <c r="L35" s="137"/>
      <c r="M35" s="137"/>
      <c r="N35" s="137"/>
      <c r="O35" s="137"/>
      <c r="P35" s="137"/>
    </row>
    <row r="36" spans="2:16">
      <c r="B36" s="83"/>
      <c r="C36" s="84"/>
      <c r="D36" s="84"/>
      <c r="E36" s="84"/>
      <c r="F36" s="84"/>
      <c r="G36" s="94"/>
      <c r="H36" s="96"/>
      <c r="I36" s="84"/>
      <c r="J36" s="95"/>
      <c r="K36" s="84"/>
      <c r="L36" s="137"/>
      <c r="M36" s="137"/>
      <c r="N36" s="137"/>
      <c r="O36" s="137"/>
      <c r="P36" s="137"/>
    </row>
    <row r="37" spans="2:16">
      <c r="B37" s="81" t="s">
        <v>246</v>
      </c>
      <c r="C37" s="82"/>
      <c r="D37" s="82"/>
      <c r="E37" s="82"/>
      <c r="F37" s="82"/>
      <c r="G37" s="91"/>
      <c r="H37" s="93"/>
      <c r="I37" s="91">
        <f>I38</f>
        <v>77.527020000000007</v>
      </c>
      <c r="J37" s="92">
        <f t="shared" si="0"/>
        <v>0.32121130110617274</v>
      </c>
      <c r="K37" s="92">
        <f>I37/'סכום נכסי הקרן'!$C$42</f>
        <v>1.3586427965544442E-4</v>
      </c>
      <c r="L37" s="137"/>
      <c r="M37" s="137"/>
      <c r="N37" s="137"/>
      <c r="O37" s="137"/>
      <c r="P37" s="137"/>
    </row>
    <row r="38" spans="2:16">
      <c r="B38" s="102" t="s">
        <v>238</v>
      </c>
      <c r="C38" s="82"/>
      <c r="D38" s="82"/>
      <c r="E38" s="82"/>
      <c r="F38" s="82"/>
      <c r="G38" s="91"/>
      <c r="H38" s="93"/>
      <c r="I38" s="91">
        <f>I39</f>
        <v>77.527020000000007</v>
      </c>
      <c r="J38" s="92">
        <f t="shared" si="0"/>
        <v>0.32121130110617274</v>
      </c>
      <c r="K38" s="92">
        <f>I38/'סכום נכסי הקרן'!$C$42</f>
        <v>1.3586427965544442E-4</v>
      </c>
      <c r="L38" s="137"/>
      <c r="M38" s="137"/>
      <c r="N38" s="137"/>
      <c r="O38" s="137"/>
      <c r="P38" s="137"/>
    </row>
    <row r="39" spans="2:16">
      <c r="B39" s="87" t="s">
        <v>1690</v>
      </c>
      <c r="C39" s="84" t="s">
        <v>1691</v>
      </c>
      <c r="D39" s="97"/>
      <c r="E39" s="97" t="s">
        <v>174</v>
      </c>
      <c r="F39" s="111">
        <v>42844</v>
      </c>
      <c r="G39" s="94">
        <v>2043139.84</v>
      </c>
      <c r="H39" s="96">
        <v>4.0663999999999998</v>
      </c>
      <c r="I39" s="94">
        <v>77.527020000000007</v>
      </c>
      <c r="J39" s="95">
        <f t="shared" si="0"/>
        <v>0.32121130110617274</v>
      </c>
      <c r="K39" s="95">
        <f>I39/'סכום נכסי הקרן'!$C$42</f>
        <v>1.3586427965544442E-4</v>
      </c>
      <c r="L39" s="137"/>
      <c r="M39" s="137"/>
      <c r="N39" s="137"/>
      <c r="O39" s="137"/>
      <c r="P39" s="137"/>
    </row>
    <row r="40" spans="2:16"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</row>
    <row r="41" spans="2:16"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</row>
    <row r="42" spans="2:16"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</row>
    <row r="43" spans="2:16">
      <c r="B43" s="99" t="s">
        <v>262</v>
      </c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</row>
    <row r="44" spans="2:16">
      <c r="B44" s="99" t="s">
        <v>122</v>
      </c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</row>
    <row r="45" spans="2:16">
      <c r="B45" s="99" t="s">
        <v>247</v>
      </c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</row>
    <row r="46" spans="2:16">
      <c r="B46" s="99" t="s">
        <v>257</v>
      </c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</row>
    <row r="47" spans="2:16"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</row>
    <row r="48" spans="2:16"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</row>
    <row r="49" spans="3:16"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</row>
    <row r="50" spans="3:16"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</row>
    <row r="51" spans="3:16"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</row>
    <row r="52" spans="3:16"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</row>
    <row r="53" spans="3:16"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</row>
    <row r="54" spans="3:16"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</row>
    <row r="55" spans="3:16"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</row>
    <row r="56" spans="3:16"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</row>
    <row r="57" spans="3:16"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</row>
    <row r="58" spans="3:16"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</row>
    <row r="59" spans="3:16"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</row>
    <row r="60" spans="3:16"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</row>
    <row r="61" spans="3:16"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</row>
    <row r="62" spans="3:16">
      <c r="C62" s="137"/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</row>
    <row r="63" spans="3:16"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</row>
    <row r="64" spans="3:16">
      <c r="C64" s="137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</row>
    <row r="65" spans="3:16"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</row>
    <row r="66" spans="3:16">
      <c r="C66" s="137"/>
      <c r="D66" s="137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</row>
    <row r="67" spans="3:16"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</row>
    <row r="68" spans="3:16"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</row>
    <row r="69" spans="3:16"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</row>
    <row r="70" spans="3:16">
      <c r="C70" s="137"/>
      <c r="D70" s="137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</row>
    <row r="71" spans="3:16"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</row>
    <row r="72" spans="3:16">
      <c r="C72" s="1"/>
      <c r="D72" s="1"/>
    </row>
    <row r="73" spans="3:16">
      <c r="C73" s="1"/>
      <c r="D73" s="1"/>
    </row>
    <row r="74" spans="3:16">
      <c r="C74" s="1"/>
      <c r="D74" s="1"/>
    </row>
    <row r="75" spans="3:16">
      <c r="C75" s="1"/>
      <c r="D75" s="1"/>
    </row>
    <row r="76" spans="3:16">
      <c r="C76" s="1"/>
      <c r="D76" s="1"/>
    </row>
    <row r="77" spans="3:16">
      <c r="C77" s="1"/>
      <c r="D77" s="1"/>
    </row>
    <row r="78" spans="3:16">
      <c r="C78" s="1"/>
      <c r="D78" s="1"/>
    </row>
    <row r="79" spans="3:16">
      <c r="C79" s="1"/>
      <c r="D79" s="1"/>
    </row>
    <row r="80" spans="3:16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D1:XFD1048576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190</v>
      </c>
      <c r="C1" s="78" t="s" vm="1">
        <v>263</v>
      </c>
    </row>
    <row r="2" spans="2:78">
      <c r="B2" s="57" t="s">
        <v>189</v>
      </c>
      <c r="C2" s="78" t="s">
        <v>264</v>
      </c>
    </row>
    <row r="3" spans="2:78">
      <c r="B3" s="57" t="s">
        <v>191</v>
      </c>
      <c r="C3" s="78" t="s">
        <v>265</v>
      </c>
    </row>
    <row r="4" spans="2:78">
      <c r="B4" s="57" t="s">
        <v>192</v>
      </c>
      <c r="C4" s="78">
        <v>2145</v>
      </c>
    </row>
    <row r="6" spans="2:78" ht="26.25" customHeight="1">
      <c r="B6" s="194" t="s">
        <v>221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6"/>
    </row>
    <row r="7" spans="2:78" ht="26.25" customHeight="1">
      <c r="B7" s="194" t="s">
        <v>109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6"/>
    </row>
    <row r="8" spans="2:78" s="3" customFormat="1" ht="47.25">
      <c r="B8" s="22" t="s">
        <v>126</v>
      </c>
      <c r="C8" s="30" t="s">
        <v>50</v>
      </c>
      <c r="D8" s="30" t="s">
        <v>55</v>
      </c>
      <c r="E8" s="30" t="s">
        <v>15</v>
      </c>
      <c r="F8" s="30" t="s">
        <v>70</v>
      </c>
      <c r="G8" s="30" t="s">
        <v>111</v>
      </c>
      <c r="H8" s="30" t="s">
        <v>18</v>
      </c>
      <c r="I8" s="30" t="s">
        <v>110</v>
      </c>
      <c r="J8" s="30" t="s">
        <v>17</v>
      </c>
      <c r="K8" s="30" t="s">
        <v>19</v>
      </c>
      <c r="L8" s="30" t="s">
        <v>249</v>
      </c>
      <c r="M8" s="30" t="s">
        <v>248</v>
      </c>
      <c r="N8" s="30" t="s">
        <v>119</v>
      </c>
      <c r="O8" s="30" t="s">
        <v>63</v>
      </c>
      <c r="P8" s="30" t="s">
        <v>193</v>
      </c>
      <c r="Q8" s="31" t="s">
        <v>195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/>
      <c r="N9" s="16" t="s">
        <v>252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123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262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122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247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257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131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Q153"/>
  <sheetViews>
    <sheetView rightToLeft="1" zoomScale="85" zoomScaleNormal="85" workbookViewId="0">
      <selection activeCell="E29" sqref="E29"/>
    </sheetView>
  </sheetViews>
  <sheetFormatPr defaultColWidth="9.140625" defaultRowHeight="18"/>
  <cols>
    <col min="1" max="1" width="6.28515625" style="1" customWidth="1"/>
    <col min="2" max="2" width="46" style="2" bestFit="1" customWidth="1"/>
    <col min="3" max="3" width="41.7109375" style="2" bestFit="1" customWidth="1"/>
    <col min="4" max="4" width="10.140625" style="2" bestFit="1" customWidth="1"/>
    <col min="5" max="5" width="12.7109375" style="2" bestFit="1" customWidth="1"/>
    <col min="6" max="6" width="6.5703125" style="1" bestFit="1" customWidth="1"/>
    <col min="7" max="7" width="11.28515625" style="1" bestFit="1" customWidth="1"/>
    <col min="8" max="8" width="7.8554687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10.85546875" style="1" bestFit="1" customWidth="1"/>
    <col min="13" max="13" width="13.140625" style="1" bestFit="1" customWidth="1"/>
    <col min="14" max="14" width="7.28515625" style="1" bestFit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6384" width="9.140625" style="1"/>
  </cols>
  <sheetData>
    <row r="1" spans="2:17">
      <c r="B1" s="57" t="s">
        <v>190</v>
      </c>
      <c r="C1" s="78" t="s" vm="1">
        <v>263</v>
      </c>
    </row>
    <row r="2" spans="2:17">
      <c r="B2" s="57" t="s">
        <v>189</v>
      </c>
      <c r="C2" s="78" t="s">
        <v>264</v>
      </c>
    </row>
    <row r="3" spans="2:17">
      <c r="B3" s="57" t="s">
        <v>191</v>
      </c>
      <c r="C3" s="78" t="s">
        <v>265</v>
      </c>
    </row>
    <row r="4" spans="2:17">
      <c r="B4" s="57" t="s">
        <v>192</v>
      </c>
      <c r="C4" s="78">
        <v>2145</v>
      </c>
    </row>
    <row r="6" spans="2:17" ht="26.25" customHeight="1">
      <c r="B6" s="194" t="s">
        <v>222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6"/>
    </row>
    <row r="7" spans="2:17" s="3" customFormat="1" ht="63">
      <c r="B7" s="22" t="s">
        <v>126</v>
      </c>
      <c r="C7" s="30" t="s">
        <v>234</v>
      </c>
      <c r="D7" s="30" t="s">
        <v>50</v>
      </c>
      <c r="E7" s="30" t="s">
        <v>127</v>
      </c>
      <c r="F7" s="30" t="s">
        <v>15</v>
      </c>
      <c r="G7" s="30" t="s">
        <v>111</v>
      </c>
      <c r="H7" s="30" t="s">
        <v>70</v>
      </c>
      <c r="I7" s="30" t="s">
        <v>18</v>
      </c>
      <c r="J7" s="30" t="s">
        <v>110</v>
      </c>
      <c r="K7" s="13" t="s">
        <v>38</v>
      </c>
      <c r="L7" s="72" t="s">
        <v>19</v>
      </c>
      <c r="M7" s="30" t="s">
        <v>249</v>
      </c>
      <c r="N7" s="30" t="s">
        <v>248</v>
      </c>
      <c r="O7" s="30" t="s">
        <v>119</v>
      </c>
      <c r="P7" s="30" t="s">
        <v>193</v>
      </c>
      <c r="Q7" s="31" t="s">
        <v>195</v>
      </c>
    </row>
    <row r="8" spans="2:17" s="3" customFormat="1" ht="24" customHeight="1">
      <c r="B8" s="15"/>
      <c r="C8" s="71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/>
      <c r="O8" s="16" t="s">
        <v>252</v>
      </c>
      <c r="P8" s="32" t="s">
        <v>20</v>
      </c>
      <c r="Q8" s="17" t="s">
        <v>20</v>
      </c>
    </row>
    <row r="9" spans="2:17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123</v>
      </c>
    </row>
    <row r="10" spans="2:17" s="136" customFormat="1" ht="18" customHeight="1">
      <c r="B10" s="79" t="s">
        <v>44</v>
      </c>
      <c r="C10" s="80"/>
      <c r="D10" s="80"/>
      <c r="E10" s="80"/>
      <c r="F10" s="80"/>
      <c r="G10" s="80"/>
      <c r="H10" s="80"/>
      <c r="I10" s="88">
        <v>5.7477217523193067</v>
      </c>
      <c r="J10" s="80"/>
      <c r="K10" s="80"/>
      <c r="L10" s="103">
        <v>5.6272659732104033E-2</v>
      </c>
      <c r="M10" s="88"/>
      <c r="N10" s="90"/>
      <c r="O10" s="88">
        <f>O11+O136</f>
        <v>25971.352940000019</v>
      </c>
      <c r="P10" s="89">
        <f>O10/$O$10</f>
        <v>1</v>
      </c>
      <c r="Q10" s="89">
        <f>O10/'סכום נכסי הקרן'!$C$42</f>
        <v>4.5514185362347352E-2</v>
      </c>
    </row>
    <row r="11" spans="2:17" s="137" customFormat="1" ht="21.75" customHeight="1">
      <c r="B11" s="81" t="s">
        <v>42</v>
      </c>
      <c r="C11" s="82"/>
      <c r="D11" s="82"/>
      <c r="E11" s="82"/>
      <c r="F11" s="82"/>
      <c r="G11" s="82"/>
      <c r="H11" s="82"/>
      <c r="I11" s="91">
        <v>5.7909219605242601</v>
      </c>
      <c r="J11" s="82"/>
      <c r="K11" s="82"/>
      <c r="L11" s="104">
        <v>5.6581438122548552E-2</v>
      </c>
      <c r="M11" s="91"/>
      <c r="N11" s="93"/>
      <c r="O11" s="91">
        <f>O12+O22+O131</f>
        <v>24903.876680000019</v>
      </c>
      <c r="P11" s="92">
        <f t="shared" ref="P11:P73" si="0">O11/$O$10</f>
        <v>0.95889793410200375</v>
      </c>
      <c r="Q11" s="92">
        <f>O11/'סכום נכסי הקרן'!$C$42</f>
        <v>4.3643458316290538E-2</v>
      </c>
    </row>
    <row r="12" spans="2:17" s="137" customFormat="1">
      <c r="B12" s="102" t="s">
        <v>39</v>
      </c>
      <c r="C12" s="82"/>
      <c r="D12" s="82"/>
      <c r="E12" s="82"/>
      <c r="F12" s="82"/>
      <c r="G12" s="82"/>
      <c r="H12" s="82"/>
      <c r="I12" s="91">
        <v>8.3499612372983787</v>
      </c>
      <c r="J12" s="82"/>
      <c r="K12" s="82"/>
      <c r="L12" s="104">
        <v>3.5506943444138933E-2</v>
      </c>
      <c r="M12" s="91"/>
      <c r="N12" s="93"/>
      <c r="O12" s="91">
        <f>SUM(O13:O20)</f>
        <v>3993.59935</v>
      </c>
      <c r="P12" s="92">
        <f t="shared" si="0"/>
        <v>0.15376939966224173</v>
      </c>
      <c r="Q12" s="92">
        <f>O12/'סכום נכסי הקרן'!$C$42</f>
        <v>6.9986889592841429E-3</v>
      </c>
    </row>
    <row r="13" spans="2:17" s="137" customFormat="1">
      <c r="B13" s="87" t="s">
        <v>1870</v>
      </c>
      <c r="C13" s="97" t="s">
        <v>1735</v>
      </c>
      <c r="D13" s="84">
        <v>5212</v>
      </c>
      <c r="E13" s="84"/>
      <c r="F13" s="84" t="s">
        <v>846</v>
      </c>
      <c r="G13" s="111">
        <v>42643</v>
      </c>
      <c r="H13" s="84"/>
      <c r="I13" s="94">
        <v>8.8800000000000008</v>
      </c>
      <c r="J13" s="97" t="s">
        <v>175</v>
      </c>
      <c r="K13" s="98">
        <v>3.5000000000000003E-2</v>
      </c>
      <c r="L13" s="98">
        <v>3.5000000000000003E-2</v>
      </c>
      <c r="M13" s="94">
        <v>605187.4</v>
      </c>
      <c r="N13" s="96">
        <v>96.99</v>
      </c>
      <c r="O13" s="94">
        <v>586.97126000000003</v>
      </c>
      <c r="P13" s="95">
        <f t="shared" si="0"/>
        <v>2.260071939093981E-2</v>
      </c>
      <c r="Q13" s="95">
        <f>O13/'סכום נכסי הקרן'!$C$42</f>
        <v>1.0286533316816325E-3</v>
      </c>
    </row>
    <row r="14" spans="2:17" s="137" customFormat="1">
      <c r="B14" s="87" t="s">
        <v>1870</v>
      </c>
      <c r="C14" s="97" t="s">
        <v>1735</v>
      </c>
      <c r="D14" s="84">
        <v>5211</v>
      </c>
      <c r="E14" s="84"/>
      <c r="F14" s="84" t="s">
        <v>846</v>
      </c>
      <c r="G14" s="111">
        <v>42643</v>
      </c>
      <c r="H14" s="84"/>
      <c r="I14" s="94">
        <v>6.19</v>
      </c>
      <c r="J14" s="97" t="s">
        <v>175</v>
      </c>
      <c r="K14" s="98">
        <v>4.0099999999999997E-2</v>
      </c>
      <c r="L14" s="98">
        <v>4.0099999999999997E-2</v>
      </c>
      <c r="M14" s="94">
        <v>653058.14</v>
      </c>
      <c r="N14" s="96">
        <v>98.94</v>
      </c>
      <c r="O14" s="94">
        <v>646.13571999999999</v>
      </c>
      <c r="P14" s="95">
        <f t="shared" si="0"/>
        <v>2.4878785540850594E-2</v>
      </c>
      <c r="Q14" s="95">
        <f>O14/'סכום נכסי הקרן'!$C$42</f>
        <v>1.1323376566963609E-3</v>
      </c>
    </row>
    <row r="15" spans="2:17" s="137" customFormat="1">
      <c r="B15" s="87" t="s">
        <v>1870</v>
      </c>
      <c r="C15" s="97" t="s">
        <v>1735</v>
      </c>
      <c r="D15" s="84">
        <v>5025</v>
      </c>
      <c r="E15" s="84"/>
      <c r="F15" s="84" t="s">
        <v>846</v>
      </c>
      <c r="G15" s="111">
        <v>42551</v>
      </c>
      <c r="H15" s="84"/>
      <c r="I15" s="94">
        <v>9.7800000000000011</v>
      </c>
      <c r="J15" s="97" t="s">
        <v>175</v>
      </c>
      <c r="K15" s="98">
        <v>3.8100000000000002E-2</v>
      </c>
      <c r="L15" s="98">
        <v>3.8100000000000002E-2</v>
      </c>
      <c r="M15" s="94">
        <v>590296.63</v>
      </c>
      <c r="N15" s="96">
        <v>95.23</v>
      </c>
      <c r="O15" s="94">
        <v>562.13947999999993</v>
      </c>
      <c r="P15" s="95">
        <f t="shared" si="0"/>
        <v>2.1644597464701796E-2</v>
      </c>
      <c r="Q15" s="95">
        <f>O15/'סכום נכסי הקרן'!$C$42</f>
        <v>9.8513622110183103E-4</v>
      </c>
    </row>
    <row r="16" spans="2:17" s="137" customFormat="1">
      <c r="B16" s="87" t="s">
        <v>1870</v>
      </c>
      <c r="C16" s="97" t="s">
        <v>1735</v>
      </c>
      <c r="D16" s="84">
        <v>5024</v>
      </c>
      <c r="E16" s="84"/>
      <c r="F16" s="84" t="s">
        <v>846</v>
      </c>
      <c r="G16" s="111">
        <v>42551</v>
      </c>
      <c r="H16" s="84"/>
      <c r="I16" s="94">
        <v>7.28</v>
      </c>
      <c r="J16" s="97" t="s">
        <v>175</v>
      </c>
      <c r="K16" s="98">
        <v>4.4600000000000001E-2</v>
      </c>
      <c r="L16" s="98">
        <v>4.4600000000000001E-2</v>
      </c>
      <c r="M16" s="94">
        <v>490302.34</v>
      </c>
      <c r="N16" s="96">
        <v>99.38</v>
      </c>
      <c r="O16" s="94">
        <v>487.26246999999995</v>
      </c>
      <c r="P16" s="95">
        <f t="shared" si="0"/>
        <v>1.8761535878615634E-2</v>
      </c>
      <c r="Q16" s="95">
        <f>O16/'סכום נכסי הקרן'!$C$42</f>
        <v>8.5391602166164234E-4</v>
      </c>
    </row>
    <row r="17" spans="2:17" s="137" customFormat="1">
      <c r="B17" s="87" t="s">
        <v>1870</v>
      </c>
      <c r="C17" s="97" t="s">
        <v>1735</v>
      </c>
      <c r="D17" s="84">
        <v>5023</v>
      </c>
      <c r="E17" s="84"/>
      <c r="F17" s="84" t="s">
        <v>846</v>
      </c>
      <c r="G17" s="111">
        <v>42551</v>
      </c>
      <c r="H17" s="84"/>
      <c r="I17" s="94">
        <v>9.99</v>
      </c>
      <c r="J17" s="97" t="s">
        <v>175</v>
      </c>
      <c r="K17" s="98">
        <v>3.3400000000000006E-2</v>
      </c>
      <c r="L17" s="98">
        <v>3.3400000000000006E-2</v>
      </c>
      <c r="M17" s="94">
        <v>529167.72</v>
      </c>
      <c r="N17" s="96">
        <v>95.87</v>
      </c>
      <c r="O17" s="94">
        <v>507.31286</v>
      </c>
      <c r="P17" s="95">
        <f t="shared" si="0"/>
        <v>1.9533555343536124E-2</v>
      </c>
      <c r="Q17" s="95">
        <f>O17/'סכום נכסי הקרן'!$C$42</f>
        <v>8.8905385869137376E-4</v>
      </c>
    </row>
    <row r="18" spans="2:17" s="137" customFormat="1">
      <c r="B18" s="87" t="s">
        <v>1870</v>
      </c>
      <c r="C18" s="97" t="s">
        <v>1735</v>
      </c>
      <c r="D18" s="84">
        <v>5210</v>
      </c>
      <c r="E18" s="84"/>
      <c r="F18" s="84" t="s">
        <v>846</v>
      </c>
      <c r="G18" s="111">
        <v>42643</v>
      </c>
      <c r="H18" s="84"/>
      <c r="I18" s="94">
        <v>9.2299999999999986</v>
      </c>
      <c r="J18" s="97" t="s">
        <v>175</v>
      </c>
      <c r="K18" s="98">
        <v>2.6699999999999998E-2</v>
      </c>
      <c r="L18" s="98">
        <v>2.6699999999999998E-2</v>
      </c>
      <c r="M18" s="94">
        <v>445055.67</v>
      </c>
      <c r="N18" s="96">
        <v>102.74</v>
      </c>
      <c r="O18" s="94">
        <v>457.25001000000003</v>
      </c>
      <c r="P18" s="95">
        <f t="shared" si="0"/>
        <v>1.76059372438685E-2</v>
      </c>
      <c r="Q18" s="95">
        <f>O18/'סכום נכסי הקרן'!$C$42</f>
        <v>8.0131989119528585E-4</v>
      </c>
    </row>
    <row r="19" spans="2:17" s="137" customFormat="1">
      <c r="B19" s="87" t="s">
        <v>1870</v>
      </c>
      <c r="C19" s="97" t="s">
        <v>1735</v>
      </c>
      <c r="D19" s="84">
        <v>5022</v>
      </c>
      <c r="E19" s="84"/>
      <c r="F19" s="84" t="s">
        <v>846</v>
      </c>
      <c r="G19" s="111">
        <v>42551</v>
      </c>
      <c r="H19" s="84"/>
      <c r="I19" s="94">
        <v>8.4200000000000017</v>
      </c>
      <c r="J19" s="97" t="s">
        <v>175</v>
      </c>
      <c r="K19" s="98">
        <v>3.2599999999999997E-2</v>
      </c>
      <c r="L19" s="98">
        <v>3.2599999999999997E-2</v>
      </c>
      <c r="M19" s="94">
        <v>404593.78</v>
      </c>
      <c r="N19" s="96">
        <v>95.77</v>
      </c>
      <c r="O19" s="94">
        <v>387.47935999999999</v>
      </c>
      <c r="P19" s="95">
        <f t="shared" si="0"/>
        <v>1.4919490751797534E-2</v>
      </c>
      <c r="Q19" s="95">
        <f>O19/'סכום נכסי הקרן'!$C$42</f>
        <v>6.7904846758914006E-4</v>
      </c>
    </row>
    <row r="20" spans="2:17" s="137" customFormat="1">
      <c r="B20" s="87" t="s">
        <v>1870</v>
      </c>
      <c r="C20" s="97" t="s">
        <v>1735</v>
      </c>
      <c r="D20" s="84">
        <v>5209</v>
      </c>
      <c r="E20" s="84"/>
      <c r="F20" s="84" t="s">
        <v>846</v>
      </c>
      <c r="G20" s="111">
        <v>42643</v>
      </c>
      <c r="H20" s="84"/>
      <c r="I20" s="94">
        <v>7.07</v>
      </c>
      <c r="J20" s="97" t="s">
        <v>175</v>
      </c>
      <c r="K20" s="98">
        <v>2.8999999999999998E-2</v>
      </c>
      <c r="L20" s="98">
        <v>2.8999999999999998E-2</v>
      </c>
      <c r="M20" s="94">
        <v>366787.3</v>
      </c>
      <c r="N20" s="96">
        <v>97.89</v>
      </c>
      <c r="O20" s="94">
        <v>359.04818999999998</v>
      </c>
      <c r="P20" s="95">
        <f t="shared" si="0"/>
        <v>1.382477804793175E-2</v>
      </c>
      <c r="Q20" s="95">
        <f>O20/'סכום נכסי הקרן'!$C$42</f>
        <v>6.2922351066687623E-4</v>
      </c>
    </row>
    <row r="21" spans="2:17" s="137" customFormat="1">
      <c r="B21" s="83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94"/>
      <c r="N21" s="96"/>
      <c r="O21" s="84"/>
      <c r="P21" s="95"/>
      <c r="Q21" s="84"/>
    </row>
    <row r="22" spans="2:17" s="137" customFormat="1">
      <c r="B22" s="102" t="s">
        <v>41</v>
      </c>
      <c r="C22" s="82"/>
      <c r="D22" s="82"/>
      <c r="E22" s="82"/>
      <c r="F22" s="82"/>
      <c r="G22" s="82"/>
      <c r="H22" s="82"/>
      <c r="I22" s="91">
        <v>5.395047803923422</v>
      </c>
      <c r="J22" s="82"/>
      <c r="K22" s="82"/>
      <c r="L22" s="104">
        <v>6.1560062158158985E-2</v>
      </c>
      <c r="M22" s="91"/>
      <c r="N22" s="93"/>
      <c r="O22" s="91">
        <f>SUM(O23:O129)</f>
        <v>20449.47632000002</v>
      </c>
      <c r="P22" s="92">
        <f t="shared" si="0"/>
        <v>0.78738586962501167</v>
      </c>
      <c r="Q22" s="92">
        <f>O22/'סכום נכסי הקרן'!$C$42</f>
        <v>3.5837226421805847E-2</v>
      </c>
    </row>
    <row r="23" spans="2:17" s="137" customFormat="1">
      <c r="B23" s="87" t="s">
        <v>1871</v>
      </c>
      <c r="C23" s="97" t="s">
        <v>1730</v>
      </c>
      <c r="D23" s="84" t="s">
        <v>1731</v>
      </c>
      <c r="E23" s="84"/>
      <c r="F23" s="84" t="s">
        <v>358</v>
      </c>
      <c r="G23" s="111">
        <v>42368</v>
      </c>
      <c r="H23" s="84" t="s">
        <v>173</v>
      </c>
      <c r="I23" s="94">
        <v>10.430000000000001</v>
      </c>
      <c r="J23" s="97" t="s">
        <v>175</v>
      </c>
      <c r="K23" s="98">
        <v>3.1699999999999999E-2</v>
      </c>
      <c r="L23" s="98">
        <v>2.3099999999999999E-2</v>
      </c>
      <c r="M23" s="94">
        <v>64961.74</v>
      </c>
      <c r="N23" s="96">
        <v>109.89</v>
      </c>
      <c r="O23" s="94">
        <v>71.386449999999996</v>
      </c>
      <c r="P23" s="95">
        <f t="shared" si="0"/>
        <v>2.7486611946986213E-3</v>
      </c>
      <c r="Q23" s="95">
        <f>O23/'סכום נכסי הקרן'!$C$42</f>
        <v>1.2510307511380417E-4</v>
      </c>
    </row>
    <row r="24" spans="2:17" s="137" customFormat="1">
      <c r="B24" s="87" t="s">
        <v>1871</v>
      </c>
      <c r="C24" s="97" t="s">
        <v>1730</v>
      </c>
      <c r="D24" s="84" t="s">
        <v>1732</v>
      </c>
      <c r="E24" s="84"/>
      <c r="F24" s="84" t="s">
        <v>358</v>
      </c>
      <c r="G24" s="111">
        <v>42388</v>
      </c>
      <c r="H24" s="84" t="s">
        <v>173</v>
      </c>
      <c r="I24" s="94">
        <v>10.43</v>
      </c>
      <c r="J24" s="97" t="s">
        <v>175</v>
      </c>
      <c r="K24" s="98">
        <v>3.1899999999999998E-2</v>
      </c>
      <c r="L24" s="98">
        <v>2.3099999999999999E-2</v>
      </c>
      <c r="M24" s="94">
        <v>90946.44</v>
      </c>
      <c r="N24" s="96">
        <v>110.19</v>
      </c>
      <c r="O24" s="94">
        <v>100.21388</v>
      </c>
      <c r="P24" s="95">
        <f t="shared" si="0"/>
        <v>3.8586314787495985E-3</v>
      </c>
      <c r="Q24" s="95">
        <f>O24/'סכום נכסי הקרן'!$C$42</f>
        <v>1.7562246836879769E-4</v>
      </c>
    </row>
    <row r="25" spans="2:17" s="137" customFormat="1">
      <c r="B25" s="87" t="s">
        <v>1871</v>
      </c>
      <c r="C25" s="97" t="s">
        <v>1730</v>
      </c>
      <c r="D25" s="84" t="s">
        <v>1733</v>
      </c>
      <c r="E25" s="84"/>
      <c r="F25" s="84" t="s">
        <v>358</v>
      </c>
      <c r="G25" s="111">
        <v>42509</v>
      </c>
      <c r="H25" s="84" t="s">
        <v>173</v>
      </c>
      <c r="I25" s="94">
        <v>10.55</v>
      </c>
      <c r="J25" s="97" t="s">
        <v>175</v>
      </c>
      <c r="K25" s="98">
        <v>2.7400000000000001E-2</v>
      </c>
      <c r="L25" s="98">
        <v>2.4500000000000001E-2</v>
      </c>
      <c r="M25" s="94">
        <v>90946.44</v>
      </c>
      <c r="N25" s="96">
        <v>104.45</v>
      </c>
      <c r="O25" s="94">
        <v>94.993549999999999</v>
      </c>
      <c r="P25" s="95">
        <f t="shared" si="0"/>
        <v>3.6576280881268535E-3</v>
      </c>
      <c r="Q25" s="95">
        <f>O25/'סכום נכסי הקרן'!$C$42</f>
        <v>1.6647396278953377E-4</v>
      </c>
    </row>
    <row r="26" spans="2:17" s="137" customFormat="1">
      <c r="B26" s="87" t="s">
        <v>1871</v>
      </c>
      <c r="C26" s="97" t="s">
        <v>1730</v>
      </c>
      <c r="D26" s="84" t="s">
        <v>1734</v>
      </c>
      <c r="E26" s="84"/>
      <c r="F26" s="84" t="s">
        <v>358</v>
      </c>
      <c r="G26" s="111">
        <v>42723</v>
      </c>
      <c r="H26" s="84" t="s">
        <v>173</v>
      </c>
      <c r="I26" s="94">
        <v>10.32</v>
      </c>
      <c r="J26" s="97" t="s">
        <v>175</v>
      </c>
      <c r="K26" s="98">
        <v>3.15E-2</v>
      </c>
      <c r="L26" s="98">
        <v>2.7200000000000002E-2</v>
      </c>
      <c r="M26" s="94">
        <v>12992.35</v>
      </c>
      <c r="N26" s="96">
        <v>105.57</v>
      </c>
      <c r="O26" s="94">
        <v>13.71603</v>
      </c>
      <c r="P26" s="95">
        <f t="shared" si="0"/>
        <v>5.2812150493997286E-4</v>
      </c>
      <c r="Q26" s="95">
        <f>O26/'סכום נכסי הקרן'!$C$42</f>
        <v>2.4037020069679771E-5</v>
      </c>
    </row>
    <row r="27" spans="2:17" s="137" customFormat="1">
      <c r="B27" s="87" t="s">
        <v>1872</v>
      </c>
      <c r="C27" s="97" t="s">
        <v>1735</v>
      </c>
      <c r="D27" s="84" t="s">
        <v>1736</v>
      </c>
      <c r="E27" s="84"/>
      <c r="F27" s="84" t="s">
        <v>388</v>
      </c>
      <c r="G27" s="111">
        <v>42901</v>
      </c>
      <c r="H27" s="84" t="s">
        <v>173</v>
      </c>
      <c r="I27" s="94">
        <v>4.4800000000000004</v>
      </c>
      <c r="J27" s="97" t="s">
        <v>175</v>
      </c>
      <c r="K27" s="98">
        <v>0.04</v>
      </c>
      <c r="L27" s="98">
        <v>2.7099999999999999E-2</v>
      </c>
      <c r="M27" s="94">
        <v>677827</v>
      </c>
      <c r="N27" s="96">
        <v>106.08</v>
      </c>
      <c r="O27" s="94">
        <v>719.03886999999997</v>
      </c>
      <c r="P27" s="95">
        <f t="shared" si="0"/>
        <v>2.7685845695491883E-2</v>
      </c>
      <c r="Q27" s="95">
        <f>O27/'סכום נכסי הקרן'!$C$42</f>
        <v>1.260098712897964E-3</v>
      </c>
    </row>
    <row r="28" spans="2:17" s="137" customFormat="1">
      <c r="B28" s="87" t="s">
        <v>1873</v>
      </c>
      <c r="C28" s="97" t="s">
        <v>1730</v>
      </c>
      <c r="D28" s="84" t="s">
        <v>1737</v>
      </c>
      <c r="E28" s="84"/>
      <c r="F28" s="84" t="s">
        <v>388</v>
      </c>
      <c r="G28" s="111">
        <v>42229</v>
      </c>
      <c r="H28" s="84" t="s">
        <v>171</v>
      </c>
      <c r="I28" s="94">
        <v>4.9599999999999991</v>
      </c>
      <c r="J28" s="97" t="s">
        <v>174</v>
      </c>
      <c r="K28" s="98">
        <v>9.8519999999999996E-2</v>
      </c>
      <c r="L28" s="98">
        <v>3.6600000000000001E-2</v>
      </c>
      <c r="M28" s="94">
        <v>128397.85</v>
      </c>
      <c r="N28" s="96">
        <v>132.76</v>
      </c>
      <c r="O28" s="94">
        <v>595.93161999999995</v>
      </c>
      <c r="P28" s="95">
        <f t="shared" si="0"/>
        <v>2.294572875647808E-2</v>
      </c>
      <c r="Q28" s="95">
        <f>O28/'סכום נכסי הקרן'!$C$42</f>
        <v>1.0443561518964873E-3</v>
      </c>
    </row>
    <row r="29" spans="2:17" s="137" customFormat="1">
      <c r="B29" s="87" t="s">
        <v>1873</v>
      </c>
      <c r="C29" s="97" t="s">
        <v>1730</v>
      </c>
      <c r="D29" s="84" t="s">
        <v>1738</v>
      </c>
      <c r="E29" s="84"/>
      <c r="F29" s="84" t="s">
        <v>388</v>
      </c>
      <c r="G29" s="111">
        <v>41274</v>
      </c>
      <c r="H29" s="84" t="s">
        <v>171</v>
      </c>
      <c r="I29" s="94">
        <v>5.089999999999999</v>
      </c>
      <c r="J29" s="97" t="s">
        <v>175</v>
      </c>
      <c r="K29" s="98">
        <v>3.8662000000000002E-2</v>
      </c>
      <c r="L29" s="98">
        <v>1.2699999999999999E-2</v>
      </c>
      <c r="M29" s="94">
        <v>471968.9</v>
      </c>
      <c r="N29" s="96">
        <v>144.88</v>
      </c>
      <c r="O29" s="94">
        <v>683.78881000000001</v>
      </c>
      <c r="P29" s="95">
        <f t="shared" si="0"/>
        <v>2.6328578706689414E-2</v>
      </c>
      <c r="Q29" s="95">
        <f>O29/'סכום נכסי הקרן'!$C$42</f>
        <v>1.1983238115834136E-3</v>
      </c>
    </row>
    <row r="30" spans="2:17" s="137" customFormat="1">
      <c r="B30" s="87" t="s">
        <v>1874</v>
      </c>
      <c r="C30" s="97" t="s">
        <v>1730</v>
      </c>
      <c r="D30" s="84" t="s">
        <v>1739</v>
      </c>
      <c r="E30" s="84"/>
      <c r="F30" s="84" t="s">
        <v>388</v>
      </c>
      <c r="G30" s="111">
        <v>41416</v>
      </c>
      <c r="H30" s="84" t="s">
        <v>173</v>
      </c>
      <c r="I30" s="94">
        <v>1.33</v>
      </c>
      <c r="J30" s="97" t="s">
        <v>174</v>
      </c>
      <c r="K30" s="98">
        <v>4.3975999999999994E-2</v>
      </c>
      <c r="L30" s="98">
        <v>2.6499999999999999E-2</v>
      </c>
      <c r="M30" s="94">
        <v>51694.96</v>
      </c>
      <c r="N30" s="96">
        <v>103.74</v>
      </c>
      <c r="O30" s="94">
        <v>187.48474999999999</v>
      </c>
      <c r="P30" s="95">
        <f t="shared" si="0"/>
        <v>7.2189057856606158E-3</v>
      </c>
      <c r="Q30" s="95">
        <f>O30/'סכום נכסי הקרן'!$C$42</f>
        <v>3.2856261604187904E-4</v>
      </c>
    </row>
    <row r="31" spans="2:17" s="137" customFormat="1">
      <c r="B31" s="87" t="s">
        <v>1875</v>
      </c>
      <c r="C31" s="97" t="s">
        <v>1735</v>
      </c>
      <c r="D31" s="84" t="s">
        <v>1740</v>
      </c>
      <c r="E31" s="84"/>
      <c r="F31" s="84" t="s">
        <v>388</v>
      </c>
      <c r="G31" s="111">
        <v>42723</v>
      </c>
      <c r="H31" s="84" t="s">
        <v>172</v>
      </c>
      <c r="I31" s="94">
        <v>1.5</v>
      </c>
      <c r="J31" s="97" t="s">
        <v>175</v>
      </c>
      <c r="K31" s="98">
        <v>2.0119999999999999E-2</v>
      </c>
      <c r="L31" s="98">
        <v>1.47E-2</v>
      </c>
      <c r="M31" s="94">
        <v>1214118.3999999999</v>
      </c>
      <c r="N31" s="96">
        <v>100.88</v>
      </c>
      <c r="O31" s="94">
        <v>1224.8026100000002</v>
      </c>
      <c r="P31" s="95">
        <f t="shared" si="0"/>
        <v>4.7159753780620692E-2</v>
      </c>
      <c r="Q31" s="95">
        <f>O31/'סכום נכסי הקרן'!$C$42</f>
        <v>2.1464377752138317E-3</v>
      </c>
    </row>
    <row r="32" spans="2:17" s="137" customFormat="1">
      <c r="B32" s="87" t="s">
        <v>1876</v>
      </c>
      <c r="C32" s="97" t="s">
        <v>1735</v>
      </c>
      <c r="D32" s="84" t="s">
        <v>1741</v>
      </c>
      <c r="E32" s="84"/>
      <c r="F32" s="84" t="s">
        <v>388</v>
      </c>
      <c r="G32" s="111">
        <v>42201</v>
      </c>
      <c r="H32" s="84" t="s">
        <v>172</v>
      </c>
      <c r="I32" s="94">
        <v>7.97</v>
      </c>
      <c r="J32" s="97" t="s">
        <v>175</v>
      </c>
      <c r="K32" s="98">
        <v>4.2030000000000005E-2</v>
      </c>
      <c r="L32" s="98">
        <v>2.3900000000000001E-2</v>
      </c>
      <c r="M32" s="94">
        <v>36543.660000000003</v>
      </c>
      <c r="N32" s="96">
        <v>116.15</v>
      </c>
      <c r="O32" s="94">
        <v>42.445459999999997</v>
      </c>
      <c r="P32" s="95">
        <f t="shared" si="0"/>
        <v>1.6343184006647274E-3</v>
      </c>
      <c r="Q32" s="95">
        <f>O32/'סכום נכסי הקרן'!$C$42</f>
        <v>7.4384670628949466E-5</v>
      </c>
    </row>
    <row r="33" spans="2:17" s="137" customFormat="1">
      <c r="B33" s="87" t="s">
        <v>1876</v>
      </c>
      <c r="C33" s="97" t="s">
        <v>1730</v>
      </c>
      <c r="D33" s="84" t="s">
        <v>1742</v>
      </c>
      <c r="E33" s="84"/>
      <c r="F33" s="84" t="s">
        <v>388</v>
      </c>
      <c r="G33" s="111">
        <v>40742</v>
      </c>
      <c r="H33" s="84" t="s">
        <v>172</v>
      </c>
      <c r="I33" s="94">
        <v>6.01</v>
      </c>
      <c r="J33" s="97" t="s">
        <v>175</v>
      </c>
      <c r="K33" s="98">
        <v>4.4999999999999998E-2</v>
      </c>
      <c r="L33" s="98">
        <v>1.3100000000000001E-2</v>
      </c>
      <c r="M33" s="94">
        <v>484528.91</v>
      </c>
      <c r="N33" s="96">
        <v>124.6</v>
      </c>
      <c r="O33" s="94">
        <v>603.72304000000008</v>
      </c>
      <c r="P33" s="95">
        <f t="shared" si="0"/>
        <v>2.3245729300077029E-2</v>
      </c>
      <c r="Q33" s="95">
        <f>O33/'סכום נכסי הקרן'!$C$42</f>
        <v>1.0580104322466548E-3</v>
      </c>
    </row>
    <row r="34" spans="2:17" s="137" customFormat="1">
      <c r="B34" s="87" t="s">
        <v>1872</v>
      </c>
      <c r="C34" s="97" t="s">
        <v>1735</v>
      </c>
      <c r="D34" s="84" t="s">
        <v>1743</v>
      </c>
      <c r="E34" s="84"/>
      <c r="F34" s="84" t="s">
        <v>442</v>
      </c>
      <c r="G34" s="111">
        <v>42719</v>
      </c>
      <c r="H34" s="84" t="s">
        <v>172</v>
      </c>
      <c r="I34" s="94">
        <v>4.46</v>
      </c>
      <c r="J34" s="97" t="s">
        <v>175</v>
      </c>
      <c r="K34" s="98">
        <v>4.1500000000000002E-2</v>
      </c>
      <c r="L34" s="98">
        <v>2.4499999999999997E-2</v>
      </c>
      <c r="M34" s="94">
        <v>1785545</v>
      </c>
      <c r="N34" s="96">
        <v>107.93</v>
      </c>
      <c r="O34" s="94">
        <v>1927.1387999999999</v>
      </c>
      <c r="P34" s="95">
        <f t="shared" si="0"/>
        <v>7.4202480111534713E-2</v>
      </c>
      <c r="Q34" s="95">
        <f>O34/'סכום נכסי הקרן'!$C$42</f>
        <v>3.3772654341422837E-3</v>
      </c>
    </row>
    <row r="35" spans="2:17" s="137" customFormat="1">
      <c r="B35" s="87" t="s">
        <v>1877</v>
      </c>
      <c r="C35" s="97" t="s">
        <v>1730</v>
      </c>
      <c r="D35" s="84" t="s">
        <v>1744</v>
      </c>
      <c r="E35" s="84"/>
      <c r="F35" s="84" t="s">
        <v>442</v>
      </c>
      <c r="G35" s="111">
        <v>42122</v>
      </c>
      <c r="H35" s="84" t="s">
        <v>171</v>
      </c>
      <c r="I35" s="94">
        <v>6.6400000000000006</v>
      </c>
      <c r="J35" s="97" t="s">
        <v>175</v>
      </c>
      <c r="K35" s="98">
        <v>2.4799999999999999E-2</v>
      </c>
      <c r="L35" s="98">
        <v>2.1700000000000004E-2</v>
      </c>
      <c r="M35" s="94">
        <v>1984454.85</v>
      </c>
      <c r="N35" s="96">
        <v>102.99</v>
      </c>
      <c r="O35" s="94">
        <v>2043.7899399999999</v>
      </c>
      <c r="P35" s="95">
        <f t="shared" si="0"/>
        <v>7.8694011233132105E-2</v>
      </c>
      <c r="Q35" s="95">
        <f>O35/'סכום נכסי הקרן'!$C$42</f>
        <v>3.581693814171419E-3</v>
      </c>
    </row>
    <row r="36" spans="2:17" s="137" customFormat="1">
      <c r="B36" s="87" t="s">
        <v>1878</v>
      </c>
      <c r="C36" s="97" t="s">
        <v>1730</v>
      </c>
      <c r="D36" s="84" t="s">
        <v>1745</v>
      </c>
      <c r="E36" s="84"/>
      <c r="F36" s="84" t="s">
        <v>442</v>
      </c>
      <c r="G36" s="111">
        <v>42732</v>
      </c>
      <c r="H36" s="84" t="s">
        <v>172</v>
      </c>
      <c r="I36" s="94">
        <v>4.6499999999999995</v>
      </c>
      <c r="J36" s="97" t="s">
        <v>175</v>
      </c>
      <c r="K36" s="98">
        <v>2.1613000000000004E-2</v>
      </c>
      <c r="L36" s="98">
        <v>1.7399999999999999E-2</v>
      </c>
      <c r="M36" s="94">
        <v>384754.96</v>
      </c>
      <c r="N36" s="96">
        <v>102.74</v>
      </c>
      <c r="O36" s="94">
        <v>395.29727000000003</v>
      </c>
      <c r="P36" s="95">
        <f t="shared" si="0"/>
        <v>1.5220511265363433E-2</v>
      </c>
      <c r="Q36" s="95">
        <f>O36/'סכום נכסי הקרן'!$C$42</f>
        <v>6.9274917104144738E-4</v>
      </c>
    </row>
    <row r="37" spans="2:17" s="137" customFormat="1">
      <c r="B37" s="87" t="s">
        <v>1879</v>
      </c>
      <c r="C37" s="97" t="s">
        <v>1730</v>
      </c>
      <c r="D37" s="84" t="s">
        <v>1746</v>
      </c>
      <c r="E37" s="84"/>
      <c r="F37" s="84" t="s">
        <v>442</v>
      </c>
      <c r="G37" s="111">
        <v>42242</v>
      </c>
      <c r="H37" s="84" t="s">
        <v>172</v>
      </c>
      <c r="I37" s="94">
        <v>6.05</v>
      </c>
      <c r="J37" s="97" t="s">
        <v>175</v>
      </c>
      <c r="K37" s="98">
        <v>2.3599999999999999E-2</v>
      </c>
      <c r="L37" s="98">
        <v>1.61E-2</v>
      </c>
      <c r="M37" s="94">
        <v>632258.36</v>
      </c>
      <c r="N37" s="96">
        <v>104.61</v>
      </c>
      <c r="O37" s="94">
        <v>661.40548999999999</v>
      </c>
      <c r="P37" s="95">
        <f t="shared" si="0"/>
        <v>2.5466732192504699E-2</v>
      </c>
      <c r="Q37" s="95">
        <f>O37/'סכום נכסי הקרן'!$C$42</f>
        <v>1.1590975695829173E-3</v>
      </c>
    </row>
    <row r="38" spans="2:17" s="137" customFormat="1">
      <c r="B38" s="87" t="s">
        <v>1880</v>
      </c>
      <c r="C38" s="97" t="s">
        <v>1730</v>
      </c>
      <c r="D38" s="84" t="s">
        <v>1747</v>
      </c>
      <c r="E38" s="84"/>
      <c r="F38" s="84" t="s">
        <v>442</v>
      </c>
      <c r="G38" s="111">
        <v>42516</v>
      </c>
      <c r="H38" s="84" t="s">
        <v>173</v>
      </c>
      <c r="I38" s="94">
        <v>6.129999999999999</v>
      </c>
      <c r="J38" s="97" t="s">
        <v>175</v>
      </c>
      <c r="K38" s="98">
        <v>2.3269999999999999E-2</v>
      </c>
      <c r="L38" s="98">
        <v>1.9799999999999998E-2</v>
      </c>
      <c r="M38" s="94">
        <v>613051.44999999995</v>
      </c>
      <c r="N38" s="96">
        <v>103.42</v>
      </c>
      <c r="O38" s="94">
        <v>634.01780000000008</v>
      </c>
      <c r="P38" s="95">
        <f t="shared" si="0"/>
        <v>2.4412197603441432E-2</v>
      </c>
      <c r="Q38" s="95">
        <f>O38/'סכום נכסי הקרן'!$C$42</f>
        <v>1.1111012868252853E-3</v>
      </c>
    </row>
    <row r="39" spans="2:17" s="137" customFormat="1">
      <c r="B39" s="87" t="s">
        <v>1881</v>
      </c>
      <c r="C39" s="97" t="s">
        <v>1730</v>
      </c>
      <c r="D39" s="84" t="s">
        <v>1748</v>
      </c>
      <c r="E39" s="84"/>
      <c r="F39" s="84" t="s">
        <v>442</v>
      </c>
      <c r="G39" s="111">
        <v>41767</v>
      </c>
      <c r="H39" s="84" t="s">
        <v>171</v>
      </c>
      <c r="I39" s="94">
        <v>7.0799999999999992</v>
      </c>
      <c r="J39" s="97" t="s">
        <v>175</v>
      </c>
      <c r="K39" s="98">
        <v>5.3499999999999999E-2</v>
      </c>
      <c r="L39" s="98">
        <v>2.4E-2</v>
      </c>
      <c r="M39" s="94">
        <v>9833.43</v>
      </c>
      <c r="N39" s="96">
        <v>123.62</v>
      </c>
      <c r="O39" s="94">
        <v>12.156090000000001</v>
      </c>
      <c r="P39" s="95">
        <f t="shared" si="0"/>
        <v>4.6805763365826379E-4</v>
      </c>
      <c r="Q39" s="95">
        <f>O39/'סכום נכסי הקרן'!$C$42</f>
        <v>2.1303261898583887E-5</v>
      </c>
    </row>
    <row r="40" spans="2:17" s="137" customFormat="1">
      <c r="B40" s="87" t="s">
        <v>1881</v>
      </c>
      <c r="C40" s="97" t="s">
        <v>1730</v>
      </c>
      <c r="D40" s="84" t="s">
        <v>1749</v>
      </c>
      <c r="E40" s="84"/>
      <c r="F40" s="84" t="s">
        <v>442</v>
      </c>
      <c r="G40" s="111">
        <v>41269</v>
      </c>
      <c r="H40" s="84" t="s">
        <v>171</v>
      </c>
      <c r="I40" s="94">
        <v>7.2099999999999991</v>
      </c>
      <c r="J40" s="97" t="s">
        <v>175</v>
      </c>
      <c r="K40" s="98">
        <v>5.3499999999999999E-2</v>
      </c>
      <c r="L40" s="98">
        <v>1.72E-2</v>
      </c>
      <c r="M40" s="94">
        <v>48838.23</v>
      </c>
      <c r="N40" s="96">
        <v>131.28</v>
      </c>
      <c r="O40" s="94">
        <v>64.114819999999995</v>
      </c>
      <c r="P40" s="95">
        <f t="shared" si="0"/>
        <v>2.4686746257740373E-3</v>
      </c>
      <c r="Q40" s="95">
        <f>O40/'סכום נכסי הקרן'!$C$42</f>
        <v>1.1235971451680302E-4</v>
      </c>
    </row>
    <row r="41" spans="2:17" s="137" customFormat="1">
      <c r="B41" s="87" t="s">
        <v>1881</v>
      </c>
      <c r="C41" s="97" t="s">
        <v>1730</v>
      </c>
      <c r="D41" s="84" t="s">
        <v>1750</v>
      </c>
      <c r="E41" s="84"/>
      <c r="F41" s="84" t="s">
        <v>442</v>
      </c>
      <c r="G41" s="111">
        <v>41767</v>
      </c>
      <c r="H41" s="84" t="s">
        <v>171</v>
      </c>
      <c r="I41" s="94">
        <v>7.08</v>
      </c>
      <c r="J41" s="97" t="s">
        <v>175</v>
      </c>
      <c r="K41" s="98">
        <v>5.3499999999999999E-2</v>
      </c>
      <c r="L41" s="98">
        <v>2.4E-2</v>
      </c>
      <c r="M41" s="94">
        <v>7695.74</v>
      </c>
      <c r="N41" s="96">
        <v>123.62</v>
      </c>
      <c r="O41" s="94">
        <v>9.5134799999999995</v>
      </c>
      <c r="P41" s="95">
        <f t="shared" si="0"/>
        <v>3.6630667728317399E-4</v>
      </c>
      <c r="Q41" s="95">
        <f>O41/'סכום נכסי הקרן'!$C$42</f>
        <v>1.6672150009331934E-5</v>
      </c>
    </row>
    <row r="42" spans="2:17" s="137" customFormat="1">
      <c r="B42" s="87" t="s">
        <v>1881</v>
      </c>
      <c r="C42" s="97" t="s">
        <v>1730</v>
      </c>
      <c r="D42" s="84" t="s">
        <v>1751</v>
      </c>
      <c r="E42" s="84"/>
      <c r="F42" s="84" t="s">
        <v>442</v>
      </c>
      <c r="G42" s="111">
        <v>41767</v>
      </c>
      <c r="H42" s="84" t="s">
        <v>171</v>
      </c>
      <c r="I42" s="94">
        <v>7.08</v>
      </c>
      <c r="J42" s="97" t="s">
        <v>175</v>
      </c>
      <c r="K42" s="98">
        <v>5.3499999999999999E-2</v>
      </c>
      <c r="L42" s="98">
        <v>2.4E-2</v>
      </c>
      <c r="M42" s="94">
        <v>9833.2900000000009</v>
      </c>
      <c r="N42" s="96">
        <v>123.62</v>
      </c>
      <c r="O42" s="94">
        <v>12.15591</v>
      </c>
      <c r="P42" s="95">
        <f t="shared" si="0"/>
        <v>4.6805070294501152E-4</v>
      </c>
      <c r="Q42" s="95">
        <f>O42/'סכום נכסי הקרן'!$C$42</f>
        <v>2.1302946452816232E-5</v>
      </c>
    </row>
    <row r="43" spans="2:17" s="137" customFormat="1">
      <c r="B43" s="87" t="s">
        <v>1881</v>
      </c>
      <c r="C43" s="97" t="s">
        <v>1730</v>
      </c>
      <c r="D43" s="84" t="s">
        <v>1752</v>
      </c>
      <c r="E43" s="84"/>
      <c r="F43" s="84" t="s">
        <v>442</v>
      </c>
      <c r="G43" s="111">
        <v>41269</v>
      </c>
      <c r="H43" s="84" t="s">
        <v>171</v>
      </c>
      <c r="I43" s="94">
        <v>7.2100000000000009</v>
      </c>
      <c r="J43" s="97" t="s">
        <v>175</v>
      </c>
      <c r="K43" s="98">
        <v>5.3499999999999999E-2</v>
      </c>
      <c r="L43" s="98">
        <v>1.72E-2</v>
      </c>
      <c r="M43" s="94">
        <v>51889.97</v>
      </c>
      <c r="N43" s="96">
        <v>131.28</v>
      </c>
      <c r="O43" s="94">
        <v>68.12115</v>
      </c>
      <c r="P43" s="95">
        <f t="shared" si="0"/>
        <v>2.6229342059066389E-3</v>
      </c>
      <c r="Q43" s="95">
        <f>O43/'סכום נכסי הקרן'!$C$42</f>
        <v>1.1938071364087611E-4</v>
      </c>
    </row>
    <row r="44" spans="2:17" s="137" customFormat="1">
      <c r="B44" s="87" t="s">
        <v>1881</v>
      </c>
      <c r="C44" s="97" t="s">
        <v>1730</v>
      </c>
      <c r="D44" s="84" t="s">
        <v>1753</v>
      </c>
      <c r="E44" s="84"/>
      <c r="F44" s="84" t="s">
        <v>442</v>
      </c>
      <c r="G44" s="111">
        <v>41281</v>
      </c>
      <c r="H44" s="84" t="s">
        <v>171</v>
      </c>
      <c r="I44" s="94">
        <v>7.2100000000000009</v>
      </c>
      <c r="J44" s="97" t="s">
        <v>175</v>
      </c>
      <c r="K44" s="98">
        <v>5.3499999999999999E-2</v>
      </c>
      <c r="L44" s="98">
        <v>1.7400000000000002E-2</v>
      </c>
      <c r="M44" s="94">
        <v>65374.7</v>
      </c>
      <c r="N44" s="96">
        <v>131.12</v>
      </c>
      <c r="O44" s="94">
        <v>85.719309999999993</v>
      </c>
      <c r="P44" s="95">
        <f t="shared" si="0"/>
        <v>3.3005330988351632E-3</v>
      </c>
      <c r="Q44" s="95">
        <f>O44/'סכום נכסי הקרן'!$C$42</f>
        <v>1.5022107525494634E-4</v>
      </c>
    </row>
    <row r="45" spans="2:17" s="137" customFormat="1">
      <c r="B45" s="87" t="s">
        <v>1881</v>
      </c>
      <c r="C45" s="97" t="s">
        <v>1730</v>
      </c>
      <c r="D45" s="84" t="s">
        <v>1754</v>
      </c>
      <c r="E45" s="84"/>
      <c r="F45" s="84" t="s">
        <v>442</v>
      </c>
      <c r="G45" s="111">
        <v>41767</v>
      </c>
      <c r="H45" s="84" t="s">
        <v>171</v>
      </c>
      <c r="I45" s="94">
        <v>7.08</v>
      </c>
      <c r="J45" s="97" t="s">
        <v>175</v>
      </c>
      <c r="K45" s="98">
        <v>5.3499999999999999E-2</v>
      </c>
      <c r="L45" s="98">
        <v>2.4E-2</v>
      </c>
      <c r="M45" s="94">
        <v>11543.57</v>
      </c>
      <c r="N45" s="96">
        <v>123.62</v>
      </c>
      <c r="O45" s="94">
        <v>14.270160000000001</v>
      </c>
      <c r="P45" s="95">
        <f t="shared" si="0"/>
        <v>5.4945770568701029E-4</v>
      </c>
      <c r="Q45" s="95">
        <f>O45/'סכום נכסי הקרן'!$C$42</f>
        <v>2.5008119865408684E-5</v>
      </c>
    </row>
    <row r="46" spans="2:17" s="137" customFormat="1">
      <c r="B46" s="87" t="s">
        <v>1881</v>
      </c>
      <c r="C46" s="97" t="s">
        <v>1730</v>
      </c>
      <c r="D46" s="84" t="s">
        <v>1755</v>
      </c>
      <c r="E46" s="84"/>
      <c r="F46" s="84" t="s">
        <v>442</v>
      </c>
      <c r="G46" s="111">
        <v>41281</v>
      </c>
      <c r="H46" s="84" t="s">
        <v>171</v>
      </c>
      <c r="I46" s="94">
        <v>7.2099999999999991</v>
      </c>
      <c r="J46" s="97" t="s">
        <v>175</v>
      </c>
      <c r="K46" s="98">
        <v>5.3499999999999999E-2</v>
      </c>
      <c r="L46" s="98">
        <v>1.7400000000000002E-2</v>
      </c>
      <c r="M46" s="94">
        <v>47091.94</v>
      </c>
      <c r="N46" s="96">
        <v>131.12</v>
      </c>
      <c r="O46" s="94">
        <v>61.746949999999998</v>
      </c>
      <c r="P46" s="95">
        <f t="shared" si="0"/>
        <v>2.377502248059625E-3</v>
      </c>
      <c r="Q46" s="95">
        <f>O46/'סכום נכסי הקרן'!$C$42</f>
        <v>1.0821007801758332E-4</v>
      </c>
    </row>
    <row r="47" spans="2:17" s="137" customFormat="1">
      <c r="B47" s="87" t="s">
        <v>1881</v>
      </c>
      <c r="C47" s="97" t="s">
        <v>1730</v>
      </c>
      <c r="D47" s="84" t="s">
        <v>1756</v>
      </c>
      <c r="E47" s="84"/>
      <c r="F47" s="84" t="s">
        <v>442</v>
      </c>
      <c r="G47" s="111">
        <v>41767</v>
      </c>
      <c r="H47" s="84" t="s">
        <v>171</v>
      </c>
      <c r="I47" s="94">
        <v>7.080000000000001</v>
      </c>
      <c r="J47" s="97" t="s">
        <v>175</v>
      </c>
      <c r="K47" s="98">
        <v>5.3499999999999999E-2</v>
      </c>
      <c r="L47" s="98">
        <v>2.4000000000000004E-2</v>
      </c>
      <c r="M47" s="94">
        <v>9405.89</v>
      </c>
      <c r="N47" s="96">
        <v>123.62</v>
      </c>
      <c r="O47" s="94">
        <v>11.62757</v>
      </c>
      <c r="P47" s="95">
        <f t="shared" si="0"/>
        <v>4.4770751939117085E-4</v>
      </c>
      <c r="Q47" s="95">
        <f>O47/'סכום נכסי הקרן'!$C$42</f>
        <v>2.0377043025686473E-5</v>
      </c>
    </row>
    <row r="48" spans="2:17" s="137" customFormat="1">
      <c r="B48" s="87" t="s">
        <v>1881</v>
      </c>
      <c r="C48" s="97" t="s">
        <v>1730</v>
      </c>
      <c r="D48" s="84" t="s">
        <v>1757</v>
      </c>
      <c r="E48" s="84"/>
      <c r="F48" s="84" t="s">
        <v>442</v>
      </c>
      <c r="G48" s="111">
        <v>41281</v>
      </c>
      <c r="H48" s="84" t="s">
        <v>171</v>
      </c>
      <c r="I48" s="94">
        <v>7.2099999999999991</v>
      </c>
      <c r="J48" s="97" t="s">
        <v>175</v>
      </c>
      <c r="K48" s="98">
        <v>5.3499999999999999E-2</v>
      </c>
      <c r="L48" s="98">
        <v>1.7399999999999999E-2</v>
      </c>
      <c r="M48" s="94">
        <v>56556.51</v>
      </c>
      <c r="N48" s="96">
        <v>131.12</v>
      </c>
      <c r="O48" s="94">
        <v>74.156880000000001</v>
      </c>
      <c r="P48" s="95">
        <f t="shared" si="0"/>
        <v>2.8553337275620556E-3</v>
      </c>
      <c r="Q48" s="95">
        <f>O48/'סכום נכסי הקרן'!$C$42</f>
        <v>1.2995818854762161E-4</v>
      </c>
    </row>
    <row r="49" spans="2:17" s="137" customFormat="1">
      <c r="B49" s="87" t="s">
        <v>1883</v>
      </c>
      <c r="C49" s="97" t="s">
        <v>1735</v>
      </c>
      <c r="D49" s="84" t="s">
        <v>1759</v>
      </c>
      <c r="E49" s="84"/>
      <c r="F49" s="84" t="s">
        <v>442</v>
      </c>
      <c r="G49" s="111">
        <v>42759</v>
      </c>
      <c r="H49" s="84" t="s">
        <v>172</v>
      </c>
      <c r="I49" s="94">
        <v>5.45</v>
      </c>
      <c r="J49" s="97" t="s">
        <v>175</v>
      </c>
      <c r="K49" s="98">
        <v>2.4E-2</v>
      </c>
      <c r="L49" s="98">
        <v>1.6E-2</v>
      </c>
      <c r="M49" s="94">
        <v>151560.5</v>
      </c>
      <c r="N49" s="96">
        <v>105.49</v>
      </c>
      <c r="O49" s="94">
        <v>159.88118</v>
      </c>
      <c r="P49" s="95">
        <f t="shared" si="0"/>
        <v>6.1560589611701563E-3</v>
      </c>
      <c r="Q49" s="95">
        <f>O49/'סכום נכסי הקרן'!$C$42</f>
        <v>2.8018800866023795E-4</v>
      </c>
    </row>
    <row r="50" spans="2:17" s="137" customFormat="1">
      <c r="B50" s="87" t="s">
        <v>1883</v>
      </c>
      <c r="C50" s="97" t="s">
        <v>1735</v>
      </c>
      <c r="D50" s="84" t="s">
        <v>1760</v>
      </c>
      <c r="E50" s="84"/>
      <c r="F50" s="84" t="s">
        <v>442</v>
      </c>
      <c r="G50" s="111">
        <v>42759</v>
      </c>
      <c r="H50" s="84" t="s">
        <v>172</v>
      </c>
      <c r="I50" s="94">
        <v>5.1800000000000006</v>
      </c>
      <c r="J50" s="97" t="s">
        <v>175</v>
      </c>
      <c r="K50" s="98">
        <v>3.8800000000000001E-2</v>
      </c>
      <c r="L50" s="98">
        <v>3.1900000000000005E-2</v>
      </c>
      <c r="M50" s="94">
        <v>151560.5</v>
      </c>
      <c r="N50" s="96">
        <v>105.43</v>
      </c>
      <c r="O50" s="94">
        <v>159.79023999999998</v>
      </c>
      <c r="P50" s="95">
        <f t="shared" si="0"/>
        <v>6.1525574108192713E-3</v>
      </c>
      <c r="Q50" s="95">
        <f>O50/'סכום נכסי הקרן'!$C$42</f>
        <v>2.8002863844851219E-4</v>
      </c>
    </row>
    <row r="51" spans="2:17" s="137" customFormat="1">
      <c r="B51" s="87" t="s">
        <v>1884</v>
      </c>
      <c r="C51" s="97" t="s">
        <v>1735</v>
      </c>
      <c r="D51" s="84">
        <v>4069</v>
      </c>
      <c r="E51" s="84"/>
      <c r="F51" s="84" t="s">
        <v>545</v>
      </c>
      <c r="G51" s="111">
        <v>42052</v>
      </c>
      <c r="H51" s="84" t="s">
        <v>171</v>
      </c>
      <c r="I51" s="94">
        <v>6.39</v>
      </c>
      <c r="J51" s="97" t="s">
        <v>175</v>
      </c>
      <c r="K51" s="98">
        <v>2.9779E-2</v>
      </c>
      <c r="L51" s="98">
        <v>1.84E-2</v>
      </c>
      <c r="M51" s="94">
        <v>290997.5</v>
      </c>
      <c r="N51" s="96">
        <v>108.63</v>
      </c>
      <c r="O51" s="94">
        <v>316.11059</v>
      </c>
      <c r="P51" s="95">
        <f t="shared" si="0"/>
        <v>1.2171510307156134E-2</v>
      </c>
      <c r="Q51" s="95">
        <f>O51/'סכום נכסי הקרן'!$C$42</f>
        <v>5.5397637625962564E-4</v>
      </c>
    </row>
    <row r="52" spans="2:17" s="137" customFormat="1">
      <c r="B52" s="87" t="s">
        <v>1885</v>
      </c>
      <c r="C52" s="97" t="s">
        <v>1735</v>
      </c>
      <c r="D52" s="84">
        <v>2963</v>
      </c>
      <c r="E52" s="84"/>
      <c r="F52" s="84" t="s">
        <v>545</v>
      </c>
      <c r="G52" s="111">
        <v>41423</v>
      </c>
      <c r="H52" s="84" t="s">
        <v>171</v>
      </c>
      <c r="I52" s="94">
        <v>5.59</v>
      </c>
      <c r="J52" s="97" t="s">
        <v>175</v>
      </c>
      <c r="K52" s="98">
        <v>0.05</v>
      </c>
      <c r="L52" s="98">
        <v>1.7699999999999997E-2</v>
      </c>
      <c r="M52" s="94">
        <v>138106.82</v>
      </c>
      <c r="N52" s="96">
        <v>119.56</v>
      </c>
      <c r="O52" s="94">
        <v>165.12051</v>
      </c>
      <c r="P52" s="95">
        <f t="shared" si="0"/>
        <v>6.3577939270806384E-3</v>
      </c>
      <c r="Q52" s="95">
        <f>O52/'סכום נכסי הקרן'!$C$42</f>
        <v>2.8936981129275448E-4</v>
      </c>
    </row>
    <row r="53" spans="2:17" s="137" customFormat="1">
      <c r="B53" s="87" t="s">
        <v>1885</v>
      </c>
      <c r="C53" s="97" t="s">
        <v>1735</v>
      </c>
      <c r="D53" s="84">
        <v>2968</v>
      </c>
      <c r="E53" s="84"/>
      <c r="F53" s="84" t="s">
        <v>545</v>
      </c>
      <c r="G53" s="111">
        <v>41423</v>
      </c>
      <c r="H53" s="84" t="s">
        <v>171</v>
      </c>
      <c r="I53" s="94">
        <v>5.5900000000000007</v>
      </c>
      <c r="J53" s="97" t="s">
        <v>175</v>
      </c>
      <c r="K53" s="98">
        <v>0.05</v>
      </c>
      <c r="L53" s="98">
        <v>1.77E-2</v>
      </c>
      <c r="M53" s="94">
        <v>44417.9</v>
      </c>
      <c r="N53" s="96">
        <v>119.56</v>
      </c>
      <c r="O53" s="94">
        <v>53.106029999999997</v>
      </c>
      <c r="P53" s="95">
        <f t="shared" si="0"/>
        <v>2.0447925883063356E-3</v>
      </c>
      <c r="Q53" s="95">
        <f>O53/'סכום נכסי הקרן'!$C$42</f>
        <v>9.306706889172858E-5</v>
      </c>
    </row>
    <row r="54" spans="2:17" s="137" customFormat="1">
      <c r="B54" s="87" t="s">
        <v>1885</v>
      </c>
      <c r="C54" s="97" t="s">
        <v>1735</v>
      </c>
      <c r="D54" s="84">
        <v>4605</v>
      </c>
      <c r="E54" s="84"/>
      <c r="F54" s="84" t="s">
        <v>545</v>
      </c>
      <c r="G54" s="111">
        <v>42352</v>
      </c>
      <c r="H54" s="84" t="s">
        <v>171</v>
      </c>
      <c r="I54" s="94">
        <v>7.5200000000000005</v>
      </c>
      <c r="J54" s="97" t="s">
        <v>175</v>
      </c>
      <c r="K54" s="98">
        <v>0.05</v>
      </c>
      <c r="L54" s="98">
        <v>2.5600000000000001E-2</v>
      </c>
      <c r="M54" s="94">
        <v>129156.31</v>
      </c>
      <c r="N54" s="96">
        <v>119.02</v>
      </c>
      <c r="O54" s="94">
        <v>153.72183999999999</v>
      </c>
      <c r="P54" s="95">
        <f t="shared" si="0"/>
        <v>5.9188999647085726E-3</v>
      </c>
      <c r="Q54" s="95">
        <f>O54/'סכום נכסי הקרן'!$C$42</f>
        <v>2.6939391013493718E-4</v>
      </c>
    </row>
    <row r="55" spans="2:17" s="137" customFormat="1">
      <c r="B55" s="87" t="s">
        <v>1885</v>
      </c>
      <c r="C55" s="97" t="s">
        <v>1735</v>
      </c>
      <c r="D55" s="84">
        <v>4606</v>
      </c>
      <c r="E55" s="84"/>
      <c r="F55" s="84" t="s">
        <v>545</v>
      </c>
      <c r="G55" s="111">
        <v>42352</v>
      </c>
      <c r="H55" s="84" t="s">
        <v>171</v>
      </c>
      <c r="I55" s="94">
        <v>9.6</v>
      </c>
      <c r="J55" s="97" t="s">
        <v>175</v>
      </c>
      <c r="K55" s="98">
        <v>4.0999999999999995E-2</v>
      </c>
      <c r="L55" s="98">
        <v>2.64E-2</v>
      </c>
      <c r="M55" s="94">
        <v>329531.99</v>
      </c>
      <c r="N55" s="96">
        <v>114.54</v>
      </c>
      <c r="O55" s="94">
        <v>377.44594000000001</v>
      </c>
      <c r="P55" s="95">
        <f t="shared" si="0"/>
        <v>1.4533164324245625E-2</v>
      </c>
      <c r="Q55" s="95">
        <f>O55/'סכום נכסי הקרן'!$C$42</f>
        <v>6.6146513495516897E-4</v>
      </c>
    </row>
    <row r="56" spans="2:17" s="137" customFormat="1">
      <c r="B56" s="87" t="s">
        <v>1885</v>
      </c>
      <c r="C56" s="97" t="s">
        <v>1735</v>
      </c>
      <c r="D56" s="84">
        <v>5150</v>
      </c>
      <c r="E56" s="84"/>
      <c r="F56" s="84" t="s">
        <v>545</v>
      </c>
      <c r="G56" s="111">
        <v>42631</v>
      </c>
      <c r="H56" s="84" t="s">
        <v>171</v>
      </c>
      <c r="I56" s="94">
        <v>9.34</v>
      </c>
      <c r="J56" s="97" t="s">
        <v>175</v>
      </c>
      <c r="K56" s="98">
        <v>4.0999999999999995E-2</v>
      </c>
      <c r="L56" s="98">
        <v>3.4199999999999994E-2</v>
      </c>
      <c r="M56" s="94">
        <v>97788.86</v>
      </c>
      <c r="N56" s="96">
        <v>106.98</v>
      </c>
      <c r="O56" s="94">
        <v>104.61453</v>
      </c>
      <c r="P56" s="95">
        <f t="shared" si="0"/>
        <v>4.028073941380118E-3</v>
      </c>
      <c r="Q56" s="95">
        <f>O56/'סכום נכסי הקרן'!$C$42</f>
        <v>1.833345040212158E-4</v>
      </c>
    </row>
    <row r="57" spans="2:17" s="137" customFormat="1">
      <c r="B57" s="87" t="s">
        <v>1886</v>
      </c>
      <c r="C57" s="97" t="s">
        <v>1730</v>
      </c>
      <c r="D57" s="84" t="s">
        <v>1761</v>
      </c>
      <c r="E57" s="84"/>
      <c r="F57" s="84" t="s">
        <v>545</v>
      </c>
      <c r="G57" s="111">
        <v>42093</v>
      </c>
      <c r="H57" s="84" t="s">
        <v>172</v>
      </c>
      <c r="I57" s="94">
        <v>2.3599999999999994</v>
      </c>
      <c r="J57" s="97" t="s">
        <v>175</v>
      </c>
      <c r="K57" s="98">
        <v>4.4000000000000004E-2</v>
      </c>
      <c r="L57" s="98">
        <v>2.9599999999999994E-2</v>
      </c>
      <c r="M57" s="94">
        <v>34584.65</v>
      </c>
      <c r="N57" s="96">
        <v>103.53</v>
      </c>
      <c r="O57" s="94">
        <v>35.805480000000003</v>
      </c>
      <c r="P57" s="95">
        <f t="shared" si="0"/>
        <v>1.3786528596611484E-3</v>
      </c>
      <c r="Q57" s="95">
        <f>O57/'סכום נכסי הקרן'!$C$42</f>
        <v>6.274826180494776E-5</v>
      </c>
    </row>
    <row r="58" spans="2:17" s="137" customFormat="1">
      <c r="B58" s="87" t="s">
        <v>1886</v>
      </c>
      <c r="C58" s="97" t="s">
        <v>1730</v>
      </c>
      <c r="D58" s="84" t="s">
        <v>1762</v>
      </c>
      <c r="E58" s="84"/>
      <c r="F58" s="84" t="s">
        <v>545</v>
      </c>
      <c r="G58" s="111">
        <v>42093</v>
      </c>
      <c r="H58" s="84" t="s">
        <v>172</v>
      </c>
      <c r="I58" s="94">
        <v>2.3500000000000005</v>
      </c>
      <c r="J58" s="97" t="s">
        <v>175</v>
      </c>
      <c r="K58" s="98">
        <v>4.4500000000000005E-2</v>
      </c>
      <c r="L58" s="98">
        <v>2.9900000000000003E-2</v>
      </c>
      <c r="M58" s="94">
        <v>20224.939999999999</v>
      </c>
      <c r="N58" s="96">
        <v>104.66</v>
      </c>
      <c r="O58" s="94">
        <v>21.16742</v>
      </c>
      <c r="P58" s="95">
        <f t="shared" si="0"/>
        <v>8.1502954616579878E-4</v>
      </c>
      <c r="Q58" s="95">
        <f>O58/'סכום נכסי הקרן'!$C$42</f>
        <v>3.7095405839980006E-5</v>
      </c>
    </row>
    <row r="59" spans="2:17" s="137" customFormat="1">
      <c r="B59" s="87" t="s">
        <v>1886</v>
      </c>
      <c r="C59" s="97" t="s">
        <v>1730</v>
      </c>
      <c r="D59" s="84">
        <v>4985</v>
      </c>
      <c r="E59" s="84"/>
      <c r="F59" s="84" t="s">
        <v>545</v>
      </c>
      <c r="G59" s="111">
        <v>42551</v>
      </c>
      <c r="H59" s="84" t="s">
        <v>172</v>
      </c>
      <c r="I59" s="94">
        <v>2.3499999999999996</v>
      </c>
      <c r="J59" s="97" t="s">
        <v>175</v>
      </c>
      <c r="K59" s="98">
        <v>4.4500000000000005E-2</v>
      </c>
      <c r="L59" s="98">
        <v>2.9899999999999996E-2</v>
      </c>
      <c r="M59" s="94">
        <v>23155.65</v>
      </c>
      <c r="N59" s="96">
        <v>104.66</v>
      </c>
      <c r="O59" s="94">
        <v>24.2347</v>
      </c>
      <c r="P59" s="95">
        <f t="shared" si="0"/>
        <v>9.3313198030106094E-4</v>
      </c>
      <c r="Q59" s="95">
        <f>O59/'סכום נכסי הקרן'!$C$42</f>
        <v>4.247074191895675E-5</v>
      </c>
    </row>
    <row r="60" spans="2:17" s="137" customFormat="1">
      <c r="B60" s="87" t="s">
        <v>1886</v>
      </c>
      <c r="C60" s="97" t="s">
        <v>1730</v>
      </c>
      <c r="D60" s="84">
        <v>4987</v>
      </c>
      <c r="E60" s="84"/>
      <c r="F60" s="84" t="s">
        <v>545</v>
      </c>
      <c r="G60" s="111">
        <v>42551</v>
      </c>
      <c r="H60" s="84" t="s">
        <v>172</v>
      </c>
      <c r="I60" s="94">
        <v>3.02</v>
      </c>
      <c r="J60" s="97" t="s">
        <v>175</v>
      </c>
      <c r="K60" s="98">
        <v>3.4065999999999999E-2</v>
      </c>
      <c r="L60" s="98">
        <v>2.06E-2</v>
      </c>
      <c r="M60" s="94">
        <v>83072.86</v>
      </c>
      <c r="N60" s="96">
        <v>106.21</v>
      </c>
      <c r="O60" s="94">
        <v>88.231679999999997</v>
      </c>
      <c r="P60" s="95">
        <f t="shared" si="0"/>
        <v>3.3972692991326285E-3</v>
      </c>
      <c r="Q60" s="95">
        <f>O60/'סכום נכסי הקרן'!$C$42</f>
        <v>1.5462394460653432E-4</v>
      </c>
    </row>
    <row r="61" spans="2:17" s="137" customFormat="1">
      <c r="B61" s="87" t="s">
        <v>1886</v>
      </c>
      <c r="C61" s="97" t="s">
        <v>1730</v>
      </c>
      <c r="D61" s="84" t="s">
        <v>1763</v>
      </c>
      <c r="E61" s="84"/>
      <c r="F61" s="84" t="s">
        <v>545</v>
      </c>
      <c r="G61" s="111">
        <v>42093</v>
      </c>
      <c r="H61" s="84" t="s">
        <v>172</v>
      </c>
      <c r="I61" s="94">
        <v>3.0199999999999996</v>
      </c>
      <c r="J61" s="97" t="s">
        <v>175</v>
      </c>
      <c r="K61" s="98">
        <v>3.4000000000000002E-2</v>
      </c>
      <c r="L61" s="98">
        <v>2.0499999999999997E-2</v>
      </c>
      <c r="M61" s="94">
        <v>75535.45</v>
      </c>
      <c r="N61" s="96">
        <v>106.21</v>
      </c>
      <c r="O61" s="94">
        <v>80.226210000000009</v>
      </c>
      <c r="P61" s="95">
        <f t="shared" si="0"/>
        <v>3.0890269823578916E-3</v>
      </c>
      <c r="Q61" s="95">
        <f>O61/'סכום נכסי הקרן'!$C$42</f>
        <v>1.4059454666432954E-4</v>
      </c>
    </row>
    <row r="62" spans="2:17" s="137" customFormat="1">
      <c r="B62" s="87" t="s">
        <v>1886</v>
      </c>
      <c r="C62" s="97" t="s">
        <v>1730</v>
      </c>
      <c r="D62" s="84" t="s">
        <v>1764</v>
      </c>
      <c r="E62" s="84"/>
      <c r="F62" s="84" t="s">
        <v>545</v>
      </c>
      <c r="G62" s="111">
        <v>42093</v>
      </c>
      <c r="H62" s="84" t="s">
        <v>172</v>
      </c>
      <c r="I62" s="94">
        <v>2.36</v>
      </c>
      <c r="J62" s="97" t="s">
        <v>175</v>
      </c>
      <c r="K62" s="98">
        <v>4.4000000000000004E-2</v>
      </c>
      <c r="L62" s="98">
        <v>2.9600000000000001E-2</v>
      </c>
      <c r="M62" s="94">
        <v>15370.92</v>
      </c>
      <c r="N62" s="96">
        <v>103.53</v>
      </c>
      <c r="O62" s="94">
        <v>15.91352</v>
      </c>
      <c r="P62" s="95">
        <f t="shared" si="0"/>
        <v>6.1273357752151007E-4</v>
      </c>
      <c r="Q62" s="95">
        <f>O62/'סכום נכסי הקרן'!$C$42</f>
        <v>2.7888069625048241E-5</v>
      </c>
    </row>
    <row r="63" spans="2:17" s="137" customFormat="1">
      <c r="B63" s="87" t="s">
        <v>1886</v>
      </c>
      <c r="C63" s="97" t="s">
        <v>1730</v>
      </c>
      <c r="D63" s="84">
        <v>4983</v>
      </c>
      <c r="E63" s="84"/>
      <c r="F63" s="84" t="s">
        <v>545</v>
      </c>
      <c r="G63" s="111">
        <v>42551</v>
      </c>
      <c r="H63" s="84" t="s">
        <v>172</v>
      </c>
      <c r="I63" s="94">
        <v>2.3599999999999994</v>
      </c>
      <c r="J63" s="97" t="s">
        <v>175</v>
      </c>
      <c r="K63" s="98">
        <v>4.4000000000000004E-2</v>
      </c>
      <c r="L63" s="98">
        <v>2.9599999999999994E-2</v>
      </c>
      <c r="M63" s="94">
        <v>18363.419999999998</v>
      </c>
      <c r="N63" s="96">
        <v>103.53</v>
      </c>
      <c r="O63" s="94">
        <v>19.011650000000003</v>
      </c>
      <c r="P63" s="95">
        <f t="shared" si="0"/>
        <v>7.3202385890028222E-4</v>
      </c>
      <c r="Q63" s="95">
        <f>O63/'סכום נכסי הקרן'!$C$42</f>
        <v>3.3317469603648244E-5</v>
      </c>
    </row>
    <row r="64" spans="2:17" s="137" customFormat="1">
      <c r="B64" s="87" t="s">
        <v>1886</v>
      </c>
      <c r="C64" s="97" t="s">
        <v>1730</v>
      </c>
      <c r="D64" s="84" t="s">
        <v>1765</v>
      </c>
      <c r="E64" s="84"/>
      <c r="F64" s="84" t="s">
        <v>545</v>
      </c>
      <c r="G64" s="111">
        <v>42093</v>
      </c>
      <c r="H64" s="84" t="s">
        <v>172</v>
      </c>
      <c r="I64" s="94">
        <v>3.16</v>
      </c>
      <c r="J64" s="97" t="s">
        <v>175</v>
      </c>
      <c r="K64" s="98">
        <v>3.5000000000000003E-2</v>
      </c>
      <c r="L64" s="98">
        <v>2.0300000000000002E-2</v>
      </c>
      <c r="M64" s="94">
        <v>28314.9</v>
      </c>
      <c r="N64" s="96">
        <v>113.95</v>
      </c>
      <c r="O64" s="94">
        <v>32.264830000000003</v>
      </c>
      <c r="P64" s="95">
        <f t="shared" si="0"/>
        <v>1.2423238047913564E-3</v>
      </c>
      <c r="Q64" s="95">
        <f>O64/'סכום נכסי הקרן'!$C$42</f>
        <v>5.654335593133042E-5</v>
      </c>
    </row>
    <row r="65" spans="2:17" s="137" customFormat="1">
      <c r="B65" s="87" t="s">
        <v>1886</v>
      </c>
      <c r="C65" s="97" t="s">
        <v>1730</v>
      </c>
      <c r="D65" s="84">
        <v>4989</v>
      </c>
      <c r="E65" s="84"/>
      <c r="F65" s="84" t="s">
        <v>545</v>
      </c>
      <c r="G65" s="111">
        <v>42551</v>
      </c>
      <c r="H65" s="84" t="s">
        <v>172</v>
      </c>
      <c r="I65" s="94">
        <v>3.1599999999999993</v>
      </c>
      <c r="J65" s="97" t="s">
        <v>175</v>
      </c>
      <c r="K65" s="98">
        <v>3.5000000000000003E-2</v>
      </c>
      <c r="L65" s="98">
        <v>2.0300000000000002E-2</v>
      </c>
      <c r="M65" s="94">
        <v>27786.77</v>
      </c>
      <c r="N65" s="96">
        <v>113.95</v>
      </c>
      <c r="O65" s="94">
        <v>31.663029999999999</v>
      </c>
      <c r="P65" s="95">
        <f t="shared" si="0"/>
        <v>1.2191521201513492E-3</v>
      </c>
      <c r="Q65" s="95">
        <f>O65/'סכום נכסי הקרן'!$C$42</f>
        <v>5.5488715581467278E-5</v>
      </c>
    </row>
    <row r="66" spans="2:17" s="137" customFormat="1">
      <c r="B66" s="87" t="s">
        <v>1886</v>
      </c>
      <c r="C66" s="97" t="s">
        <v>1730</v>
      </c>
      <c r="D66" s="84">
        <v>4986</v>
      </c>
      <c r="E66" s="84"/>
      <c r="F66" s="84" t="s">
        <v>545</v>
      </c>
      <c r="G66" s="111">
        <v>42551</v>
      </c>
      <c r="H66" s="84" t="s">
        <v>172</v>
      </c>
      <c r="I66" s="94">
        <v>2.36</v>
      </c>
      <c r="J66" s="97" t="s">
        <v>175</v>
      </c>
      <c r="K66" s="98">
        <v>4.4000000000000004E-2</v>
      </c>
      <c r="L66" s="98">
        <v>2.9599999999999994E-2</v>
      </c>
      <c r="M66" s="94">
        <v>41317.71</v>
      </c>
      <c r="N66" s="96">
        <v>103.53</v>
      </c>
      <c r="O66" s="94">
        <v>42.776220000000002</v>
      </c>
      <c r="P66" s="95">
        <f t="shared" si="0"/>
        <v>1.6470539713053535E-3</v>
      </c>
      <c r="Q66" s="95">
        <f>O66/'סכום נכסי הקרן'!$C$42</f>
        <v>7.4964319751782204E-5</v>
      </c>
    </row>
    <row r="67" spans="2:17" s="137" customFormat="1">
      <c r="B67" s="87" t="s">
        <v>1886</v>
      </c>
      <c r="C67" s="97" t="s">
        <v>1730</v>
      </c>
      <c r="D67" s="84" t="s">
        <v>1766</v>
      </c>
      <c r="E67" s="84"/>
      <c r="F67" s="84" t="s">
        <v>545</v>
      </c>
      <c r="G67" s="111">
        <v>42871</v>
      </c>
      <c r="H67" s="84" t="s">
        <v>172</v>
      </c>
      <c r="I67" s="94">
        <v>0.73000000000000009</v>
      </c>
      <c r="J67" s="97" t="s">
        <v>175</v>
      </c>
      <c r="K67" s="98">
        <v>0.03</v>
      </c>
      <c r="L67" s="98">
        <v>2.98E-2</v>
      </c>
      <c r="M67" s="94">
        <v>140254.16</v>
      </c>
      <c r="N67" s="96">
        <v>100.41</v>
      </c>
      <c r="O67" s="94">
        <v>140.82920000000001</v>
      </c>
      <c r="P67" s="95">
        <f t="shared" si="0"/>
        <v>5.4224822374617466E-3</v>
      </c>
      <c r="Q67" s="95">
        <f>O67/'סכום נכסי הקרן'!$C$42</f>
        <v>2.4679986167986995E-4</v>
      </c>
    </row>
    <row r="68" spans="2:17" s="137" customFormat="1">
      <c r="B68" s="87" t="s">
        <v>1886</v>
      </c>
      <c r="C68" s="97"/>
      <c r="D68" s="84" t="s">
        <v>1767</v>
      </c>
      <c r="E68" s="84"/>
      <c r="F68" s="84" t="s">
        <v>545</v>
      </c>
      <c r="G68" s="111">
        <v>42871</v>
      </c>
      <c r="H68" s="84" t="s">
        <v>172</v>
      </c>
      <c r="I68" s="94">
        <v>3.7199999999999998</v>
      </c>
      <c r="J68" s="97" t="s">
        <v>175</v>
      </c>
      <c r="K68" s="98">
        <v>4.7E-2</v>
      </c>
      <c r="L68" s="98">
        <v>4.7100000000000003E-2</v>
      </c>
      <c r="M68" s="94">
        <v>168321.19</v>
      </c>
      <c r="N68" s="96">
        <v>100.75</v>
      </c>
      <c r="O68" s="94">
        <v>169.58360000000002</v>
      </c>
      <c r="P68" s="95">
        <f t="shared" si="0"/>
        <v>6.5296405771304378E-3</v>
      </c>
      <c r="Q68" s="95">
        <f>O68/'סכום נכסי הקרן'!$C$42</f>
        <v>2.9719127157701948E-4</v>
      </c>
    </row>
    <row r="69" spans="2:17" s="137" customFormat="1">
      <c r="B69" s="87" t="s">
        <v>1887</v>
      </c>
      <c r="C69" s="97" t="s">
        <v>1735</v>
      </c>
      <c r="D69" s="84">
        <v>4099</v>
      </c>
      <c r="E69" s="84"/>
      <c r="F69" s="84" t="s">
        <v>545</v>
      </c>
      <c r="G69" s="111">
        <v>42052</v>
      </c>
      <c r="H69" s="84" t="s">
        <v>171</v>
      </c>
      <c r="I69" s="94">
        <v>6.38</v>
      </c>
      <c r="J69" s="97" t="s">
        <v>175</v>
      </c>
      <c r="K69" s="98">
        <v>2.9779E-2</v>
      </c>
      <c r="L69" s="98">
        <v>1.84E-2</v>
      </c>
      <c r="M69" s="94">
        <v>213093.14</v>
      </c>
      <c r="N69" s="96">
        <v>108.58</v>
      </c>
      <c r="O69" s="94">
        <v>231.37653</v>
      </c>
      <c r="P69" s="95">
        <f t="shared" si="0"/>
        <v>8.9089132373863858E-3</v>
      </c>
      <c r="Q69" s="95">
        <f>O69/'סכום נכסי הקרן'!$C$42</f>
        <v>4.0548192846347403E-4</v>
      </c>
    </row>
    <row r="70" spans="2:17" s="137" customFormat="1">
      <c r="B70" s="87" t="s">
        <v>1887</v>
      </c>
      <c r="C70" s="97" t="s">
        <v>1735</v>
      </c>
      <c r="D70" s="84" t="s">
        <v>1768</v>
      </c>
      <c r="E70" s="84"/>
      <c r="F70" s="84" t="s">
        <v>545</v>
      </c>
      <c r="G70" s="111">
        <v>42054</v>
      </c>
      <c r="H70" s="84" t="s">
        <v>171</v>
      </c>
      <c r="I70" s="94">
        <v>6.3800000000000008</v>
      </c>
      <c r="J70" s="97" t="s">
        <v>175</v>
      </c>
      <c r="K70" s="98">
        <v>2.9779E-2</v>
      </c>
      <c r="L70" s="98">
        <v>1.8500000000000003E-2</v>
      </c>
      <c r="M70" s="94">
        <v>6026.39</v>
      </c>
      <c r="N70" s="96">
        <v>108.53</v>
      </c>
      <c r="O70" s="94">
        <v>6.5404499999999999</v>
      </c>
      <c r="P70" s="95">
        <f t="shared" si="0"/>
        <v>2.5183324161471253E-4</v>
      </c>
      <c r="Q70" s="95">
        <f>O70/'סכום נכסי הקרן'!$C$42</f>
        <v>1.1461984839252834E-5</v>
      </c>
    </row>
    <row r="71" spans="2:17" s="137" customFormat="1">
      <c r="B71" s="87" t="s">
        <v>1876</v>
      </c>
      <c r="C71" s="97" t="s">
        <v>1735</v>
      </c>
      <c r="D71" s="84" t="s">
        <v>1769</v>
      </c>
      <c r="E71" s="84"/>
      <c r="F71" s="84" t="s">
        <v>545</v>
      </c>
      <c r="G71" s="111">
        <v>40742</v>
      </c>
      <c r="H71" s="84" t="s">
        <v>172</v>
      </c>
      <c r="I71" s="94">
        <v>8.94</v>
      </c>
      <c r="J71" s="97" t="s">
        <v>175</v>
      </c>
      <c r="K71" s="98">
        <v>0.06</v>
      </c>
      <c r="L71" s="98">
        <v>1.77E-2</v>
      </c>
      <c r="M71" s="94">
        <v>437361.01</v>
      </c>
      <c r="N71" s="96">
        <v>148.82</v>
      </c>
      <c r="O71" s="94">
        <v>650.88066000000003</v>
      </c>
      <c r="P71" s="95">
        <f t="shared" si="0"/>
        <v>2.5061484532734535E-2</v>
      </c>
      <c r="Q71" s="95">
        <f>O71/'סכום נכסי הקרן'!$C$42</f>
        <v>1.1406530524784807E-3</v>
      </c>
    </row>
    <row r="72" spans="2:17" s="137" customFormat="1">
      <c r="B72" s="87" t="s">
        <v>1888</v>
      </c>
      <c r="C72" s="97" t="s">
        <v>1730</v>
      </c>
      <c r="D72" s="84" t="s">
        <v>1770</v>
      </c>
      <c r="E72" s="84"/>
      <c r="F72" s="84" t="s">
        <v>545</v>
      </c>
      <c r="G72" s="111">
        <v>42680</v>
      </c>
      <c r="H72" s="84" t="s">
        <v>172</v>
      </c>
      <c r="I72" s="94">
        <v>4.5999999999999996</v>
      </c>
      <c r="J72" s="97" t="s">
        <v>175</v>
      </c>
      <c r="K72" s="98">
        <v>2.3E-2</v>
      </c>
      <c r="L72" s="98">
        <v>2.1899999999999999E-2</v>
      </c>
      <c r="M72" s="94">
        <v>65985.36</v>
      </c>
      <c r="N72" s="96">
        <v>101.83</v>
      </c>
      <c r="O72" s="94">
        <v>67.192890000000006</v>
      </c>
      <c r="P72" s="95">
        <f t="shared" si="0"/>
        <v>2.5871925176648098E-3</v>
      </c>
      <c r="Q72" s="95">
        <f>O72/'סכום נכסי הקרן'!$C$42</f>
        <v>1.1775395981707427E-4</v>
      </c>
    </row>
    <row r="73" spans="2:17" s="137" customFormat="1">
      <c r="B73" s="87" t="s">
        <v>1889</v>
      </c>
      <c r="C73" s="97" t="s">
        <v>1735</v>
      </c>
      <c r="D73" s="84">
        <v>4100</v>
      </c>
      <c r="E73" s="84"/>
      <c r="F73" s="84" t="s">
        <v>545</v>
      </c>
      <c r="G73" s="111">
        <v>42052</v>
      </c>
      <c r="H73" s="84" t="s">
        <v>171</v>
      </c>
      <c r="I73" s="94">
        <v>6.3599999999999994</v>
      </c>
      <c r="J73" s="97" t="s">
        <v>175</v>
      </c>
      <c r="K73" s="98">
        <v>2.9779E-2</v>
      </c>
      <c r="L73" s="98">
        <v>1.84E-2</v>
      </c>
      <c r="M73" s="94">
        <v>242754.04</v>
      </c>
      <c r="N73" s="96">
        <v>108.58</v>
      </c>
      <c r="O73" s="94">
        <v>263.58233000000001</v>
      </c>
      <c r="P73" s="95">
        <f t="shared" si="0"/>
        <v>1.0148964153270632E-2</v>
      </c>
      <c r="Q73" s="95">
        <f>O73/'סכום נכסי הקרן'!$C$42</f>
        <v>4.6192183570777816E-4</v>
      </c>
    </row>
    <row r="74" spans="2:17" s="137" customFormat="1">
      <c r="B74" s="87" t="s">
        <v>1890</v>
      </c>
      <c r="C74" s="97" t="s">
        <v>1730</v>
      </c>
      <c r="D74" s="84" t="s">
        <v>1771</v>
      </c>
      <c r="E74" s="84"/>
      <c r="F74" s="84" t="s">
        <v>545</v>
      </c>
      <c r="G74" s="111">
        <v>41816</v>
      </c>
      <c r="H74" s="84" t="s">
        <v>171</v>
      </c>
      <c r="I74" s="94">
        <v>9.0500000000000007</v>
      </c>
      <c r="J74" s="97" t="s">
        <v>175</v>
      </c>
      <c r="K74" s="98">
        <v>4.4999999999999998E-2</v>
      </c>
      <c r="L74" s="98">
        <v>2.4399999999999998E-2</v>
      </c>
      <c r="M74" s="94">
        <v>72877.72</v>
      </c>
      <c r="N74" s="96">
        <v>120.01</v>
      </c>
      <c r="O74" s="94">
        <v>87.460549999999998</v>
      </c>
      <c r="P74" s="95">
        <f t="shared" ref="P74:P139" si="1">O74/$O$10</f>
        <v>3.3675777385203842E-3</v>
      </c>
      <c r="Q74" s="95">
        <f>O74/'סכום נכסי הקרן'!$C$42</f>
        <v>1.5327255741313128E-4</v>
      </c>
    </row>
    <row r="75" spans="2:17" s="137" customFormat="1">
      <c r="B75" s="87" t="s">
        <v>1890</v>
      </c>
      <c r="C75" s="97" t="s">
        <v>1730</v>
      </c>
      <c r="D75" s="84" t="s">
        <v>1772</v>
      </c>
      <c r="E75" s="84"/>
      <c r="F75" s="84" t="s">
        <v>545</v>
      </c>
      <c r="G75" s="111">
        <v>42625</v>
      </c>
      <c r="H75" s="84" t="s">
        <v>171</v>
      </c>
      <c r="I75" s="94">
        <v>8.7799999999999994</v>
      </c>
      <c r="J75" s="97" t="s">
        <v>175</v>
      </c>
      <c r="K75" s="98">
        <v>4.4999999999999998E-2</v>
      </c>
      <c r="L75" s="98">
        <v>3.7199999999999997E-2</v>
      </c>
      <c r="M75" s="94">
        <v>20293.43</v>
      </c>
      <c r="N75" s="96">
        <v>107.92</v>
      </c>
      <c r="O75" s="94">
        <v>21.900659999999998</v>
      </c>
      <c r="P75" s="95">
        <f t="shared" si="1"/>
        <v>8.4326219163844546E-4</v>
      </c>
      <c r="Q75" s="95">
        <f>O75/'סכום נכסי הקרן'!$C$42</f>
        <v>3.838039169929148E-5</v>
      </c>
    </row>
    <row r="76" spans="2:17" s="137" customFormat="1">
      <c r="B76" s="87" t="s">
        <v>1890</v>
      </c>
      <c r="C76" s="97" t="s">
        <v>1730</v>
      </c>
      <c r="D76" s="84" t="s">
        <v>1773</v>
      </c>
      <c r="E76" s="84"/>
      <c r="F76" s="84" t="s">
        <v>545</v>
      </c>
      <c r="G76" s="111">
        <v>42716</v>
      </c>
      <c r="H76" s="84" t="s">
        <v>171</v>
      </c>
      <c r="I76" s="94">
        <v>8.8399999999999981</v>
      </c>
      <c r="J76" s="97" t="s">
        <v>175</v>
      </c>
      <c r="K76" s="98">
        <v>4.4999999999999998E-2</v>
      </c>
      <c r="L76" s="98">
        <v>3.4700000000000002E-2</v>
      </c>
      <c r="M76" s="94">
        <v>15353.17</v>
      </c>
      <c r="N76" s="96">
        <v>110.45</v>
      </c>
      <c r="O76" s="94">
        <v>16.95758</v>
      </c>
      <c r="P76" s="95">
        <f t="shared" si="1"/>
        <v>6.5293402462228401E-4</v>
      </c>
      <c r="Q76" s="95">
        <f>O76/'סכום נכסי הקרן'!$C$42</f>
        <v>2.9717760226042105E-5</v>
      </c>
    </row>
    <row r="77" spans="2:17" s="137" customFormat="1">
      <c r="B77" s="87" t="s">
        <v>1890</v>
      </c>
      <c r="C77" s="97" t="s">
        <v>1730</v>
      </c>
      <c r="D77" s="84" t="s">
        <v>1774</v>
      </c>
      <c r="E77" s="84"/>
      <c r="F77" s="84" t="s">
        <v>545</v>
      </c>
      <c r="G77" s="111">
        <v>42803</v>
      </c>
      <c r="H77" s="84" t="s">
        <v>171</v>
      </c>
      <c r="I77" s="94">
        <v>8.7100000000000009</v>
      </c>
      <c r="J77" s="97" t="s">
        <v>175</v>
      </c>
      <c r="K77" s="98">
        <v>4.4999999999999998E-2</v>
      </c>
      <c r="L77" s="98">
        <v>4.0599999999999997E-2</v>
      </c>
      <c r="M77" s="94">
        <v>98394.52</v>
      </c>
      <c r="N77" s="96">
        <v>105.73</v>
      </c>
      <c r="O77" s="94">
        <v>104.03254</v>
      </c>
      <c r="P77" s="95">
        <f t="shared" si="1"/>
        <v>4.005665020237483E-3</v>
      </c>
      <c r="Q77" s="95">
        <f>O77/'סכום נכסי הקרן'!$C$42</f>
        <v>1.8231458023055966E-4</v>
      </c>
    </row>
    <row r="78" spans="2:17" s="137" customFormat="1">
      <c r="B78" s="87" t="s">
        <v>1890</v>
      </c>
      <c r="C78" s="97" t="s">
        <v>1730</v>
      </c>
      <c r="D78" s="84" t="s">
        <v>1775</v>
      </c>
      <c r="E78" s="84"/>
      <c r="F78" s="84" t="s">
        <v>545</v>
      </c>
      <c r="G78" s="111">
        <v>42898</v>
      </c>
      <c r="H78" s="84" t="s">
        <v>171</v>
      </c>
      <c r="I78" s="94">
        <v>8.5699999999999985</v>
      </c>
      <c r="J78" s="97" t="s">
        <v>175</v>
      </c>
      <c r="K78" s="98">
        <v>4.4999999999999998E-2</v>
      </c>
      <c r="L78" s="98">
        <v>4.7E-2</v>
      </c>
      <c r="M78" s="94">
        <v>18505.509999999998</v>
      </c>
      <c r="N78" s="96">
        <v>99.79</v>
      </c>
      <c r="O78" s="94">
        <v>18.466650000000001</v>
      </c>
      <c r="P78" s="95">
        <f t="shared" si="1"/>
        <v>7.1103919933098358E-4</v>
      </c>
      <c r="Q78" s="95">
        <f>O78/'סכום נכסי הקרן'!$C$42</f>
        <v>3.2362369918245435E-5</v>
      </c>
    </row>
    <row r="79" spans="2:17" s="137" customFormat="1">
      <c r="B79" s="87" t="s">
        <v>1890</v>
      </c>
      <c r="C79" s="97" t="s">
        <v>1730</v>
      </c>
      <c r="D79" s="84" t="s">
        <v>1776</v>
      </c>
      <c r="E79" s="84"/>
      <c r="F79" s="84" t="s">
        <v>545</v>
      </c>
      <c r="G79" s="111">
        <v>41893</v>
      </c>
      <c r="H79" s="84" t="s">
        <v>171</v>
      </c>
      <c r="I79" s="94">
        <v>9.0699999999999985</v>
      </c>
      <c r="J79" s="97" t="s">
        <v>175</v>
      </c>
      <c r="K79" s="98">
        <v>4.4999999999999998E-2</v>
      </c>
      <c r="L79" s="98">
        <v>2.3799999999999998E-2</v>
      </c>
      <c r="M79" s="94">
        <v>14297.82</v>
      </c>
      <c r="N79" s="96">
        <v>120.69</v>
      </c>
      <c r="O79" s="94">
        <v>17.256040000000002</v>
      </c>
      <c r="P79" s="95">
        <f t="shared" si="1"/>
        <v>6.6442591727375712E-4</v>
      </c>
      <c r="Q79" s="95">
        <f>O79/'סכום נכסי הקרן'!$C$42</f>
        <v>3.0240804358345452E-5</v>
      </c>
    </row>
    <row r="80" spans="2:17" s="137" customFormat="1">
      <c r="B80" s="87" t="s">
        <v>1890</v>
      </c>
      <c r="C80" s="97" t="s">
        <v>1730</v>
      </c>
      <c r="D80" s="84" t="s">
        <v>1777</v>
      </c>
      <c r="E80" s="84"/>
      <c r="F80" s="84" t="s">
        <v>545</v>
      </c>
      <c r="G80" s="111">
        <v>42151</v>
      </c>
      <c r="H80" s="84" t="s">
        <v>171</v>
      </c>
      <c r="I80" s="94">
        <v>9.0400000000000009</v>
      </c>
      <c r="J80" s="97" t="s">
        <v>175</v>
      </c>
      <c r="K80" s="98">
        <v>4.4999999999999998E-2</v>
      </c>
      <c r="L80" s="98">
        <v>2.5500000000000002E-2</v>
      </c>
      <c r="M80" s="94">
        <v>52361.23</v>
      </c>
      <c r="N80" s="96">
        <v>119.57</v>
      </c>
      <c r="O80" s="94">
        <v>62.608309999999996</v>
      </c>
      <c r="P80" s="95">
        <f t="shared" si="1"/>
        <v>2.4106680212093697E-3</v>
      </c>
      <c r="Q80" s="95">
        <f>O80/'סכום נכסי הקרן'!$C$42</f>
        <v>1.0971959116440637E-4</v>
      </c>
    </row>
    <row r="81" spans="2:17" s="137" customFormat="1">
      <c r="B81" s="87" t="s">
        <v>1890</v>
      </c>
      <c r="C81" s="97" t="s">
        <v>1730</v>
      </c>
      <c r="D81" s="84" t="s">
        <v>1778</v>
      </c>
      <c r="E81" s="84"/>
      <c r="F81" s="84" t="s">
        <v>545</v>
      </c>
      <c r="G81" s="111">
        <v>42166</v>
      </c>
      <c r="H81" s="84" t="s">
        <v>171</v>
      </c>
      <c r="I81" s="94">
        <v>9.0500000000000007</v>
      </c>
      <c r="J81" s="97" t="s">
        <v>175</v>
      </c>
      <c r="K81" s="98">
        <v>4.4999999999999998E-2</v>
      </c>
      <c r="L81" s="98">
        <v>2.5000000000000001E-2</v>
      </c>
      <c r="M81" s="94">
        <v>49266.18</v>
      </c>
      <c r="N81" s="96">
        <v>120.08</v>
      </c>
      <c r="O81" s="94">
        <v>59.158830000000002</v>
      </c>
      <c r="P81" s="95">
        <f t="shared" si="1"/>
        <v>2.2778493726018402E-3</v>
      </c>
      <c r="Q81" s="95">
        <f>O81/'סכום נכסי הקרן'!$C$42</f>
        <v>1.0367445857210677E-4</v>
      </c>
    </row>
    <row r="82" spans="2:17" s="137" customFormat="1">
      <c r="B82" s="87" t="s">
        <v>1890</v>
      </c>
      <c r="C82" s="97" t="s">
        <v>1730</v>
      </c>
      <c r="D82" s="84" t="s">
        <v>1779</v>
      </c>
      <c r="E82" s="84"/>
      <c r="F82" s="84" t="s">
        <v>545</v>
      </c>
      <c r="G82" s="111">
        <v>42257</v>
      </c>
      <c r="H82" s="84" t="s">
        <v>171</v>
      </c>
      <c r="I82" s="94">
        <v>9.0400000000000009</v>
      </c>
      <c r="J82" s="97" t="s">
        <v>175</v>
      </c>
      <c r="K82" s="98">
        <v>4.4999999999999998E-2</v>
      </c>
      <c r="L82" s="98">
        <v>2.5099999999999997E-2</v>
      </c>
      <c r="M82" s="94">
        <v>26180.28</v>
      </c>
      <c r="N82" s="96">
        <v>119.71</v>
      </c>
      <c r="O82" s="94">
        <v>31.340419999999998</v>
      </c>
      <c r="P82" s="95">
        <f t="shared" si="1"/>
        <v>1.2067303568051998E-3</v>
      </c>
      <c r="Q82" s="95">
        <f>O82/'סכום נכסי הקרן'!$C$42</f>
        <v>5.4923349142003424E-5</v>
      </c>
    </row>
    <row r="83" spans="2:17" s="137" customFormat="1">
      <c r="B83" s="87" t="s">
        <v>1890</v>
      </c>
      <c r="C83" s="97" t="s">
        <v>1730</v>
      </c>
      <c r="D83" s="84" t="s">
        <v>1780</v>
      </c>
      <c r="E83" s="84"/>
      <c r="F83" s="84" t="s">
        <v>545</v>
      </c>
      <c r="G83" s="111">
        <v>42348</v>
      </c>
      <c r="H83" s="84" t="s">
        <v>171</v>
      </c>
      <c r="I83" s="94">
        <v>9.0299999999999994</v>
      </c>
      <c r="J83" s="97" t="s">
        <v>175</v>
      </c>
      <c r="K83" s="98">
        <v>4.4999999999999998E-2</v>
      </c>
      <c r="L83" s="98">
        <v>2.58E-2</v>
      </c>
      <c r="M83" s="94">
        <v>45336.05</v>
      </c>
      <c r="N83" s="96">
        <v>118.99</v>
      </c>
      <c r="O83" s="94">
        <v>53.945370000000004</v>
      </c>
      <c r="P83" s="95">
        <f t="shared" si="1"/>
        <v>2.077110504201556E-3</v>
      </c>
      <c r="Q83" s="95">
        <f>O83/'סכום נכסי הקרן'!$C$42</f>
        <v>9.4537992506308388E-5</v>
      </c>
    </row>
    <row r="84" spans="2:17" s="137" customFormat="1">
      <c r="B84" s="87" t="s">
        <v>1890</v>
      </c>
      <c r="C84" s="97" t="s">
        <v>1730</v>
      </c>
      <c r="D84" s="84" t="s">
        <v>1781</v>
      </c>
      <c r="E84" s="84"/>
      <c r="F84" s="84" t="s">
        <v>545</v>
      </c>
      <c r="G84" s="111">
        <v>42439</v>
      </c>
      <c r="H84" s="84" t="s">
        <v>171</v>
      </c>
      <c r="I84" s="94">
        <v>9.01</v>
      </c>
      <c r="J84" s="97" t="s">
        <v>175</v>
      </c>
      <c r="K84" s="98">
        <v>4.4999999999999998E-2</v>
      </c>
      <c r="L84" s="98">
        <v>2.6700000000000005E-2</v>
      </c>
      <c r="M84" s="94">
        <v>53844.94</v>
      </c>
      <c r="N84" s="96">
        <v>119.24</v>
      </c>
      <c r="O84" s="94">
        <v>64.204710000000006</v>
      </c>
      <c r="P84" s="95">
        <f t="shared" si="1"/>
        <v>2.4721357469642841E-3</v>
      </c>
      <c r="Q84" s="95">
        <f>O84/'סכום נכסי הקרן'!$C$42</f>
        <v>1.1251724462821746E-4</v>
      </c>
    </row>
    <row r="85" spans="2:17" s="137" customFormat="1">
      <c r="B85" s="87" t="s">
        <v>1890</v>
      </c>
      <c r="C85" s="97" t="s">
        <v>1730</v>
      </c>
      <c r="D85" s="84" t="s">
        <v>1782</v>
      </c>
      <c r="E85" s="84"/>
      <c r="F85" s="84" t="s">
        <v>545</v>
      </c>
      <c r="G85" s="111">
        <v>42549</v>
      </c>
      <c r="H85" s="84" t="s">
        <v>171</v>
      </c>
      <c r="I85" s="94">
        <v>8.86</v>
      </c>
      <c r="J85" s="97" t="s">
        <v>175</v>
      </c>
      <c r="K85" s="98">
        <v>4.4999999999999998E-2</v>
      </c>
      <c r="L85" s="98">
        <v>3.3599999999999998E-2</v>
      </c>
      <c r="M85" s="94">
        <v>37873.919999999998</v>
      </c>
      <c r="N85" s="96">
        <v>112.13</v>
      </c>
      <c r="O85" s="94">
        <v>42.468029999999999</v>
      </c>
      <c r="P85" s="95">
        <f t="shared" si="1"/>
        <v>1.635187435098634E-3</v>
      </c>
      <c r="Q85" s="95">
        <f>O85/'סכום נכסי הקרן'!$C$42</f>
        <v>7.4424224023260558E-5</v>
      </c>
    </row>
    <row r="86" spans="2:17" s="137" customFormat="1">
      <c r="B86" s="87" t="s">
        <v>1890</v>
      </c>
      <c r="C86" s="97" t="s">
        <v>1730</v>
      </c>
      <c r="D86" s="84" t="s">
        <v>1783</v>
      </c>
      <c r="E86" s="84"/>
      <c r="F86" s="84" t="s">
        <v>545</v>
      </c>
      <c r="G86" s="111">
        <v>42604</v>
      </c>
      <c r="H86" s="84" t="s">
        <v>171</v>
      </c>
      <c r="I86" s="94">
        <v>8.7800000000000011</v>
      </c>
      <c r="J86" s="97" t="s">
        <v>175</v>
      </c>
      <c r="K86" s="98">
        <v>4.4999999999999998E-2</v>
      </c>
      <c r="L86" s="98">
        <v>3.7200000000000004E-2</v>
      </c>
      <c r="M86" s="94">
        <v>49526.74</v>
      </c>
      <c r="N86" s="96">
        <v>107.94</v>
      </c>
      <c r="O86" s="94">
        <v>53.45917</v>
      </c>
      <c r="P86" s="95">
        <f t="shared" si="1"/>
        <v>2.058389877627991E-3</v>
      </c>
      <c r="Q86" s="95">
        <f>O86/'סכום נכסי הקרן'!$C$42</f>
        <v>9.3685938438339863E-5</v>
      </c>
    </row>
    <row r="87" spans="2:17" s="137" customFormat="1">
      <c r="B87" s="87" t="s">
        <v>1891</v>
      </c>
      <c r="C87" s="97" t="s">
        <v>1735</v>
      </c>
      <c r="D87" s="84" t="s">
        <v>1784</v>
      </c>
      <c r="E87" s="84"/>
      <c r="F87" s="84" t="s">
        <v>545</v>
      </c>
      <c r="G87" s="111">
        <v>42621</v>
      </c>
      <c r="H87" s="84" t="s">
        <v>172</v>
      </c>
      <c r="I87" s="94">
        <v>1.7399999999999998</v>
      </c>
      <c r="J87" s="97" t="s">
        <v>175</v>
      </c>
      <c r="K87" s="98">
        <v>2.75E-2</v>
      </c>
      <c r="L87" s="98">
        <v>1.5799999999999998E-2</v>
      </c>
      <c r="M87" s="94">
        <v>167020.62</v>
      </c>
      <c r="N87" s="96">
        <v>102.65</v>
      </c>
      <c r="O87" s="94">
        <v>171.44667000000001</v>
      </c>
      <c r="P87" s="95">
        <f t="shared" si="1"/>
        <v>6.6013761545685532E-3</v>
      </c>
      <c r="Q87" s="95">
        <f>O87/'סכום נכסי הקרן'!$C$42</f>
        <v>3.0045625794561289E-4</v>
      </c>
    </row>
    <row r="88" spans="2:17" s="137" customFormat="1">
      <c r="B88" s="87" t="s">
        <v>1891</v>
      </c>
      <c r="C88" s="97" t="s">
        <v>1735</v>
      </c>
      <c r="D88" s="84" t="s">
        <v>1785</v>
      </c>
      <c r="E88" s="84"/>
      <c r="F88" s="84" t="s">
        <v>545</v>
      </c>
      <c r="G88" s="111">
        <v>42621</v>
      </c>
      <c r="H88" s="84" t="s">
        <v>172</v>
      </c>
      <c r="I88" s="94">
        <v>2.0900000000000003</v>
      </c>
      <c r="J88" s="97" t="s">
        <v>175</v>
      </c>
      <c r="K88" s="98">
        <v>3.1699999999999999E-2</v>
      </c>
      <c r="L88" s="98">
        <v>1.6899999999999998E-2</v>
      </c>
      <c r="M88" s="94">
        <v>367445.37</v>
      </c>
      <c r="N88" s="96">
        <v>103.82</v>
      </c>
      <c r="O88" s="94">
        <v>381.48179999999996</v>
      </c>
      <c r="P88" s="95">
        <f t="shared" si="1"/>
        <v>1.4688560926391219E-2</v>
      </c>
      <c r="Q88" s="95">
        <f>O88/'סכום נכסי הקרן'!$C$42</f>
        <v>6.6853788470990242E-4</v>
      </c>
    </row>
    <row r="89" spans="2:17" s="137" customFormat="1">
      <c r="B89" s="87" t="s">
        <v>1888</v>
      </c>
      <c r="C89" s="97" t="s">
        <v>1730</v>
      </c>
      <c r="D89" s="84" t="s">
        <v>1786</v>
      </c>
      <c r="E89" s="84"/>
      <c r="F89" s="84" t="s">
        <v>545</v>
      </c>
      <c r="G89" s="111">
        <v>42680</v>
      </c>
      <c r="H89" s="84" t="s">
        <v>172</v>
      </c>
      <c r="I89" s="94">
        <v>3.4399999999999995</v>
      </c>
      <c r="J89" s="97" t="s">
        <v>175</v>
      </c>
      <c r="K89" s="98">
        <v>2.2000000000000002E-2</v>
      </c>
      <c r="L89" s="98">
        <v>1.6500000000000001E-2</v>
      </c>
      <c r="M89" s="94">
        <v>149815.82999999999</v>
      </c>
      <c r="N89" s="96">
        <v>102.04</v>
      </c>
      <c r="O89" s="94">
        <v>152.87207000000001</v>
      </c>
      <c r="P89" s="95">
        <f t="shared" si="1"/>
        <v>5.8861804524843481E-3</v>
      </c>
      <c r="Q89" s="95">
        <f>O89/'סכום נכסי הקרן'!$C$42</f>
        <v>2.6790470819059819E-4</v>
      </c>
    </row>
    <row r="90" spans="2:17" s="137" customFormat="1">
      <c r="B90" s="87" t="s">
        <v>1888</v>
      </c>
      <c r="C90" s="97" t="s">
        <v>1730</v>
      </c>
      <c r="D90" s="84" t="s">
        <v>1787</v>
      </c>
      <c r="E90" s="84"/>
      <c r="F90" s="84" t="s">
        <v>545</v>
      </c>
      <c r="G90" s="111">
        <v>42680</v>
      </c>
      <c r="H90" s="84" t="s">
        <v>172</v>
      </c>
      <c r="I90" s="94">
        <v>4.55</v>
      </c>
      <c r="J90" s="97" t="s">
        <v>175</v>
      </c>
      <c r="K90" s="98">
        <v>3.3700000000000001E-2</v>
      </c>
      <c r="L90" s="98">
        <v>3.04E-2</v>
      </c>
      <c r="M90" s="94">
        <v>33208.879999999997</v>
      </c>
      <c r="N90" s="96">
        <v>101.82</v>
      </c>
      <c r="O90" s="94">
        <v>33.813279999999999</v>
      </c>
      <c r="P90" s="95">
        <f t="shared" si="1"/>
        <v>1.3019452655437971E-3</v>
      </c>
      <c r="Q90" s="95">
        <f>O90/'סכום נכסי הקרן'!$C$42</f>
        <v>5.9256978147590922E-5</v>
      </c>
    </row>
    <row r="91" spans="2:17" s="137" customFormat="1">
      <c r="B91" s="87" t="s">
        <v>1888</v>
      </c>
      <c r="C91" s="97" t="s">
        <v>1730</v>
      </c>
      <c r="D91" s="84" t="s">
        <v>1788</v>
      </c>
      <c r="E91" s="84"/>
      <c r="F91" s="84" t="s">
        <v>545</v>
      </c>
      <c r="G91" s="111">
        <v>42717</v>
      </c>
      <c r="H91" s="84" t="s">
        <v>172</v>
      </c>
      <c r="I91" s="94">
        <v>4.2300000000000004</v>
      </c>
      <c r="J91" s="97" t="s">
        <v>175</v>
      </c>
      <c r="K91" s="98">
        <v>3.85E-2</v>
      </c>
      <c r="L91" s="98">
        <v>3.7999999999999999E-2</v>
      </c>
      <c r="M91" s="94">
        <v>9006</v>
      </c>
      <c r="N91" s="96">
        <v>100.62</v>
      </c>
      <c r="O91" s="94">
        <v>9.0618400000000001</v>
      </c>
      <c r="P91" s="95">
        <f t="shared" si="1"/>
        <v>3.4891674765404014E-4</v>
      </c>
      <c r="Q91" s="95">
        <f>O91/'סכום נכסי הקרן'!$C$42</f>
        <v>1.588066152875336E-5</v>
      </c>
    </row>
    <row r="92" spans="2:17" s="137" customFormat="1">
      <c r="B92" s="87" t="s">
        <v>1888</v>
      </c>
      <c r="C92" s="97" t="s">
        <v>1730</v>
      </c>
      <c r="D92" s="84" t="s">
        <v>1789</v>
      </c>
      <c r="E92" s="84"/>
      <c r="F92" s="84" t="s">
        <v>545</v>
      </c>
      <c r="G92" s="111">
        <v>42710</v>
      </c>
      <c r="H92" s="84" t="s">
        <v>172</v>
      </c>
      <c r="I92" s="94">
        <v>4.2300000000000004</v>
      </c>
      <c r="J92" s="97" t="s">
        <v>175</v>
      </c>
      <c r="K92" s="98">
        <v>3.8399999999999997E-2</v>
      </c>
      <c r="L92" s="98">
        <v>3.7899999999999996E-2</v>
      </c>
      <c r="M92" s="94">
        <v>26925.439999999999</v>
      </c>
      <c r="N92" s="96">
        <v>100.64</v>
      </c>
      <c r="O92" s="94">
        <v>27.097759999999997</v>
      </c>
      <c r="P92" s="95">
        <f t="shared" si="1"/>
        <v>1.0433711352120256E-3</v>
      </c>
      <c r="Q92" s="95">
        <f>O92/'סכום נכסי הקרן'!$C$42</f>
        <v>4.7488187249762913E-5</v>
      </c>
    </row>
    <row r="93" spans="2:17" s="137" customFormat="1">
      <c r="B93" s="87" t="s">
        <v>1888</v>
      </c>
      <c r="C93" s="97" t="s">
        <v>1730</v>
      </c>
      <c r="D93" s="84" t="s">
        <v>1790</v>
      </c>
      <c r="E93" s="84"/>
      <c r="F93" s="84" t="s">
        <v>545</v>
      </c>
      <c r="G93" s="111">
        <v>42680</v>
      </c>
      <c r="H93" s="84" t="s">
        <v>172</v>
      </c>
      <c r="I93" s="94">
        <v>5.4799999999999995</v>
      </c>
      <c r="J93" s="97" t="s">
        <v>175</v>
      </c>
      <c r="K93" s="98">
        <v>3.6699999999999997E-2</v>
      </c>
      <c r="L93" s="98">
        <v>3.3700000000000001E-2</v>
      </c>
      <c r="M93" s="94">
        <v>105300.29</v>
      </c>
      <c r="N93" s="96">
        <v>102.06</v>
      </c>
      <c r="O93" s="94">
        <v>107.46947</v>
      </c>
      <c r="P93" s="95">
        <f t="shared" si="1"/>
        <v>4.1380004441154816E-3</v>
      </c>
      <c r="Q93" s="95">
        <f>O93/'סכום נכסי הקרן'!$C$42</f>
        <v>1.8833771924294771E-4</v>
      </c>
    </row>
    <row r="94" spans="2:17" s="137" customFormat="1">
      <c r="B94" s="87" t="s">
        <v>1888</v>
      </c>
      <c r="C94" s="97" t="s">
        <v>1730</v>
      </c>
      <c r="D94" s="84" t="s">
        <v>1791</v>
      </c>
      <c r="E94" s="84"/>
      <c r="F94" s="84" t="s">
        <v>545</v>
      </c>
      <c r="G94" s="111">
        <v>42680</v>
      </c>
      <c r="H94" s="84" t="s">
        <v>172</v>
      </c>
      <c r="I94" s="94">
        <v>3.4</v>
      </c>
      <c r="J94" s="97" t="s">
        <v>175</v>
      </c>
      <c r="K94" s="98">
        <v>3.1800000000000002E-2</v>
      </c>
      <c r="L94" s="98">
        <v>2.7300000000000001E-2</v>
      </c>
      <c r="M94" s="94">
        <v>150773.16</v>
      </c>
      <c r="N94" s="96">
        <v>101.79</v>
      </c>
      <c r="O94" s="94">
        <v>153.47200000000001</v>
      </c>
      <c r="P94" s="95">
        <f t="shared" si="1"/>
        <v>5.9092801347144569E-3</v>
      </c>
      <c r="Q94" s="95">
        <f>O94/'סכום נכסי הקרן'!$C$42</f>
        <v>2.6895607140943071E-4</v>
      </c>
    </row>
    <row r="95" spans="2:17" s="137" customFormat="1">
      <c r="B95" s="87" t="s">
        <v>1892</v>
      </c>
      <c r="C95" s="97" t="s">
        <v>1735</v>
      </c>
      <c r="D95" s="84" t="s">
        <v>1792</v>
      </c>
      <c r="E95" s="84"/>
      <c r="F95" s="84" t="s">
        <v>545</v>
      </c>
      <c r="G95" s="111">
        <v>42884</v>
      </c>
      <c r="H95" s="84" t="s">
        <v>172</v>
      </c>
      <c r="I95" s="94">
        <v>1.99</v>
      </c>
      <c r="J95" s="97" t="s">
        <v>175</v>
      </c>
      <c r="K95" s="98">
        <v>2.2099999999999998E-2</v>
      </c>
      <c r="L95" s="98">
        <v>2.18E-2</v>
      </c>
      <c r="M95" s="94">
        <v>151764.75</v>
      </c>
      <c r="N95" s="96">
        <v>100.29</v>
      </c>
      <c r="O95" s="94">
        <v>152.20487</v>
      </c>
      <c r="P95" s="95">
        <f t="shared" si="1"/>
        <v>5.8604906086960245E-3</v>
      </c>
      <c r="Q95" s="95">
        <f>O95/'סכום נכסי הקרן'!$C$42</f>
        <v>2.6673545587848675E-4</v>
      </c>
    </row>
    <row r="96" spans="2:17" s="137" customFormat="1">
      <c r="B96" s="87" t="s">
        <v>1892</v>
      </c>
      <c r="C96" s="97" t="s">
        <v>1735</v>
      </c>
      <c r="D96" s="84" t="s">
        <v>1793</v>
      </c>
      <c r="E96" s="84"/>
      <c r="F96" s="84" t="s">
        <v>545</v>
      </c>
      <c r="G96" s="111">
        <v>42828</v>
      </c>
      <c r="H96" s="84" t="s">
        <v>172</v>
      </c>
      <c r="I96" s="94">
        <v>1.83</v>
      </c>
      <c r="J96" s="97" t="s">
        <v>175</v>
      </c>
      <c r="K96" s="98">
        <v>2.2700000000000001E-2</v>
      </c>
      <c r="L96" s="98">
        <v>2.2000000000000002E-2</v>
      </c>
      <c r="M96" s="94">
        <v>151764.75</v>
      </c>
      <c r="N96" s="96">
        <v>100.71</v>
      </c>
      <c r="O96" s="94">
        <v>152.84227999999999</v>
      </c>
      <c r="P96" s="95">
        <f t="shared" si="1"/>
        <v>5.8850334194411004E-3</v>
      </c>
      <c r="Q96" s="95">
        <f>O96/'סכום נכסי הקרן'!$C$42</f>
        <v>2.678525019160511E-4</v>
      </c>
    </row>
    <row r="97" spans="2:17" s="137" customFormat="1">
      <c r="B97" s="87" t="s">
        <v>1892</v>
      </c>
      <c r="C97" s="97" t="s">
        <v>1735</v>
      </c>
      <c r="D97" s="84" t="s">
        <v>1794</v>
      </c>
      <c r="E97" s="84"/>
      <c r="F97" s="84" t="s">
        <v>545</v>
      </c>
      <c r="G97" s="111">
        <v>42859</v>
      </c>
      <c r="H97" s="84" t="s">
        <v>172</v>
      </c>
      <c r="I97" s="94">
        <v>1.9199999999999997</v>
      </c>
      <c r="J97" s="97" t="s">
        <v>175</v>
      </c>
      <c r="K97" s="98">
        <v>2.2799999999999997E-2</v>
      </c>
      <c r="L97" s="98">
        <v>2.1099999999999997E-2</v>
      </c>
      <c r="M97" s="94">
        <v>151764.75</v>
      </c>
      <c r="N97" s="96">
        <v>100.71</v>
      </c>
      <c r="O97" s="94">
        <v>152.84229000000002</v>
      </c>
      <c r="P97" s="95">
        <f t="shared" si="1"/>
        <v>5.8850338044807264E-3</v>
      </c>
      <c r="Q97" s="95">
        <f>O97/'סכום נכסי הקרן'!$C$42</f>
        <v>2.6785251944081605E-4</v>
      </c>
    </row>
    <row r="98" spans="2:17" s="137" customFormat="1">
      <c r="B98" s="87" t="s">
        <v>1883</v>
      </c>
      <c r="C98" s="97" t="s">
        <v>1735</v>
      </c>
      <c r="D98" s="84">
        <v>22333</v>
      </c>
      <c r="E98" s="84"/>
      <c r="F98" s="84" t="s">
        <v>545</v>
      </c>
      <c r="G98" s="111">
        <v>41639</v>
      </c>
      <c r="H98" s="84" t="s">
        <v>173</v>
      </c>
      <c r="I98" s="94">
        <v>3.0699999999999994</v>
      </c>
      <c r="J98" s="97" t="s">
        <v>175</v>
      </c>
      <c r="K98" s="98">
        <v>3.7000000000000005E-2</v>
      </c>
      <c r="L98" s="98">
        <v>1.34E-2</v>
      </c>
      <c r="M98" s="94">
        <v>834069.3</v>
      </c>
      <c r="N98" s="96">
        <v>109.29</v>
      </c>
      <c r="O98" s="94">
        <v>911.55438000000004</v>
      </c>
      <c r="P98" s="95">
        <f t="shared" si="1"/>
        <v>3.5098455675601756E-2</v>
      </c>
      <c r="Q98" s="95">
        <f>O98/'סכום נכסי הקרן'!$C$42</f>
        <v>1.5974776175514708E-3</v>
      </c>
    </row>
    <row r="99" spans="2:17" s="137" customFormat="1">
      <c r="B99" s="87" t="s">
        <v>1883</v>
      </c>
      <c r="C99" s="97" t="s">
        <v>1735</v>
      </c>
      <c r="D99" s="84">
        <v>22334</v>
      </c>
      <c r="E99" s="84"/>
      <c r="F99" s="84" t="s">
        <v>545</v>
      </c>
      <c r="G99" s="111">
        <v>42004</v>
      </c>
      <c r="H99" s="84" t="s">
        <v>173</v>
      </c>
      <c r="I99" s="94">
        <v>3.6499999999999995</v>
      </c>
      <c r="J99" s="97" t="s">
        <v>175</v>
      </c>
      <c r="K99" s="98">
        <v>3.7000000000000005E-2</v>
      </c>
      <c r="L99" s="98">
        <v>1.4700000000000001E-2</v>
      </c>
      <c r="M99" s="94">
        <v>304357.59999999998</v>
      </c>
      <c r="N99" s="96">
        <v>110.23</v>
      </c>
      <c r="O99" s="94">
        <v>335.49340000000001</v>
      </c>
      <c r="P99" s="95">
        <f t="shared" si="1"/>
        <v>1.2917825296782547E-2</v>
      </c>
      <c r="Q99" s="95">
        <f>O99/'סכום נכסי הקרן'!$C$42</f>
        <v>5.8794429503618057E-4</v>
      </c>
    </row>
    <row r="100" spans="2:17" s="137" customFormat="1">
      <c r="B100" s="87" t="s">
        <v>1893</v>
      </c>
      <c r="C100" s="97" t="s">
        <v>1730</v>
      </c>
      <c r="D100" s="84" t="s">
        <v>1795</v>
      </c>
      <c r="E100" s="84"/>
      <c r="F100" s="84" t="s">
        <v>600</v>
      </c>
      <c r="G100" s="111">
        <v>41339</v>
      </c>
      <c r="H100" s="84" t="s">
        <v>172</v>
      </c>
      <c r="I100" s="94">
        <v>3.3499999999999996</v>
      </c>
      <c r="J100" s="97" t="s">
        <v>175</v>
      </c>
      <c r="K100" s="98">
        <v>4.7500000000000001E-2</v>
      </c>
      <c r="L100" s="98">
        <v>1.0999999999999999E-2</v>
      </c>
      <c r="M100" s="94">
        <v>115544.23</v>
      </c>
      <c r="N100" s="96">
        <v>116.52</v>
      </c>
      <c r="O100" s="94">
        <v>134.63214000000002</v>
      </c>
      <c r="P100" s="95">
        <f t="shared" si="1"/>
        <v>5.183870871534193E-3</v>
      </c>
      <c r="Q100" s="95">
        <f>O100/'סכום נכסי הקרן'!$C$42</f>
        <v>2.3593965974148036E-4</v>
      </c>
    </row>
    <row r="101" spans="2:17" s="137" customFormat="1">
      <c r="B101" s="87" t="s">
        <v>1893</v>
      </c>
      <c r="C101" s="97" t="s">
        <v>1730</v>
      </c>
      <c r="D101" s="84" t="s">
        <v>1796</v>
      </c>
      <c r="E101" s="84"/>
      <c r="F101" s="84" t="s">
        <v>600</v>
      </c>
      <c r="G101" s="111">
        <v>41338</v>
      </c>
      <c r="H101" s="84" t="s">
        <v>172</v>
      </c>
      <c r="I101" s="94">
        <v>3.36</v>
      </c>
      <c r="J101" s="97" t="s">
        <v>175</v>
      </c>
      <c r="K101" s="98">
        <v>4.4999999999999998E-2</v>
      </c>
      <c r="L101" s="98">
        <v>1.1000000000000001E-2</v>
      </c>
      <c r="M101" s="94">
        <v>196526.6</v>
      </c>
      <c r="N101" s="96">
        <v>115.51</v>
      </c>
      <c r="O101" s="94">
        <v>227.00788</v>
      </c>
      <c r="P101" s="95">
        <f t="shared" si="1"/>
        <v>8.7407029015562649E-3</v>
      </c>
      <c r="Q101" s="95">
        <f>O101/'סכום נכסי הקרן'!$C$42</f>
        <v>3.9782597205863918E-4</v>
      </c>
    </row>
    <row r="102" spans="2:17" s="137" customFormat="1">
      <c r="B102" s="87" t="s">
        <v>1894</v>
      </c>
      <c r="C102" s="97" t="s">
        <v>1735</v>
      </c>
      <c r="D102" s="84" t="s">
        <v>1797</v>
      </c>
      <c r="E102" s="84"/>
      <c r="F102" s="84" t="s">
        <v>600</v>
      </c>
      <c r="G102" s="111">
        <v>42432</v>
      </c>
      <c r="H102" s="84" t="s">
        <v>171</v>
      </c>
      <c r="I102" s="94">
        <v>6.8699999999999992</v>
      </c>
      <c r="J102" s="97" t="s">
        <v>175</v>
      </c>
      <c r="K102" s="98">
        <v>2.5399999999999999E-2</v>
      </c>
      <c r="L102" s="98">
        <v>1.9099999999999995E-2</v>
      </c>
      <c r="M102" s="94">
        <v>329350.94</v>
      </c>
      <c r="N102" s="96">
        <v>105.91</v>
      </c>
      <c r="O102" s="94">
        <v>348.73653000000002</v>
      </c>
      <c r="P102" s="95">
        <f t="shared" si="1"/>
        <v>1.3427738277850371E-2</v>
      </c>
      <c r="Q102" s="95">
        <f>O102/'סכום נכסי הקרן'!$C$42</f>
        <v>6.1115256897516864E-4</v>
      </c>
    </row>
    <row r="103" spans="2:17" s="137" customFormat="1">
      <c r="B103" s="87" t="s">
        <v>1895</v>
      </c>
      <c r="C103" s="97" t="s">
        <v>1735</v>
      </c>
      <c r="D103" s="84">
        <v>4176</v>
      </c>
      <c r="E103" s="84"/>
      <c r="F103" s="84" t="s">
        <v>600</v>
      </c>
      <c r="G103" s="111">
        <v>42082</v>
      </c>
      <c r="H103" s="84" t="s">
        <v>171</v>
      </c>
      <c r="I103" s="94">
        <v>0.92</v>
      </c>
      <c r="J103" s="97" t="s">
        <v>175</v>
      </c>
      <c r="K103" s="98">
        <v>1E-3</v>
      </c>
      <c r="L103" s="98">
        <v>2.0100000000000003E-2</v>
      </c>
      <c r="M103" s="94">
        <v>34740.050000000003</v>
      </c>
      <c r="N103" s="96">
        <v>101.39</v>
      </c>
      <c r="O103" s="94">
        <v>35.222929999999998</v>
      </c>
      <c r="P103" s="95">
        <f t="shared" si="1"/>
        <v>1.3562223762995063E-3</v>
      </c>
      <c r="Q103" s="95">
        <f>O103/'סכום נכסי הקרן'!$C$42</f>
        <v>6.1727356627458942E-5</v>
      </c>
    </row>
    <row r="104" spans="2:17" s="137" customFormat="1">
      <c r="B104" s="87" t="s">
        <v>1895</v>
      </c>
      <c r="C104" s="97" t="s">
        <v>1735</v>
      </c>
      <c r="D104" s="84" t="s">
        <v>1798</v>
      </c>
      <c r="E104" s="84"/>
      <c r="F104" s="84" t="s">
        <v>600</v>
      </c>
      <c r="G104" s="111">
        <v>42592</v>
      </c>
      <c r="H104" s="84" t="s">
        <v>171</v>
      </c>
      <c r="I104" s="94">
        <v>0.92</v>
      </c>
      <c r="J104" s="97" t="s">
        <v>175</v>
      </c>
      <c r="K104" s="98">
        <v>1E-3</v>
      </c>
      <c r="L104" s="98">
        <v>3.2199999999999999E-2</v>
      </c>
      <c r="M104" s="94">
        <v>48823.040000000001</v>
      </c>
      <c r="N104" s="96">
        <v>100.3</v>
      </c>
      <c r="O104" s="94">
        <v>48.969499999999996</v>
      </c>
      <c r="P104" s="95">
        <f t="shared" si="1"/>
        <v>1.8855197922546102E-3</v>
      </c>
      <c r="Q104" s="95">
        <f>O104/'סכום נכסי הקרן'!$C$42</f>
        <v>8.5817897329050998E-5</v>
      </c>
    </row>
    <row r="105" spans="2:17" s="137" customFormat="1">
      <c r="B105" s="87" t="s">
        <v>1895</v>
      </c>
      <c r="C105" s="97" t="s">
        <v>1735</v>
      </c>
      <c r="D105" s="84" t="s">
        <v>1799</v>
      </c>
      <c r="E105" s="84"/>
      <c r="F105" s="84" t="s">
        <v>600</v>
      </c>
      <c r="G105" s="111">
        <v>42704</v>
      </c>
      <c r="H105" s="84" t="s">
        <v>171</v>
      </c>
      <c r="I105" s="94">
        <v>0.92</v>
      </c>
      <c r="J105" s="97" t="s">
        <v>175</v>
      </c>
      <c r="K105" s="98">
        <v>1E-3</v>
      </c>
      <c r="L105" s="98">
        <v>3.1699999999999999E-2</v>
      </c>
      <c r="M105" s="94">
        <v>29357.66</v>
      </c>
      <c r="N105" s="96">
        <v>100.34</v>
      </c>
      <c r="O105" s="94">
        <v>29.45748</v>
      </c>
      <c r="P105" s="95">
        <f t="shared" si="1"/>
        <v>1.1342297056319616E-3</v>
      </c>
      <c r="Q105" s="95">
        <f>O105/'סכום נכסי הקרן'!$C$42</f>
        <v>5.1623541065613771E-5</v>
      </c>
    </row>
    <row r="106" spans="2:17" s="137" customFormat="1">
      <c r="B106" s="87" t="s">
        <v>1895</v>
      </c>
      <c r="C106" s="97" t="s">
        <v>1735</v>
      </c>
      <c r="D106" s="84">
        <v>4260</v>
      </c>
      <c r="E106" s="84"/>
      <c r="F106" s="84" t="s">
        <v>600</v>
      </c>
      <c r="G106" s="111">
        <v>42124</v>
      </c>
      <c r="H106" s="84" t="s">
        <v>171</v>
      </c>
      <c r="I106" s="94">
        <v>0.91999999999999993</v>
      </c>
      <c r="J106" s="97" t="s">
        <v>175</v>
      </c>
      <c r="K106" s="98">
        <v>1E-3</v>
      </c>
      <c r="L106" s="98">
        <v>2.0099999999999996E-2</v>
      </c>
      <c r="M106" s="94">
        <v>65239.88</v>
      </c>
      <c r="N106" s="96">
        <v>101.39</v>
      </c>
      <c r="O106" s="94">
        <v>66.146710000000013</v>
      </c>
      <c r="P106" s="95">
        <f t="shared" si="1"/>
        <v>2.5469104421635097E-3</v>
      </c>
      <c r="Q106" s="95">
        <f>O106/'סכום נכסי הקרן'!$C$42</f>
        <v>1.1592055396592804E-4</v>
      </c>
    </row>
    <row r="107" spans="2:17" s="137" customFormat="1">
      <c r="B107" s="87" t="s">
        <v>1895</v>
      </c>
      <c r="C107" s="97" t="s">
        <v>1735</v>
      </c>
      <c r="D107" s="84">
        <v>4280</v>
      </c>
      <c r="E107" s="84"/>
      <c r="F107" s="84" t="s">
        <v>600</v>
      </c>
      <c r="G107" s="111">
        <v>42137</v>
      </c>
      <c r="H107" s="84" t="s">
        <v>171</v>
      </c>
      <c r="I107" s="94">
        <v>0.91999999999999982</v>
      </c>
      <c r="J107" s="97" t="s">
        <v>175</v>
      </c>
      <c r="K107" s="98">
        <v>1E-3</v>
      </c>
      <c r="L107" s="98">
        <v>2.0099999999999996E-2</v>
      </c>
      <c r="M107" s="94">
        <v>67845.42</v>
      </c>
      <c r="N107" s="96">
        <v>101.39</v>
      </c>
      <c r="O107" s="94">
        <v>68.788470000000004</v>
      </c>
      <c r="P107" s="95">
        <f t="shared" si="1"/>
        <v>2.6486286701704635E-3</v>
      </c>
      <c r="Q107" s="95">
        <f>O107/'סכום נכסי הקרן'!$C$42</f>
        <v>1.2055017625016604E-4</v>
      </c>
    </row>
    <row r="108" spans="2:17" s="137" customFormat="1">
      <c r="B108" s="87" t="s">
        <v>1895</v>
      </c>
      <c r="C108" s="97" t="s">
        <v>1735</v>
      </c>
      <c r="D108" s="84">
        <v>4344</v>
      </c>
      <c r="E108" s="84"/>
      <c r="F108" s="84" t="s">
        <v>600</v>
      </c>
      <c r="G108" s="111">
        <v>42169</v>
      </c>
      <c r="H108" s="84" t="s">
        <v>171</v>
      </c>
      <c r="I108" s="94">
        <v>0.92</v>
      </c>
      <c r="J108" s="97" t="s">
        <v>175</v>
      </c>
      <c r="K108" s="98">
        <v>1E-3</v>
      </c>
      <c r="L108" s="98">
        <v>2.0100000000000003E-2</v>
      </c>
      <c r="M108" s="94">
        <v>53314.17</v>
      </c>
      <c r="N108" s="96">
        <v>101.39</v>
      </c>
      <c r="O108" s="94">
        <v>54.055239999999998</v>
      </c>
      <c r="P108" s="95">
        <f t="shared" si="1"/>
        <v>2.0813409345628014E-3</v>
      </c>
      <c r="Q108" s="95">
        <f>O108/'סכום נכסי הקרן'!$C$42</f>
        <v>9.4730537097932613E-5</v>
      </c>
    </row>
    <row r="109" spans="2:17" s="137" customFormat="1">
      <c r="B109" s="87" t="s">
        <v>1895</v>
      </c>
      <c r="C109" s="97" t="s">
        <v>1735</v>
      </c>
      <c r="D109" s="84">
        <v>4452</v>
      </c>
      <c r="E109" s="84"/>
      <c r="F109" s="84" t="s">
        <v>600</v>
      </c>
      <c r="G109" s="111">
        <v>42227</v>
      </c>
      <c r="H109" s="84" t="s">
        <v>171</v>
      </c>
      <c r="I109" s="94">
        <v>0.92</v>
      </c>
      <c r="J109" s="97" t="s">
        <v>175</v>
      </c>
      <c r="K109" s="98">
        <v>1E-3</v>
      </c>
      <c r="L109" s="98">
        <v>2.0299999999999999E-2</v>
      </c>
      <c r="M109" s="94">
        <v>21097.56</v>
      </c>
      <c r="N109" s="96">
        <v>101.37</v>
      </c>
      <c r="O109" s="94">
        <v>21.386599999999998</v>
      </c>
      <c r="P109" s="95">
        <f t="shared" si="1"/>
        <v>8.2346884466928281E-4</v>
      </c>
      <c r="Q109" s="95">
        <f>O109/'סכום נכסי הקרן'!$C$42</f>
        <v>3.7479513636395757E-5</v>
      </c>
    </row>
    <row r="110" spans="2:17" s="137" customFormat="1">
      <c r="B110" s="87" t="s">
        <v>1895</v>
      </c>
      <c r="C110" s="97" t="s">
        <v>1735</v>
      </c>
      <c r="D110" s="84">
        <v>4464</v>
      </c>
      <c r="E110" s="84"/>
      <c r="F110" s="84" t="s">
        <v>600</v>
      </c>
      <c r="G110" s="111">
        <v>42247</v>
      </c>
      <c r="H110" s="84" t="s">
        <v>171</v>
      </c>
      <c r="I110" s="94">
        <v>0.91999999999999993</v>
      </c>
      <c r="J110" s="97" t="s">
        <v>175</v>
      </c>
      <c r="K110" s="98">
        <v>1E-3</v>
      </c>
      <c r="L110" s="98">
        <v>2.0099999999999996E-2</v>
      </c>
      <c r="M110" s="94">
        <v>33004.33</v>
      </c>
      <c r="N110" s="96">
        <v>101.39</v>
      </c>
      <c r="O110" s="94">
        <v>33.463080000000005</v>
      </c>
      <c r="P110" s="95">
        <f t="shared" si="1"/>
        <v>1.2884611778719289E-3</v>
      </c>
      <c r="Q110" s="95">
        <f>O110/'סכום נכסי הקרן'!$C$42</f>
        <v>5.8643260881851367E-5</v>
      </c>
    </row>
    <row r="111" spans="2:17" s="137" customFormat="1">
      <c r="B111" s="87" t="s">
        <v>1895</v>
      </c>
      <c r="C111" s="97" t="s">
        <v>1735</v>
      </c>
      <c r="D111" s="84">
        <v>4495</v>
      </c>
      <c r="E111" s="84"/>
      <c r="F111" s="84" t="s">
        <v>600</v>
      </c>
      <c r="G111" s="111">
        <v>42271</v>
      </c>
      <c r="H111" s="84" t="s">
        <v>171</v>
      </c>
      <c r="I111" s="94">
        <v>0.91999999999999993</v>
      </c>
      <c r="J111" s="97" t="s">
        <v>175</v>
      </c>
      <c r="K111" s="98">
        <v>1E-3</v>
      </c>
      <c r="L111" s="98">
        <v>2.0100000000000003E-2</v>
      </c>
      <c r="M111" s="94">
        <v>14928.3</v>
      </c>
      <c r="N111" s="96">
        <v>101.39</v>
      </c>
      <c r="O111" s="94">
        <v>15.1358</v>
      </c>
      <c r="P111" s="95">
        <f t="shared" si="1"/>
        <v>5.8278827579630852E-4</v>
      </c>
      <c r="Q111" s="95">
        <f>O111/'סכום נכסי הקרן'!$C$42</f>
        <v>2.6525133611595997E-5</v>
      </c>
    </row>
    <row r="112" spans="2:17" s="137" customFormat="1">
      <c r="B112" s="87" t="s">
        <v>1895</v>
      </c>
      <c r="C112" s="97" t="s">
        <v>1735</v>
      </c>
      <c r="D112" s="84">
        <v>4680</v>
      </c>
      <c r="E112" s="84"/>
      <c r="F112" s="84" t="s">
        <v>600</v>
      </c>
      <c r="G112" s="111">
        <v>42376</v>
      </c>
      <c r="H112" s="84" t="s">
        <v>171</v>
      </c>
      <c r="I112" s="94">
        <v>0.91999999999999993</v>
      </c>
      <c r="J112" s="97" t="s">
        <v>175</v>
      </c>
      <c r="K112" s="98">
        <v>1E-3</v>
      </c>
      <c r="L112" s="98">
        <v>2.2700000000000001E-2</v>
      </c>
      <c r="M112" s="94">
        <v>6367.95</v>
      </c>
      <c r="N112" s="96">
        <v>101.15</v>
      </c>
      <c r="O112" s="94">
        <v>6.4411800000000001</v>
      </c>
      <c r="P112" s="95">
        <f t="shared" si="1"/>
        <v>2.4801095325609922E-4</v>
      </c>
      <c r="Q112" s="95">
        <f>O112/'סכום נכסי הקרן'!$C$42</f>
        <v>1.1288016498390566E-5</v>
      </c>
    </row>
    <row r="113" spans="2:17" s="137" customFormat="1">
      <c r="B113" s="87" t="s">
        <v>1895</v>
      </c>
      <c r="C113" s="97" t="s">
        <v>1735</v>
      </c>
      <c r="D113" s="84">
        <v>4859</v>
      </c>
      <c r="E113" s="84"/>
      <c r="F113" s="84" t="s">
        <v>600</v>
      </c>
      <c r="G113" s="111">
        <v>42480</v>
      </c>
      <c r="H113" s="84" t="s">
        <v>171</v>
      </c>
      <c r="I113" s="94">
        <v>0.92</v>
      </c>
      <c r="J113" s="97" t="s">
        <v>175</v>
      </c>
      <c r="K113" s="98">
        <v>1E-3</v>
      </c>
      <c r="L113" s="98">
        <v>2.0100000000000003E-2</v>
      </c>
      <c r="M113" s="94">
        <v>66870.679999999993</v>
      </c>
      <c r="N113" s="96">
        <v>101.39</v>
      </c>
      <c r="O113" s="94">
        <v>67.800179999999997</v>
      </c>
      <c r="P113" s="95">
        <f t="shared" si="1"/>
        <v>2.6105755890590099E-3</v>
      </c>
      <c r="Q113" s="95">
        <f>O113/'סכום נכסי הקרן'!$C$42</f>
        <v>1.1881822126285091E-4</v>
      </c>
    </row>
    <row r="114" spans="2:17" s="137" customFormat="1">
      <c r="B114" s="87" t="s">
        <v>1896</v>
      </c>
      <c r="C114" s="97" t="s">
        <v>1730</v>
      </c>
      <c r="D114" s="84" t="s">
        <v>1800</v>
      </c>
      <c r="E114" s="84"/>
      <c r="F114" s="84" t="s">
        <v>600</v>
      </c>
      <c r="G114" s="111">
        <v>42326</v>
      </c>
      <c r="H114" s="84" t="s">
        <v>171</v>
      </c>
      <c r="I114" s="94">
        <v>16.310000000000002</v>
      </c>
      <c r="J114" s="97" t="s">
        <v>175</v>
      </c>
      <c r="K114" s="98">
        <v>3.4000000000000002E-2</v>
      </c>
      <c r="L114" s="98">
        <v>2.4400000000000005E-2</v>
      </c>
      <c r="M114" s="94">
        <v>9081.9599999999991</v>
      </c>
      <c r="N114" s="96">
        <v>117.8</v>
      </c>
      <c r="O114" s="94">
        <v>10.698559999999999</v>
      </c>
      <c r="P114" s="95">
        <f t="shared" si="1"/>
        <v>4.1193695317745706E-4</v>
      </c>
      <c r="Q114" s="95">
        <f>O114/'סכום נכסי הקרן'!$C$42</f>
        <v>1.8748974844519382E-5</v>
      </c>
    </row>
    <row r="115" spans="2:17" s="137" customFormat="1">
      <c r="B115" s="87" t="s">
        <v>1896</v>
      </c>
      <c r="C115" s="97" t="s">
        <v>1730</v>
      </c>
      <c r="D115" s="84" t="s">
        <v>1801</v>
      </c>
      <c r="E115" s="84"/>
      <c r="F115" s="84" t="s">
        <v>600</v>
      </c>
      <c r="G115" s="111">
        <v>42606</v>
      </c>
      <c r="H115" s="84" t="s">
        <v>171</v>
      </c>
      <c r="I115" s="94">
        <v>16.39</v>
      </c>
      <c r="J115" s="97" t="s">
        <v>175</v>
      </c>
      <c r="K115" s="98">
        <v>3.4000000000000002E-2</v>
      </c>
      <c r="L115" s="98">
        <v>2.75E-2</v>
      </c>
      <c r="M115" s="94">
        <v>38201.25</v>
      </c>
      <c r="N115" s="96">
        <v>112.36</v>
      </c>
      <c r="O115" s="94">
        <v>42.922919999999998</v>
      </c>
      <c r="P115" s="95">
        <f t="shared" si="1"/>
        <v>1.6527025026059335E-3</v>
      </c>
      <c r="Q115" s="95">
        <f>O115/'סכום נכסי הקרן'!$C$42</f>
        <v>7.5221408052421812E-5</v>
      </c>
    </row>
    <row r="116" spans="2:17" s="137" customFormat="1">
      <c r="B116" s="87" t="s">
        <v>1896</v>
      </c>
      <c r="C116" s="97" t="s">
        <v>1730</v>
      </c>
      <c r="D116" s="84" t="s">
        <v>1802</v>
      </c>
      <c r="E116" s="84"/>
      <c r="F116" s="84" t="s">
        <v>600</v>
      </c>
      <c r="G116" s="111">
        <v>42648</v>
      </c>
      <c r="H116" s="84" t="s">
        <v>171</v>
      </c>
      <c r="I116" s="94">
        <v>16.419999999999998</v>
      </c>
      <c r="J116" s="97" t="s">
        <v>175</v>
      </c>
      <c r="K116" s="98">
        <v>3.4000000000000002E-2</v>
      </c>
      <c r="L116" s="98">
        <v>2.6799999999999997E-2</v>
      </c>
      <c r="M116" s="94">
        <v>35042.22</v>
      </c>
      <c r="N116" s="96">
        <v>113.48</v>
      </c>
      <c r="O116" s="94">
        <v>39.765900000000002</v>
      </c>
      <c r="P116" s="95">
        <f t="shared" si="1"/>
        <v>1.531144722874802E-3</v>
      </c>
      <c r="Q116" s="95">
        <f>O116/'סכום נכסי הקרן'!$C$42</f>
        <v>6.9688804733503699E-5</v>
      </c>
    </row>
    <row r="117" spans="2:17" s="137" customFormat="1">
      <c r="B117" s="87" t="s">
        <v>1896</v>
      </c>
      <c r="C117" s="97" t="s">
        <v>1730</v>
      </c>
      <c r="D117" s="84" t="s">
        <v>1803</v>
      </c>
      <c r="E117" s="84"/>
      <c r="F117" s="84" t="s">
        <v>600</v>
      </c>
      <c r="G117" s="111">
        <v>42718</v>
      </c>
      <c r="H117" s="84" t="s">
        <v>171</v>
      </c>
      <c r="I117" s="94">
        <v>16.34</v>
      </c>
      <c r="J117" s="97" t="s">
        <v>175</v>
      </c>
      <c r="K117" s="98">
        <v>3.4000000000000002E-2</v>
      </c>
      <c r="L117" s="98">
        <v>2.8199999999999999E-2</v>
      </c>
      <c r="M117" s="94">
        <v>24483.119999999999</v>
      </c>
      <c r="N117" s="96">
        <v>111</v>
      </c>
      <c r="O117" s="94">
        <v>27.176259999999999</v>
      </c>
      <c r="P117" s="95">
        <f t="shared" si="1"/>
        <v>1.0463936962692548E-3</v>
      </c>
      <c r="Q117" s="95">
        <f>O117/'סכום נכסי הקרן'!$C$42</f>
        <v>4.7625756653990663E-5</v>
      </c>
    </row>
    <row r="118" spans="2:17" s="137" customFormat="1">
      <c r="B118" s="87" t="s">
        <v>1896</v>
      </c>
      <c r="C118" s="97" t="s">
        <v>1730</v>
      </c>
      <c r="D118" s="84" t="s">
        <v>1804</v>
      </c>
      <c r="E118" s="84"/>
      <c r="F118" s="84" t="s">
        <v>600</v>
      </c>
      <c r="G118" s="111">
        <v>42900</v>
      </c>
      <c r="H118" s="84" t="s">
        <v>171</v>
      </c>
      <c r="I118" s="94">
        <v>16.04</v>
      </c>
      <c r="J118" s="97" t="s">
        <v>175</v>
      </c>
      <c r="K118" s="98">
        <v>3.4000000000000002E-2</v>
      </c>
      <c r="L118" s="98">
        <v>3.44E-2</v>
      </c>
      <c r="M118" s="94">
        <v>29001.18</v>
      </c>
      <c r="N118" s="96">
        <v>100.21</v>
      </c>
      <c r="O118" s="94">
        <v>29.062080000000002</v>
      </c>
      <c r="P118" s="95">
        <f t="shared" si="1"/>
        <v>1.1190052388545292E-3</v>
      </c>
      <c r="Q118" s="95">
        <f>O118/'סכום נכסי הקרן'!$C$42</f>
        <v>5.0930611862662819E-5</v>
      </c>
    </row>
    <row r="119" spans="2:17" s="137" customFormat="1">
      <c r="B119" s="87" t="s">
        <v>1897</v>
      </c>
      <c r="C119" s="97" t="s">
        <v>1730</v>
      </c>
      <c r="D119" s="84" t="s">
        <v>1805</v>
      </c>
      <c r="E119" s="84"/>
      <c r="F119" s="84" t="s">
        <v>600</v>
      </c>
      <c r="G119" s="111">
        <v>42326</v>
      </c>
      <c r="H119" s="84" t="s">
        <v>171</v>
      </c>
      <c r="I119" s="94">
        <v>11.54</v>
      </c>
      <c r="J119" s="97" t="s">
        <v>175</v>
      </c>
      <c r="K119" s="98">
        <v>3.4000000000000002E-2</v>
      </c>
      <c r="L119" s="98">
        <v>2.0199999999999999E-2</v>
      </c>
      <c r="M119" s="94">
        <v>20214.669999999998</v>
      </c>
      <c r="N119" s="96">
        <v>117.73</v>
      </c>
      <c r="O119" s="94">
        <v>23.798719999999999</v>
      </c>
      <c r="P119" s="95">
        <f t="shared" si="1"/>
        <v>9.1634502272487238E-4</v>
      </c>
      <c r="Q119" s="95">
        <f>O119/'סכום נכסי הקרן'!$C$42</f>
        <v>4.1706697220164243E-5</v>
      </c>
    </row>
    <row r="120" spans="2:17" s="137" customFormat="1">
      <c r="B120" s="87" t="s">
        <v>1897</v>
      </c>
      <c r="C120" s="97" t="s">
        <v>1730</v>
      </c>
      <c r="D120" s="84" t="s">
        <v>1806</v>
      </c>
      <c r="E120" s="84"/>
      <c r="F120" s="84" t="s">
        <v>600</v>
      </c>
      <c r="G120" s="111">
        <v>42606</v>
      </c>
      <c r="H120" s="84" t="s">
        <v>171</v>
      </c>
      <c r="I120" s="94">
        <v>11.33</v>
      </c>
      <c r="J120" s="97" t="s">
        <v>175</v>
      </c>
      <c r="K120" s="98">
        <v>3.4000000000000002E-2</v>
      </c>
      <c r="L120" s="98">
        <v>2.5100000000000001E-2</v>
      </c>
      <c r="M120" s="94">
        <v>85028.51</v>
      </c>
      <c r="N120" s="96">
        <v>111.42</v>
      </c>
      <c r="O120" s="94">
        <v>94.738759999999999</v>
      </c>
      <c r="P120" s="95">
        <f t="shared" si="1"/>
        <v>3.6478176635183E-3</v>
      </c>
      <c r="Q120" s="95">
        <f>O120/'סכום נכסי הקרן'!$C$42</f>
        <v>1.6602744930541673E-4</v>
      </c>
    </row>
    <row r="121" spans="2:17" s="137" customFormat="1">
      <c r="B121" s="87" t="s">
        <v>1897</v>
      </c>
      <c r="C121" s="97" t="s">
        <v>1730</v>
      </c>
      <c r="D121" s="84" t="s">
        <v>1807</v>
      </c>
      <c r="E121" s="84"/>
      <c r="F121" s="84" t="s">
        <v>600</v>
      </c>
      <c r="G121" s="111">
        <v>42648</v>
      </c>
      <c r="H121" s="84" t="s">
        <v>171</v>
      </c>
      <c r="I121" s="94">
        <v>11.35</v>
      </c>
      <c r="J121" s="97" t="s">
        <v>175</v>
      </c>
      <c r="K121" s="98">
        <v>3.4000000000000002E-2</v>
      </c>
      <c r="L121" s="98">
        <v>2.4700000000000003E-2</v>
      </c>
      <c r="M121" s="94">
        <v>77997.14</v>
      </c>
      <c r="N121" s="96">
        <v>111.94</v>
      </c>
      <c r="O121" s="94">
        <v>87.31</v>
      </c>
      <c r="P121" s="95">
        <f t="shared" si="1"/>
        <v>3.3617809669641316E-3</v>
      </c>
      <c r="Q121" s="95">
        <f>O121/'סכום נכסי הקרן'!$C$42</f>
        <v>1.5300872207801681E-4</v>
      </c>
    </row>
    <row r="122" spans="2:17" s="137" customFormat="1">
      <c r="B122" s="87" t="s">
        <v>1897</v>
      </c>
      <c r="C122" s="97" t="s">
        <v>1730</v>
      </c>
      <c r="D122" s="84" t="s">
        <v>1808</v>
      </c>
      <c r="E122" s="84"/>
      <c r="F122" s="84" t="s">
        <v>600</v>
      </c>
      <c r="G122" s="111">
        <v>42718</v>
      </c>
      <c r="H122" s="84" t="s">
        <v>171</v>
      </c>
      <c r="I122" s="94">
        <v>11.319999999999999</v>
      </c>
      <c r="J122" s="97" t="s">
        <v>175</v>
      </c>
      <c r="K122" s="98">
        <v>3.4000000000000002E-2</v>
      </c>
      <c r="L122" s="98">
        <v>2.5600000000000001E-2</v>
      </c>
      <c r="M122" s="94">
        <v>54494.64</v>
      </c>
      <c r="N122" s="96">
        <v>110.86</v>
      </c>
      <c r="O122" s="94">
        <v>60.412759999999999</v>
      </c>
      <c r="P122" s="95">
        <f t="shared" si="1"/>
        <v>2.3261306463151069E-3</v>
      </c>
      <c r="Q122" s="95">
        <f>O122/'סכום נכסי הקרן'!$C$42</f>
        <v>1.0587194141342263E-4</v>
      </c>
    </row>
    <row r="123" spans="2:17" s="137" customFormat="1">
      <c r="B123" s="87" t="s">
        <v>1897</v>
      </c>
      <c r="C123" s="97" t="s">
        <v>1730</v>
      </c>
      <c r="D123" s="84" t="s">
        <v>1809</v>
      </c>
      <c r="E123" s="84"/>
      <c r="F123" s="84" t="s">
        <v>600</v>
      </c>
      <c r="G123" s="111">
        <v>42900</v>
      </c>
      <c r="H123" s="84" t="s">
        <v>171</v>
      </c>
      <c r="I123" s="94">
        <v>11.01</v>
      </c>
      <c r="J123" s="97" t="s">
        <v>175</v>
      </c>
      <c r="K123" s="98">
        <v>3.4000000000000002E-2</v>
      </c>
      <c r="L123" s="98">
        <v>3.44E-2</v>
      </c>
      <c r="M123" s="94">
        <v>64550.97</v>
      </c>
      <c r="N123" s="96">
        <v>100.21</v>
      </c>
      <c r="O123" s="94">
        <v>64.686520000000002</v>
      </c>
      <c r="P123" s="95">
        <f t="shared" si="1"/>
        <v>2.4906873411424191E-3</v>
      </c>
      <c r="Q123" s="95">
        <f>O123/'סכום נכסי הקרן'!$C$42</f>
        <v>1.1336160532440815E-4</v>
      </c>
    </row>
    <row r="124" spans="2:17" s="137" customFormat="1">
      <c r="B124" s="87" t="s">
        <v>1898</v>
      </c>
      <c r="C124" s="97" t="s">
        <v>1730</v>
      </c>
      <c r="D124" s="84">
        <v>4180</v>
      </c>
      <c r="E124" s="84"/>
      <c r="F124" s="84" t="s">
        <v>600</v>
      </c>
      <c r="G124" s="111">
        <v>42082</v>
      </c>
      <c r="H124" s="84" t="s">
        <v>172</v>
      </c>
      <c r="I124" s="94">
        <v>2.1700000000000004</v>
      </c>
      <c r="J124" s="97" t="s">
        <v>174</v>
      </c>
      <c r="K124" s="98">
        <v>5.3350000000000002E-2</v>
      </c>
      <c r="L124" s="98">
        <v>4.8300000000000003E-2</v>
      </c>
      <c r="M124" s="94">
        <v>37918.300000000003</v>
      </c>
      <c r="N124" s="96">
        <v>101.65</v>
      </c>
      <c r="O124" s="94">
        <v>134.74965</v>
      </c>
      <c r="P124" s="95">
        <f t="shared" si="1"/>
        <v>5.1883954721690332E-3</v>
      </c>
      <c r="Q124" s="95">
        <f>O124/'סכום נכסי הקרן'!$C$42</f>
        <v>2.3614559325346509E-4</v>
      </c>
    </row>
    <row r="125" spans="2:17" s="137" customFormat="1">
      <c r="B125" s="87" t="s">
        <v>1898</v>
      </c>
      <c r="C125" s="97" t="s">
        <v>1730</v>
      </c>
      <c r="D125" s="84">
        <v>4179</v>
      </c>
      <c r="E125" s="84"/>
      <c r="F125" s="84" t="s">
        <v>600</v>
      </c>
      <c r="G125" s="111">
        <v>42082</v>
      </c>
      <c r="H125" s="84" t="s">
        <v>172</v>
      </c>
      <c r="I125" s="94">
        <v>2.16</v>
      </c>
      <c r="J125" s="97" t="s">
        <v>176</v>
      </c>
      <c r="K125" s="98">
        <v>0</v>
      </c>
      <c r="L125" s="98">
        <v>3.2500000000000001E-2</v>
      </c>
      <c r="M125" s="94">
        <v>35914.04</v>
      </c>
      <c r="N125" s="96">
        <v>101.59</v>
      </c>
      <c r="O125" s="94">
        <v>145.42582999999999</v>
      </c>
      <c r="P125" s="95">
        <f t="shared" si="1"/>
        <v>5.5994707066654601E-3</v>
      </c>
      <c r="Q125" s="95">
        <f>O125/'סכום נכסי הקרן'!$C$42</f>
        <v>2.548553476742059E-4</v>
      </c>
    </row>
    <row r="126" spans="2:17" s="137" customFormat="1">
      <c r="B126" s="87" t="s">
        <v>1882</v>
      </c>
      <c r="C126" s="97" t="s">
        <v>1730</v>
      </c>
      <c r="D126" s="84" t="s">
        <v>1758</v>
      </c>
      <c r="E126" s="84"/>
      <c r="F126" s="84" t="s">
        <v>635</v>
      </c>
      <c r="G126" s="111">
        <v>42794</v>
      </c>
      <c r="H126" s="84" t="s">
        <v>172</v>
      </c>
      <c r="I126" s="94">
        <v>7.5900000000000016</v>
      </c>
      <c r="J126" s="97" t="s">
        <v>175</v>
      </c>
      <c r="K126" s="98">
        <v>2.8999999999999998E-2</v>
      </c>
      <c r="L126" s="98">
        <v>2.3999999999999994E-2</v>
      </c>
      <c r="M126" s="94">
        <v>707505.85</v>
      </c>
      <c r="N126" s="96">
        <v>103.96</v>
      </c>
      <c r="O126" s="94">
        <v>735.35001999999997</v>
      </c>
      <c r="P126" s="95">
        <f>O126/$O$10</f>
        <v>2.8313889603627226E-2</v>
      </c>
      <c r="Q126" s="95">
        <f>O126/'סכום נכסי הקרן'!$C$42</f>
        <v>1.2886836197485293E-3</v>
      </c>
    </row>
    <row r="127" spans="2:17" s="137" customFormat="1">
      <c r="B127" s="87" t="s">
        <v>1899</v>
      </c>
      <c r="C127" s="97" t="s">
        <v>1735</v>
      </c>
      <c r="D127" s="84" t="s">
        <v>1810</v>
      </c>
      <c r="E127" s="84"/>
      <c r="F127" s="84" t="s">
        <v>679</v>
      </c>
      <c r="G127" s="111">
        <v>42372</v>
      </c>
      <c r="H127" s="84" t="s">
        <v>171</v>
      </c>
      <c r="I127" s="94">
        <v>11.1</v>
      </c>
      <c r="J127" s="97" t="s">
        <v>175</v>
      </c>
      <c r="K127" s="98">
        <v>6.7000000000000004E-2</v>
      </c>
      <c r="L127" s="98">
        <v>3.85E-2</v>
      </c>
      <c r="M127" s="94">
        <v>304147.03999999998</v>
      </c>
      <c r="N127" s="96">
        <v>137.19999999999999</v>
      </c>
      <c r="O127" s="94">
        <v>417.28975000000003</v>
      </c>
      <c r="P127" s="95">
        <f t="shared" si="1"/>
        <v>1.6067308890839776E-2</v>
      </c>
      <c r="Q127" s="95">
        <f>O127/'סכום נכסי הקרן'!$C$42</f>
        <v>7.3129047513177312E-4</v>
      </c>
    </row>
    <row r="128" spans="2:17" s="137" customFormat="1">
      <c r="B128" s="87" t="s">
        <v>1900</v>
      </c>
      <c r="C128" s="97" t="s">
        <v>1730</v>
      </c>
      <c r="D128" s="84" t="s">
        <v>1811</v>
      </c>
      <c r="E128" s="84"/>
      <c r="F128" s="84" t="s">
        <v>1812</v>
      </c>
      <c r="G128" s="111">
        <v>41529</v>
      </c>
      <c r="H128" s="84" t="s">
        <v>172</v>
      </c>
      <c r="I128" s="94">
        <v>0.39</v>
      </c>
      <c r="J128" s="97" t="s">
        <v>175</v>
      </c>
      <c r="K128" s="98">
        <v>9.0638999999999997E-2</v>
      </c>
      <c r="L128" s="98">
        <v>10.472600000000002</v>
      </c>
      <c r="M128" s="94">
        <v>490777.76</v>
      </c>
      <c r="N128" s="96">
        <v>15.76</v>
      </c>
      <c r="O128" s="94">
        <v>77.346559999999997</v>
      </c>
      <c r="P128" s="95">
        <f t="shared" si="1"/>
        <v>2.9781490467088445E-3</v>
      </c>
      <c r="Q128" s="95">
        <f>O128/'סכום נכסי הקרן'!$C$42</f>
        <v>1.355480277486044E-4</v>
      </c>
    </row>
    <row r="129" spans="2:17" s="137" customFormat="1">
      <c r="B129" s="87" t="s">
        <v>1901</v>
      </c>
      <c r="C129" s="97" t="s">
        <v>1730</v>
      </c>
      <c r="D129" s="84" t="s">
        <v>1813</v>
      </c>
      <c r="E129" s="84"/>
      <c r="F129" s="84" t="s">
        <v>846</v>
      </c>
      <c r="G129" s="111">
        <v>42905</v>
      </c>
      <c r="H129" s="84"/>
      <c r="I129" s="94">
        <v>3.34</v>
      </c>
      <c r="J129" s="97" t="s">
        <v>174</v>
      </c>
      <c r="K129" s="98">
        <v>4.4299999999999999E-2</v>
      </c>
      <c r="L129" s="98">
        <v>5.3099999999999994E-2</v>
      </c>
      <c r="M129" s="94">
        <v>29337.68</v>
      </c>
      <c r="N129" s="96">
        <v>100.19</v>
      </c>
      <c r="O129" s="94">
        <v>102.75939</v>
      </c>
      <c r="P129" s="95">
        <f t="shared" si="1"/>
        <v>3.9566437003647264E-3</v>
      </c>
      <c r="Q129" s="95">
        <f>O129/'סכום נכסי הקרן'!$C$42</f>
        <v>1.8008341479116411E-4</v>
      </c>
    </row>
    <row r="130" spans="2:17" s="137" customFormat="1">
      <c r="B130" s="83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94"/>
      <c r="N130" s="96"/>
      <c r="O130" s="84"/>
      <c r="P130" s="95"/>
      <c r="Q130" s="84"/>
    </row>
    <row r="131" spans="2:17" s="137" customFormat="1">
      <c r="B131" s="102" t="s">
        <v>40</v>
      </c>
      <c r="C131" s="82"/>
      <c r="D131" s="82"/>
      <c r="E131" s="82"/>
      <c r="F131" s="82"/>
      <c r="G131" s="82"/>
      <c r="H131" s="82"/>
      <c r="I131" s="91">
        <v>1.1807792847502656</v>
      </c>
      <c r="J131" s="82"/>
      <c r="K131" s="82"/>
      <c r="L131" s="104">
        <v>1.8284720688871756E-2</v>
      </c>
      <c r="M131" s="91"/>
      <c r="N131" s="93"/>
      <c r="O131" s="91">
        <f>SUM(O132:O134)</f>
        <v>460.80101000000002</v>
      </c>
      <c r="P131" s="92">
        <f t="shared" si="1"/>
        <v>1.7742664814750297E-2</v>
      </c>
      <c r="Q131" s="92">
        <f>O131/'סכום נכסי הקרן'!$C$42</f>
        <v>8.0754293520054338E-4</v>
      </c>
    </row>
    <row r="132" spans="2:17" s="137" customFormat="1">
      <c r="B132" s="87" t="s">
        <v>1902</v>
      </c>
      <c r="C132" s="97" t="s">
        <v>1735</v>
      </c>
      <c r="D132" s="84">
        <v>4351</v>
      </c>
      <c r="E132" s="84"/>
      <c r="F132" s="84" t="s">
        <v>600</v>
      </c>
      <c r="G132" s="111">
        <v>42183</v>
      </c>
      <c r="H132" s="84" t="s">
        <v>172</v>
      </c>
      <c r="I132" s="94">
        <v>1.4899999999999998</v>
      </c>
      <c r="J132" s="97" t="s">
        <v>175</v>
      </c>
      <c r="K132" s="98">
        <v>3.61E-2</v>
      </c>
      <c r="L132" s="98">
        <v>1.61E-2</v>
      </c>
      <c r="M132" s="94">
        <v>245230.33</v>
      </c>
      <c r="N132" s="96">
        <v>103.06</v>
      </c>
      <c r="O132" s="94">
        <v>252.73438000000002</v>
      </c>
      <c r="P132" s="95">
        <f t="shared" si="1"/>
        <v>9.731275093133436E-3</v>
      </c>
      <c r="Q132" s="95">
        <f>O132/'סכום נכסי הקרן'!$C$42</f>
        <v>4.429110584008692E-4</v>
      </c>
    </row>
    <row r="133" spans="2:17" s="137" customFormat="1">
      <c r="B133" s="87" t="s">
        <v>1903</v>
      </c>
      <c r="C133" s="97" t="s">
        <v>1735</v>
      </c>
      <c r="D133" s="84">
        <v>10510</v>
      </c>
      <c r="E133" s="84"/>
      <c r="F133" s="84" t="s">
        <v>600</v>
      </c>
      <c r="G133" s="111">
        <v>41781</v>
      </c>
      <c r="H133" s="84" t="s">
        <v>172</v>
      </c>
      <c r="I133" s="94">
        <v>0.48</v>
      </c>
      <c r="J133" s="97" t="s">
        <v>175</v>
      </c>
      <c r="K133" s="98">
        <v>4.2500000000000003E-2</v>
      </c>
      <c r="L133" s="98">
        <v>2.69E-2</v>
      </c>
      <c r="M133" s="94">
        <v>66546.649999999994</v>
      </c>
      <c r="N133" s="96">
        <v>100.85</v>
      </c>
      <c r="O133" s="94">
        <v>67.112300000000005</v>
      </c>
      <c r="P133" s="95">
        <f t="shared" si="1"/>
        <v>2.5840894833259295E-3</v>
      </c>
      <c r="Q133" s="95">
        <f>O133/'סכום נכסי הקרן'!$C$42</f>
        <v>1.1761272773698875E-4</v>
      </c>
    </row>
    <row r="134" spans="2:17" s="137" customFormat="1">
      <c r="B134" s="87" t="s">
        <v>1903</v>
      </c>
      <c r="C134" s="97" t="s">
        <v>1735</v>
      </c>
      <c r="D134" s="84">
        <v>3880</v>
      </c>
      <c r="E134" s="84"/>
      <c r="F134" s="84" t="s">
        <v>635</v>
      </c>
      <c r="G134" s="111">
        <v>41959</v>
      </c>
      <c r="H134" s="84" t="s">
        <v>172</v>
      </c>
      <c r="I134" s="94">
        <v>0.96000000000000008</v>
      </c>
      <c r="J134" s="97" t="s">
        <v>175</v>
      </c>
      <c r="K134" s="98">
        <v>4.4999999999999998E-2</v>
      </c>
      <c r="L134" s="98">
        <v>1.8100000000000002E-2</v>
      </c>
      <c r="M134" s="94">
        <v>137141.79</v>
      </c>
      <c r="N134" s="96">
        <v>102.78</v>
      </c>
      <c r="O134" s="94">
        <v>140.95433</v>
      </c>
      <c r="P134" s="95">
        <f t="shared" si="1"/>
        <v>5.4273002382909316E-3</v>
      </c>
      <c r="Q134" s="95">
        <f>O134/'סכום נכסי הקרן'!$C$42</f>
        <v>2.4701914906268544E-4</v>
      </c>
    </row>
    <row r="135" spans="2:17" s="137" customFormat="1">
      <c r="B135" s="83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94"/>
      <c r="N135" s="96"/>
      <c r="O135" s="84"/>
      <c r="P135" s="95"/>
      <c r="Q135" s="84"/>
    </row>
    <row r="136" spans="2:17" s="137" customFormat="1">
      <c r="B136" s="81" t="s">
        <v>43</v>
      </c>
      <c r="C136" s="82"/>
      <c r="D136" s="82"/>
      <c r="E136" s="82"/>
      <c r="F136" s="82"/>
      <c r="G136" s="82"/>
      <c r="H136" s="82"/>
      <c r="I136" s="91">
        <v>4.7398748352492639</v>
      </c>
      <c r="J136" s="82"/>
      <c r="K136" s="82"/>
      <c r="L136" s="104">
        <v>4.9068959523277833E-2</v>
      </c>
      <c r="M136" s="91"/>
      <c r="N136" s="93"/>
      <c r="O136" s="91">
        <f>O137</f>
        <v>1067.4762599999999</v>
      </c>
      <c r="P136" s="92">
        <f t="shared" si="1"/>
        <v>4.1102065897996268E-2</v>
      </c>
      <c r="Q136" s="92">
        <f>O136/'סכום נכסי הקרן'!$C$42</f>
        <v>1.8707270460568181E-3</v>
      </c>
    </row>
    <row r="137" spans="2:17" s="137" customFormat="1">
      <c r="B137" s="102" t="s">
        <v>41</v>
      </c>
      <c r="C137" s="82"/>
      <c r="D137" s="82"/>
      <c r="E137" s="82"/>
      <c r="F137" s="82"/>
      <c r="G137" s="82"/>
      <c r="H137" s="82"/>
      <c r="I137" s="91">
        <v>4.7398748352492639</v>
      </c>
      <c r="J137" s="82"/>
      <c r="K137" s="82"/>
      <c r="L137" s="104">
        <v>4.9068959523277833E-2</v>
      </c>
      <c r="M137" s="91"/>
      <c r="N137" s="93"/>
      <c r="O137" s="91">
        <f>SUM(O138:O146)</f>
        <v>1067.4762599999999</v>
      </c>
      <c r="P137" s="92">
        <f>O137/$O$10</f>
        <v>4.1102065897996268E-2</v>
      </c>
      <c r="Q137" s="92">
        <f>O137/'סכום נכסי הקרן'!$C$42</f>
        <v>1.8707270460568181E-3</v>
      </c>
    </row>
    <row r="138" spans="2:17" s="137" customFormat="1">
      <c r="B138" s="87" t="s">
        <v>1905</v>
      </c>
      <c r="C138" s="97" t="s">
        <v>1730</v>
      </c>
      <c r="D138" s="84">
        <v>4623</v>
      </c>
      <c r="E138" s="84"/>
      <c r="F138" s="84" t="s">
        <v>1619</v>
      </c>
      <c r="G138" s="111">
        <v>42354</v>
      </c>
      <c r="H138" s="84" t="s">
        <v>1518</v>
      </c>
      <c r="I138" s="94">
        <v>6.66</v>
      </c>
      <c r="J138" s="97" t="s">
        <v>174</v>
      </c>
      <c r="K138" s="98">
        <v>5.0199999999999995E-2</v>
      </c>
      <c r="L138" s="98">
        <v>4.7700000000000006E-2</v>
      </c>
      <c r="M138" s="94">
        <v>81339</v>
      </c>
      <c r="N138" s="96">
        <v>101.95</v>
      </c>
      <c r="O138" s="94">
        <v>289.90618999999998</v>
      </c>
      <c r="P138" s="95">
        <f>O138/$O$10</f>
        <v>1.1162537071894251E-2</v>
      </c>
      <c r="Q138" s="95">
        <f>O138/'סכום נכסי הקרן'!$C$42</f>
        <v>5.0805378140426904E-4</v>
      </c>
    </row>
    <row r="139" spans="2:17" s="137" customFormat="1">
      <c r="B139" s="87" t="s">
        <v>1904</v>
      </c>
      <c r="C139" s="97" t="s">
        <v>1730</v>
      </c>
      <c r="D139" s="84" t="s">
        <v>1814</v>
      </c>
      <c r="E139" s="84"/>
      <c r="F139" s="84" t="s">
        <v>846</v>
      </c>
      <c r="G139" s="111">
        <v>42824</v>
      </c>
      <c r="H139" s="84" t="s">
        <v>172</v>
      </c>
      <c r="I139" s="94">
        <v>4.0799999999999992</v>
      </c>
      <c r="J139" s="97" t="s">
        <v>174</v>
      </c>
      <c r="K139" s="98">
        <v>4.9737999999999997E-2</v>
      </c>
      <c r="L139" s="98">
        <v>4.2299999999999997E-2</v>
      </c>
      <c r="M139" s="94">
        <v>4066.94</v>
      </c>
      <c r="N139" s="96">
        <v>103.72</v>
      </c>
      <c r="O139" s="94">
        <v>14.746930000000001</v>
      </c>
      <c r="P139" s="95">
        <f t="shared" si="1"/>
        <v>5.6781523989408273E-4</v>
      </c>
      <c r="Q139" s="95">
        <f>O139/'סכום נכסי הקרן'!$C$42</f>
        <v>2.5843648080105009E-5</v>
      </c>
    </row>
    <row r="140" spans="2:17" s="137" customFormat="1">
      <c r="B140" s="87" t="s">
        <v>1904</v>
      </c>
      <c r="C140" s="97" t="s">
        <v>1730</v>
      </c>
      <c r="D140" s="84" t="s">
        <v>1815</v>
      </c>
      <c r="E140" s="84"/>
      <c r="F140" s="84" t="s">
        <v>846</v>
      </c>
      <c r="G140" s="111">
        <v>42853</v>
      </c>
      <c r="H140" s="84" t="s">
        <v>172</v>
      </c>
      <c r="I140" s="94">
        <v>4.08</v>
      </c>
      <c r="J140" s="97" t="s">
        <v>174</v>
      </c>
      <c r="K140" s="98">
        <v>4.9737999999999997E-2</v>
      </c>
      <c r="L140" s="98">
        <v>4.2300000000000004E-2</v>
      </c>
      <c r="M140" s="94">
        <v>5287.02</v>
      </c>
      <c r="N140" s="96">
        <v>103.72</v>
      </c>
      <c r="O140" s="94">
        <v>19.171009999999999</v>
      </c>
      <c r="P140" s="95">
        <f t="shared" ref="P140:P146" si="2">O140/$O$10</f>
        <v>7.3815985036626997E-4</v>
      </c>
      <c r="Q140" s="95">
        <f>O140/'סכום נכסי הקרן'!$C$42</f>
        <v>3.3596744256612999E-5</v>
      </c>
    </row>
    <row r="141" spans="2:17" s="137" customFormat="1">
      <c r="B141" s="87" t="s">
        <v>1904</v>
      </c>
      <c r="C141" s="97" t="s">
        <v>1730</v>
      </c>
      <c r="D141" s="84" t="s">
        <v>1816</v>
      </c>
      <c r="E141" s="84"/>
      <c r="F141" s="84" t="s">
        <v>846</v>
      </c>
      <c r="G141" s="111">
        <v>42885</v>
      </c>
      <c r="H141" s="84" t="s">
        <v>172</v>
      </c>
      <c r="I141" s="94">
        <v>4.080000000000001</v>
      </c>
      <c r="J141" s="97" t="s">
        <v>174</v>
      </c>
      <c r="K141" s="98">
        <v>4.9737999999999997E-2</v>
      </c>
      <c r="L141" s="98">
        <v>4.2300000000000004E-2</v>
      </c>
      <c r="M141" s="94">
        <v>7727.19</v>
      </c>
      <c r="N141" s="96">
        <v>103.72</v>
      </c>
      <c r="O141" s="94">
        <v>28.019179999999999</v>
      </c>
      <c r="P141" s="95">
        <f t="shared" si="2"/>
        <v>1.0788494563502696E-3</v>
      </c>
      <c r="Q141" s="95">
        <f>O141/'סכום נכסי הקרן'!$C$42</f>
        <v>4.910295413439384E-5</v>
      </c>
    </row>
    <row r="142" spans="2:17" s="137" customFormat="1">
      <c r="B142" s="87" t="s">
        <v>1904</v>
      </c>
      <c r="C142" s="97" t="s">
        <v>1730</v>
      </c>
      <c r="D142" s="84" t="s">
        <v>1817</v>
      </c>
      <c r="E142" s="84"/>
      <c r="F142" s="84" t="s">
        <v>846</v>
      </c>
      <c r="G142" s="111">
        <v>42915</v>
      </c>
      <c r="H142" s="84" t="s">
        <v>172</v>
      </c>
      <c r="I142" s="94">
        <v>4.0599999999999996</v>
      </c>
      <c r="J142" s="97" t="s">
        <v>174</v>
      </c>
      <c r="K142" s="98">
        <v>4.9761E-2</v>
      </c>
      <c r="L142" s="98">
        <v>5.1499999999999997E-2</v>
      </c>
      <c r="M142" s="94">
        <v>6100.41</v>
      </c>
      <c r="N142" s="96">
        <v>100</v>
      </c>
      <c r="O142" s="94">
        <v>21.32704</v>
      </c>
      <c r="P142" s="95">
        <f t="shared" si="2"/>
        <v>8.2117554866204001E-4</v>
      </c>
      <c r="Q142" s="95">
        <f>O142/'סכום נכסי הקרן'!$C$42</f>
        <v>3.7375136136831375E-5</v>
      </c>
    </row>
    <row r="143" spans="2:17" s="137" customFormat="1">
      <c r="B143" s="87" t="s">
        <v>1904</v>
      </c>
      <c r="C143" s="97" t="s">
        <v>1730</v>
      </c>
      <c r="D143" s="84" t="s">
        <v>1818</v>
      </c>
      <c r="E143" s="84"/>
      <c r="F143" s="84" t="s">
        <v>846</v>
      </c>
      <c r="G143" s="111">
        <v>42438</v>
      </c>
      <c r="H143" s="84"/>
      <c r="I143" s="94">
        <v>4.3800000000000008</v>
      </c>
      <c r="J143" s="97" t="s">
        <v>174</v>
      </c>
      <c r="K143" s="98">
        <v>7.2245999999999991E-2</v>
      </c>
      <c r="L143" s="98">
        <v>6.6800000000000012E-2</v>
      </c>
      <c r="M143" s="94">
        <v>25418.39</v>
      </c>
      <c r="N143" s="96">
        <v>103.72</v>
      </c>
      <c r="O143" s="94">
        <v>92.168369999999996</v>
      </c>
      <c r="P143" s="95">
        <f t="shared" si="2"/>
        <v>3.5488474633158609E-3</v>
      </c>
      <c r="Q143" s="95">
        <f>O143/'סכום נכסי הקרן'!$C$42</f>
        <v>1.6152290126805429E-4</v>
      </c>
    </row>
    <row r="144" spans="2:17" s="137" customFormat="1">
      <c r="B144" s="87" t="s">
        <v>1904</v>
      </c>
      <c r="C144" s="97" t="s">
        <v>1730</v>
      </c>
      <c r="D144" s="84" t="s">
        <v>1819</v>
      </c>
      <c r="E144" s="84"/>
      <c r="F144" s="84" t="s">
        <v>846</v>
      </c>
      <c r="G144" s="111">
        <v>42641</v>
      </c>
      <c r="H144" s="84"/>
      <c r="I144" s="94">
        <v>4.379999999999999</v>
      </c>
      <c r="J144" s="97" t="s">
        <v>174</v>
      </c>
      <c r="K144" s="98">
        <v>7.2272000000000003E-2</v>
      </c>
      <c r="L144" s="98">
        <v>6.6800000000000012E-2</v>
      </c>
      <c r="M144" s="94">
        <v>8472.7999999999993</v>
      </c>
      <c r="N144" s="96">
        <v>103.72</v>
      </c>
      <c r="O144" s="94">
        <v>30.722810000000003</v>
      </c>
      <c r="P144" s="95">
        <f t="shared" si="2"/>
        <v>1.1829499245178707E-3</v>
      </c>
      <c r="Q144" s="95">
        <f>O144/'סכום נכסי הקרן'!$C$42</f>
        <v>5.3841002138881176E-5</v>
      </c>
    </row>
    <row r="145" spans="2:17" s="137" customFormat="1">
      <c r="B145" s="87" t="s">
        <v>1906</v>
      </c>
      <c r="C145" s="97" t="s">
        <v>1730</v>
      </c>
      <c r="D145" s="84" t="s">
        <v>1820</v>
      </c>
      <c r="E145" s="84"/>
      <c r="F145" s="84" t="s">
        <v>846</v>
      </c>
      <c r="G145" s="111">
        <v>42887</v>
      </c>
      <c r="H145" s="84"/>
      <c r="I145" s="94">
        <v>3.9400000000000008</v>
      </c>
      <c r="J145" s="97" t="s">
        <v>174</v>
      </c>
      <c r="K145" s="98">
        <v>4.5486000000000006E-2</v>
      </c>
      <c r="L145" s="98">
        <v>4.6699999999999998E-2</v>
      </c>
      <c r="M145" s="94">
        <v>119379.99</v>
      </c>
      <c r="N145" s="96">
        <v>100.34</v>
      </c>
      <c r="O145" s="94">
        <v>418.77143000000001</v>
      </c>
      <c r="P145" s="95">
        <f t="shared" si="2"/>
        <v>1.6124359442015256E-2</v>
      </c>
      <c r="Q145" s="95">
        <f>O145/'סכום נכסי הקרן'!$C$42</f>
        <v>7.3388708449299812E-4</v>
      </c>
    </row>
    <row r="146" spans="2:17" s="137" customFormat="1">
      <c r="B146" s="87" t="s">
        <v>1906</v>
      </c>
      <c r="C146" s="97" t="s">
        <v>1730</v>
      </c>
      <c r="D146" s="84" t="s">
        <v>1821</v>
      </c>
      <c r="E146" s="84"/>
      <c r="F146" s="84" t="s">
        <v>846</v>
      </c>
      <c r="G146" s="111">
        <v>42887</v>
      </c>
      <c r="H146" s="84"/>
      <c r="I146" s="94">
        <v>3.94</v>
      </c>
      <c r="J146" s="97" t="s">
        <v>174</v>
      </c>
      <c r="K146" s="98">
        <v>4.3005000000000002E-2</v>
      </c>
      <c r="L146" s="98">
        <v>4.6300000000000008E-2</v>
      </c>
      <c r="M146" s="94">
        <v>43670.3</v>
      </c>
      <c r="N146" s="96">
        <v>99.981620000000007</v>
      </c>
      <c r="O146" s="94">
        <v>152.64329999999998</v>
      </c>
      <c r="P146" s="95">
        <f t="shared" si="2"/>
        <v>5.8773719009803677E-3</v>
      </c>
      <c r="Q146" s="95">
        <f>O146/'סכום נכסי הקרן'!$C$42</f>
        <v>2.6750379414467232E-4</v>
      </c>
    </row>
    <row r="147" spans="2:17" s="137" customFormat="1">
      <c r="B147" s="139"/>
      <c r="C147" s="139"/>
      <c r="D147" s="139"/>
      <c r="E147" s="139"/>
    </row>
    <row r="150" spans="2:17">
      <c r="B150" s="99" t="s">
        <v>262</v>
      </c>
    </row>
    <row r="151" spans="2:17">
      <c r="B151" s="99" t="s">
        <v>122</v>
      </c>
    </row>
    <row r="152" spans="2:17">
      <c r="B152" s="99" t="s">
        <v>247</v>
      </c>
    </row>
    <row r="153" spans="2:17">
      <c r="B153" s="99" t="s">
        <v>257</v>
      </c>
    </row>
  </sheetData>
  <sheetProtection password="E9C5" sheet="1" objects="1" scenarios="1"/>
  <mergeCells count="1">
    <mergeCell ref="B6:Q6"/>
  </mergeCells>
  <phoneticPr fontId="4" type="noConversion"/>
  <conditionalFormatting sqref="B130:B131 B135:B137">
    <cfRule type="cellIs" dxfId="130" priority="136" operator="equal">
      <formula>2958465</formula>
    </cfRule>
    <cfRule type="cellIs" dxfId="129" priority="137" operator="equal">
      <formula>"NR3"</formula>
    </cfRule>
    <cfRule type="cellIs" dxfId="128" priority="138" operator="equal">
      <formula>"דירוג פנימי"</formula>
    </cfRule>
  </conditionalFormatting>
  <conditionalFormatting sqref="B130:B131 B135:B137">
    <cfRule type="cellIs" dxfId="127" priority="135" operator="equal">
      <formula>2958465</formula>
    </cfRule>
  </conditionalFormatting>
  <conditionalFormatting sqref="B11:B12 B21:B22">
    <cfRule type="cellIs" dxfId="126" priority="134" operator="equal">
      <formula>"NR3"</formula>
    </cfRule>
  </conditionalFormatting>
  <conditionalFormatting sqref="B13:B20">
    <cfRule type="cellIs" dxfId="125" priority="119" operator="equal">
      <formula>"NR3"</formula>
    </cfRule>
  </conditionalFormatting>
  <conditionalFormatting sqref="B23:B26">
    <cfRule type="cellIs" dxfId="124" priority="118" operator="equal">
      <formula>"NR3"</formula>
    </cfRule>
  </conditionalFormatting>
  <conditionalFormatting sqref="B27">
    <cfRule type="cellIs" dxfId="123" priority="117" operator="equal">
      <formula>"NR3"</formula>
    </cfRule>
  </conditionalFormatting>
  <conditionalFormatting sqref="B28:B29">
    <cfRule type="cellIs" dxfId="122" priority="116" operator="equal">
      <formula>"NR3"</formula>
    </cfRule>
  </conditionalFormatting>
  <conditionalFormatting sqref="B30">
    <cfRule type="cellIs" dxfId="121" priority="115" operator="equal">
      <formula>"NR3"</formula>
    </cfRule>
  </conditionalFormatting>
  <conditionalFormatting sqref="B31:B33">
    <cfRule type="cellIs" dxfId="120" priority="114" operator="equal">
      <formula>"NR3"</formula>
    </cfRule>
  </conditionalFormatting>
  <conditionalFormatting sqref="B34">
    <cfRule type="cellIs" dxfId="119" priority="113" operator="equal">
      <formula>"NR3"</formula>
    </cfRule>
  </conditionalFormatting>
  <conditionalFormatting sqref="B48">
    <cfRule type="cellIs" dxfId="118" priority="110" operator="equal">
      <formula>2958465</formula>
    </cfRule>
    <cfRule type="cellIs" dxfId="117" priority="111" operator="equal">
      <formula>"NR3"</formula>
    </cfRule>
    <cfRule type="cellIs" dxfId="116" priority="112" operator="equal">
      <formula>"דירוג פנימי"</formula>
    </cfRule>
  </conditionalFormatting>
  <conditionalFormatting sqref="B48">
    <cfRule type="cellIs" dxfId="115" priority="109" operator="equal">
      <formula>2958465</formula>
    </cfRule>
  </conditionalFormatting>
  <conditionalFormatting sqref="B126">
    <cfRule type="cellIs" dxfId="114" priority="106" operator="equal">
      <formula>2958465</formula>
    </cfRule>
    <cfRule type="cellIs" dxfId="113" priority="107" operator="equal">
      <formula>"NR3"</formula>
    </cfRule>
    <cfRule type="cellIs" dxfId="112" priority="108" operator="equal">
      <formula>"דירוג פנימי"</formula>
    </cfRule>
  </conditionalFormatting>
  <conditionalFormatting sqref="B126">
    <cfRule type="cellIs" dxfId="111" priority="105" operator="equal">
      <formula>2958465</formula>
    </cfRule>
  </conditionalFormatting>
  <conditionalFormatting sqref="B49:B52">
    <cfRule type="cellIs" dxfId="110" priority="102" operator="equal">
      <formula>2958465</formula>
    </cfRule>
    <cfRule type="cellIs" dxfId="109" priority="103" operator="equal">
      <formula>"NR3"</formula>
    </cfRule>
    <cfRule type="cellIs" dxfId="108" priority="104" operator="equal">
      <formula>"דירוג פנימי"</formula>
    </cfRule>
  </conditionalFormatting>
  <conditionalFormatting sqref="B49:B52">
    <cfRule type="cellIs" dxfId="107" priority="101" operator="equal">
      <formula>2958465</formula>
    </cfRule>
  </conditionalFormatting>
  <conditionalFormatting sqref="B53:B56">
    <cfRule type="cellIs" dxfId="106" priority="98" operator="equal">
      <formula>2958465</formula>
    </cfRule>
    <cfRule type="cellIs" dxfId="105" priority="99" operator="equal">
      <formula>"NR3"</formula>
    </cfRule>
    <cfRule type="cellIs" dxfId="104" priority="100" operator="equal">
      <formula>"דירוג פנימי"</formula>
    </cfRule>
  </conditionalFormatting>
  <conditionalFormatting sqref="B53:B56">
    <cfRule type="cellIs" dxfId="103" priority="97" operator="equal">
      <formula>2958465</formula>
    </cfRule>
  </conditionalFormatting>
  <conditionalFormatting sqref="B57:B58">
    <cfRule type="cellIs" dxfId="102" priority="94" operator="equal">
      <formula>2958465</formula>
    </cfRule>
    <cfRule type="cellIs" dxfId="101" priority="95" operator="equal">
      <formula>"NR3"</formula>
    </cfRule>
    <cfRule type="cellIs" dxfId="100" priority="96" operator="equal">
      <formula>"דירוג פנימי"</formula>
    </cfRule>
  </conditionalFormatting>
  <conditionalFormatting sqref="B57:B58">
    <cfRule type="cellIs" dxfId="99" priority="93" operator="equal">
      <formula>2958465</formula>
    </cfRule>
  </conditionalFormatting>
  <conditionalFormatting sqref="B145:B146">
    <cfRule type="cellIs" dxfId="98" priority="1" operator="equal">
      <formula>2958465</formula>
    </cfRule>
  </conditionalFormatting>
  <conditionalFormatting sqref="B59:B68">
    <cfRule type="cellIs" dxfId="97" priority="90" operator="equal">
      <formula>2958465</formula>
    </cfRule>
    <cfRule type="cellIs" dxfId="96" priority="91" operator="equal">
      <formula>"NR3"</formula>
    </cfRule>
    <cfRule type="cellIs" dxfId="95" priority="92" operator="equal">
      <formula>"דירוג פנימי"</formula>
    </cfRule>
  </conditionalFormatting>
  <conditionalFormatting sqref="B59:B68">
    <cfRule type="cellIs" dxfId="94" priority="89" operator="equal">
      <formula>2958465</formula>
    </cfRule>
  </conditionalFormatting>
  <conditionalFormatting sqref="B69:B70">
    <cfRule type="cellIs" dxfId="93" priority="86" operator="equal">
      <formula>2958465</formula>
    </cfRule>
    <cfRule type="cellIs" dxfId="92" priority="87" operator="equal">
      <formula>"NR3"</formula>
    </cfRule>
    <cfRule type="cellIs" dxfId="91" priority="88" operator="equal">
      <formula>"דירוג פנימי"</formula>
    </cfRule>
  </conditionalFormatting>
  <conditionalFormatting sqref="B69:B70">
    <cfRule type="cellIs" dxfId="90" priority="85" operator="equal">
      <formula>2958465</formula>
    </cfRule>
  </conditionalFormatting>
  <conditionalFormatting sqref="B71:B72">
    <cfRule type="cellIs" dxfId="89" priority="82" operator="equal">
      <formula>2958465</formula>
    </cfRule>
    <cfRule type="cellIs" dxfId="88" priority="83" operator="equal">
      <formula>"NR3"</formula>
    </cfRule>
    <cfRule type="cellIs" dxfId="87" priority="84" operator="equal">
      <formula>"דירוג פנימי"</formula>
    </cfRule>
  </conditionalFormatting>
  <conditionalFormatting sqref="B71:B72">
    <cfRule type="cellIs" dxfId="86" priority="81" operator="equal">
      <formula>2958465</formula>
    </cfRule>
  </conditionalFormatting>
  <conditionalFormatting sqref="B73">
    <cfRule type="cellIs" dxfId="85" priority="78" operator="equal">
      <formula>2958465</formula>
    </cfRule>
    <cfRule type="cellIs" dxfId="84" priority="79" operator="equal">
      <formula>"NR3"</formula>
    </cfRule>
    <cfRule type="cellIs" dxfId="83" priority="80" operator="equal">
      <formula>"דירוג פנימי"</formula>
    </cfRule>
  </conditionalFormatting>
  <conditionalFormatting sqref="B73">
    <cfRule type="cellIs" dxfId="82" priority="77" operator="equal">
      <formula>2958465</formula>
    </cfRule>
  </conditionalFormatting>
  <conditionalFormatting sqref="B74:B86">
    <cfRule type="cellIs" dxfId="81" priority="74" operator="equal">
      <formula>2958465</formula>
    </cfRule>
    <cfRule type="cellIs" dxfId="80" priority="75" operator="equal">
      <formula>"NR3"</formula>
    </cfRule>
    <cfRule type="cellIs" dxfId="79" priority="76" operator="equal">
      <formula>"דירוג פנימי"</formula>
    </cfRule>
  </conditionalFormatting>
  <conditionalFormatting sqref="B74:B86">
    <cfRule type="cellIs" dxfId="78" priority="73" operator="equal">
      <formula>2958465</formula>
    </cfRule>
  </conditionalFormatting>
  <conditionalFormatting sqref="B87:B88">
    <cfRule type="cellIs" dxfId="77" priority="70" operator="equal">
      <formula>2958465</formula>
    </cfRule>
    <cfRule type="cellIs" dxfId="76" priority="71" operator="equal">
      <formula>"NR3"</formula>
    </cfRule>
    <cfRule type="cellIs" dxfId="75" priority="72" operator="equal">
      <formula>"דירוג פנימי"</formula>
    </cfRule>
  </conditionalFormatting>
  <conditionalFormatting sqref="B87:B88">
    <cfRule type="cellIs" dxfId="74" priority="69" operator="equal">
      <formula>2958465</formula>
    </cfRule>
  </conditionalFormatting>
  <conditionalFormatting sqref="B89:B94">
    <cfRule type="cellIs" dxfId="73" priority="66" operator="equal">
      <formula>2958465</formula>
    </cfRule>
    <cfRule type="cellIs" dxfId="72" priority="67" operator="equal">
      <formula>"NR3"</formula>
    </cfRule>
    <cfRule type="cellIs" dxfId="71" priority="68" operator="equal">
      <formula>"דירוג פנימי"</formula>
    </cfRule>
  </conditionalFormatting>
  <conditionalFormatting sqref="B89:B94">
    <cfRule type="cellIs" dxfId="70" priority="65" operator="equal">
      <formula>2958465</formula>
    </cfRule>
  </conditionalFormatting>
  <conditionalFormatting sqref="B95:B97">
    <cfRule type="cellIs" dxfId="69" priority="62" operator="equal">
      <formula>2958465</formula>
    </cfRule>
    <cfRule type="cellIs" dxfId="68" priority="63" operator="equal">
      <formula>"NR3"</formula>
    </cfRule>
    <cfRule type="cellIs" dxfId="67" priority="64" operator="equal">
      <formula>"דירוג פנימי"</formula>
    </cfRule>
  </conditionalFormatting>
  <conditionalFormatting sqref="B95:B97">
    <cfRule type="cellIs" dxfId="66" priority="61" operator="equal">
      <formula>2958465</formula>
    </cfRule>
  </conditionalFormatting>
  <conditionalFormatting sqref="B98:B99">
    <cfRule type="cellIs" dxfId="65" priority="58" operator="equal">
      <formula>2958465</formula>
    </cfRule>
    <cfRule type="cellIs" dxfId="64" priority="59" operator="equal">
      <formula>"NR3"</formula>
    </cfRule>
    <cfRule type="cellIs" dxfId="63" priority="60" operator="equal">
      <formula>"דירוג פנימי"</formula>
    </cfRule>
  </conditionalFormatting>
  <conditionalFormatting sqref="B98:B99">
    <cfRule type="cellIs" dxfId="62" priority="57" operator="equal">
      <formula>2958465</formula>
    </cfRule>
  </conditionalFormatting>
  <conditionalFormatting sqref="B100:B101">
    <cfRule type="cellIs" dxfId="61" priority="54" operator="equal">
      <formula>2958465</formula>
    </cfRule>
    <cfRule type="cellIs" dxfId="60" priority="55" operator="equal">
      <formula>"NR3"</formula>
    </cfRule>
    <cfRule type="cellIs" dxfId="59" priority="56" operator="equal">
      <formula>"דירוג פנימי"</formula>
    </cfRule>
  </conditionalFormatting>
  <conditionalFormatting sqref="B100:B101">
    <cfRule type="cellIs" dxfId="58" priority="53" operator="equal">
      <formula>2958465</formula>
    </cfRule>
  </conditionalFormatting>
  <conditionalFormatting sqref="B102">
    <cfRule type="cellIs" dxfId="57" priority="50" operator="equal">
      <formula>2958465</formula>
    </cfRule>
    <cfRule type="cellIs" dxfId="56" priority="51" operator="equal">
      <formula>"NR3"</formula>
    </cfRule>
    <cfRule type="cellIs" dxfId="55" priority="52" operator="equal">
      <formula>"דירוג פנימי"</formula>
    </cfRule>
  </conditionalFormatting>
  <conditionalFormatting sqref="B102">
    <cfRule type="cellIs" dxfId="54" priority="49" operator="equal">
      <formula>2958465</formula>
    </cfRule>
  </conditionalFormatting>
  <conditionalFormatting sqref="B103:B105">
    <cfRule type="cellIs" dxfId="53" priority="46" operator="equal">
      <formula>2958465</formula>
    </cfRule>
    <cfRule type="cellIs" dxfId="52" priority="47" operator="equal">
      <formula>"NR3"</formula>
    </cfRule>
    <cfRule type="cellIs" dxfId="51" priority="48" operator="equal">
      <formula>"דירוג פנימי"</formula>
    </cfRule>
  </conditionalFormatting>
  <conditionalFormatting sqref="B103:B105">
    <cfRule type="cellIs" dxfId="50" priority="45" operator="equal">
      <formula>2958465</formula>
    </cfRule>
  </conditionalFormatting>
  <conditionalFormatting sqref="B106:B113">
    <cfRule type="cellIs" dxfId="49" priority="42" operator="equal">
      <formula>2958465</formula>
    </cfRule>
    <cfRule type="cellIs" dxfId="48" priority="43" operator="equal">
      <formula>"NR3"</formula>
    </cfRule>
    <cfRule type="cellIs" dxfId="47" priority="44" operator="equal">
      <formula>"דירוג פנימי"</formula>
    </cfRule>
  </conditionalFormatting>
  <conditionalFormatting sqref="B106:B113">
    <cfRule type="cellIs" dxfId="46" priority="41" operator="equal">
      <formula>2958465</formula>
    </cfRule>
  </conditionalFormatting>
  <conditionalFormatting sqref="B114:B118">
    <cfRule type="cellIs" dxfId="45" priority="38" operator="equal">
      <formula>2958465</formula>
    </cfRule>
    <cfRule type="cellIs" dxfId="44" priority="39" operator="equal">
      <formula>"NR3"</formula>
    </cfRule>
    <cfRule type="cellIs" dxfId="43" priority="40" operator="equal">
      <formula>"דירוג פנימי"</formula>
    </cfRule>
  </conditionalFormatting>
  <conditionalFormatting sqref="B114:B118">
    <cfRule type="cellIs" dxfId="42" priority="37" operator="equal">
      <formula>2958465</formula>
    </cfRule>
  </conditionalFormatting>
  <conditionalFormatting sqref="B119:B123">
    <cfRule type="cellIs" dxfId="41" priority="34" operator="equal">
      <formula>2958465</formula>
    </cfRule>
    <cfRule type="cellIs" dxfId="40" priority="35" operator="equal">
      <formula>"NR3"</formula>
    </cfRule>
    <cfRule type="cellIs" dxfId="39" priority="36" operator="equal">
      <formula>"דירוג פנימי"</formula>
    </cfRule>
  </conditionalFormatting>
  <conditionalFormatting sqref="B119:B123">
    <cfRule type="cellIs" dxfId="38" priority="33" operator="equal">
      <formula>2958465</formula>
    </cfRule>
  </conditionalFormatting>
  <conditionalFormatting sqref="B124:B125">
    <cfRule type="cellIs" dxfId="37" priority="30" operator="equal">
      <formula>2958465</formula>
    </cfRule>
    <cfRule type="cellIs" dxfId="36" priority="31" operator="equal">
      <formula>"NR3"</formula>
    </cfRule>
    <cfRule type="cellIs" dxfId="35" priority="32" operator="equal">
      <formula>"דירוג פנימי"</formula>
    </cfRule>
  </conditionalFormatting>
  <conditionalFormatting sqref="B124:B125">
    <cfRule type="cellIs" dxfId="34" priority="29" operator="equal">
      <formula>2958465</formula>
    </cfRule>
  </conditionalFormatting>
  <conditionalFormatting sqref="B127:B129">
    <cfRule type="cellIs" dxfId="33" priority="26" operator="equal">
      <formula>2958465</formula>
    </cfRule>
    <cfRule type="cellIs" dxfId="32" priority="27" operator="equal">
      <formula>"NR3"</formula>
    </cfRule>
    <cfRule type="cellIs" dxfId="31" priority="28" operator="equal">
      <formula>"דירוג פנימי"</formula>
    </cfRule>
  </conditionalFormatting>
  <conditionalFormatting sqref="B127:B129">
    <cfRule type="cellIs" dxfId="30" priority="25" operator="equal">
      <formula>2958465</formula>
    </cfRule>
  </conditionalFormatting>
  <conditionalFormatting sqref="B132:B134">
    <cfRule type="cellIs" dxfId="29" priority="22" operator="equal">
      <formula>2958465</formula>
    </cfRule>
    <cfRule type="cellIs" dxfId="28" priority="23" operator="equal">
      <formula>"NR3"</formula>
    </cfRule>
    <cfRule type="cellIs" dxfId="27" priority="24" operator="equal">
      <formula>"דירוג פנימי"</formula>
    </cfRule>
  </conditionalFormatting>
  <conditionalFormatting sqref="B132:B134">
    <cfRule type="cellIs" dxfId="26" priority="21" operator="equal">
      <formula>2958465</formula>
    </cfRule>
  </conditionalFormatting>
  <conditionalFormatting sqref="B139:B141">
    <cfRule type="cellIs" dxfId="25" priority="18" operator="equal">
      <formula>2958465</formula>
    </cfRule>
    <cfRule type="cellIs" dxfId="24" priority="19" operator="equal">
      <formula>"NR3"</formula>
    </cfRule>
    <cfRule type="cellIs" dxfId="23" priority="20" operator="equal">
      <formula>"דירוג פנימי"</formula>
    </cfRule>
  </conditionalFormatting>
  <conditionalFormatting sqref="B139:B141">
    <cfRule type="cellIs" dxfId="22" priority="17" operator="equal">
      <formula>2958465</formula>
    </cfRule>
  </conditionalFormatting>
  <conditionalFormatting sqref="B142">
    <cfRule type="cellIs" dxfId="21" priority="14" operator="equal">
      <formula>2958465</formula>
    </cfRule>
    <cfRule type="cellIs" dxfId="20" priority="15" operator="equal">
      <formula>"NR3"</formula>
    </cfRule>
    <cfRule type="cellIs" dxfId="19" priority="16" operator="equal">
      <formula>"דירוג פנימי"</formula>
    </cfRule>
  </conditionalFormatting>
  <conditionalFormatting sqref="B142">
    <cfRule type="cellIs" dxfId="18" priority="13" operator="equal">
      <formula>2958465</formula>
    </cfRule>
  </conditionalFormatting>
  <conditionalFormatting sqref="B138">
    <cfRule type="cellIs" dxfId="17" priority="10" operator="equal">
      <formula>2958465</formula>
    </cfRule>
    <cfRule type="cellIs" dxfId="16" priority="11" operator="equal">
      <formula>"NR3"</formula>
    </cfRule>
    <cfRule type="cellIs" dxfId="15" priority="12" operator="equal">
      <formula>"דירוג פנימי"</formula>
    </cfRule>
  </conditionalFormatting>
  <conditionalFormatting sqref="B138">
    <cfRule type="cellIs" dxfId="14" priority="9" operator="equal">
      <formula>2958465</formula>
    </cfRule>
  </conditionalFormatting>
  <conditionalFormatting sqref="B143:B144">
    <cfRule type="cellIs" dxfId="13" priority="6" operator="equal">
      <formula>2958465</formula>
    </cfRule>
    <cfRule type="cellIs" dxfId="12" priority="7" operator="equal">
      <formula>"NR3"</formula>
    </cfRule>
    <cfRule type="cellIs" dxfId="11" priority="8" operator="equal">
      <formula>"דירוג פנימי"</formula>
    </cfRule>
  </conditionalFormatting>
  <conditionalFormatting sqref="B143:B144">
    <cfRule type="cellIs" dxfId="10" priority="5" operator="equal">
      <formula>2958465</formula>
    </cfRule>
  </conditionalFormatting>
  <conditionalFormatting sqref="B145:B146">
    <cfRule type="cellIs" dxfId="9" priority="2" operator="equal">
      <formula>2958465</formula>
    </cfRule>
    <cfRule type="cellIs" dxfId="8" priority="3" operator="equal">
      <formula>"NR3"</formula>
    </cfRule>
    <cfRule type="cellIs" dxfId="7" priority="4" operator="equal">
      <formula>"דירוג פנימי"</formula>
    </cfRule>
  </conditionalFormatting>
  <dataValidations count="1">
    <dataValidation allowBlank="1" showInputMessage="1" showErrorMessage="1" sqref="D1:Q9 C5:C9 B1:B9 B152:B1048576 C147:Q1048576 B147:B149 A1:A1048576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25"/>
  <sheetViews>
    <sheetView rightToLeft="1" zoomScale="85" zoomScaleNormal="85" workbookViewId="0">
      <selection activeCell="I23" sqref="I23"/>
    </sheetView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41.7109375" style="2" bestFit="1" customWidth="1"/>
    <col min="4" max="4" width="11.28515625" style="2" bestFit="1" customWidth="1"/>
    <col min="5" max="5" width="4.85546875" style="1" bestFit="1" customWidth="1"/>
    <col min="6" max="6" width="7.8554687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190</v>
      </c>
      <c r="C1" s="78" t="s" vm="1">
        <v>263</v>
      </c>
    </row>
    <row r="2" spans="2:64">
      <c r="B2" s="57" t="s">
        <v>189</v>
      </c>
      <c r="C2" s="78" t="s">
        <v>264</v>
      </c>
    </row>
    <row r="3" spans="2:64">
      <c r="B3" s="57" t="s">
        <v>191</v>
      </c>
      <c r="C3" s="78" t="s">
        <v>265</v>
      </c>
    </row>
    <row r="4" spans="2:64">
      <c r="B4" s="57" t="s">
        <v>192</v>
      </c>
      <c r="C4" s="78">
        <v>2145</v>
      </c>
    </row>
    <row r="6" spans="2:64" ht="26.25" customHeight="1">
      <c r="B6" s="194" t="s">
        <v>223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64" s="3" customFormat="1" ht="63">
      <c r="B7" s="60" t="s">
        <v>126</v>
      </c>
      <c r="C7" s="61" t="s">
        <v>50</v>
      </c>
      <c r="D7" s="61" t="s">
        <v>127</v>
      </c>
      <c r="E7" s="61" t="s">
        <v>15</v>
      </c>
      <c r="F7" s="61" t="s">
        <v>70</v>
      </c>
      <c r="G7" s="61" t="s">
        <v>18</v>
      </c>
      <c r="H7" s="61" t="s">
        <v>110</v>
      </c>
      <c r="I7" s="61" t="s">
        <v>57</v>
      </c>
      <c r="J7" s="61" t="s">
        <v>19</v>
      </c>
      <c r="K7" s="61" t="s">
        <v>249</v>
      </c>
      <c r="L7" s="61" t="s">
        <v>248</v>
      </c>
      <c r="M7" s="61" t="s">
        <v>119</v>
      </c>
      <c r="N7" s="61" t="s">
        <v>193</v>
      </c>
      <c r="O7" s="63" t="s">
        <v>195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258</v>
      </c>
      <c r="L8" s="32"/>
      <c r="M8" s="32" t="s">
        <v>252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9" t="s">
        <v>45</v>
      </c>
      <c r="C10" s="130"/>
      <c r="D10" s="130"/>
      <c r="E10" s="130"/>
      <c r="F10" s="130"/>
      <c r="G10" s="131">
        <v>0.44715699684873184</v>
      </c>
      <c r="H10" s="130"/>
      <c r="I10" s="130"/>
      <c r="J10" s="132">
        <v>4.1520785587561794E-3</v>
      </c>
      <c r="K10" s="131"/>
      <c r="L10" s="133"/>
      <c r="M10" s="131">
        <v>20052.190190000001</v>
      </c>
      <c r="N10" s="132">
        <v>1</v>
      </c>
      <c r="O10" s="132">
        <f>M10/'סכום נכסי הקרן'!$C$42</f>
        <v>3.5140991820378477E-2</v>
      </c>
      <c r="P10" s="137"/>
      <c r="Q10" s="137"/>
      <c r="R10" s="137"/>
      <c r="S10" s="1"/>
      <c r="T10" s="1"/>
      <c r="U10" s="1"/>
      <c r="BL10" s="1"/>
    </row>
    <row r="11" spans="2:64" ht="20.25" customHeight="1">
      <c r="B11" s="129" t="s">
        <v>243</v>
      </c>
      <c r="C11" s="130"/>
      <c r="D11" s="130"/>
      <c r="E11" s="130"/>
      <c r="F11" s="130"/>
      <c r="G11" s="131">
        <v>0.44715699684873184</v>
      </c>
      <c r="H11" s="130"/>
      <c r="I11" s="130"/>
      <c r="J11" s="132">
        <v>4.1520785587561794E-3</v>
      </c>
      <c r="K11" s="131"/>
      <c r="L11" s="133"/>
      <c r="M11" s="131">
        <v>20052.190190000001</v>
      </c>
      <c r="N11" s="132">
        <v>1</v>
      </c>
      <c r="O11" s="132">
        <f>M11/'סכום נכסי הקרן'!$C$42</f>
        <v>3.5140991820378477E-2</v>
      </c>
      <c r="P11" s="137"/>
      <c r="Q11" s="137"/>
      <c r="R11" s="137"/>
    </row>
    <row r="12" spans="2:64">
      <c r="B12" s="129" t="s">
        <v>65</v>
      </c>
      <c r="C12" s="130"/>
      <c r="D12" s="130"/>
      <c r="E12" s="130"/>
      <c r="F12" s="130"/>
      <c r="G12" s="131">
        <v>0.44715699684873184</v>
      </c>
      <c r="H12" s="130"/>
      <c r="I12" s="130"/>
      <c r="J12" s="132">
        <v>4.1520785587561794E-3</v>
      </c>
      <c r="K12" s="131"/>
      <c r="L12" s="133"/>
      <c r="M12" s="131">
        <v>20052.190190000001</v>
      </c>
      <c r="N12" s="132">
        <v>1</v>
      </c>
      <c r="O12" s="132">
        <f>M12/'סכום נכסי הקרן'!$C$42</f>
        <v>3.5140991820378477E-2</v>
      </c>
      <c r="P12" s="137"/>
      <c r="Q12" s="137"/>
      <c r="R12" s="137"/>
    </row>
    <row r="13" spans="2:64">
      <c r="B13" s="87" t="s">
        <v>1822</v>
      </c>
      <c r="C13" s="84" t="s">
        <v>1823</v>
      </c>
      <c r="D13" s="84" t="s">
        <v>348</v>
      </c>
      <c r="E13" s="84" t="s">
        <v>332</v>
      </c>
      <c r="F13" s="84" t="s">
        <v>173</v>
      </c>
      <c r="G13" s="94">
        <v>0.59</v>
      </c>
      <c r="H13" s="97" t="s">
        <v>175</v>
      </c>
      <c r="I13" s="98">
        <v>4.5000000000000005E-3</v>
      </c>
      <c r="J13" s="95">
        <v>3.3999999999999998E-3</v>
      </c>
      <c r="K13" s="94">
        <v>1500000</v>
      </c>
      <c r="L13" s="96">
        <v>100.25</v>
      </c>
      <c r="M13" s="94">
        <v>1503.7500199999999</v>
      </c>
      <c r="N13" s="95">
        <v>7.4991809161570694E-2</v>
      </c>
      <c r="O13" s="95">
        <f>M13/'סכום נכסי הקרן'!$C$42</f>
        <v>2.6352865523421396E-3</v>
      </c>
      <c r="P13" s="137"/>
      <c r="Q13" s="137"/>
      <c r="R13" s="137"/>
    </row>
    <row r="14" spans="2:64">
      <c r="B14" s="87" t="s">
        <v>1824</v>
      </c>
      <c r="C14" s="84" t="s">
        <v>1825</v>
      </c>
      <c r="D14" s="84" t="s">
        <v>348</v>
      </c>
      <c r="E14" s="84" t="s">
        <v>332</v>
      </c>
      <c r="F14" s="84" t="s">
        <v>173</v>
      </c>
      <c r="G14" s="94">
        <v>0.76</v>
      </c>
      <c r="H14" s="97" t="s">
        <v>175</v>
      </c>
      <c r="I14" s="98">
        <v>4.6999999999999993E-3</v>
      </c>
      <c r="J14" s="95">
        <v>3.8E-3</v>
      </c>
      <c r="K14" s="94">
        <v>1300000</v>
      </c>
      <c r="L14" s="96">
        <v>100.18</v>
      </c>
      <c r="M14" s="94">
        <v>1302.3399399999998</v>
      </c>
      <c r="N14" s="95">
        <v>6.4947515840413028E-2</v>
      </c>
      <c r="O14" s="95">
        <f>M14/'סכום נכסי הקרן'!$C$42</f>
        <v>2.2823201229018558E-3</v>
      </c>
      <c r="P14" s="137"/>
      <c r="Q14" s="137"/>
      <c r="R14" s="137"/>
    </row>
    <row r="15" spans="2:64">
      <c r="B15" s="87" t="s">
        <v>1826</v>
      </c>
      <c r="C15" s="84" t="s">
        <v>1827</v>
      </c>
      <c r="D15" s="84" t="s">
        <v>348</v>
      </c>
      <c r="E15" s="84" t="s">
        <v>332</v>
      </c>
      <c r="F15" s="84" t="s">
        <v>173</v>
      </c>
      <c r="G15" s="94">
        <v>0.84</v>
      </c>
      <c r="H15" s="97" t="s">
        <v>175</v>
      </c>
      <c r="I15" s="98">
        <v>4.5000000000000005E-3</v>
      </c>
      <c r="J15" s="95">
        <v>3.9000000000000003E-3</v>
      </c>
      <c r="K15" s="94">
        <v>1600000</v>
      </c>
      <c r="L15" s="96">
        <v>100.12</v>
      </c>
      <c r="M15" s="94">
        <v>1601.91995</v>
      </c>
      <c r="N15" s="95">
        <v>7.9887530230930842E-2</v>
      </c>
      <c r="O15" s="95">
        <f>M15/'סכום נכסי הקרן'!$C$42</f>
        <v>2.8073270463953794E-3</v>
      </c>
      <c r="P15" s="137"/>
      <c r="Q15" s="137"/>
      <c r="R15" s="137"/>
    </row>
    <row r="16" spans="2:64">
      <c r="B16" s="87" t="s">
        <v>1828</v>
      </c>
      <c r="C16" s="84" t="s">
        <v>1829</v>
      </c>
      <c r="D16" s="84" t="s">
        <v>348</v>
      </c>
      <c r="E16" s="84" t="s">
        <v>332</v>
      </c>
      <c r="F16" s="84" t="s">
        <v>173</v>
      </c>
      <c r="G16" s="94">
        <v>0.94000000000000006</v>
      </c>
      <c r="H16" s="97" t="s">
        <v>175</v>
      </c>
      <c r="I16" s="98">
        <v>4.5000000000000005E-3</v>
      </c>
      <c r="J16" s="95">
        <v>4.4999999999999997E-3</v>
      </c>
      <c r="K16" s="94">
        <v>1400000</v>
      </c>
      <c r="L16" s="96">
        <v>100.03</v>
      </c>
      <c r="M16" s="94">
        <v>1400.4200499999999</v>
      </c>
      <c r="N16" s="95">
        <v>6.9838757598578299E-2</v>
      </c>
      <c r="O16" s="95">
        <f>M16/'סכום נכסי הקרן'!$C$42</f>
        <v>2.4542032095170355E-3</v>
      </c>
      <c r="P16" s="137"/>
      <c r="Q16" s="137"/>
      <c r="R16" s="137"/>
    </row>
    <row r="17" spans="2:18">
      <c r="B17" s="87" t="s">
        <v>1830</v>
      </c>
      <c r="C17" s="84" t="s">
        <v>1831</v>
      </c>
      <c r="D17" s="84" t="s">
        <v>348</v>
      </c>
      <c r="E17" s="84" t="s">
        <v>332</v>
      </c>
      <c r="F17" s="84" t="s">
        <v>173</v>
      </c>
      <c r="G17" s="94">
        <v>0.69</v>
      </c>
      <c r="H17" s="97" t="s">
        <v>175</v>
      </c>
      <c r="I17" s="98">
        <v>4.5000000000000005E-3</v>
      </c>
      <c r="J17" s="95">
        <v>3.8E-3</v>
      </c>
      <c r="K17" s="94">
        <v>1300000</v>
      </c>
      <c r="L17" s="96">
        <v>100.19</v>
      </c>
      <c r="M17" s="94">
        <v>1302.4700500000001</v>
      </c>
      <c r="N17" s="95">
        <v>6.4954004408433158E-2</v>
      </c>
      <c r="O17" s="95">
        <f>M17/'סכום נכסי הקרן'!$C$42</f>
        <v>2.2825481376175772E-3</v>
      </c>
      <c r="P17" s="137"/>
      <c r="Q17" s="137"/>
      <c r="R17" s="137"/>
    </row>
    <row r="18" spans="2:18">
      <c r="B18" s="87" t="s">
        <v>1832</v>
      </c>
      <c r="C18" s="84" t="s">
        <v>1833</v>
      </c>
      <c r="D18" s="84" t="s">
        <v>348</v>
      </c>
      <c r="E18" s="84" t="s">
        <v>332</v>
      </c>
      <c r="F18" s="84" t="s">
        <v>173</v>
      </c>
      <c r="G18" s="94">
        <v>0.11</v>
      </c>
      <c r="H18" s="97" t="s">
        <v>175</v>
      </c>
      <c r="I18" s="98">
        <v>4.1999999999999997E-3</v>
      </c>
      <c r="J18" s="95">
        <v>4.4000000000000003E-3</v>
      </c>
      <c r="K18" s="94">
        <v>1500000</v>
      </c>
      <c r="L18" s="96">
        <v>100.37</v>
      </c>
      <c r="M18" s="94">
        <v>1505.55</v>
      </c>
      <c r="N18" s="95">
        <v>7.5081573919581895E-2</v>
      </c>
      <c r="O18" s="95">
        <f>M18/'סכום נכסי הקרן'!$C$42</f>
        <v>2.6384409749691693E-3</v>
      </c>
      <c r="P18" s="137"/>
      <c r="Q18" s="137"/>
      <c r="R18" s="137"/>
    </row>
    <row r="19" spans="2:18">
      <c r="B19" s="87" t="s">
        <v>1834</v>
      </c>
      <c r="C19" s="84" t="s">
        <v>1835</v>
      </c>
      <c r="D19" s="84" t="s">
        <v>348</v>
      </c>
      <c r="E19" s="84" t="s">
        <v>332</v>
      </c>
      <c r="F19" s="84" t="s">
        <v>173</v>
      </c>
      <c r="G19" s="94">
        <v>0.42000000000000004</v>
      </c>
      <c r="H19" s="97" t="s">
        <v>175</v>
      </c>
      <c r="I19" s="98">
        <v>4.5000000000000005E-3</v>
      </c>
      <c r="J19" s="95">
        <v>3.2999999999999995E-3</v>
      </c>
      <c r="K19" s="94">
        <v>1400000</v>
      </c>
      <c r="L19" s="96">
        <v>100.31</v>
      </c>
      <c r="M19" s="94">
        <v>1404.34007</v>
      </c>
      <c r="N19" s="95">
        <v>7.0034248463309634E-2</v>
      </c>
      <c r="O19" s="95">
        <f>M19/'סכום נכסי הקרן'!$C$42</f>
        <v>2.4610729523955178E-3</v>
      </c>
      <c r="P19" s="137"/>
      <c r="Q19" s="137"/>
      <c r="R19" s="137"/>
    </row>
    <row r="20" spans="2:18">
      <c r="B20" s="87" t="s">
        <v>1836</v>
      </c>
      <c r="C20" s="84" t="s">
        <v>1837</v>
      </c>
      <c r="D20" s="84" t="s">
        <v>348</v>
      </c>
      <c r="E20" s="84" t="s">
        <v>332</v>
      </c>
      <c r="F20" s="84" t="s">
        <v>173</v>
      </c>
      <c r="G20" s="94">
        <v>0.35</v>
      </c>
      <c r="H20" s="97" t="s">
        <v>175</v>
      </c>
      <c r="I20" s="98">
        <v>4.1999999999999997E-3</v>
      </c>
      <c r="J20" s="95">
        <v>3.8E-3</v>
      </c>
      <c r="K20" s="94">
        <v>2500000</v>
      </c>
      <c r="L20" s="96">
        <v>100.29</v>
      </c>
      <c r="M20" s="94">
        <v>2507.2499700000003</v>
      </c>
      <c r="N20" s="95">
        <v>0.12503621530830894</v>
      </c>
      <c r="O20" s="95">
        <f>M20/'סכום נכסי הקרן'!$C$42</f>
        <v>4.3938966194003665E-3</v>
      </c>
      <c r="P20" s="137"/>
      <c r="Q20" s="137"/>
      <c r="R20" s="137"/>
    </row>
    <row r="21" spans="2:18">
      <c r="B21" s="87" t="s">
        <v>1838</v>
      </c>
      <c r="C21" s="84" t="s">
        <v>1839</v>
      </c>
      <c r="D21" s="84" t="s">
        <v>348</v>
      </c>
      <c r="E21" s="84" t="s">
        <v>332</v>
      </c>
      <c r="F21" s="84" t="s">
        <v>173</v>
      </c>
      <c r="G21" s="94">
        <v>0.13000000000000003</v>
      </c>
      <c r="H21" s="97" t="s">
        <v>175</v>
      </c>
      <c r="I21" s="98">
        <v>4.5000000000000005E-3</v>
      </c>
      <c r="J21" s="95">
        <v>4.6999999999999993E-3</v>
      </c>
      <c r="K21" s="94">
        <v>1500000</v>
      </c>
      <c r="L21" s="96">
        <v>100.39</v>
      </c>
      <c r="M21" s="94">
        <v>1505.85004</v>
      </c>
      <c r="N21" s="95">
        <v>7.5096536873611203E-2</v>
      </c>
      <c r="O21" s="95">
        <f>M21/'סכום נכסי הקרן'!$C$42</f>
        <v>2.6389667880143222E-3</v>
      </c>
      <c r="P21" s="137"/>
      <c r="Q21" s="137"/>
      <c r="R21" s="137"/>
    </row>
    <row r="22" spans="2:18">
      <c r="B22" s="87" t="s">
        <v>1840</v>
      </c>
      <c r="C22" s="84" t="s">
        <v>1841</v>
      </c>
      <c r="D22" s="84" t="s">
        <v>348</v>
      </c>
      <c r="E22" s="84" t="s">
        <v>332</v>
      </c>
      <c r="F22" s="84" t="s">
        <v>173</v>
      </c>
      <c r="G22" s="94">
        <v>0.5</v>
      </c>
      <c r="H22" s="97" t="s">
        <v>175</v>
      </c>
      <c r="I22" s="98">
        <v>4.5000000000000005E-3</v>
      </c>
      <c r="J22" s="95">
        <v>3.4000000000000002E-3</v>
      </c>
      <c r="K22" s="94">
        <v>1500000</v>
      </c>
      <c r="L22" s="96">
        <v>100.28</v>
      </c>
      <c r="M22" s="94">
        <v>1504.1999799999999</v>
      </c>
      <c r="N22" s="95">
        <v>7.5014248605628234E-2</v>
      </c>
      <c r="O22" s="95">
        <f>M22/'סכום נכסי הקרן'!$C$42</f>
        <v>2.6360750966622198E-3</v>
      </c>
      <c r="P22" s="137"/>
      <c r="Q22" s="137"/>
      <c r="R22" s="137"/>
    </row>
    <row r="23" spans="2:18">
      <c r="B23" s="87" t="s">
        <v>1842</v>
      </c>
      <c r="C23" s="84" t="s">
        <v>1843</v>
      </c>
      <c r="D23" s="84" t="s">
        <v>348</v>
      </c>
      <c r="E23" s="84" t="s">
        <v>332</v>
      </c>
      <c r="F23" s="84" t="s">
        <v>173</v>
      </c>
      <c r="G23" s="94">
        <v>0.19</v>
      </c>
      <c r="H23" s="97" t="s">
        <v>175</v>
      </c>
      <c r="I23" s="98">
        <v>4.1999999999999997E-3</v>
      </c>
      <c r="J23" s="95">
        <v>3.5999999999999999E-3</v>
      </c>
      <c r="K23" s="94">
        <v>1500000</v>
      </c>
      <c r="L23" s="96">
        <v>100.35</v>
      </c>
      <c r="M23" s="94">
        <v>1505.2500199999999</v>
      </c>
      <c r="N23" s="95">
        <v>7.506661395774443E-2</v>
      </c>
      <c r="O23" s="95">
        <f>M23/'סכום נכסי הקרן'!$C$42</f>
        <v>2.637915267072606E-3</v>
      </c>
      <c r="P23" s="137"/>
      <c r="Q23" s="137"/>
      <c r="R23" s="137"/>
    </row>
    <row r="24" spans="2:18">
      <c r="B24" s="87" t="s">
        <v>1844</v>
      </c>
      <c r="C24" s="84" t="s">
        <v>1845</v>
      </c>
      <c r="D24" s="84" t="s">
        <v>357</v>
      </c>
      <c r="E24" s="84" t="s">
        <v>358</v>
      </c>
      <c r="F24" s="84" t="s">
        <v>173</v>
      </c>
      <c r="G24" s="94">
        <v>0.23000000000000004</v>
      </c>
      <c r="H24" s="97" t="s">
        <v>175</v>
      </c>
      <c r="I24" s="98">
        <v>4.1999999999999997E-3</v>
      </c>
      <c r="J24" s="95">
        <v>5.6999999999999993E-3</v>
      </c>
      <c r="K24" s="94">
        <v>1500000</v>
      </c>
      <c r="L24" s="96">
        <v>100.29</v>
      </c>
      <c r="M24" s="94">
        <v>1504.35005</v>
      </c>
      <c r="N24" s="95">
        <v>7.5021732576136105E-2</v>
      </c>
      <c r="O24" s="95">
        <f>M24/'סכום נכסי הקרן'!$C$42</f>
        <v>2.6363380908086208E-3</v>
      </c>
      <c r="P24" s="137"/>
      <c r="Q24" s="137"/>
      <c r="R24" s="137"/>
    </row>
    <row r="25" spans="2:18">
      <c r="B25" s="87" t="s">
        <v>1844</v>
      </c>
      <c r="C25" s="84" t="s">
        <v>1846</v>
      </c>
      <c r="D25" s="84" t="s">
        <v>357</v>
      </c>
      <c r="E25" s="84" t="s">
        <v>358</v>
      </c>
      <c r="F25" s="84" t="s">
        <v>173</v>
      </c>
      <c r="G25" s="94">
        <v>0.20999999999999996</v>
      </c>
      <c r="H25" s="97" t="s">
        <v>175</v>
      </c>
      <c r="I25" s="98">
        <v>4.1999999999999997E-3</v>
      </c>
      <c r="J25" s="95">
        <v>5.7999999999999987E-3</v>
      </c>
      <c r="K25" s="94">
        <v>1500000</v>
      </c>
      <c r="L25" s="96">
        <v>100.3</v>
      </c>
      <c r="M25" s="94">
        <v>1504.5000500000001</v>
      </c>
      <c r="N25" s="95">
        <v>7.5029213055753483E-2</v>
      </c>
      <c r="O25" s="95">
        <f>M25/'סכום נכסי הקרן'!$C$42</f>
        <v>2.6366009622816673E-3</v>
      </c>
      <c r="P25" s="137"/>
      <c r="Q25" s="137"/>
      <c r="R25" s="137"/>
    </row>
    <row r="26" spans="2:18">
      <c r="B26" s="83"/>
      <c r="C26" s="84"/>
      <c r="D26" s="84"/>
      <c r="E26" s="84"/>
      <c r="F26" s="84"/>
      <c r="G26" s="84"/>
      <c r="H26" s="84"/>
      <c r="I26" s="84"/>
      <c r="J26" s="95"/>
      <c r="K26" s="94"/>
      <c r="L26" s="96"/>
      <c r="M26" s="84"/>
      <c r="N26" s="95"/>
      <c r="O26" s="84"/>
      <c r="P26" s="137"/>
      <c r="Q26" s="137"/>
      <c r="R26" s="137"/>
    </row>
    <row r="27" spans="2:18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37"/>
      <c r="Q27" s="137"/>
      <c r="R27" s="137"/>
    </row>
    <row r="28" spans="2:18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37"/>
      <c r="Q28" s="137"/>
      <c r="R28" s="137"/>
    </row>
    <row r="29" spans="2:18">
      <c r="B29" s="99" t="s">
        <v>262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37"/>
      <c r="Q29" s="137"/>
      <c r="R29" s="137"/>
    </row>
    <row r="30" spans="2:18">
      <c r="B30" s="99" t="s">
        <v>122</v>
      </c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37"/>
      <c r="Q30" s="137"/>
      <c r="R30" s="137"/>
    </row>
    <row r="31" spans="2:18">
      <c r="B31" s="99" t="s">
        <v>247</v>
      </c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37"/>
      <c r="Q31" s="137"/>
      <c r="R31" s="137"/>
    </row>
    <row r="32" spans="2:18">
      <c r="B32" s="99" t="s">
        <v>257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37"/>
      <c r="Q32" s="137"/>
      <c r="R32" s="137"/>
    </row>
    <row r="33" spans="2:18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37"/>
      <c r="Q33" s="137"/>
      <c r="R33" s="137"/>
    </row>
    <row r="34" spans="2:18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37"/>
      <c r="Q34" s="137"/>
      <c r="R34" s="137"/>
    </row>
    <row r="35" spans="2:18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37"/>
      <c r="Q35" s="137"/>
      <c r="R35" s="137"/>
    </row>
    <row r="36" spans="2:18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8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8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8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8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8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8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8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8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8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8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8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8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</row>
    <row r="117" spans="2:15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</row>
    <row r="118" spans="2:15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</row>
    <row r="119" spans="2:15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</row>
    <row r="120" spans="2:15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</row>
    <row r="121" spans="2:15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</row>
    <row r="122" spans="2:15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</row>
    <row r="123" spans="2:15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</row>
    <row r="124" spans="2:15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</row>
    <row r="125" spans="2:1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I18" sqref="I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190</v>
      </c>
      <c r="C1" s="78" t="s" vm="1">
        <v>263</v>
      </c>
    </row>
    <row r="2" spans="2:56">
      <c r="B2" s="57" t="s">
        <v>189</v>
      </c>
      <c r="C2" s="78" t="s">
        <v>264</v>
      </c>
    </row>
    <row r="3" spans="2:56">
      <c r="B3" s="57" t="s">
        <v>191</v>
      </c>
      <c r="C3" s="78" t="s">
        <v>265</v>
      </c>
    </row>
    <row r="4" spans="2:56">
      <c r="B4" s="57" t="s">
        <v>192</v>
      </c>
      <c r="C4" s="78">
        <v>2145</v>
      </c>
    </row>
    <row r="6" spans="2:56" ht="26.25" customHeight="1">
      <c r="B6" s="194" t="s">
        <v>224</v>
      </c>
      <c r="C6" s="195"/>
      <c r="D6" s="195"/>
      <c r="E6" s="195"/>
      <c r="F6" s="195"/>
      <c r="G6" s="195"/>
      <c r="H6" s="195"/>
      <c r="I6" s="195"/>
      <c r="J6" s="196"/>
    </row>
    <row r="7" spans="2:56" s="3" customFormat="1" ht="78.75">
      <c r="B7" s="60" t="s">
        <v>126</v>
      </c>
      <c r="C7" s="62" t="s">
        <v>59</v>
      </c>
      <c r="D7" s="62" t="s">
        <v>94</v>
      </c>
      <c r="E7" s="62" t="s">
        <v>60</v>
      </c>
      <c r="F7" s="62" t="s">
        <v>110</v>
      </c>
      <c r="G7" s="62" t="s">
        <v>235</v>
      </c>
      <c r="H7" s="62" t="s">
        <v>193</v>
      </c>
      <c r="I7" s="64" t="s">
        <v>194</v>
      </c>
      <c r="J7" s="64" t="s">
        <v>261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253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2"/>
      <c r="C11" s="101"/>
      <c r="D11" s="101"/>
      <c r="E11" s="101"/>
      <c r="F11" s="101"/>
      <c r="G11" s="101"/>
      <c r="H11" s="101"/>
      <c r="I11" s="101"/>
      <c r="J11" s="101"/>
    </row>
    <row r="12" spans="2:56">
      <c r="B12" s="112"/>
      <c r="C12" s="101"/>
      <c r="D12" s="101"/>
      <c r="E12" s="101"/>
      <c r="F12" s="101"/>
      <c r="G12" s="101"/>
      <c r="H12" s="101"/>
      <c r="I12" s="101"/>
      <c r="J12" s="101"/>
    </row>
    <row r="13" spans="2:56">
      <c r="B13" s="101"/>
      <c r="C13" s="101"/>
      <c r="D13" s="101"/>
      <c r="E13" s="101"/>
      <c r="F13" s="101"/>
      <c r="G13" s="101"/>
      <c r="H13" s="101"/>
      <c r="I13" s="101"/>
      <c r="J13" s="101"/>
    </row>
    <row r="14" spans="2:56">
      <c r="B14" s="101"/>
      <c r="C14" s="101"/>
      <c r="D14" s="101"/>
      <c r="E14" s="101"/>
      <c r="F14" s="101"/>
      <c r="G14" s="101"/>
      <c r="H14" s="101"/>
      <c r="I14" s="101"/>
      <c r="J14" s="101"/>
    </row>
    <row r="15" spans="2:56">
      <c r="B15" s="101"/>
      <c r="C15" s="101"/>
      <c r="D15" s="101"/>
      <c r="E15" s="101"/>
      <c r="F15" s="101"/>
      <c r="G15" s="101"/>
      <c r="H15" s="101"/>
      <c r="I15" s="101"/>
      <c r="J15" s="101"/>
    </row>
    <row r="16" spans="2:56">
      <c r="B16" s="101"/>
      <c r="C16" s="101"/>
      <c r="D16" s="101"/>
      <c r="E16" s="101"/>
      <c r="F16" s="101"/>
      <c r="G16" s="101"/>
      <c r="H16" s="101"/>
      <c r="I16" s="101"/>
      <c r="J16" s="101"/>
    </row>
    <row r="17" spans="2:10">
      <c r="B17" s="99" t="s">
        <v>262</v>
      </c>
      <c r="C17" s="101"/>
      <c r="D17" s="101"/>
      <c r="E17" s="101"/>
      <c r="F17" s="101"/>
      <c r="G17" s="101"/>
      <c r="H17" s="101"/>
      <c r="I17" s="101"/>
      <c r="J17" s="101"/>
    </row>
    <row r="18" spans="2:10">
      <c r="B18" s="99" t="s">
        <v>122</v>
      </c>
      <c r="C18" s="101"/>
      <c r="D18" s="101"/>
      <c r="E18" s="101"/>
      <c r="F18" s="101"/>
      <c r="G18" s="101"/>
      <c r="H18" s="101"/>
      <c r="I18" s="101"/>
      <c r="J18" s="101"/>
    </row>
    <row r="19" spans="2:10">
      <c r="B19" s="99" t="s">
        <v>247</v>
      </c>
      <c r="C19" s="101"/>
      <c r="D19" s="101"/>
      <c r="E19" s="101"/>
      <c r="F19" s="101"/>
      <c r="G19" s="101"/>
      <c r="H19" s="101"/>
      <c r="I19" s="101"/>
      <c r="J19" s="101"/>
    </row>
    <row r="20" spans="2:10">
      <c r="B20" s="99" t="s">
        <v>257</v>
      </c>
      <c r="C20" s="101"/>
      <c r="D20" s="101"/>
      <c r="E20" s="101"/>
      <c r="F20" s="101"/>
      <c r="G20" s="101"/>
      <c r="H20" s="101"/>
      <c r="I20" s="101"/>
      <c r="J20" s="101"/>
    </row>
    <row r="21" spans="2:10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10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10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10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10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10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10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10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 B19:B20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4" sqref="B14:B1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190</v>
      </c>
      <c r="C1" s="78" t="s" vm="1">
        <v>263</v>
      </c>
    </row>
    <row r="2" spans="2:60">
      <c r="B2" s="57" t="s">
        <v>189</v>
      </c>
      <c r="C2" s="78" t="s">
        <v>264</v>
      </c>
    </row>
    <row r="3" spans="2:60">
      <c r="B3" s="57" t="s">
        <v>191</v>
      </c>
      <c r="C3" s="78" t="s">
        <v>265</v>
      </c>
    </row>
    <row r="4" spans="2:60">
      <c r="B4" s="57" t="s">
        <v>192</v>
      </c>
      <c r="C4" s="78">
        <v>2145</v>
      </c>
    </row>
    <row r="6" spans="2:60" ht="26.25" customHeight="1">
      <c r="B6" s="194" t="s">
        <v>225</v>
      </c>
      <c r="C6" s="195"/>
      <c r="D6" s="195"/>
      <c r="E6" s="195"/>
      <c r="F6" s="195"/>
      <c r="G6" s="195"/>
      <c r="H6" s="195"/>
      <c r="I6" s="195"/>
      <c r="J6" s="195"/>
      <c r="K6" s="196"/>
    </row>
    <row r="7" spans="2:60" s="3" customFormat="1" ht="66">
      <c r="B7" s="60" t="s">
        <v>126</v>
      </c>
      <c r="C7" s="60" t="s">
        <v>127</v>
      </c>
      <c r="D7" s="60" t="s">
        <v>15</v>
      </c>
      <c r="E7" s="60" t="s">
        <v>16</v>
      </c>
      <c r="F7" s="60" t="s">
        <v>61</v>
      </c>
      <c r="G7" s="60" t="s">
        <v>110</v>
      </c>
      <c r="H7" s="60" t="s">
        <v>58</v>
      </c>
      <c r="I7" s="60" t="s">
        <v>119</v>
      </c>
      <c r="J7" s="60" t="s">
        <v>193</v>
      </c>
      <c r="K7" s="60" t="s">
        <v>194</v>
      </c>
    </row>
    <row r="8" spans="2:60" s="3" customFormat="1" ht="21.75" customHeight="1">
      <c r="B8" s="15"/>
      <c r="C8" s="71"/>
      <c r="D8" s="16"/>
      <c r="E8" s="16"/>
      <c r="F8" s="16" t="s">
        <v>20</v>
      </c>
      <c r="G8" s="16"/>
      <c r="H8" s="16" t="s">
        <v>20</v>
      </c>
      <c r="I8" s="16" t="s">
        <v>252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2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12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 t="s">
        <v>262</v>
      </c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99" t="s">
        <v>122</v>
      </c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 t="s">
        <v>247</v>
      </c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 t="s">
        <v>257</v>
      </c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H28:XFD29 D1:XFD27 D30:XFD1048576 D28:AF29 A1:A1048576 B1:B13 B16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>
      <selection activeCell="G22" sqref="G22"/>
    </sheetView>
  </sheetViews>
  <sheetFormatPr defaultColWidth="9.140625" defaultRowHeight="18"/>
  <cols>
    <col min="1" max="1" width="6.28515625" style="1" customWidth="1"/>
    <col min="2" max="2" width="30.5703125" style="2" customWidth="1"/>
    <col min="3" max="3" width="31.42578125" style="1" customWidth="1"/>
    <col min="4" max="4" width="7.28515625" style="1" customWidth="1"/>
    <col min="5" max="5" width="10" style="1" customWidth="1"/>
    <col min="6" max="6" width="7.28515625" style="1" customWidth="1"/>
    <col min="7" max="7" width="11.28515625" style="1" customWidth="1"/>
    <col min="8" max="8" width="10.42578125" style="1" customWidth="1"/>
    <col min="9" max="9" width="10.28515625" style="1" customWidth="1"/>
    <col min="10" max="10" width="11.28515625" style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190</v>
      </c>
      <c r="C1" s="78" t="s" vm="1">
        <v>263</v>
      </c>
    </row>
    <row r="2" spans="2:60">
      <c r="B2" s="57" t="s">
        <v>189</v>
      </c>
      <c r="C2" s="78" t="s">
        <v>264</v>
      </c>
    </row>
    <row r="3" spans="2:60">
      <c r="B3" s="57" t="s">
        <v>191</v>
      </c>
      <c r="C3" s="78" t="s">
        <v>265</v>
      </c>
    </row>
    <row r="4" spans="2:60">
      <c r="B4" s="57" t="s">
        <v>192</v>
      </c>
      <c r="C4" s="78">
        <v>2145</v>
      </c>
    </row>
    <row r="6" spans="2:60" ht="26.25" customHeight="1">
      <c r="B6" s="194" t="s">
        <v>226</v>
      </c>
      <c r="C6" s="195"/>
      <c r="D6" s="195"/>
      <c r="E6" s="195"/>
      <c r="F6" s="195"/>
      <c r="G6" s="195"/>
      <c r="H6" s="195"/>
      <c r="I6" s="195"/>
      <c r="J6" s="195"/>
      <c r="K6" s="196"/>
    </row>
    <row r="7" spans="2:60" s="3" customFormat="1" ht="63">
      <c r="B7" s="60" t="s">
        <v>126</v>
      </c>
      <c r="C7" s="62" t="s">
        <v>50</v>
      </c>
      <c r="D7" s="62" t="s">
        <v>15</v>
      </c>
      <c r="E7" s="62" t="s">
        <v>16</v>
      </c>
      <c r="F7" s="62" t="s">
        <v>61</v>
      </c>
      <c r="G7" s="62" t="s">
        <v>110</v>
      </c>
      <c r="H7" s="62" t="s">
        <v>58</v>
      </c>
      <c r="I7" s="62" t="s">
        <v>119</v>
      </c>
      <c r="J7" s="62" t="s">
        <v>193</v>
      </c>
      <c r="K7" s="64" t="s">
        <v>194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252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136" customFormat="1" ht="18" customHeight="1">
      <c r="B10" s="123" t="s">
        <v>1847</v>
      </c>
      <c r="C10" s="101"/>
      <c r="D10" s="101"/>
      <c r="E10" s="101"/>
      <c r="F10" s="101"/>
      <c r="G10" s="101"/>
      <c r="H10" s="120">
        <f>H12</f>
        <v>0.30930000000000002</v>
      </c>
      <c r="I10" s="119">
        <f>I12</f>
        <v>2.51444</v>
      </c>
      <c r="J10" s="120">
        <v>1</v>
      </c>
      <c r="K10" s="146">
        <f>I10/'סכום נכסי הקרן'!$C$42</f>
        <v>4.4064969779160302E-6</v>
      </c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BH10" s="137"/>
    </row>
    <row r="11" spans="2:60" s="137" customFormat="1" ht="21" customHeight="1">
      <c r="B11" s="81" t="s">
        <v>243</v>
      </c>
      <c r="C11" s="101"/>
      <c r="D11" s="101"/>
      <c r="E11" s="101"/>
      <c r="F11" s="101"/>
      <c r="G11" s="101"/>
      <c r="H11" s="120">
        <f>H12</f>
        <v>0.30930000000000002</v>
      </c>
      <c r="I11" s="119">
        <f>I12</f>
        <v>2.51444</v>
      </c>
      <c r="J11" s="120">
        <v>1</v>
      </c>
      <c r="K11" s="146">
        <f>I11/'סכום נכסי הקרן'!$C$42</f>
        <v>4.4064969779160302E-6</v>
      </c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</row>
    <row r="12" spans="2:60" s="137" customFormat="1">
      <c r="B12" s="87" t="s">
        <v>1595</v>
      </c>
      <c r="C12" s="84" t="s">
        <v>1596</v>
      </c>
      <c r="D12" s="84" t="s">
        <v>846</v>
      </c>
      <c r="E12" s="101"/>
      <c r="F12" s="98">
        <v>5.5999999999999994E-2</v>
      </c>
      <c r="G12" s="97" t="s">
        <v>175</v>
      </c>
      <c r="H12" s="95">
        <v>0.30930000000000002</v>
      </c>
      <c r="I12" s="94">
        <v>2.51444</v>
      </c>
      <c r="J12" s="95">
        <v>1</v>
      </c>
      <c r="K12" s="146">
        <f>I12/'סכום נכסי הקרן'!$C$42</f>
        <v>4.4064969779160302E-6</v>
      </c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</row>
    <row r="13" spans="2:60" s="137" customFormat="1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</row>
    <row r="14" spans="2:60" s="137" customFormat="1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</row>
    <row r="15" spans="2:60" s="137" customFormat="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</row>
    <row r="16" spans="2:60" s="13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</row>
    <row r="17" spans="2:26" s="13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</row>
    <row r="18" spans="2:26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26">
      <c r="B19" s="99" t="s">
        <v>262</v>
      </c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26">
      <c r="B20" s="99" t="s">
        <v>122</v>
      </c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26">
      <c r="B21" s="99" t="s">
        <v>247</v>
      </c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26">
      <c r="B22" s="99" t="s">
        <v>257</v>
      </c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26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26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26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26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26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26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26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26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26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26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4" type="noConversion"/>
  <conditionalFormatting sqref="B12">
    <cfRule type="cellIs" dxfId="6" priority="2" operator="equal">
      <formula>"NR3"</formula>
    </cfRule>
  </conditionalFormatting>
  <conditionalFormatting sqref="B11">
    <cfRule type="cellIs" dxfId="5" priority="1" operator="equal">
      <formula>"NR3"</formula>
    </cfRule>
  </conditionalFormatting>
  <dataValidations count="1">
    <dataValidation allowBlank="1" showInputMessage="1" showErrorMessage="1" sqref="AH28:XFD29 D30:XFD1048576 D28:AF29 D1:XFD27 C5:C1048576 A1:A1048576 B1:B18 B21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O107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46.85546875" style="2" bestFit="1" customWidth="1"/>
    <col min="3" max="3" width="41.7109375" style="1" bestFit="1" customWidth="1"/>
    <col min="4" max="4" width="11.85546875" style="1" customWidth="1"/>
    <col min="5" max="5" width="8.7109375" style="3" customWidth="1"/>
    <col min="6" max="6" width="10" style="3" customWidth="1"/>
    <col min="7" max="7" width="9.5703125" style="3" customWidth="1"/>
    <col min="8" max="8" width="6.140625" style="3" customWidth="1"/>
    <col min="9" max="10" width="5.7109375" style="3" customWidth="1"/>
    <col min="11" max="11" width="6.85546875" style="3" customWidth="1"/>
    <col min="12" max="12" width="6.42578125" style="1" customWidth="1"/>
    <col min="13" max="13" width="6.7109375" style="1" customWidth="1"/>
    <col min="14" max="14" width="7.28515625" style="1" customWidth="1"/>
    <col min="15" max="26" width="5.7109375" style="1" customWidth="1"/>
    <col min="27" max="16384" width="9.140625" style="1"/>
  </cols>
  <sheetData>
    <row r="1" spans="2:41">
      <c r="B1" s="57" t="s">
        <v>190</v>
      </c>
      <c r="C1" s="78" t="s" vm="1">
        <v>263</v>
      </c>
    </row>
    <row r="2" spans="2:41">
      <c r="B2" s="57" t="s">
        <v>189</v>
      </c>
      <c r="C2" s="78" t="s">
        <v>264</v>
      </c>
    </row>
    <row r="3" spans="2:41">
      <c r="B3" s="57" t="s">
        <v>191</v>
      </c>
      <c r="C3" s="78" t="s">
        <v>265</v>
      </c>
    </row>
    <row r="4" spans="2:41">
      <c r="B4" s="57" t="s">
        <v>192</v>
      </c>
      <c r="C4" s="78">
        <v>2145</v>
      </c>
    </row>
    <row r="6" spans="2:41" ht="26.25" customHeight="1">
      <c r="B6" s="194" t="s">
        <v>227</v>
      </c>
      <c r="C6" s="195"/>
      <c r="D6" s="196"/>
    </row>
    <row r="7" spans="2:41" s="3" customFormat="1" ht="31.5">
      <c r="B7" s="60" t="s">
        <v>126</v>
      </c>
      <c r="C7" s="65" t="s">
        <v>116</v>
      </c>
      <c r="D7" s="66" t="s">
        <v>115</v>
      </c>
    </row>
    <row r="8" spans="2:41" s="3" customFormat="1">
      <c r="B8" s="15"/>
      <c r="C8" s="32" t="s">
        <v>252</v>
      </c>
      <c r="D8" s="17" t="s">
        <v>22</v>
      </c>
    </row>
    <row r="9" spans="2:41" s="4" customFormat="1" ht="18" customHeight="1">
      <c r="B9" s="18"/>
      <c r="C9" s="19" t="s">
        <v>1</v>
      </c>
      <c r="D9" s="20" t="s">
        <v>2</v>
      </c>
      <c r="F9" s="3"/>
      <c r="G9" s="3"/>
      <c r="H9" s="3"/>
      <c r="I9" s="3"/>
      <c r="J9" s="3"/>
      <c r="K9" s="3"/>
    </row>
    <row r="10" spans="2:41" s="136" customFormat="1" ht="18" customHeight="1">
      <c r="B10" s="123" t="s">
        <v>1848</v>
      </c>
      <c r="C10" s="119">
        <f>C11+C25</f>
        <v>15296.946577842436</v>
      </c>
      <c r="D10" s="101"/>
      <c r="F10" s="141"/>
      <c r="G10" s="141"/>
      <c r="H10" s="141"/>
      <c r="I10" s="141"/>
      <c r="J10" s="141"/>
      <c r="K10" s="141"/>
    </row>
    <row r="11" spans="2:41" s="137" customFormat="1">
      <c r="B11" s="123" t="s">
        <v>28</v>
      </c>
      <c r="C11" s="119">
        <f>SUM(C12:C23)</f>
        <v>5772.820449922423</v>
      </c>
      <c r="D11" s="101"/>
      <c r="E11" s="141"/>
      <c r="F11" s="141"/>
      <c r="G11" s="141"/>
      <c r="H11" s="141"/>
      <c r="I11" s="141"/>
      <c r="J11" s="141"/>
      <c r="K11" s="141"/>
    </row>
    <row r="12" spans="2:41" s="137" customFormat="1">
      <c r="B12" s="101" t="s">
        <v>1851</v>
      </c>
      <c r="C12" s="94">
        <v>313.367988773202</v>
      </c>
      <c r="D12" s="111">
        <v>46132</v>
      </c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</row>
    <row r="13" spans="2:41" s="137" customFormat="1">
      <c r="B13" s="147" t="s">
        <v>1907</v>
      </c>
      <c r="C13" s="94">
        <v>519.69391849830981</v>
      </c>
      <c r="D13" s="111">
        <v>43100</v>
      </c>
      <c r="E13" s="141"/>
      <c r="F13" s="141"/>
      <c r="G13" s="141"/>
      <c r="H13" s="141"/>
      <c r="I13" s="141"/>
      <c r="J13" s="141"/>
      <c r="K13" s="141"/>
    </row>
    <row r="14" spans="2:41" s="137" customFormat="1">
      <c r="B14" s="147" t="s">
        <v>1850</v>
      </c>
      <c r="C14" s="94">
        <v>295.48605624699769</v>
      </c>
      <c r="D14" s="111">
        <v>43830</v>
      </c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</row>
    <row r="15" spans="2:41" s="137" customFormat="1">
      <c r="B15" s="148" t="s">
        <v>1908</v>
      </c>
      <c r="C15" s="94">
        <v>961.19487207016527</v>
      </c>
      <c r="D15" s="111">
        <v>44246</v>
      </c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</row>
    <row r="16" spans="2:41" s="137" customFormat="1">
      <c r="B16" s="148" t="s">
        <v>1909</v>
      </c>
      <c r="C16" s="94">
        <v>1514.8334955649054</v>
      </c>
      <c r="D16" s="111">
        <v>46142</v>
      </c>
      <c r="E16" s="141"/>
      <c r="F16" s="141"/>
      <c r="G16" s="141"/>
      <c r="H16" s="141"/>
      <c r="I16" s="141"/>
      <c r="J16" s="141"/>
      <c r="K16" s="141"/>
    </row>
    <row r="17" spans="2:41" s="137" customFormat="1">
      <c r="B17" s="148" t="s">
        <v>1910</v>
      </c>
      <c r="C17" s="94">
        <v>25.294499999999999</v>
      </c>
      <c r="D17" s="111">
        <v>43948</v>
      </c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</row>
    <row r="18" spans="2:41" s="137" customFormat="1">
      <c r="B18" s="148" t="s">
        <v>1911</v>
      </c>
      <c r="C18" s="94">
        <v>223.34087676884263</v>
      </c>
      <c r="D18" s="111">
        <v>43297</v>
      </c>
      <c r="E18" s="141"/>
      <c r="F18" s="141"/>
      <c r="G18" s="141"/>
      <c r="H18" s="141"/>
      <c r="I18" s="141"/>
      <c r="J18" s="141"/>
      <c r="K18" s="141"/>
    </row>
    <row r="19" spans="2:41" s="137" customFormat="1">
      <c r="B19" s="148" t="s">
        <v>1912</v>
      </c>
      <c r="C19" s="94">
        <v>418.61803199999997</v>
      </c>
      <c r="D19" s="111">
        <v>43908</v>
      </c>
      <c r="E19" s="141"/>
      <c r="F19" s="141"/>
      <c r="G19" s="141"/>
      <c r="H19" s="141"/>
      <c r="I19" s="141"/>
      <c r="J19" s="141"/>
      <c r="K19" s="141"/>
    </row>
    <row r="20" spans="2:41" s="137" customFormat="1">
      <c r="B20" s="148" t="s">
        <v>1913</v>
      </c>
      <c r="C20" s="94">
        <v>194.44698</v>
      </c>
      <c r="D20" s="111">
        <v>42962</v>
      </c>
      <c r="E20" s="141"/>
      <c r="F20" s="141"/>
      <c r="G20" s="141"/>
      <c r="H20" s="141"/>
      <c r="I20" s="141"/>
      <c r="J20" s="141"/>
      <c r="K20" s="141"/>
    </row>
    <row r="21" spans="2:41" s="137" customFormat="1">
      <c r="B21" s="148" t="s">
        <v>1914</v>
      </c>
      <c r="C21" s="94">
        <v>213.21783000000002</v>
      </c>
      <c r="D21" s="111">
        <v>43378</v>
      </c>
      <c r="E21" s="141"/>
      <c r="F21" s="141"/>
      <c r="G21" s="141"/>
      <c r="H21" s="141"/>
      <c r="I21" s="141"/>
      <c r="J21" s="141"/>
      <c r="K21" s="141"/>
    </row>
    <row r="22" spans="2:41" s="137" customFormat="1">
      <c r="B22" s="148" t="s">
        <v>1915</v>
      </c>
      <c r="C22" s="94">
        <v>151.76474999999999</v>
      </c>
      <c r="D22" s="111">
        <v>43179</v>
      </c>
      <c r="E22" s="141"/>
      <c r="F22" s="141"/>
      <c r="G22" s="141"/>
      <c r="H22" s="141"/>
      <c r="I22" s="141"/>
      <c r="J22" s="141"/>
      <c r="K22" s="141"/>
    </row>
    <row r="23" spans="2:41" s="137" customFormat="1">
      <c r="B23" s="148" t="s">
        <v>1916</v>
      </c>
      <c r="C23" s="94">
        <v>941.56115</v>
      </c>
      <c r="D23" s="111">
        <v>44739</v>
      </c>
      <c r="E23" s="141"/>
      <c r="F23" s="141"/>
      <c r="G23" s="141"/>
      <c r="H23" s="141"/>
      <c r="I23" s="141"/>
      <c r="J23" s="141"/>
      <c r="K23" s="141"/>
    </row>
    <row r="24" spans="2:41" s="137" customFormat="1">
      <c r="B24" s="101"/>
      <c r="C24" s="101"/>
      <c r="D24" s="101"/>
      <c r="E24" s="141"/>
      <c r="F24" s="141"/>
      <c r="G24" s="141"/>
      <c r="H24" s="141"/>
      <c r="I24" s="141"/>
      <c r="J24" s="141"/>
      <c r="K24" s="141"/>
    </row>
    <row r="25" spans="2:41" s="137" customFormat="1">
      <c r="B25" s="123" t="s">
        <v>1849</v>
      </c>
      <c r="C25" s="119">
        <f>SUM(C26:C41)</f>
        <v>9524.1261279200135</v>
      </c>
      <c r="D25" s="101"/>
      <c r="E25" s="141"/>
      <c r="F25" s="141"/>
      <c r="G25" s="141"/>
      <c r="H25" s="141"/>
      <c r="I25" s="141"/>
      <c r="J25" s="141"/>
      <c r="K25" s="141"/>
    </row>
    <row r="26" spans="2:41" s="137" customFormat="1">
      <c r="B26" s="101" t="s">
        <v>1852</v>
      </c>
      <c r="C26" s="94">
        <v>707.84954287357345</v>
      </c>
      <c r="D26" s="111">
        <v>44429</v>
      </c>
      <c r="E26" s="141"/>
      <c r="F26" s="141"/>
      <c r="G26" s="141"/>
      <c r="H26" s="141"/>
      <c r="I26" s="141"/>
      <c r="J26" s="141"/>
      <c r="K26" s="141"/>
    </row>
    <row r="27" spans="2:41" s="137" customFormat="1">
      <c r="B27" s="101" t="s">
        <v>1859</v>
      </c>
      <c r="C27" s="94">
        <v>888.63942981293883</v>
      </c>
      <c r="D27" s="111">
        <v>45382</v>
      </c>
      <c r="E27" s="141"/>
      <c r="F27" s="141"/>
      <c r="G27" s="141"/>
      <c r="H27" s="141"/>
      <c r="I27" s="141"/>
      <c r="J27" s="141"/>
      <c r="K27" s="141"/>
    </row>
    <row r="28" spans="2:41" s="137" customFormat="1">
      <c r="B28" s="101" t="s">
        <v>1853</v>
      </c>
      <c r="C28" s="94">
        <v>798.08369379600003</v>
      </c>
      <c r="D28" s="111">
        <v>44722</v>
      </c>
      <c r="E28" s="141"/>
      <c r="F28" s="141"/>
      <c r="G28" s="141"/>
      <c r="H28" s="141"/>
      <c r="I28" s="141"/>
      <c r="J28" s="141"/>
      <c r="K28" s="141"/>
    </row>
    <row r="29" spans="2:41" s="137" customFormat="1">
      <c r="B29" s="101" t="s">
        <v>1860</v>
      </c>
      <c r="C29" s="94">
        <v>680.64998716408877</v>
      </c>
      <c r="D29" s="111">
        <v>44926</v>
      </c>
      <c r="E29" s="141"/>
      <c r="F29" s="141"/>
      <c r="G29" s="141"/>
      <c r="H29" s="141"/>
      <c r="I29" s="141"/>
      <c r="J29" s="141"/>
      <c r="K29" s="141"/>
    </row>
    <row r="30" spans="2:41" s="137" customFormat="1">
      <c r="B30" s="101" t="s">
        <v>1858</v>
      </c>
      <c r="C30" s="94">
        <v>773.86874355414022</v>
      </c>
      <c r="D30" s="111">
        <v>46012</v>
      </c>
      <c r="E30" s="141"/>
      <c r="F30" s="141"/>
      <c r="G30" s="141"/>
      <c r="H30" s="141"/>
      <c r="I30" s="141"/>
      <c r="J30" s="141"/>
      <c r="K30" s="141"/>
    </row>
    <row r="31" spans="2:41" s="137" customFormat="1">
      <c r="B31" s="101" t="s">
        <v>1856</v>
      </c>
      <c r="C31" s="94">
        <v>585.52684977999979</v>
      </c>
      <c r="D31" s="111">
        <v>47026</v>
      </c>
      <c r="E31" s="141"/>
      <c r="F31" s="141"/>
      <c r="G31" s="141"/>
      <c r="H31" s="141"/>
      <c r="I31" s="141"/>
      <c r="J31" s="141"/>
      <c r="K31" s="141"/>
    </row>
    <row r="32" spans="2:41" s="137" customFormat="1">
      <c r="B32" s="101" t="s">
        <v>1636</v>
      </c>
      <c r="C32" s="94">
        <v>323.99582256082095</v>
      </c>
      <c r="D32" s="111">
        <v>46201</v>
      </c>
      <c r="E32" s="141"/>
      <c r="F32" s="141"/>
      <c r="G32" s="141"/>
      <c r="H32" s="141"/>
      <c r="I32" s="141"/>
      <c r="J32" s="141"/>
      <c r="K32" s="141"/>
    </row>
    <row r="33" spans="2:11" s="137" customFormat="1">
      <c r="B33" s="101" t="s">
        <v>1637</v>
      </c>
      <c r="C33" s="94">
        <v>1.214796148571428</v>
      </c>
      <c r="D33" s="111">
        <v>43285</v>
      </c>
      <c r="E33" s="141"/>
      <c r="F33" s="141"/>
      <c r="G33" s="141"/>
      <c r="H33" s="141"/>
      <c r="I33" s="141"/>
      <c r="J33" s="141"/>
      <c r="K33" s="141"/>
    </row>
    <row r="34" spans="2:11" s="137" customFormat="1">
      <c r="B34" s="101" t="s">
        <v>1854</v>
      </c>
      <c r="C34" s="94">
        <v>688.78364742000008</v>
      </c>
      <c r="D34" s="111">
        <v>44196</v>
      </c>
      <c r="E34" s="141"/>
      <c r="F34" s="141"/>
      <c r="G34" s="141"/>
      <c r="H34" s="141"/>
      <c r="I34" s="141"/>
      <c r="J34" s="141"/>
      <c r="K34" s="141"/>
    </row>
    <row r="35" spans="2:11" s="137" customFormat="1">
      <c r="B35" s="101" t="s">
        <v>1861</v>
      </c>
      <c r="C35" s="94">
        <v>561.38894171270033</v>
      </c>
      <c r="D35" s="111">
        <v>47262</v>
      </c>
      <c r="E35" s="141"/>
      <c r="F35" s="141"/>
      <c r="G35" s="141"/>
      <c r="H35" s="141"/>
      <c r="I35" s="141"/>
      <c r="J35" s="141"/>
      <c r="K35" s="141"/>
    </row>
    <row r="36" spans="2:11" s="137" customFormat="1">
      <c r="B36" s="101" t="s">
        <v>1862</v>
      </c>
      <c r="C36" s="94">
        <v>1209.583797311916</v>
      </c>
      <c r="D36" s="111">
        <v>46201</v>
      </c>
      <c r="E36" s="141"/>
      <c r="F36" s="141"/>
      <c r="G36" s="141"/>
      <c r="H36" s="141"/>
      <c r="I36" s="141"/>
      <c r="J36" s="141"/>
      <c r="K36" s="141"/>
    </row>
    <row r="37" spans="2:11" s="137" customFormat="1">
      <c r="B37" s="149" t="s">
        <v>1917</v>
      </c>
      <c r="C37" s="94">
        <v>274.40790798519589</v>
      </c>
      <c r="D37" s="111">
        <v>44678</v>
      </c>
      <c r="E37" s="141"/>
      <c r="F37" s="141"/>
      <c r="G37" s="141"/>
      <c r="H37" s="141"/>
      <c r="I37" s="141"/>
      <c r="J37" s="141"/>
      <c r="K37" s="141"/>
    </row>
    <row r="38" spans="2:11" s="137" customFormat="1">
      <c r="B38" s="101" t="s">
        <v>1857</v>
      </c>
      <c r="C38" s="94">
        <v>770.48492638884977</v>
      </c>
      <c r="D38" s="111">
        <v>46722</v>
      </c>
      <c r="E38" s="141"/>
      <c r="F38" s="141"/>
      <c r="G38" s="141"/>
      <c r="H38" s="141"/>
      <c r="I38" s="141"/>
      <c r="J38" s="141"/>
      <c r="K38" s="141"/>
    </row>
    <row r="39" spans="2:11" s="137" customFormat="1">
      <c r="B39" s="101" t="s">
        <v>1628</v>
      </c>
      <c r="C39" s="94">
        <v>453.71592559428575</v>
      </c>
      <c r="D39" s="111">
        <v>47031</v>
      </c>
      <c r="E39" s="141"/>
      <c r="F39" s="141"/>
      <c r="G39" s="141"/>
      <c r="H39" s="141"/>
      <c r="I39" s="141"/>
      <c r="J39" s="141"/>
      <c r="K39" s="141"/>
    </row>
    <row r="40" spans="2:11" s="137" customFormat="1">
      <c r="B40" s="101" t="s">
        <v>1640</v>
      </c>
      <c r="C40" s="94">
        <v>360.20720592347374</v>
      </c>
      <c r="D40" s="111">
        <v>46054</v>
      </c>
      <c r="E40" s="141"/>
      <c r="F40" s="141"/>
      <c r="G40" s="141"/>
      <c r="H40" s="141"/>
      <c r="I40" s="141"/>
      <c r="J40" s="141"/>
      <c r="K40" s="141"/>
    </row>
    <row r="41" spans="2:11" s="137" customFormat="1">
      <c r="B41" s="101" t="s">
        <v>1855</v>
      </c>
      <c r="C41" s="94">
        <v>445.7249098934567</v>
      </c>
      <c r="D41" s="111">
        <v>47102</v>
      </c>
      <c r="E41" s="141"/>
      <c r="F41" s="141"/>
      <c r="G41" s="141"/>
      <c r="H41" s="141"/>
      <c r="I41" s="141"/>
      <c r="J41" s="141"/>
      <c r="K41" s="141"/>
    </row>
    <row r="42" spans="2:11" s="137" customFormat="1">
      <c r="B42" s="101"/>
      <c r="C42" s="101"/>
      <c r="D42" s="101"/>
      <c r="E42" s="141"/>
      <c r="F42" s="141"/>
      <c r="G42" s="141"/>
      <c r="H42" s="141"/>
      <c r="I42" s="141"/>
      <c r="J42" s="141"/>
      <c r="K42" s="141"/>
    </row>
    <row r="43" spans="2:11" s="137" customFormat="1">
      <c r="B43" s="101"/>
      <c r="C43" s="101"/>
      <c r="D43" s="101"/>
      <c r="E43" s="141"/>
      <c r="F43" s="141"/>
      <c r="G43" s="141"/>
      <c r="H43" s="141"/>
      <c r="I43" s="141"/>
      <c r="J43" s="141"/>
      <c r="K43" s="141"/>
    </row>
    <row r="44" spans="2:11" s="137" customFormat="1">
      <c r="B44" s="101"/>
      <c r="C44" s="101"/>
      <c r="D44" s="101"/>
      <c r="E44" s="141"/>
      <c r="F44" s="141"/>
      <c r="G44" s="141"/>
      <c r="H44" s="141"/>
      <c r="I44" s="141"/>
      <c r="J44" s="141"/>
      <c r="K44" s="141"/>
    </row>
    <row r="45" spans="2:11" s="137" customFormat="1">
      <c r="B45" s="140" t="s">
        <v>262</v>
      </c>
      <c r="C45" s="101"/>
      <c r="D45" s="101"/>
      <c r="E45" s="141"/>
      <c r="F45" s="141"/>
      <c r="G45" s="141"/>
      <c r="H45" s="141"/>
      <c r="I45" s="141"/>
      <c r="J45" s="141"/>
      <c r="K45" s="141"/>
    </row>
    <row r="46" spans="2:11" s="137" customFormat="1">
      <c r="B46" s="140" t="s">
        <v>122</v>
      </c>
      <c r="C46" s="101"/>
      <c r="D46" s="101"/>
      <c r="E46" s="141"/>
      <c r="F46" s="141"/>
      <c r="G46" s="141"/>
      <c r="H46" s="141"/>
      <c r="I46" s="141"/>
      <c r="J46" s="141"/>
      <c r="K46" s="141"/>
    </row>
    <row r="47" spans="2:11" s="137" customFormat="1">
      <c r="B47" s="140" t="s">
        <v>247</v>
      </c>
      <c r="C47" s="101"/>
      <c r="D47" s="101"/>
      <c r="E47" s="141"/>
      <c r="F47" s="141"/>
      <c r="G47" s="141"/>
      <c r="H47" s="141"/>
      <c r="I47" s="141"/>
      <c r="J47" s="141"/>
      <c r="K47" s="141"/>
    </row>
    <row r="48" spans="2:11" s="137" customFormat="1">
      <c r="B48" s="140" t="s">
        <v>257</v>
      </c>
      <c r="C48" s="101"/>
      <c r="D48" s="101"/>
      <c r="E48" s="141"/>
      <c r="F48" s="141"/>
      <c r="G48" s="141"/>
      <c r="H48" s="141"/>
      <c r="I48" s="141"/>
      <c r="J48" s="141"/>
      <c r="K48" s="141"/>
    </row>
    <row r="49" spans="2:11" s="137" customFormat="1">
      <c r="B49" s="141"/>
      <c r="C49" s="101"/>
      <c r="D49" s="101"/>
      <c r="E49" s="141"/>
      <c r="F49" s="141"/>
      <c r="G49" s="141"/>
      <c r="H49" s="141"/>
      <c r="I49" s="141"/>
      <c r="J49" s="141"/>
      <c r="K49" s="141"/>
    </row>
    <row r="50" spans="2:11" s="137" customFormat="1">
      <c r="B50" s="101"/>
      <c r="C50" s="101"/>
      <c r="D50" s="101"/>
      <c r="E50" s="141"/>
      <c r="F50" s="141"/>
      <c r="G50" s="141"/>
      <c r="H50" s="141"/>
      <c r="I50" s="141"/>
      <c r="J50" s="141"/>
      <c r="K50" s="141"/>
    </row>
    <row r="51" spans="2:11" s="137" customFormat="1">
      <c r="B51" s="101"/>
      <c r="C51" s="101"/>
      <c r="D51" s="101"/>
      <c r="E51" s="141"/>
      <c r="F51" s="141"/>
      <c r="G51" s="141"/>
      <c r="H51" s="141"/>
      <c r="I51" s="141"/>
      <c r="J51" s="141"/>
      <c r="K51" s="141"/>
    </row>
    <row r="52" spans="2:11" s="137" customFormat="1">
      <c r="B52" s="101"/>
      <c r="C52" s="101"/>
      <c r="D52" s="101"/>
      <c r="E52" s="141"/>
      <c r="F52" s="141"/>
      <c r="G52" s="141"/>
      <c r="H52" s="141"/>
      <c r="I52" s="141"/>
      <c r="J52" s="141"/>
      <c r="K52" s="141"/>
    </row>
    <row r="53" spans="2:11" s="137" customFormat="1">
      <c r="B53" s="101"/>
      <c r="C53" s="101"/>
      <c r="D53" s="101"/>
      <c r="E53" s="141"/>
      <c r="F53" s="141"/>
      <c r="G53" s="141"/>
      <c r="H53" s="141"/>
      <c r="I53" s="141"/>
      <c r="J53" s="141"/>
      <c r="K53" s="141"/>
    </row>
    <row r="54" spans="2:11" s="137" customFormat="1">
      <c r="B54" s="101"/>
      <c r="C54" s="101"/>
      <c r="D54" s="101"/>
      <c r="E54" s="141"/>
      <c r="F54" s="141"/>
      <c r="G54" s="141"/>
      <c r="H54" s="141"/>
      <c r="I54" s="141"/>
      <c r="J54" s="141"/>
      <c r="K54" s="141"/>
    </row>
    <row r="55" spans="2:11" s="137" customFormat="1">
      <c r="B55" s="101"/>
      <c r="C55" s="101"/>
      <c r="D55" s="101"/>
      <c r="E55" s="141"/>
      <c r="F55" s="141"/>
      <c r="G55" s="141"/>
      <c r="H55" s="141"/>
      <c r="I55" s="141"/>
      <c r="J55" s="141"/>
      <c r="K55" s="141"/>
    </row>
    <row r="56" spans="2:11" s="137" customFormat="1">
      <c r="B56" s="101"/>
      <c r="C56" s="101"/>
      <c r="D56" s="101"/>
      <c r="E56" s="141"/>
      <c r="F56" s="141"/>
      <c r="G56" s="141"/>
      <c r="H56" s="141"/>
      <c r="I56" s="141"/>
      <c r="J56" s="141"/>
      <c r="K56" s="141"/>
    </row>
    <row r="57" spans="2:11" s="137" customFormat="1">
      <c r="B57" s="101"/>
      <c r="C57" s="101"/>
      <c r="D57" s="101"/>
      <c r="E57" s="141"/>
      <c r="F57" s="141"/>
      <c r="G57" s="141"/>
      <c r="H57" s="141"/>
      <c r="I57" s="141"/>
      <c r="J57" s="141"/>
      <c r="K57" s="141"/>
    </row>
    <row r="58" spans="2:11" s="137" customFormat="1">
      <c r="B58" s="101"/>
      <c r="C58" s="101"/>
      <c r="D58" s="101"/>
      <c r="E58" s="141"/>
      <c r="F58" s="141"/>
      <c r="G58" s="141"/>
      <c r="H58" s="141"/>
      <c r="I58" s="141"/>
      <c r="J58" s="141"/>
      <c r="K58" s="141"/>
    </row>
    <row r="59" spans="2:11" s="137" customFormat="1">
      <c r="B59" s="101"/>
      <c r="C59" s="101"/>
      <c r="D59" s="101"/>
      <c r="E59" s="141"/>
      <c r="F59" s="141"/>
      <c r="G59" s="141"/>
      <c r="H59" s="141"/>
      <c r="I59" s="141"/>
      <c r="J59" s="141"/>
      <c r="K59" s="141"/>
    </row>
    <row r="60" spans="2:11" s="137" customFormat="1">
      <c r="B60" s="101"/>
      <c r="C60" s="101"/>
      <c r="D60" s="101"/>
      <c r="E60" s="141"/>
      <c r="F60" s="141"/>
      <c r="G60" s="141"/>
      <c r="H60" s="141"/>
      <c r="I60" s="141"/>
      <c r="J60" s="141"/>
      <c r="K60" s="141"/>
    </row>
    <row r="61" spans="2:11" s="137" customFormat="1">
      <c r="B61" s="101"/>
      <c r="C61" s="101"/>
      <c r="D61" s="101"/>
      <c r="E61" s="141"/>
      <c r="F61" s="141"/>
      <c r="G61" s="141"/>
      <c r="H61" s="141"/>
      <c r="I61" s="141"/>
      <c r="J61" s="141"/>
      <c r="K61" s="141"/>
    </row>
    <row r="62" spans="2:11" s="137" customFormat="1">
      <c r="B62" s="101"/>
      <c r="C62" s="101"/>
      <c r="D62" s="101"/>
      <c r="E62" s="141"/>
      <c r="F62" s="141"/>
      <c r="G62" s="141"/>
      <c r="H62" s="141"/>
      <c r="I62" s="141"/>
      <c r="J62" s="141"/>
      <c r="K62" s="141"/>
    </row>
    <row r="63" spans="2:11" s="137" customFormat="1">
      <c r="B63" s="101"/>
      <c r="C63" s="101"/>
      <c r="D63" s="101"/>
      <c r="E63" s="141"/>
      <c r="F63" s="141"/>
      <c r="G63" s="141"/>
      <c r="H63" s="141"/>
      <c r="I63" s="141"/>
      <c r="J63" s="141"/>
      <c r="K63" s="141"/>
    </row>
    <row r="64" spans="2:11" s="137" customFormat="1">
      <c r="B64" s="101"/>
      <c r="C64" s="101"/>
      <c r="D64" s="101"/>
      <c r="E64" s="141"/>
      <c r="F64" s="141"/>
      <c r="G64" s="141"/>
      <c r="H64" s="141"/>
      <c r="I64" s="141"/>
      <c r="J64" s="141"/>
      <c r="K64" s="141"/>
    </row>
    <row r="65" spans="2:11" s="137" customFormat="1">
      <c r="B65" s="101"/>
      <c r="C65" s="101"/>
      <c r="D65" s="101"/>
      <c r="E65" s="141"/>
      <c r="F65" s="141"/>
      <c r="G65" s="141"/>
      <c r="H65" s="141"/>
      <c r="I65" s="141"/>
      <c r="J65" s="141"/>
      <c r="K65" s="141"/>
    </row>
    <row r="66" spans="2:11" s="137" customFormat="1">
      <c r="B66" s="101"/>
      <c r="C66" s="101"/>
      <c r="D66" s="101"/>
      <c r="E66" s="141"/>
      <c r="F66" s="141"/>
      <c r="G66" s="141"/>
      <c r="H66" s="141"/>
      <c r="I66" s="141"/>
      <c r="J66" s="141"/>
      <c r="K66" s="141"/>
    </row>
    <row r="67" spans="2:11" s="137" customFormat="1">
      <c r="B67" s="101"/>
      <c r="C67" s="101"/>
      <c r="D67" s="101"/>
      <c r="E67" s="141"/>
      <c r="F67" s="141"/>
      <c r="G67" s="141"/>
      <c r="H67" s="141"/>
      <c r="I67" s="141"/>
      <c r="J67" s="141"/>
      <c r="K67" s="141"/>
    </row>
    <row r="68" spans="2:11" s="137" customFormat="1">
      <c r="B68" s="101"/>
      <c r="C68" s="101"/>
      <c r="D68" s="101"/>
      <c r="E68" s="141"/>
      <c r="F68" s="141"/>
      <c r="G68" s="141"/>
      <c r="H68" s="141"/>
      <c r="I68" s="141"/>
      <c r="J68" s="141"/>
      <c r="K68" s="141"/>
    </row>
    <row r="69" spans="2:11" s="137" customFormat="1">
      <c r="B69" s="101"/>
      <c r="C69" s="101"/>
      <c r="D69" s="101"/>
      <c r="E69" s="141"/>
      <c r="F69" s="141"/>
      <c r="G69" s="141"/>
      <c r="H69" s="141"/>
      <c r="I69" s="141"/>
      <c r="J69" s="141"/>
      <c r="K69" s="141"/>
    </row>
    <row r="70" spans="2:11" s="137" customFormat="1">
      <c r="B70" s="101"/>
      <c r="C70" s="101"/>
      <c r="D70" s="101"/>
      <c r="E70" s="141"/>
      <c r="F70" s="141"/>
      <c r="G70" s="141"/>
      <c r="H70" s="141"/>
      <c r="I70" s="141"/>
      <c r="J70" s="141"/>
      <c r="K70" s="141"/>
    </row>
    <row r="71" spans="2:11" s="137" customFormat="1">
      <c r="B71" s="101"/>
      <c r="C71" s="101"/>
      <c r="D71" s="101"/>
      <c r="E71" s="141"/>
      <c r="F71" s="141"/>
      <c r="G71" s="141"/>
      <c r="H71" s="141"/>
      <c r="I71" s="141"/>
      <c r="J71" s="141"/>
      <c r="K71" s="141"/>
    </row>
    <row r="72" spans="2:11" s="137" customFormat="1">
      <c r="B72" s="101"/>
      <c r="C72" s="101"/>
      <c r="D72" s="101"/>
      <c r="E72" s="141"/>
      <c r="F72" s="141"/>
      <c r="G72" s="141"/>
      <c r="H72" s="141"/>
      <c r="I72" s="141"/>
      <c r="J72" s="141"/>
      <c r="K72" s="141"/>
    </row>
    <row r="73" spans="2:11" s="137" customFormat="1">
      <c r="B73" s="101"/>
      <c r="C73" s="101"/>
      <c r="D73" s="101"/>
      <c r="E73" s="141"/>
      <c r="F73" s="141"/>
      <c r="G73" s="141"/>
      <c r="H73" s="141"/>
      <c r="I73" s="141"/>
      <c r="J73" s="141"/>
      <c r="K73" s="141"/>
    </row>
    <row r="74" spans="2:11" s="137" customFormat="1">
      <c r="B74" s="101"/>
      <c r="C74" s="101"/>
      <c r="D74" s="101"/>
      <c r="E74" s="141"/>
      <c r="F74" s="141"/>
      <c r="G74" s="141"/>
      <c r="H74" s="141"/>
      <c r="I74" s="141"/>
      <c r="J74" s="141"/>
      <c r="K74" s="141"/>
    </row>
    <row r="75" spans="2:11" s="137" customFormat="1">
      <c r="B75" s="101"/>
      <c r="C75" s="101"/>
      <c r="D75" s="101"/>
      <c r="E75" s="141"/>
      <c r="F75" s="141"/>
      <c r="G75" s="141"/>
      <c r="H75" s="141"/>
      <c r="I75" s="141"/>
      <c r="J75" s="141"/>
      <c r="K75" s="141"/>
    </row>
    <row r="76" spans="2:11" s="137" customFormat="1">
      <c r="B76" s="101"/>
      <c r="C76" s="101"/>
      <c r="D76" s="101"/>
      <c r="E76" s="141"/>
      <c r="F76" s="141"/>
      <c r="G76" s="141"/>
      <c r="H76" s="141"/>
      <c r="I76" s="141"/>
      <c r="J76" s="141"/>
      <c r="K76" s="141"/>
    </row>
    <row r="77" spans="2:11" s="137" customFormat="1">
      <c r="B77" s="101"/>
      <c r="C77" s="101"/>
      <c r="D77" s="101"/>
      <c r="E77" s="141"/>
      <c r="F77" s="141"/>
      <c r="G77" s="141"/>
      <c r="H77" s="141"/>
      <c r="I77" s="141"/>
      <c r="J77" s="141"/>
      <c r="K77" s="141"/>
    </row>
    <row r="78" spans="2:11" s="137" customFormat="1">
      <c r="B78" s="101"/>
      <c r="C78" s="101"/>
      <c r="D78" s="101"/>
      <c r="E78" s="141"/>
      <c r="F78" s="141"/>
      <c r="G78" s="141"/>
      <c r="H78" s="141"/>
      <c r="I78" s="141"/>
      <c r="J78" s="141"/>
      <c r="K78" s="141"/>
    </row>
    <row r="79" spans="2:11" s="137" customFormat="1">
      <c r="B79" s="101"/>
      <c r="C79" s="101"/>
      <c r="D79" s="101"/>
      <c r="E79" s="141"/>
      <c r="F79" s="141"/>
      <c r="G79" s="141"/>
      <c r="H79" s="141"/>
      <c r="I79" s="141"/>
      <c r="J79" s="141"/>
      <c r="K79" s="141"/>
    </row>
    <row r="80" spans="2:11" s="137" customFormat="1">
      <c r="B80" s="101"/>
      <c r="C80" s="101"/>
      <c r="D80" s="101"/>
      <c r="E80" s="141"/>
      <c r="F80" s="141"/>
      <c r="G80" s="141"/>
      <c r="H80" s="141"/>
      <c r="I80" s="141"/>
      <c r="J80" s="141"/>
      <c r="K80" s="141"/>
    </row>
    <row r="81" spans="2:11" s="137" customFormat="1">
      <c r="B81" s="101"/>
      <c r="C81" s="101"/>
      <c r="D81" s="101"/>
      <c r="E81" s="141"/>
      <c r="F81" s="141"/>
      <c r="G81" s="141"/>
      <c r="H81" s="141"/>
      <c r="I81" s="141"/>
      <c r="J81" s="141"/>
      <c r="K81" s="141"/>
    </row>
    <row r="82" spans="2:11" s="137" customFormat="1">
      <c r="B82" s="101"/>
      <c r="C82" s="101"/>
      <c r="D82" s="101"/>
      <c r="E82" s="141"/>
      <c r="F82" s="141"/>
      <c r="G82" s="141"/>
      <c r="H82" s="141"/>
      <c r="I82" s="141"/>
      <c r="J82" s="141"/>
      <c r="K82" s="141"/>
    </row>
    <row r="83" spans="2:11" s="137" customFormat="1">
      <c r="B83" s="101"/>
      <c r="C83" s="101"/>
      <c r="D83" s="101"/>
      <c r="E83" s="141"/>
      <c r="F83" s="141"/>
      <c r="G83" s="141"/>
      <c r="H83" s="141"/>
      <c r="I83" s="141"/>
      <c r="J83" s="141"/>
      <c r="K83" s="141"/>
    </row>
    <row r="84" spans="2:11" s="137" customFormat="1">
      <c r="B84" s="101"/>
      <c r="C84" s="101"/>
      <c r="D84" s="101"/>
      <c r="E84" s="141"/>
      <c r="F84" s="141"/>
      <c r="G84" s="141"/>
      <c r="H84" s="141"/>
      <c r="I84" s="141"/>
      <c r="J84" s="141"/>
      <c r="K84" s="141"/>
    </row>
    <row r="85" spans="2:11" s="137" customFormat="1">
      <c r="B85" s="101"/>
      <c r="C85" s="101"/>
      <c r="D85" s="101"/>
      <c r="E85" s="141"/>
      <c r="F85" s="141"/>
      <c r="G85" s="141"/>
      <c r="H85" s="141"/>
      <c r="I85" s="141"/>
      <c r="J85" s="141"/>
      <c r="K85" s="141"/>
    </row>
    <row r="86" spans="2:11" s="137" customFormat="1">
      <c r="B86" s="101"/>
      <c r="C86" s="101"/>
      <c r="D86" s="101"/>
      <c r="E86" s="141"/>
      <c r="F86" s="141"/>
      <c r="G86" s="141"/>
      <c r="H86" s="141"/>
      <c r="I86" s="141"/>
      <c r="J86" s="141"/>
      <c r="K86" s="141"/>
    </row>
    <row r="87" spans="2:11" s="137" customFormat="1">
      <c r="B87" s="101"/>
      <c r="C87" s="101"/>
      <c r="D87" s="101"/>
      <c r="E87" s="141"/>
      <c r="F87" s="141"/>
      <c r="G87" s="141"/>
      <c r="H87" s="141"/>
      <c r="I87" s="141"/>
      <c r="J87" s="141"/>
      <c r="K87" s="141"/>
    </row>
    <row r="88" spans="2:11" s="137" customFormat="1">
      <c r="B88" s="101"/>
      <c r="C88" s="101"/>
      <c r="D88" s="101"/>
      <c r="E88" s="141"/>
      <c r="F88" s="141"/>
      <c r="G88" s="141"/>
      <c r="H88" s="141"/>
      <c r="I88" s="141"/>
      <c r="J88" s="141"/>
      <c r="K88" s="141"/>
    </row>
    <row r="89" spans="2:11" s="137" customFormat="1">
      <c r="B89" s="101"/>
      <c r="C89" s="101"/>
      <c r="D89" s="101"/>
      <c r="E89" s="141"/>
      <c r="F89" s="141"/>
      <c r="G89" s="141"/>
      <c r="H89" s="141"/>
      <c r="I89" s="141"/>
      <c r="J89" s="141"/>
      <c r="K89" s="141"/>
    </row>
    <row r="90" spans="2:11" s="137" customFormat="1">
      <c r="B90" s="101"/>
      <c r="C90" s="101"/>
      <c r="D90" s="101"/>
      <c r="E90" s="141"/>
      <c r="F90" s="141"/>
      <c r="G90" s="141"/>
      <c r="H90" s="141"/>
      <c r="I90" s="141"/>
      <c r="J90" s="141"/>
      <c r="K90" s="141"/>
    </row>
    <row r="91" spans="2:11" s="137" customFormat="1">
      <c r="B91" s="101"/>
      <c r="C91" s="101"/>
      <c r="D91" s="101"/>
      <c r="E91" s="141"/>
      <c r="F91" s="141"/>
      <c r="G91" s="141"/>
      <c r="H91" s="141"/>
      <c r="I91" s="141"/>
      <c r="J91" s="141"/>
      <c r="K91" s="141"/>
    </row>
    <row r="92" spans="2:11" s="137" customFormat="1">
      <c r="B92" s="101"/>
      <c r="C92" s="101"/>
      <c r="D92" s="101"/>
      <c r="E92" s="141"/>
      <c r="F92" s="141"/>
      <c r="G92" s="141"/>
      <c r="H92" s="141"/>
      <c r="I92" s="141"/>
      <c r="J92" s="141"/>
      <c r="K92" s="141"/>
    </row>
    <row r="93" spans="2:11" s="137" customFormat="1">
      <c r="B93" s="101"/>
      <c r="C93" s="101"/>
      <c r="D93" s="101"/>
      <c r="E93" s="141"/>
      <c r="F93" s="141"/>
      <c r="G93" s="141"/>
      <c r="H93" s="141"/>
      <c r="I93" s="141"/>
      <c r="J93" s="141"/>
      <c r="K93" s="141"/>
    </row>
    <row r="94" spans="2:11" s="137" customFormat="1">
      <c r="B94" s="101"/>
      <c r="C94" s="101"/>
      <c r="D94" s="101"/>
      <c r="E94" s="141"/>
      <c r="F94" s="141"/>
      <c r="G94" s="141"/>
      <c r="H94" s="141"/>
      <c r="I94" s="141"/>
      <c r="J94" s="141"/>
      <c r="K94" s="141"/>
    </row>
    <row r="95" spans="2:11" s="137" customFormat="1">
      <c r="B95" s="101"/>
      <c r="C95" s="101"/>
      <c r="D95" s="101"/>
      <c r="E95" s="141"/>
      <c r="F95" s="141"/>
      <c r="G95" s="141"/>
      <c r="H95" s="141"/>
      <c r="I95" s="141"/>
      <c r="J95" s="141"/>
      <c r="K95" s="141"/>
    </row>
    <row r="96" spans="2:11" s="137" customFormat="1">
      <c r="B96" s="101"/>
      <c r="C96" s="101"/>
      <c r="D96" s="101"/>
      <c r="E96" s="141"/>
      <c r="F96" s="141"/>
      <c r="G96" s="141"/>
      <c r="H96" s="141"/>
      <c r="I96" s="141"/>
      <c r="J96" s="141"/>
      <c r="K96" s="141"/>
    </row>
    <row r="97" spans="2:11" s="137" customFormat="1">
      <c r="B97" s="101"/>
      <c r="C97" s="101"/>
      <c r="D97" s="101"/>
      <c r="E97" s="141"/>
      <c r="F97" s="141"/>
      <c r="G97" s="141"/>
      <c r="H97" s="141"/>
      <c r="I97" s="141"/>
      <c r="J97" s="141"/>
      <c r="K97" s="141"/>
    </row>
    <row r="98" spans="2:11" s="137" customFormat="1">
      <c r="B98" s="101"/>
      <c r="C98" s="101"/>
      <c r="D98" s="101"/>
      <c r="E98" s="141"/>
      <c r="F98" s="141"/>
      <c r="G98" s="141"/>
      <c r="H98" s="141"/>
      <c r="I98" s="141"/>
      <c r="J98" s="141"/>
      <c r="K98" s="141"/>
    </row>
    <row r="99" spans="2:11" s="137" customFormat="1">
      <c r="B99" s="101"/>
      <c r="C99" s="101"/>
      <c r="D99" s="101"/>
      <c r="E99" s="141"/>
      <c r="F99" s="141"/>
      <c r="G99" s="141"/>
      <c r="H99" s="141"/>
      <c r="I99" s="141"/>
      <c r="J99" s="141"/>
      <c r="K99" s="141"/>
    </row>
    <row r="100" spans="2:11">
      <c r="B100" s="101"/>
      <c r="C100" s="101"/>
      <c r="D100" s="101"/>
    </row>
    <row r="101" spans="2:11">
      <c r="B101" s="101"/>
      <c r="C101" s="101"/>
      <c r="D101" s="101"/>
    </row>
    <row r="102" spans="2:11">
      <c r="B102" s="101"/>
      <c r="C102" s="101"/>
      <c r="D102" s="101"/>
    </row>
    <row r="103" spans="2:11">
      <c r="B103" s="101"/>
      <c r="C103" s="101"/>
      <c r="D103" s="101"/>
    </row>
    <row r="104" spans="2:11">
      <c r="B104" s="101"/>
      <c r="C104" s="101"/>
      <c r="D104" s="101"/>
    </row>
    <row r="105" spans="2:11">
      <c r="B105" s="101"/>
      <c r="C105" s="101"/>
      <c r="D105" s="101"/>
    </row>
    <row r="106" spans="2:11">
      <c r="B106" s="101"/>
      <c r="C106" s="101"/>
      <c r="D106" s="101"/>
    </row>
    <row r="107" spans="2:11">
      <c r="B107" s="101"/>
      <c r="C107" s="101"/>
      <c r="D107" s="101"/>
    </row>
  </sheetData>
  <sheetProtection sheet="1" objects="1" scenarios="1"/>
  <sortState ref="B28:E43">
    <sortCondition ref="B28:B43"/>
  </sortState>
  <mergeCells count="1">
    <mergeCell ref="B6:D6"/>
  </mergeCells>
  <phoneticPr fontId="4" type="noConversion"/>
  <conditionalFormatting sqref="B12">
    <cfRule type="cellIs" dxfId="4" priority="15" operator="equal">
      <formula>"NR3"</formula>
    </cfRule>
  </conditionalFormatting>
  <conditionalFormatting sqref="B26:B36 B38:B41">
    <cfRule type="cellIs" dxfId="3" priority="10" operator="equal">
      <formula>"NR3"</formula>
    </cfRule>
  </conditionalFormatting>
  <conditionalFormatting sqref="B15">
    <cfRule type="cellIs" dxfId="2" priority="4" operator="equal">
      <formula>"NR3"</formula>
    </cfRule>
  </conditionalFormatting>
  <conditionalFormatting sqref="B17">
    <cfRule type="cellIs" dxfId="1" priority="3" operator="equal">
      <formula>"NR3"</formula>
    </cfRule>
  </conditionalFormatting>
  <conditionalFormatting sqref="B16 B18:B23">
    <cfRule type="cellIs" dxfId="0" priority="2" operator="equal">
      <formula>"NR3"</formula>
    </cfRule>
  </conditionalFormatting>
  <dataValidations count="1">
    <dataValidation allowBlank="1" showInputMessage="1" showErrorMessage="1" sqref="AB26:XFD27 C5:C11 A1:B11 D9:D11 F17:XFD17 F9:XFD13 A12:D1048576 E28:XFD1048576 E14:XFD16 E18:XFD25 D1:XFD8 E26:Z2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190</v>
      </c>
      <c r="C1" s="78" t="s" vm="1">
        <v>263</v>
      </c>
    </row>
    <row r="2" spans="2:18">
      <c r="B2" s="57" t="s">
        <v>189</v>
      </c>
      <c r="C2" s="78" t="s">
        <v>264</v>
      </c>
    </row>
    <row r="3" spans="2:18">
      <c r="B3" s="57" t="s">
        <v>191</v>
      </c>
      <c r="C3" s="78" t="s">
        <v>265</v>
      </c>
    </row>
    <row r="4" spans="2:18">
      <c r="B4" s="57" t="s">
        <v>192</v>
      </c>
      <c r="C4" s="78">
        <v>2145</v>
      </c>
    </row>
    <row r="6" spans="2:18" ht="26.25" customHeight="1">
      <c r="B6" s="194" t="s">
        <v>230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6"/>
    </row>
    <row r="7" spans="2:18" s="3" customFormat="1" ht="78.75">
      <c r="B7" s="22" t="s">
        <v>126</v>
      </c>
      <c r="C7" s="30" t="s">
        <v>50</v>
      </c>
      <c r="D7" s="30" t="s">
        <v>69</v>
      </c>
      <c r="E7" s="30" t="s">
        <v>15</v>
      </c>
      <c r="F7" s="30" t="s">
        <v>70</v>
      </c>
      <c r="G7" s="30" t="s">
        <v>111</v>
      </c>
      <c r="H7" s="30" t="s">
        <v>18</v>
      </c>
      <c r="I7" s="30" t="s">
        <v>110</v>
      </c>
      <c r="J7" s="30" t="s">
        <v>17</v>
      </c>
      <c r="K7" s="30" t="s">
        <v>228</v>
      </c>
      <c r="L7" s="30" t="s">
        <v>254</v>
      </c>
      <c r="M7" s="30" t="s">
        <v>229</v>
      </c>
      <c r="N7" s="30" t="s">
        <v>63</v>
      </c>
      <c r="O7" s="30" t="s">
        <v>193</v>
      </c>
      <c r="P7" s="31" t="s">
        <v>195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258</v>
      </c>
      <c r="M8" s="32" t="s">
        <v>252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262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122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247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99" t="s">
        <v>257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4"/>
  <sheetViews>
    <sheetView rightToLeft="1" zoomScaleNormal="100" workbookViewId="0">
      <selection activeCell="F3" sqref="F3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4.85546875" style="1" bestFit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59" t="s">
        <v>190</v>
      </c>
      <c r="C1" s="160" t="s" vm="1">
        <v>263</v>
      </c>
      <c r="D1" s="150"/>
      <c r="E1" s="150"/>
      <c r="F1" s="150"/>
      <c r="G1" s="150"/>
      <c r="H1" s="150"/>
      <c r="I1" s="150"/>
      <c r="J1" s="150"/>
      <c r="K1" s="150"/>
      <c r="L1" s="150"/>
    </row>
    <row r="2" spans="2:13">
      <c r="B2" s="159" t="s">
        <v>189</v>
      </c>
      <c r="C2" s="160" t="s">
        <v>264</v>
      </c>
      <c r="D2" s="150"/>
      <c r="E2" s="150"/>
      <c r="F2" s="150"/>
      <c r="G2" s="150"/>
      <c r="H2" s="150"/>
      <c r="I2" s="150"/>
      <c r="J2" s="150"/>
      <c r="K2" s="150"/>
      <c r="L2" s="150"/>
    </row>
    <row r="3" spans="2:13">
      <c r="B3" s="159" t="s">
        <v>191</v>
      </c>
      <c r="C3" s="160" t="s">
        <v>265</v>
      </c>
      <c r="D3" s="150"/>
      <c r="E3" s="150"/>
      <c r="F3" s="150"/>
      <c r="G3" s="150"/>
      <c r="H3" s="150"/>
      <c r="I3" s="150"/>
      <c r="J3" s="150"/>
      <c r="K3" s="150"/>
      <c r="L3" s="150"/>
    </row>
    <row r="4" spans="2:13">
      <c r="B4" s="159" t="s">
        <v>192</v>
      </c>
      <c r="C4" s="160">
        <v>2145</v>
      </c>
      <c r="D4" s="150"/>
      <c r="E4" s="150"/>
      <c r="F4" s="150"/>
      <c r="G4" s="150"/>
      <c r="H4" s="150"/>
      <c r="I4" s="150"/>
      <c r="J4" s="150"/>
      <c r="K4" s="150"/>
      <c r="L4" s="150"/>
    </row>
    <row r="6" spans="2:13" ht="26.25" customHeight="1">
      <c r="B6" s="183" t="s">
        <v>219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</row>
    <row r="7" spans="2:13" s="3" customFormat="1" ht="63">
      <c r="B7" s="153" t="s">
        <v>125</v>
      </c>
      <c r="C7" s="154" t="s">
        <v>50</v>
      </c>
      <c r="D7" s="154" t="s">
        <v>127</v>
      </c>
      <c r="E7" s="154" t="s">
        <v>15</v>
      </c>
      <c r="F7" s="154" t="s">
        <v>70</v>
      </c>
      <c r="G7" s="154" t="s">
        <v>110</v>
      </c>
      <c r="H7" s="154" t="s">
        <v>17</v>
      </c>
      <c r="I7" s="154" t="s">
        <v>19</v>
      </c>
      <c r="J7" s="154" t="s">
        <v>66</v>
      </c>
      <c r="K7" s="154" t="s">
        <v>193</v>
      </c>
      <c r="L7" s="154" t="s">
        <v>194</v>
      </c>
      <c r="M7" s="1"/>
    </row>
    <row r="8" spans="2:13" s="3" customFormat="1" ht="28.5" customHeight="1">
      <c r="B8" s="155"/>
      <c r="C8" s="156"/>
      <c r="D8" s="156"/>
      <c r="E8" s="156"/>
      <c r="F8" s="156"/>
      <c r="G8" s="156"/>
      <c r="H8" s="156" t="s">
        <v>20</v>
      </c>
      <c r="I8" s="156" t="s">
        <v>20</v>
      </c>
      <c r="J8" s="156" t="s">
        <v>252</v>
      </c>
      <c r="K8" s="156" t="s">
        <v>20</v>
      </c>
      <c r="L8" s="156" t="s">
        <v>20</v>
      </c>
    </row>
    <row r="9" spans="2:13" s="4" customFormat="1" ht="18" customHeight="1">
      <c r="B9" s="157"/>
      <c r="C9" s="158" t="s">
        <v>1</v>
      </c>
      <c r="D9" s="158" t="s">
        <v>2</v>
      </c>
      <c r="E9" s="158" t="s">
        <v>3</v>
      </c>
      <c r="F9" s="158" t="s">
        <v>4</v>
      </c>
      <c r="G9" s="158" t="s">
        <v>5</v>
      </c>
      <c r="H9" s="158" t="s">
        <v>6</v>
      </c>
      <c r="I9" s="158" t="s">
        <v>7</v>
      </c>
      <c r="J9" s="158" t="s">
        <v>8</v>
      </c>
      <c r="K9" s="158" t="s">
        <v>9</v>
      </c>
      <c r="L9" s="158" t="s">
        <v>10</v>
      </c>
    </row>
    <row r="10" spans="2:13" s="136" customFormat="1" ht="18" customHeight="1">
      <c r="B10" s="161" t="s">
        <v>49</v>
      </c>
      <c r="C10" s="162"/>
      <c r="D10" s="162"/>
      <c r="E10" s="162"/>
      <c r="F10" s="162"/>
      <c r="G10" s="162"/>
      <c r="H10" s="162"/>
      <c r="I10" s="162"/>
      <c r="J10" s="168">
        <v>61839.930089999994</v>
      </c>
      <c r="K10" s="169">
        <v>1</v>
      </c>
      <c r="L10" s="169">
        <v>0.10837302343906537</v>
      </c>
    </row>
    <row r="11" spans="2:13" s="137" customFormat="1">
      <c r="B11" s="163" t="s">
        <v>243</v>
      </c>
      <c r="C11" s="164"/>
      <c r="D11" s="164"/>
      <c r="E11" s="164"/>
      <c r="F11" s="164"/>
      <c r="G11" s="164"/>
      <c r="H11" s="164"/>
      <c r="I11" s="164"/>
      <c r="J11" s="170">
        <v>51077.928189999991</v>
      </c>
      <c r="K11" s="171">
        <v>0.82597001833059469</v>
      </c>
      <c r="L11" s="171">
        <v>8.9512868156506789E-2</v>
      </c>
    </row>
    <row r="12" spans="2:13" s="137" customFormat="1">
      <c r="B12" s="177" t="s">
        <v>46</v>
      </c>
      <c r="C12" s="164"/>
      <c r="D12" s="164"/>
      <c r="E12" s="164"/>
      <c r="F12" s="164"/>
      <c r="G12" s="164"/>
      <c r="H12" s="164"/>
      <c r="I12" s="164"/>
      <c r="J12" s="170">
        <v>47512.149999999994</v>
      </c>
      <c r="K12" s="171">
        <v>0.76830859819621766</v>
      </c>
      <c r="L12" s="171">
        <v>8.3263925720754153E-2</v>
      </c>
    </row>
    <row r="13" spans="2:13" s="137" customFormat="1">
      <c r="B13" s="167" t="s">
        <v>1696</v>
      </c>
      <c r="C13" s="166" t="s">
        <v>1697</v>
      </c>
      <c r="D13" s="166">
        <v>12</v>
      </c>
      <c r="E13" s="166" t="s">
        <v>332</v>
      </c>
      <c r="F13" s="166" t="s">
        <v>173</v>
      </c>
      <c r="G13" s="174" t="s">
        <v>175</v>
      </c>
      <c r="H13" s="175">
        <v>0</v>
      </c>
      <c r="I13" s="175">
        <v>0</v>
      </c>
      <c r="J13" s="172">
        <v>28296.13</v>
      </c>
      <c r="K13" s="173">
        <v>0.45757053668751979</v>
      </c>
      <c r="L13" s="173">
        <v>4.9588302497462301E-2</v>
      </c>
    </row>
    <row r="14" spans="2:13" s="137" customFormat="1">
      <c r="B14" s="167" t="s">
        <v>1698</v>
      </c>
      <c r="C14" s="166" t="s">
        <v>1699</v>
      </c>
      <c r="D14" s="166">
        <v>10</v>
      </c>
      <c r="E14" s="166" t="s">
        <v>332</v>
      </c>
      <c r="F14" s="166" t="s">
        <v>173</v>
      </c>
      <c r="G14" s="174" t="s">
        <v>175</v>
      </c>
      <c r="H14" s="175">
        <v>0</v>
      </c>
      <c r="I14" s="175">
        <v>0</v>
      </c>
      <c r="J14" s="172">
        <v>14827.18</v>
      </c>
      <c r="K14" s="173">
        <v>0.23976708865001892</v>
      </c>
      <c r="L14" s="173">
        <v>2.5984284318184964E-2</v>
      </c>
    </row>
    <row r="15" spans="2:13" s="137" customFormat="1">
      <c r="B15" s="167" t="s">
        <v>1700</v>
      </c>
      <c r="C15" s="166" t="s">
        <v>1701</v>
      </c>
      <c r="D15" s="166">
        <v>26</v>
      </c>
      <c r="E15" s="166" t="s">
        <v>358</v>
      </c>
      <c r="F15" s="166" t="s">
        <v>173</v>
      </c>
      <c r="G15" s="174" t="s">
        <v>175</v>
      </c>
      <c r="H15" s="175">
        <v>0</v>
      </c>
      <c r="I15" s="175">
        <v>0</v>
      </c>
      <c r="J15" s="172">
        <v>4388.84</v>
      </c>
      <c r="K15" s="173">
        <v>7.0970972858679066E-2</v>
      </c>
      <c r="L15" s="173">
        <v>7.6913389051068981E-3</v>
      </c>
    </row>
    <row r="16" spans="2:13" s="137" customFormat="1">
      <c r="B16" s="165"/>
      <c r="C16" s="166"/>
      <c r="D16" s="166"/>
      <c r="E16" s="166"/>
      <c r="F16" s="166"/>
      <c r="G16" s="166"/>
      <c r="H16" s="166"/>
      <c r="I16" s="166"/>
      <c r="J16" s="166"/>
      <c r="K16" s="173"/>
      <c r="L16" s="166"/>
    </row>
    <row r="17" spans="2:14" s="137" customFormat="1">
      <c r="B17" s="177" t="s">
        <v>47</v>
      </c>
      <c r="C17" s="164"/>
      <c r="D17" s="164"/>
      <c r="E17" s="164"/>
      <c r="F17" s="164"/>
      <c r="G17" s="164"/>
      <c r="H17" s="164"/>
      <c r="I17" s="164"/>
      <c r="J17" s="170">
        <v>3518.9981900000002</v>
      </c>
      <c r="K17" s="171">
        <v>5.6904950973886211E-2</v>
      </c>
      <c r="L17" s="171">
        <v>6.1669615856918356E-3</v>
      </c>
    </row>
    <row r="18" spans="2:14" s="137" customFormat="1">
      <c r="B18" s="167" t="s">
        <v>1695</v>
      </c>
      <c r="C18" s="166" t="s">
        <v>1702</v>
      </c>
      <c r="D18" s="166">
        <v>95</v>
      </c>
      <c r="E18" s="166" t="s">
        <v>846</v>
      </c>
      <c r="F18" s="166"/>
      <c r="G18" s="174" t="s">
        <v>1703</v>
      </c>
      <c r="H18" s="175">
        <v>0</v>
      </c>
      <c r="I18" s="175">
        <v>0</v>
      </c>
      <c r="J18" s="172">
        <v>4.0000000000000002E-4</v>
      </c>
      <c r="K18" s="173">
        <v>6.4683126164252112E-9</v>
      </c>
      <c r="L18" s="173">
        <v>7.0099059479105163E-10</v>
      </c>
    </row>
    <row r="19" spans="2:14" s="137" customFormat="1">
      <c r="B19" s="167" t="s">
        <v>1695</v>
      </c>
      <c r="C19" s="166" t="s">
        <v>1704</v>
      </c>
      <c r="D19" s="166">
        <v>95</v>
      </c>
      <c r="E19" s="166" t="s">
        <v>846</v>
      </c>
      <c r="F19" s="166"/>
      <c r="G19" s="174" t="s">
        <v>174</v>
      </c>
      <c r="H19" s="175">
        <v>0</v>
      </c>
      <c r="I19" s="175">
        <v>0</v>
      </c>
      <c r="J19" s="172">
        <v>0.96687999999999996</v>
      </c>
      <c r="K19" s="173">
        <v>1.5635205256423019E-5</v>
      </c>
      <c r="L19" s="173">
        <v>1.6944344657289299E-6</v>
      </c>
    </row>
    <row r="20" spans="2:14" s="137" customFormat="1">
      <c r="B20" s="167" t="s">
        <v>1695</v>
      </c>
      <c r="C20" s="166" t="s">
        <v>1705</v>
      </c>
      <c r="D20" s="166">
        <v>95</v>
      </c>
      <c r="E20" s="166" t="s">
        <v>846</v>
      </c>
      <c r="F20" s="166"/>
      <c r="G20" s="174" t="s">
        <v>184</v>
      </c>
      <c r="H20" s="175">
        <v>0</v>
      </c>
      <c r="I20" s="175">
        <v>0</v>
      </c>
      <c r="J20" s="172">
        <v>0.58105999999999991</v>
      </c>
      <c r="K20" s="173">
        <v>9.3961943222500817E-6</v>
      </c>
      <c r="L20" s="173">
        <v>1.0182939875232211E-6</v>
      </c>
    </row>
    <row r="21" spans="2:14" s="137" customFormat="1">
      <c r="B21" s="167" t="s">
        <v>1695</v>
      </c>
      <c r="C21" s="166" t="s">
        <v>1706</v>
      </c>
      <c r="D21" s="166">
        <v>95</v>
      </c>
      <c r="E21" s="166" t="s">
        <v>846</v>
      </c>
      <c r="F21" s="166"/>
      <c r="G21" s="174" t="s">
        <v>176</v>
      </c>
      <c r="H21" s="175">
        <v>0</v>
      </c>
      <c r="I21" s="175">
        <v>0</v>
      </c>
      <c r="J21" s="172">
        <v>7.6000000000000004E-4</v>
      </c>
      <c r="K21" s="173">
        <v>1.2289793971207901E-8</v>
      </c>
      <c r="L21" s="173">
        <v>1.3318821301029982E-9</v>
      </c>
    </row>
    <row r="22" spans="2:14" s="137" customFormat="1">
      <c r="B22" s="167" t="s">
        <v>1696</v>
      </c>
      <c r="C22" s="166" t="s">
        <v>1707</v>
      </c>
      <c r="D22" s="166">
        <v>12</v>
      </c>
      <c r="E22" s="166" t="s">
        <v>332</v>
      </c>
      <c r="F22" s="166" t="s">
        <v>173</v>
      </c>
      <c r="G22" s="174" t="s">
        <v>174</v>
      </c>
      <c r="H22" s="175">
        <v>0</v>
      </c>
      <c r="I22" s="175">
        <v>0</v>
      </c>
      <c r="J22" s="172">
        <v>2125.9299999999998</v>
      </c>
      <c r="K22" s="173">
        <v>3.4377949601592121E-2</v>
      </c>
      <c r="L22" s="173">
        <v>3.7256423379603506E-3</v>
      </c>
    </row>
    <row r="23" spans="2:14" s="137" customFormat="1">
      <c r="B23" s="167" t="s">
        <v>1696</v>
      </c>
      <c r="C23" s="166" t="s">
        <v>1708</v>
      </c>
      <c r="D23" s="166">
        <v>12</v>
      </c>
      <c r="E23" s="166" t="s">
        <v>332</v>
      </c>
      <c r="F23" s="166" t="s">
        <v>173</v>
      </c>
      <c r="G23" s="174" t="s">
        <v>176</v>
      </c>
      <c r="H23" s="175">
        <v>0</v>
      </c>
      <c r="I23" s="175">
        <v>0</v>
      </c>
      <c r="J23" s="172">
        <v>1.74</v>
      </c>
      <c r="K23" s="173">
        <v>2.8137159881449668E-5</v>
      </c>
      <c r="L23" s="173">
        <v>3.0493090873410745E-6</v>
      </c>
    </row>
    <row r="24" spans="2:14" s="137" customFormat="1">
      <c r="B24" s="167" t="s">
        <v>1698</v>
      </c>
      <c r="C24" s="166" t="s">
        <v>1709</v>
      </c>
      <c r="D24" s="166">
        <v>10</v>
      </c>
      <c r="E24" s="166" t="s">
        <v>332</v>
      </c>
      <c r="F24" s="166" t="s">
        <v>173</v>
      </c>
      <c r="G24" s="174" t="s">
        <v>177</v>
      </c>
      <c r="H24" s="175">
        <v>0</v>
      </c>
      <c r="I24" s="175">
        <v>0</v>
      </c>
      <c r="J24" s="172">
        <v>9.7377199999999995</v>
      </c>
      <c r="K24" s="173">
        <v>1.5746654282804026E-4</v>
      </c>
      <c r="L24" s="173">
        <v>1.7065125336771798E-5</v>
      </c>
      <c r="N24" s="138"/>
    </row>
    <row r="25" spans="2:14" s="137" customFormat="1">
      <c r="B25" s="167" t="s">
        <v>1698</v>
      </c>
      <c r="C25" s="166" t="s">
        <v>1710</v>
      </c>
      <c r="D25" s="166">
        <v>10</v>
      </c>
      <c r="E25" s="166" t="s">
        <v>332</v>
      </c>
      <c r="F25" s="166" t="s">
        <v>173</v>
      </c>
      <c r="G25" s="174" t="s">
        <v>184</v>
      </c>
      <c r="H25" s="175">
        <v>0</v>
      </c>
      <c r="I25" s="175">
        <v>0</v>
      </c>
      <c r="J25" s="172">
        <v>1.1429999999999999E-2</v>
      </c>
      <c r="K25" s="173">
        <v>1.8483203301435039E-7</v>
      </c>
      <c r="L25" s="173">
        <v>2.0030806246154299E-8</v>
      </c>
    </row>
    <row r="26" spans="2:14" s="137" customFormat="1">
      <c r="B26" s="167" t="s">
        <v>1698</v>
      </c>
      <c r="C26" s="166" t="s">
        <v>1711</v>
      </c>
      <c r="D26" s="166">
        <v>10</v>
      </c>
      <c r="E26" s="166" t="s">
        <v>332</v>
      </c>
      <c r="F26" s="166" t="s">
        <v>173</v>
      </c>
      <c r="G26" s="174" t="s">
        <v>176</v>
      </c>
      <c r="H26" s="175">
        <v>0</v>
      </c>
      <c r="I26" s="175">
        <v>0</v>
      </c>
      <c r="J26" s="172">
        <v>0.85302</v>
      </c>
      <c r="K26" s="173">
        <v>1.3794000070157585E-5</v>
      </c>
      <c r="L26" s="173">
        <v>1.4948974929216573E-6</v>
      </c>
    </row>
    <row r="27" spans="2:14" s="137" customFormat="1">
      <c r="B27" s="167" t="s">
        <v>1698</v>
      </c>
      <c r="C27" s="166" t="s">
        <v>1712</v>
      </c>
      <c r="D27" s="166">
        <v>10</v>
      </c>
      <c r="E27" s="166" t="s">
        <v>332</v>
      </c>
      <c r="F27" s="166" t="s">
        <v>173</v>
      </c>
      <c r="G27" s="174" t="s">
        <v>174</v>
      </c>
      <c r="H27" s="175">
        <v>0</v>
      </c>
      <c r="I27" s="175">
        <v>0</v>
      </c>
      <c r="J27" s="172">
        <v>494.85</v>
      </c>
      <c r="K27" s="173">
        <v>8.0021112455950401E-3</v>
      </c>
      <c r="L27" s="173">
        <v>8.6721298958087982E-4</v>
      </c>
    </row>
    <row r="28" spans="2:14" s="137" customFormat="1">
      <c r="B28" s="167" t="s">
        <v>1700</v>
      </c>
      <c r="C28" s="166" t="s">
        <v>1713</v>
      </c>
      <c r="D28" s="166">
        <v>26</v>
      </c>
      <c r="E28" s="166" t="s">
        <v>358</v>
      </c>
      <c r="F28" s="166" t="s">
        <v>173</v>
      </c>
      <c r="G28" s="174" t="s">
        <v>177</v>
      </c>
      <c r="H28" s="175">
        <v>0</v>
      </c>
      <c r="I28" s="175">
        <v>0</v>
      </c>
      <c r="J28" s="172">
        <v>87.917299999999997</v>
      </c>
      <c r="K28" s="173">
        <v>1.4216914519801004E-3</v>
      </c>
      <c r="L28" s="173">
        <v>1.5407300104855831E-4</v>
      </c>
    </row>
    <row r="29" spans="2:14" s="137" customFormat="1">
      <c r="B29" s="167" t="s">
        <v>1700</v>
      </c>
      <c r="C29" s="166" t="s">
        <v>1714</v>
      </c>
      <c r="D29" s="166">
        <v>26</v>
      </c>
      <c r="E29" s="166" t="s">
        <v>358</v>
      </c>
      <c r="F29" s="166" t="s">
        <v>173</v>
      </c>
      <c r="G29" s="174" t="s">
        <v>184</v>
      </c>
      <c r="H29" s="175">
        <v>0</v>
      </c>
      <c r="I29" s="175">
        <v>0</v>
      </c>
      <c r="J29" s="172">
        <v>515.83604000000003</v>
      </c>
      <c r="K29" s="173">
        <v>8.3414719138470497E-3</v>
      </c>
      <c r="L29" s="173">
        <v>9.0399053123565185E-4</v>
      </c>
    </row>
    <row r="30" spans="2:14" s="137" customFormat="1">
      <c r="B30" s="167" t="s">
        <v>1700</v>
      </c>
      <c r="C30" s="166" t="s">
        <v>1715</v>
      </c>
      <c r="D30" s="166">
        <v>26</v>
      </c>
      <c r="E30" s="166" t="s">
        <v>358</v>
      </c>
      <c r="F30" s="166" t="s">
        <v>173</v>
      </c>
      <c r="G30" s="174" t="s">
        <v>174</v>
      </c>
      <c r="H30" s="175">
        <v>0</v>
      </c>
      <c r="I30" s="175">
        <v>0</v>
      </c>
      <c r="J30" s="172">
        <v>263.8</v>
      </c>
      <c r="K30" s="173">
        <v>4.2658521705324273E-3</v>
      </c>
      <c r="L30" s="173">
        <v>4.623032972646986E-4</v>
      </c>
    </row>
    <row r="31" spans="2:14" s="137" customFormat="1">
      <c r="B31" s="167" t="s">
        <v>1700</v>
      </c>
      <c r="C31" s="166" t="s">
        <v>1716</v>
      </c>
      <c r="D31" s="166">
        <v>26</v>
      </c>
      <c r="E31" s="166" t="s">
        <v>358</v>
      </c>
      <c r="F31" s="166" t="s">
        <v>173</v>
      </c>
      <c r="G31" s="174" t="s">
        <v>176</v>
      </c>
      <c r="H31" s="175">
        <v>0</v>
      </c>
      <c r="I31" s="175">
        <v>0</v>
      </c>
      <c r="J31" s="172">
        <v>16.773580000000003</v>
      </c>
      <c r="K31" s="173">
        <v>2.7124189784154403E-4</v>
      </c>
      <c r="L31" s="173">
        <v>2.9395304552438226E-5</v>
      </c>
    </row>
    <row r="32" spans="2:14" s="137" customFormat="1">
      <c r="B32" s="165"/>
      <c r="C32" s="166"/>
      <c r="D32" s="166"/>
      <c r="E32" s="166"/>
      <c r="F32" s="166"/>
      <c r="G32" s="166"/>
      <c r="H32" s="166"/>
      <c r="I32" s="166"/>
      <c r="J32" s="166"/>
      <c r="K32" s="173"/>
      <c r="L32" s="166"/>
    </row>
    <row r="33" spans="2:14" s="137" customFormat="1">
      <c r="B33" s="177" t="s">
        <v>48</v>
      </c>
      <c r="C33" s="164"/>
      <c r="D33" s="164"/>
      <c r="E33" s="164"/>
      <c r="F33" s="164"/>
      <c r="G33" s="164"/>
      <c r="H33" s="164"/>
      <c r="I33" s="164"/>
      <c r="J33" s="170">
        <v>46.78</v>
      </c>
      <c r="K33" s="171">
        <v>7.5646916049092845E-4</v>
      </c>
      <c r="L33" s="171">
        <v>8.1980850060813486E-5</v>
      </c>
    </row>
    <row r="34" spans="2:14" s="137" customFormat="1">
      <c r="B34" s="167" t="s">
        <v>1695</v>
      </c>
      <c r="C34" s="166" t="s">
        <v>1717</v>
      </c>
      <c r="D34" s="166">
        <v>95</v>
      </c>
      <c r="E34" s="166" t="s">
        <v>846</v>
      </c>
      <c r="F34" s="166"/>
      <c r="G34" s="174" t="s">
        <v>175</v>
      </c>
      <c r="H34" s="175">
        <v>0</v>
      </c>
      <c r="I34" s="175">
        <v>0</v>
      </c>
      <c r="J34" s="172">
        <v>46.78</v>
      </c>
      <c r="K34" s="173">
        <v>7.5646916049092845E-4</v>
      </c>
      <c r="L34" s="173">
        <v>8.1980850060813486E-5</v>
      </c>
    </row>
    <row r="35" spans="2:14" s="137" customFormat="1">
      <c r="B35" s="165"/>
      <c r="C35" s="166"/>
      <c r="D35" s="166"/>
      <c r="E35" s="166"/>
      <c r="F35" s="166"/>
      <c r="G35" s="166"/>
      <c r="H35" s="166"/>
      <c r="I35" s="166"/>
      <c r="J35" s="166"/>
      <c r="K35" s="173"/>
      <c r="L35" s="166"/>
    </row>
    <row r="36" spans="2:14" s="137" customFormat="1">
      <c r="B36" s="163" t="s">
        <v>242</v>
      </c>
      <c r="C36" s="164"/>
      <c r="D36" s="164"/>
      <c r="E36" s="164"/>
      <c r="F36" s="164"/>
      <c r="G36" s="164"/>
      <c r="H36" s="164"/>
      <c r="I36" s="164"/>
      <c r="J36" s="170">
        <v>10762.001899999999</v>
      </c>
      <c r="K36" s="171">
        <v>0.17402998166940523</v>
      </c>
      <c r="L36" s="171">
        <v>1.8860155282558567E-2</v>
      </c>
    </row>
    <row r="37" spans="2:14" s="137" customFormat="1">
      <c r="B37" s="177" t="s">
        <v>47</v>
      </c>
      <c r="C37" s="164"/>
      <c r="D37" s="164"/>
      <c r="E37" s="164"/>
      <c r="F37" s="164"/>
      <c r="G37" s="164"/>
      <c r="H37" s="164"/>
      <c r="I37" s="164"/>
      <c r="J37" s="170">
        <v>10762.001899999999</v>
      </c>
      <c r="K37" s="171">
        <v>0.17402998166940523</v>
      </c>
      <c r="L37" s="171">
        <v>1.8860155282558567E-2</v>
      </c>
    </row>
    <row r="38" spans="2:14" s="137" customFormat="1">
      <c r="B38" s="167" t="s">
        <v>1718</v>
      </c>
      <c r="C38" s="166" t="s">
        <v>1719</v>
      </c>
      <c r="D38" s="166">
        <v>91</v>
      </c>
      <c r="E38" s="166" t="s">
        <v>1720</v>
      </c>
      <c r="F38" s="166" t="s">
        <v>1721</v>
      </c>
      <c r="G38" s="174" t="s">
        <v>1237</v>
      </c>
      <c r="H38" s="175">
        <v>0</v>
      </c>
      <c r="I38" s="175">
        <v>0</v>
      </c>
      <c r="J38" s="172">
        <v>7.7876300000000001</v>
      </c>
      <c r="K38" s="173">
        <v>1.2593206345262866E-4</v>
      </c>
      <c r="L38" s="173">
        <v>1.3647638464281595E-5</v>
      </c>
    </row>
    <row r="39" spans="2:14" s="137" customFormat="1">
      <c r="B39" s="167" t="s">
        <v>1718</v>
      </c>
      <c r="C39" s="166" t="s">
        <v>1722</v>
      </c>
      <c r="D39" s="166">
        <v>91</v>
      </c>
      <c r="E39" s="166" t="s">
        <v>1720</v>
      </c>
      <c r="F39" s="166" t="s">
        <v>1721</v>
      </c>
      <c r="G39" s="174" t="s">
        <v>181</v>
      </c>
      <c r="H39" s="175">
        <v>0</v>
      </c>
      <c r="I39" s="175">
        <v>0</v>
      </c>
      <c r="J39" s="172">
        <v>123.03164</v>
      </c>
      <c r="K39" s="173">
        <v>1.9895177730787114E-3</v>
      </c>
      <c r="L39" s="173">
        <v>2.1561005625429634E-4</v>
      </c>
    </row>
    <row r="40" spans="2:14" s="137" customFormat="1">
      <c r="B40" s="167" t="s">
        <v>1718</v>
      </c>
      <c r="C40" s="166" t="s">
        <v>1723</v>
      </c>
      <c r="D40" s="166">
        <v>91</v>
      </c>
      <c r="E40" s="166" t="s">
        <v>1720</v>
      </c>
      <c r="F40" s="166" t="s">
        <v>1721</v>
      </c>
      <c r="G40" s="174" t="s">
        <v>177</v>
      </c>
      <c r="H40" s="175">
        <v>0</v>
      </c>
      <c r="I40" s="175">
        <v>0</v>
      </c>
      <c r="J40" s="172">
        <v>733.94448999999997</v>
      </c>
      <c r="K40" s="173">
        <v>1.1868456011056917E-2</v>
      </c>
      <c r="L40" s="173">
        <v>1.2862204614717877E-3</v>
      </c>
    </row>
    <row r="41" spans="2:14" s="137" customFormat="1">
      <c r="B41" s="167" t="s">
        <v>1718</v>
      </c>
      <c r="C41" s="166" t="s">
        <v>1724</v>
      </c>
      <c r="D41" s="166">
        <v>91</v>
      </c>
      <c r="E41" s="166" t="s">
        <v>1720</v>
      </c>
      <c r="F41" s="166" t="s">
        <v>1721</v>
      </c>
      <c r="G41" s="174" t="s">
        <v>182</v>
      </c>
      <c r="H41" s="175">
        <v>0</v>
      </c>
      <c r="I41" s="175">
        <v>0</v>
      </c>
      <c r="J41" s="172">
        <v>2.70268</v>
      </c>
      <c r="K41" s="173">
        <v>4.370444785540022E-5</v>
      </c>
      <c r="L41" s="173">
        <v>4.7363831518246989E-6</v>
      </c>
    </row>
    <row r="42" spans="2:14" s="137" customFormat="1">
      <c r="B42" s="167" t="s">
        <v>1718</v>
      </c>
      <c r="C42" s="166" t="s">
        <v>1725</v>
      </c>
      <c r="D42" s="166">
        <v>91</v>
      </c>
      <c r="E42" s="166" t="s">
        <v>1720</v>
      </c>
      <c r="F42" s="166" t="s">
        <v>1721</v>
      </c>
      <c r="G42" s="174" t="s">
        <v>184</v>
      </c>
      <c r="H42" s="175">
        <v>0</v>
      </c>
      <c r="I42" s="175">
        <v>0</v>
      </c>
      <c r="J42" s="172">
        <v>603.40450999999996</v>
      </c>
      <c r="K42" s="173">
        <v>9.7575225121021812E-3</v>
      </c>
      <c r="L42" s="173">
        <v>1.0574522159112576E-3</v>
      </c>
    </row>
    <row r="43" spans="2:14" s="137" customFormat="1">
      <c r="B43" s="167" t="s">
        <v>1718</v>
      </c>
      <c r="C43" s="166" t="s">
        <v>1726</v>
      </c>
      <c r="D43" s="166">
        <v>91</v>
      </c>
      <c r="E43" s="166" t="s">
        <v>1720</v>
      </c>
      <c r="F43" s="166" t="s">
        <v>1721</v>
      </c>
      <c r="G43" s="174" t="s">
        <v>183</v>
      </c>
      <c r="H43" s="175">
        <v>0</v>
      </c>
      <c r="I43" s="175">
        <v>0</v>
      </c>
      <c r="J43" s="172">
        <v>7.0136499999999993</v>
      </c>
      <c r="K43" s="173">
        <v>1.1341620195547669E-4</v>
      </c>
      <c r="L43" s="173">
        <v>1.2291256712890647E-5</v>
      </c>
    </row>
    <row r="44" spans="2:14" s="137" customFormat="1">
      <c r="B44" s="167" t="s">
        <v>1718</v>
      </c>
      <c r="C44" s="166" t="s">
        <v>1727</v>
      </c>
      <c r="D44" s="166">
        <v>91</v>
      </c>
      <c r="E44" s="166" t="s">
        <v>1720</v>
      </c>
      <c r="F44" s="166" t="s">
        <v>1721</v>
      </c>
      <c r="G44" s="174" t="s">
        <v>176</v>
      </c>
      <c r="H44" s="175">
        <v>0</v>
      </c>
      <c r="I44" s="175">
        <v>0</v>
      </c>
      <c r="J44" s="172">
        <v>2024.8914399999999</v>
      </c>
      <c r="K44" s="173">
        <v>3.2744077120608533E-2</v>
      </c>
      <c r="L44" s="173">
        <v>3.5485746372822726E-3</v>
      </c>
    </row>
    <row r="45" spans="2:14" s="137" customFormat="1">
      <c r="B45" s="167" t="s">
        <v>1718</v>
      </c>
      <c r="C45" s="166" t="s">
        <v>1728</v>
      </c>
      <c r="D45" s="166">
        <v>91</v>
      </c>
      <c r="E45" s="166" t="s">
        <v>1720</v>
      </c>
      <c r="F45" s="166" t="s">
        <v>1721</v>
      </c>
      <c r="G45" s="174" t="s">
        <v>174</v>
      </c>
      <c r="H45" s="175">
        <v>0</v>
      </c>
      <c r="I45" s="175">
        <v>0</v>
      </c>
      <c r="J45" s="172">
        <v>7252.7</v>
      </c>
      <c r="K45" s="173">
        <v>0.11728182728286782</v>
      </c>
      <c r="L45" s="173">
        <v>1.271018621710265E-2</v>
      </c>
    </row>
    <row r="46" spans="2:14" s="137" customFormat="1">
      <c r="B46" s="167" t="s">
        <v>1718</v>
      </c>
      <c r="C46" s="166" t="s">
        <v>1729</v>
      </c>
      <c r="D46" s="166">
        <v>91</v>
      </c>
      <c r="E46" s="166" t="s">
        <v>1720</v>
      </c>
      <c r="F46" s="166" t="s">
        <v>1721</v>
      </c>
      <c r="G46" s="174" t="s">
        <v>179</v>
      </c>
      <c r="H46" s="175">
        <v>0</v>
      </c>
      <c r="I46" s="175">
        <v>0</v>
      </c>
      <c r="J46" s="172">
        <v>6.5258599999999998</v>
      </c>
      <c r="K46" s="173">
        <v>1.0552825642756157E-4</v>
      </c>
      <c r="L46" s="173">
        <v>1.1436416207307831E-5</v>
      </c>
    </row>
    <row r="47" spans="2:14" s="137" customFormat="1">
      <c r="B47" s="178"/>
      <c r="C47" s="178"/>
      <c r="D47" s="179"/>
      <c r="E47" s="179"/>
      <c r="F47" s="179"/>
      <c r="G47" s="179"/>
      <c r="H47" s="179"/>
      <c r="I47" s="179"/>
      <c r="J47" s="150"/>
      <c r="K47" s="179"/>
      <c r="L47" s="179"/>
    </row>
    <row r="48" spans="2:14" s="137" customFormat="1">
      <c r="B48" s="150"/>
      <c r="C48" s="150"/>
      <c r="D48" s="151"/>
      <c r="E48" s="150"/>
      <c r="F48" s="150"/>
      <c r="G48" s="150"/>
      <c r="H48" s="150"/>
      <c r="I48" s="150"/>
      <c r="J48" s="150"/>
      <c r="K48" s="150"/>
      <c r="L48" s="150"/>
      <c r="N48" s="138"/>
    </row>
    <row r="49" spans="2:12" s="137" customFormat="1">
      <c r="B49" s="150"/>
      <c r="C49" s="150"/>
      <c r="D49" s="151"/>
      <c r="E49" s="84"/>
      <c r="F49" s="84"/>
      <c r="G49" s="97"/>
      <c r="H49" s="98"/>
      <c r="I49" s="98"/>
      <c r="J49" s="94"/>
      <c r="K49" s="95"/>
      <c r="L49" s="95"/>
    </row>
    <row r="50" spans="2:12" s="137" customFormat="1">
      <c r="B50" s="176" t="s">
        <v>262</v>
      </c>
      <c r="C50" s="150"/>
      <c r="D50" s="151"/>
    </row>
    <row r="51" spans="2:12" s="137" customFormat="1">
      <c r="B51" s="176" t="s">
        <v>122</v>
      </c>
      <c r="C51" s="150"/>
      <c r="D51" s="151"/>
    </row>
    <row r="52" spans="2:12" s="137" customFormat="1">
      <c r="B52" s="176" t="s">
        <v>247</v>
      </c>
      <c r="C52" s="150"/>
      <c r="D52" s="151"/>
    </row>
    <row r="53" spans="2:12" s="137" customFormat="1">
      <c r="B53" s="176" t="s">
        <v>257</v>
      </c>
      <c r="C53" s="150"/>
      <c r="D53" s="151"/>
    </row>
    <row r="54" spans="2:12" s="137" customFormat="1">
      <c r="B54" s="150"/>
      <c r="C54" s="150"/>
      <c r="D54" s="151"/>
    </row>
    <row r="55" spans="2:12" s="137" customFormat="1">
      <c r="B55" s="150"/>
      <c r="C55" s="150"/>
      <c r="D55" s="151"/>
    </row>
    <row r="56" spans="2:12" s="137" customFormat="1">
      <c r="B56" s="150"/>
      <c r="C56" s="150"/>
      <c r="D56" s="151"/>
    </row>
    <row r="57" spans="2:12" s="137" customFormat="1">
      <c r="B57" s="150"/>
      <c r="C57" s="150"/>
      <c r="D57" s="151"/>
    </row>
    <row r="58" spans="2:12" s="137" customFormat="1">
      <c r="B58" s="150"/>
      <c r="C58" s="150"/>
      <c r="D58" s="151"/>
    </row>
    <row r="59" spans="2:12" s="137" customFormat="1">
      <c r="B59" s="150"/>
      <c r="C59" s="150"/>
      <c r="D59" s="151"/>
    </row>
    <row r="60" spans="2:12" s="137" customFormat="1">
      <c r="B60" s="150"/>
      <c r="C60" s="150"/>
      <c r="D60" s="151"/>
    </row>
    <row r="61" spans="2:12" s="137" customFormat="1">
      <c r="B61" s="150"/>
      <c r="C61" s="150"/>
      <c r="D61" s="151"/>
    </row>
    <row r="62" spans="2:12" s="137" customFormat="1">
      <c r="B62" s="150"/>
      <c r="C62" s="150"/>
      <c r="D62" s="151"/>
    </row>
    <row r="63" spans="2:12" s="137" customFormat="1">
      <c r="B63" s="150"/>
      <c r="C63" s="150"/>
      <c r="D63" s="151"/>
    </row>
    <row r="64" spans="2:12" s="137" customFormat="1">
      <c r="B64" s="150"/>
      <c r="C64" s="150"/>
      <c r="D64" s="151"/>
    </row>
    <row r="65" spans="2:4" s="137" customFormat="1">
      <c r="B65" s="139"/>
      <c r="C65" s="139"/>
      <c r="D65" s="151"/>
    </row>
    <row r="66" spans="2:4" s="137" customFormat="1">
      <c r="B66" s="139"/>
      <c r="C66" s="139"/>
      <c r="D66" s="151"/>
    </row>
    <row r="67" spans="2:4" s="137" customFormat="1">
      <c r="B67" s="139"/>
      <c r="C67" s="139"/>
      <c r="D67" s="151"/>
    </row>
    <row r="68" spans="2:4" s="137" customFormat="1">
      <c r="B68" s="139"/>
      <c r="C68" s="139"/>
      <c r="D68" s="151"/>
    </row>
    <row r="69" spans="2:4" s="137" customFormat="1">
      <c r="B69" s="139"/>
      <c r="C69" s="139"/>
      <c r="D69" s="151"/>
    </row>
    <row r="70" spans="2:4" s="137" customFormat="1">
      <c r="B70" s="139"/>
      <c r="C70" s="139"/>
      <c r="D70" s="151"/>
    </row>
    <row r="71" spans="2:4" s="137" customFormat="1">
      <c r="B71" s="139"/>
      <c r="C71" s="139"/>
      <c r="D71" s="151"/>
    </row>
    <row r="72" spans="2:4" s="137" customFormat="1">
      <c r="B72" s="139"/>
      <c r="C72" s="139"/>
      <c r="D72" s="151"/>
    </row>
    <row r="73" spans="2:4" s="137" customFormat="1">
      <c r="B73" s="139"/>
      <c r="C73" s="139"/>
      <c r="D73" s="151"/>
    </row>
    <row r="74" spans="2:4" s="137" customFormat="1">
      <c r="B74" s="139"/>
      <c r="C74" s="139"/>
      <c r="D74" s="151"/>
    </row>
    <row r="75" spans="2:4" s="137" customFormat="1">
      <c r="B75" s="139"/>
      <c r="C75" s="139"/>
      <c r="D75" s="151"/>
    </row>
    <row r="76" spans="2:4" s="137" customFormat="1">
      <c r="B76" s="139"/>
      <c r="C76" s="139"/>
      <c r="D76" s="151"/>
    </row>
    <row r="77" spans="2:4" s="137" customFormat="1">
      <c r="B77" s="139"/>
      <c r="C77" s="139"/>
      <c r="D77" s="151"/>
    </row>
    <row r="78" spans="2:4" s="137" customFormat="1">
      <c r="B78" s="139"/>
      <c r="C78" s="139"/>
      <c r="D78" s="151"/>
    </row>
    <row r="79" spans="2:4" s="137" customFormat="1">
      <c r="B79" s="139"/>
      <c r="C79" s="139"/>
      <c r="D79" s="151"/>
    </row>
    <row r="80" spans="2:4" s="137" customFormat="1">
      <c r="B80" s="139"/>
      <c r="C80" s="139"/>
      <c r="D80" s="151"/>
    </row>
    <row r="81" spans="2:4" s="137" customFormat="1">
      <c r="B81" s="139"/>
      <c r="C81" s="139"/>
      <c r="D81" s="151"/>
    </row>
    <row r="82" spans="2:4" s="137" customFormat="1">
      <c r="B82" s="139"/>
      <c r="C82" s="139"/>
      <c r="D82" s="151"/>
    </row>
    <row r="83" spans="2:4" s="137" customFormat="1">
      <c r="B83" s="139"/>
      <c r="C83" s="139"/>
      <c r="D83" s="151"/>
    </row>
    <row r="84" spans="2:4" s="137" customFormat="1">
      <c r="B84" s="139"/>
      <c r="C84" s="139"/>
      <c r="D84" s="151"/>
    </row>
    <row r="85" spans="2:4" s="137" customFormat="1">
      <c r="B85" s="139"/>
      <c r="C85" s="139"/>
      <c r="D85" s="151"/>
    </row>
    <row r="86" spans="2:4" s="137" customFormat="1">
      <c r="B86" s="139"/>
      <c r="C86" s="139"/>
      <c r="D86" s="151"/>
    </row>
    <row r="87" spans="2:4" s="137" customFormat="1">
      <c r="B87" s="139"/>
      <c r="C87" s="139"/>
      <c r="D87" s="151"/>
    </row>
    <row r="88" spans="2:4" s="137" customFormat="1">
      <c r="B88" s="139"/>
      <c r="C88" s="139"/>
      <c r="D88" s="151"/>
    </row>
    <row r="89" spans="2:4" s="137" customFormat="1">
      <c r="B89" s="139"/>
      <c r="C89" s="139"/>
      <c r="D89" s="151"/>
    </row>
    <row r="90" spans="2:4" s="137" customFormat="1">
      <c r="B90" s="139"/>
      <c r="C90" s="139"/>
      <c r="D90" s="151"/>
    </row>
    <row r="91" spans="2:4" s="137" customFormat="1">
      <c r="B91" s="139"/>
      <c r="C91" s="139"/>
      <c r="D91" s="151"/>
    </row>
    <row r="92" spans="2:4" s="137" customFormat="1">
      <c r="B92" s="139"/>
      <c r="C92" s="139"/>
      <c r="D92" s="151"/>
    </row>
    <row r="93" spans="2:4" s="137" customFormat="1">
      <c r="B93" s="139"/>
      <c r="C93" s="139"/>
      <c r="D93" s="151"/>
    </row>
    <row r="94" spans="2:4" s="137" customFormat="1">
      <c r="B94" s="139"/>
      <c r="C94" s="139"/>
      <c r="D94" s="151"/>
    </row>
    <row r="95" spans="2:4" s="137" customFormat="1">
      <c r="B95" s="139"/>
      <c r="C95" s="139"/>
      <c r="D95" s="151"/>
    </row>
    <row r="96" spans="2:4" s="137" customFormat="1">
      <c r="B96" s="139"/>
      <c r="C96" s="139"/>
      <c r="D96" s="151"/>
    </row>
    <row r="97" spans="2:4" s="137" customFormat="1">
      <c r="B97" s="139"/>
      <c r="C97" s="139"/>
      <c r="D97" s="151"/>
    </row>
    <row r="98" spans="2:4" s="137" customFormat="1">
      <c r="B98" s="139"/>
      <c r="C98" s="139"/>
      <c r="D98" s="151"/>
    </row>
    <row r="99" spans="2:4" s="137" customFormat="1">
      <c r="B99" s="139"/>
      <c r="C99" s="139"/>
      <c r="D99" s="151"/>
    </row>
    <row r="100" spans="2:4" s="137" customFormat="1">
      <c r="B100" s="139"/>
      <c r="C100" s="139"/>
      <c r="D100" s="151"/>
    </row>
    <row r="101" spans="2:4">
      <c r="D101" s="151"/>
    </row>
    <row r="102" spans="2:4">
      <c r="D102" s="151"/>
    </row>
    <row r="103" spans="2:4">
      <c r="D103" s="151"/>
    </row>
    <row r="104" spans="2:4">
      <c r="D104" s="151"/>
    </row>
    <row r="105" spans="2:4">
      <c r="D105" s="151"/>
    </row>
    <row r="106" spans="2:4">
      <c r="D106" s="151"/>
    </row>
    <row r="107" spans="2:4">
      <c r="D107" s="151"/>
    </row>
    <row r="108" spans="2:4">
      <c r="D108" s="151"/>
    </row>
    <row r="109" spans="2:4">
      <c r="D109" s="151"/>
    </row>
    <row r="110" spans="2:4">
      <c r="D110" s="151"/>
    </row>
    <row r="111" spans="2:4">
      <c r="D111" s="151"/>
    </row>
    <row r="112" spans="2:4">
      <c r="D112" s="151"/>
    </row>
    <row r="113" spans="4:4">
      <c r="D113" s="151"/>
    </row>
    <row r="114" spans="4:4">
      <c r="D114" s="151"/>
    </row>
    <row r="115" spans="4:4">
      <c r="D115" s="151"/>
    </row>
    <row r="116" spans="4:4">
      <c r="D116" s="151"/>
    </row>
    <row r="117" spans="4:4">
      <c r="D117" s="151"/>
    </row>
    <row r="118" spans="4:4">
      <c r="D118" s="151"/>
    </row>
    <row r="119" spans="4:4">
      <c r="D119" s="151"/>
    </row>
    <row r="120" spans="4:4">
      <c r="D120" s="151"/>
    </row>
    <row r="121" spans="4:4">
      <c r="D121" s="151"/>
    </row>
    <row r="122" spans="4:4">
      <c r="D122" s="151"/>
    </row>
    <row r="123" spans="4:4">
      <c r="D123" s="151"/>
    </row>
    <row r="124" spans="4:4">
      <c r="D124" s="151"/>
    </row>
    <row r="125" spans="4:4">
      <c r="D125" s="151"/>
    </row>
    <row r="126" spans="4:4">
      <c r="D126" s="151"/>
    </row>
    <row r="127" spans="4:4">
      <c r="D127" s="151"/>
    </row>
    <row r="128" spans="4:4">
      <c r="D128" s="151"/>
    </row>
    <row r="129" spans="4:4">
      <c r="D129" s="151"/>
    </row>
    <row r="130" spans="4:4">
      <c r="D130" s="151"/>
    </row>
    <row r="131" spans="4:4">
      <c r="D131" s="151"/>
    </row>
    <row r="132" spans="4:4">
      <c r="D132" s="151"/>
    </row>
    <row r="133" spans="4:4">
      <c r="D133" s="151"/>
    </row>
    <row r="134" spans="4:4">
      <c r="D134" s="151"/>
    </row>
    <row r="135" spans="4:4">
      <c r="D135" s="151"/>
    </row>
    <row r="136" spans="4:4">
      <c r="D136" s="151"/>
    </row>
    <row r="137" spans="4:4">
      <c r="D137" s="151"/>
    </row>
    <row r="138" spans="4:4">
      <c r="D138" s="151"/>
    </row>
    <row r="139" spans="4:4">
      <c r="D139" s="151"/>
    </row>
    <row r="140" spans="4:4">
      <c r="D140" s="151"/>
    </row>
    <row r="141" spans="4:4">
      <c r="D141" s="151"/>
    </row>
    <row r="142" spans="4:4">
      <c r="D142" s="151"/>
    </row>
    <row r="143" spans="4:4">
      <c r="D143" s="151"/>
    </row>
    <row r="144" spans="4:4">
      <c r="D144" s="151"/>
    </row>
    <row r="145" spans="4:4">
      <c r="D145" s="151"/>
    </row>
    <row r="146" spans="4:4">
      <c r="D146" s="151"/>
    </row>
    <row r="147" spans="4:4">
      <c r="D147" s="151"/>
    </row>
    <row r="148" spans="4:4">
      <c r="D148" s="151"/>
    </row>
    <row r="149" spans="4:4">
      <c r="D149" s="151"/>
    </row>
    <row r="150" spans="4:4">
      <c r="D150" s="151"/>
    </row>
    <row r="151" spans="4:4">
      <c r="D151" s="151"/>
    </row>
    <row r="152" spans="4:4">
      <c r="D152" s="151"/>
    </row>
    <row r="153" spans="4:4">
      <c r="D153" s="151"/>
    </row>
    <row r="154" spans="4:4">
      <c r="D154" s="151"/>
    </row>
    <row r="155" spans="4:4">
      <c r="D155" s="151"/>
    </row>
    <row r="156" spans="4:4">
      <c r="D156" s="151"/>
    </row>
    <row r="157" spans="4:4">
      <c r="D157" s="151"/>
    </row>
    <row r="158" spans="4:4">
      <c r="D158" s="151"/>
    </row>
    <row r="159" spans="4:4">
      <c r="D159" s="151"/>
    </row>
    <row r="160" spans="4:4">
      <c r="D160" s="151"/>
    </row>
    <row r="161" spans="4:4">
      <c r="D161" s="151"/>
    </row>
    <row r="162" spans="4:4">
      <c r="D162" s="151"/>
    </row>
    <row r="163" spans="4:4">
      <c r="D163" s="151"/>
    </row>
    <row r="164" spans="4:4">
      <c r="D164" s="151"/>
    </row>
    <row r="165" spans="4:4">
      <c r="D165" s="151"/>
    </row>
    <row r="166" spans="4:4">
      <c r="D166" s="151"/>
    </row>
    <row r="167" spans="4:4">
      <c r="D167" s="151"/>
    </row>
    <row r="168" spans="4:4">
      <c r="D168" s="151"/>
    </row>
    <row r="169" spans="4:4">
      <c r="D169" s="151"/>
    </row>
    <row r="170" spans="4:4">
      <c r="D170" s="151"/>
    </row>
    <row r="171" spans="4:4">
      <c r="D171" s="151"/>
    </row>
    <row r="172" spans="4:4">
      <c r="D172" s="151"/>
    </row>
    <row r="173" spans="4:4">
      <c r="D173" s="151"/>
    </row>
    <row r="174" spans="4:4">
      <c r="D174" s="151"/>
    </row>
    <row r="175" spans="4:4">
      <c r="D175" s="151"/>
    </row>
    <row r="176" spans="4:4">
      <c r="D176" s="151"/>
    </row>
    <row r="177" spans="4:4">
      <c r="D177" s="151"/>
    </row>
    <row r="178" spans="4:4">
      <c r="D178" s="151"/>
    </row>
    <row r="179" spans="4:4">
      <c r="D179" s="151"/>
    </row>
    <row r="180" spans="4:4">
      <c r="D180" s="151"/>
    </row>
    <row r="181" spans="4:4">
      <c r="D181" s="151"/>
    </row>
    <row r="182" spans="4:4">
      <c r="D182" s="151"/>
    </row>
    <row r="183" spans="4:4">
      <c r="D183" s="151"/>
    </row>
    <row r="184" spans="4:4">
      <c r="D184" s="151"/>
    </row>
    <row r="185" spans="4:4">
      <c r="D185" s="151"/>
    </row>
    <row r="186" spans="4:4">
      <c r="D186" s="151"/>
    </row>
    <row r="187" spans="4:4">
      <c r="D187" s="151"/>
    </row>
    <row r="188" spans="4:4">
      <c r="D188" s="151"/>
    </row>
    <row r="189" spans="4:4">
      <c r="D189" s="151"/>
    </row>
    <row r="190" spans="4:4">
      <c r="D190" s="151"/>
    </row>
    <row r="191" spans="4:4">
      <c r="D191" s="151"/>
    </row>
    <row r="192" spans="4:4">
      <c r="D192" s="151"/>
    </row>
    <row r="193" spans="4:4">
      <c r="D193" s="151"/>
    </row>
    <row r="194" spans="4:4">
      <c r="D194" s="151"/>
    </row>
    <row r="195" spans="4:4">
      <c r="D195" s="151"/>
    </row>
    <row r="196" spans="4:4">
      <c r="D196" s="151"/>
    </row>
    <row r="197" spans="4:4">
      <c r="D197" s="151"/>
    </row>
    <row r="198" spans="4:4">
      <c r="D198" s="151"/>
    </row>
    <row r="199" spans="4:4">
      <c r="D199" s="151"/>
    </row>
    <row r="200" spans="4:4">
      <c r="D200" s="151"/>
    </row>
    <row r="201" spans="4:4">
      <c r="D201" s="151"/>
    </row>
    <row r="202" spans="4:4">
      <c r="D202" s="151"/>
    </row>
    <row r="203" spans="4:4">
      <c r="D203" s="151"/>
    </row>
    <row r="204" spans="4:4">
      <c r="D204" s="151"/>
    </row>
    <row r="205" spans="4:4">
      <c r="D205" s="151"/>
    </row>
    <row r="206" spans="4:4">
      <c r="D206" s="151"/>
    </row>
    <row r="207" spans="4:4">
      <c r="D207" s="151"/>
    </row>
    <row r="208" spans="4:4">
      <c r="D208" s="151"/>
    </row>
    <row r="209" spans="4:4">
      <c r="D209" s="151"/>
    </row>
    <row r="210" spans="4:4">
      <c r="D210" s="151"/>
    </row>
    <row r="211" spans="4:4">
      <c r="D211" s="151"/>
    </row>
    <row r="212" spans="4:4">
      <c r="D212" s="151"/>
    </row>
    <row r="213" spans="4:4">
      <c r="D213" s="151"/>
    </row>
    <row r="214" spans="4:4">
      <c r="D214" s="151"/>
    </row>
    <row r="215" spans="4:4">
      <c r="D215" s="151"/>
    </row>
    <row r="216" spans="4:4">
      <c r="D216" s="151"/>
    </row>
    <row r="217" spans="4:4">
      <c r="D217" s="151"/>
    </row>
    <row r="218" spans="4:4">
      <c r="D218" s="151"/>
    </row>
    <row r="219" spans="4:4">
      <c r="D219" s="151"/>
    </row>
    <row r="220" spans="4:4">
      <c r="D220" s="151"/>
    </row>
    <row r="221" spans="4:4">
      <c r="D221" s="151"/>
    </row>
    <row r="222" spans="4:4">
      <c r="D222" s="151"/>
    </row>
    <row r="223" spans="4:4">
      <c r="D223" s="151"/>
    </row>
    <row r="224" spans="4:4">
      <c r="D224" s="151"/>
    </row>
    <row r="225" spans="4:4">
      <c r="D225" s="151"/>
    </row>
    <row r="226" spans="4:4">
      <c r="D226" s="151"/>
    </row>
    <row r="227" spans="4:4">
      <c r="D227" s="151"/>
    </row>
    <row r="228" spans="4:4">
      <c r="D228" s="151"/>
    </row>
    <row r="229" spans="4:4">
      <c r="D229" s="151"/>
    </row>
    <row r="230" spans="4:4">
      <c r="D230" s="151"/>
    </row>
    <row r="231" spans="4:4">
      <c r="D231" s="151"/>
    </row>
    <row r="232" spans="4:4">
      <c r="D232" s="151"/>
    </row>
    <row r="233" spans="4:4">
      <c r="D233" s="151"/>
    </row>
    <row r="234" spans="4:4">
      <c r="D234" s="151"/>
    </row>
    <row r="235" spans="4:4">
      <c r="D235" s="151"/>
    </row>
    <row r="236" spans="4:4">
      <c r="D236" s="151"/>
    </row>
    <row r="237" spans="4:4">
      <c r="D237" s="151"/>
    </row>
    <row r="238" spans="4:4">
      <c r="D238" s="151"/>
    </row>
    <row r="239" spans="4:4">
      <c r="D239" s="151"/>
    </row>
    <row r="240" spans="4:4">
      <c r="D240" s="151"/>
    </row>
    <row r="241" spans="4:4">
      <c r="D241" s="151"/>
    </row>
    <row r="242" spans="4:4">
      <c r="D242" s="151"/>
    </row>
    <row r="243" spans="4:4">
      <c r="D243" s="151"/>
    </row>
    <row r="244" spans="4:4">
      <c r="D244" s="151"/>
    </row>
    <row r="245" spans="4:4">
      <c r="D245" s="151"/>
    </row>
    <row r="246" spans="4:4">
      <c r="D246" s="151"/>
    </row>
    <row r="247" spans="4:4">
      <c r="D247" s="151"/>
    </row>
    <row r="248" spans="4:4">
      <c r="D248" s="151"/>
    </row>
    <row r="249" spans="4:4">
      <c r="D249" s="151"/>
    </row>
    <row r="250" spans="4:4">
      <c r="D250" s="151"/>
    </row>
    <row r="251" spans="4:4">
      <c r="D251" s="151"/>
    </row>
    <row r="252" spans="4:4">
      <c r="D252" s="151"/>
    </row>
    <row r="253" spans="4:4">
      <c r="D253" s="151"/>
    </row>
    <row r="254" spans="4:4">
      <c r="D254" s="151"/>
    </row>
    <row r="255" spans="4:4">
      <c r="D255" s="151"/>
    </row>
    <row r="256" spans="4:4">
      <c r="D256" s="151"/>
    </row>
    <row r="257" spans="4:4">
      <c r="D257" s="151"/>
    </row>
    <row r="258" spans="4:4">
      <c r="D258" s="151"/>
    </row>
    <row r="259" spans="4:4">
      <c r="D259" s="151"/>
    </row>
    <row r="260" spans="4:4">
      <c r="D260" s="151"/>
    </row>
    <row r="261" spans="4:4">
      <c r="D261" s="151"/>
    </row>
    <row r="262" spans="4:4">
      <c r="D262" s="151"/>
    </row>
    <row r="263" spans="4:4">
      <c r="D263" s="151"/>
    </row>
    <row r="264" spans="4:4">
      <c r="D264" s="151"/>
    </row>
    <row r="265" spans="4:4">
      <c r="D265" s="151"/>
    </row>
    <row r="266" spans="4:4">
      <c r="D266" s="151"/>
    </row>
    <row r="267" spans="4:4">
      <c r="D267" s="151"/>
    </row>
    <row r="268" spans="4:4">
      <c r="D268" s="151"/>
    </row>
    <row r="269" spans="4:4">
      <c r="D269" s="151"/>
    </row>
    <row r="270" spans="4:4">
      <c r="D270" s="151"/>
    </row>
    <row r="271" spans="4:4">
      <c r="D271" s="151"/>
    </row>
    <row r="272" spans="4:4">
      <c r="D272" s="151"/>
    </row>
    <row r="273" spans="4:4">
      <c r="D273" s="151"/>
    </row>
    <row r="274" spans="4:4">
      <c r="D274" s="151"/>
    </row>
    <row r="275" spans="4:4">
      <c r="D275" s="151"/>
    </row>
    <row r="276" spans="4:4">
      <c r="D276" s="151"/>
    </row>
    <row r="277" spans="4:4">
      <c r="D277" s="151"/>
    </row>
    <row r="278" spans="4:4">
      <c r="D278" s="151"/>
    </row>
    <row r="279" spans="4:4">
      <c r="D279" s="151"/>
    </row>
    <row r="280" spans="4:4">
      <c r="D280" s="151"/>
    </row>
    <row r="281" spans="4:4">
      <c r="D281" s="151"/>
    </row>
    <row r="282" spans="4:4">
      <c r="D282" s="151"/>
    </row>
    <row r="283" spans="4:4">
      <c r="D283" s="151"/>
    </row>
    <row r="284" spans="4:4">
      <c r="D284" s="151"/>
    </row>
    <row r="285" spans="4:4">
      <c r="D285" s="151"/>
    </row>
    <row r="286" spans="4:4">
      <c r="D286" s="151"/>
    </row>
    <row r="287" spans="4:4">
      <c r="D287" s="151"/>
    </row>
    <row r="288" spans="4:4">
      <c r="D288" s="151"/>
    </row>
    <row r="289" spans="4:4">
      <c r="D289" s="151"/>
    </row>
    <row r="290" spans="4:4">
      <c r="D290" s="151"/>
    </row>
    <row r="291" spans="4:4">
      <c r="D291" s="151"/>
    </row>
    <row r="292" spans="4:4">
      <c r="D292" s="151"/>
    </row>
    <row r="293" spans="4:4">
      <c r="D293" s="151"/>
    </row>
    <row r="294" spans="4:4">
      <c r="D294" s="151"/>
    </row>
    <row r="295" spans="4:4">
      <c r="D295" s="151"/>
    </row>
    <row r="296" spans="4:4">
      <c r="D296" s="151"/>
    </row>
    <row r="297" spans="4:4">
      <c r="D297" s="151"/>
    </row>
    <row r="298" spans="4:4">
      <c r="D298" s="151"/>
    </row>
    <row r="299" spans="4:4">
      <c r="D299" s="151"/>
    </row>
    <row r="300" spans="4:4">
      <c r="D300" s="151"/>
    </row>
    <row r="301" spans="4:4">
      <c r="D301" s="151"/>
    </row>
    <row r="302" spans="4:4">
      <c r="D302" s="151"/>
    </row>
    <row r="303" spans="4:4">
      <c r="D303" s="151"/>
    </row>
    <row r="304" spans="4:4">
      <c r="D304" s="151"/>
    </row>
    <row r="305" spans="4:4">
      <c r="D305" s="151"/>
    </row>
    <row r="306" spans="4:4">
      <c r="D306" s="151"/>
    </row>
    <row r="307" spans="4:4">
      <c r="D307" s="151"/>
    </row>
    <row r="308" spans="4:4">
      <c r="D308" s="151"/>
    </row>
    <row r="309" spans="4:4">
      <c r="D309" s="151"/>
    </row>
    <row r="310" spans="4:4">
      <c r="D310" s="151"/>
    </row>
    <row r="311" spans="4:4">
      <c r="D311" s="151"/>
    </row>
    <row r="312" spans="4:4">
      <c r="D312" s="151"/>
    </row>
    <row r="313" spans="4:4">
      <c r="D313" s="151"/>
    </row>
    <row r="314" spans="4:4">
      <c r="D314" s="151"/>
    </row>
    <row r="315" spans="4:4">
      <c r="D315" s="151"/>
    </row>
    <row r="316" spans="4:4">
      <c r="D316" s="151"/>
    </row>
    <row r="317" spans="4:4">
      <c r="D317" s="151"/>
    </row>
    <row r="318" spans="4:4">
      <c r="D318" s="151"/>
    </row>
    <row r="319" spans="4:4">
      <c r="D319" s="151"/>
    </row>
    <row r="320" spans="4:4">
      <c r="D320" s="151"/>
    </row>
    <row r="321" spans="4:4">
      <c r="D321" s="151"/>
    </row>
    <row r="322" spans="4:4">
      <c r="D322" s="151"/>
    </row>
    <row r="323" spans="4:4">
      <c r="D323" s="151"/>
    </row>
    <row r="324" spans="4:4">
      <c r="D324" s="151"/>
    </row>
    <row r="325" spans="4:4">
      <c r="D325" s="151"/>
    </row>
    <row r="326" spans="4:4">
      <c r="D326" s="151"/>
    </row>
    <row r="327" spans="4:4">
      <c r="D327" s="151"/>
    </row>
    <row r="328" spans="4:4">
      <c r="D328" s="151"/>
    </row>
    <row r="329" spans="4:4">
      <c r="D329" s="151"/>
    </row>
    <row r="330" spans="4:4">
      <c r="D330" s="151"/>
    </row>
    <row r="331" spans="4:4">
      <c r="D331" s="151"/>
    </row>
    <row r="332" spans="4:4">
      <c r="D332" s="151"/>
    </row>
    <row r="333" spans="4:4">
      <c r="D333" s="151"/>
    </row>
    <row r="334" spans="4:4">
      <c r="D334" s="151"/>
    </row>
    <row r="335" spans="4:4">
      <c r="D335" s="151"/>
    </row>
    <row r="336" spans="4:4">
      <c r="D336" s="151"/>
    </row>
    <row r="337" spans="4:4">
      <c r="D337" s="151"/>
    </row>
    <row r="338" spans="4:4">
      <c r="D338" s="151"/>
    </row>
    <row r="339" spans="4:4">
      <c r="D339" s="151"/>
    </row>
    <row r="340" spans="4:4">
      <c r="D340" s="151"/>
    </row>
    <row r="341" spans="4:4">
      <c r="D341" s="151"/>
    </row>
    <row r="342" spans="4:4">
      <c r="D342" s="151"/>
    </row>
    <row r="343" spans="4:4">
      <c r="D343" s="151"/>
    </row>
    <row r="344" spans="4:4">
      <c r="D344" s="151"/>
    </row>
    <row r="345" spans="4:4">
      <c r="D345" s="151"/>
    </row>
    <row r="346" spans="4:4">
      <c r="D346" s="151"/>
    </row>
    <row r="347" spans="4:4">
      <c r="D347" s="151"/>
    </row>
    <row r="348" spans="4:4">
      <c r="D348" s="151"/>
    </row>
    <row r="349" spans="4:4">
      <c r="D349" s="151"/>
    </row>
    <row r="350" spans="4:4">
      <c r="D350" s="151"/>
    </row>
    <row r="351" spans="4:4">
      <c r="D351" s="151"/>
    </row>
    <row r="352" spans="4:4">
      <c r="D352" s="151"/>
    </row>
    <row r="353" spans="4:4">
      <c r="D353" s="151"/>
    </row>
    <row r="354" spans="4:4">
      <c r="D354" s="151"/>
    </row>
    <row r="355" spans="4:4">
      <c r="D355" s="151"/>
    </row>
    <row r="356" spans="4:4">
      <c r="D356" s="151"/>
    </row>
    <row r="357" spans="4:4">
      <c r="D357" s="151"/>
    </row>
    <row r="358" spans="4:4">
      <c r="D358" s="151"/>
    </row>
    <row r="359" spans="4:4">
      <c r="D359" s="151"/>
    </row>
    <row r="360" spans="4:4">
      <c r="D360" s="151"/>
    </row>
    <row r="361" spans="4:4">
      <c r="D361" s="151"/>
    </row>
    <row r="362" spans="4:4">
      <c r="D362" s="151"/>
    </row>
    <row r="363" spans="4:4">
      <c r="D363" s="151"/>
    </row>
    <row r="364" spans="4:4">
      <c r="D364" s="151"/>
    </row>
    <row r="365" spans="4:4">
      <c r="D365" s="151"/>
    </row>
    <row r="366" spans="4:4">
      <c r="D366" s="151"/>
    </row>
    <row r="367" spans="4:4">
      <c r="D367" s="151"/>
    </row>
    <row r="368" spans="4:4">
      <c r="D368" s="151"/>
    </row>
    <row r="369" spans="4:4">
      <c r="D369" s="151"/>
    </row>
    <row r="370" spans="4:4">
      <c r="D370" s="151"/>
    </row>
    <row r="371" spans="4:4">
      <c r="D371" s="151"/>
    </row>
    <row r="372" spans="4:4">
      <c r="D372" s="151"/>
    </row>
    <row r="373" spans="4:4">
      <c r="D373" s="151"/>
    </row>
    <row r="374" spans="4:4">
      <c r="D374" s="151"/>
    </row>
    <row r="375" spans="4:4">
      <c r="D375" s="151"/>
    </row>
    <row r="376" spans="4:4">
      <c r="D376" s="151"/>
    </row>
    <row r="377" spans="4:4">
      <c r="D377" s="151"/>
    </row>
    <row r="378" spans="4:4">
      <c r="D378" s="151"/>
    </row>
    <row r="379" spans="4:4">
      <c r="D379" s="151"/>
    </row>
    <row r="380" spans="4:4">
      <c r="D380" s="151"/>
    </row>
    <row r="381" spans="4:4">
      <c r="D381" s="151"/>
    </row>
    <row r="382" spans="4:4">
      <c r="D382" s="151"/>
    </row>
    <row r="383" spans="4:4">
      <c r="D383" s="151"/>
    </row>
    <row r="384" spans="4:4">
      <c r="D384" s="151"/>
    </row>
    <row r="385" spans="4:4">
      <c r="D385" s="151"/>
    </row>
    <row r="386" spans="4:4">
      <c r="D386" s="151"/>
    </row>
    <row r="387" spans="4:4">
      <c r="D387" s="151"/>
    </row>
    <row r="388" spans="4:4">
      <c r="D388" s="151"/>
    </row>
    <row r="389" spans="4:4">
      <c r="D389" s="151"/>
    </row>
    <row r="390" spans="4:4">
      <c r="D390" s="151"/>
    </row>
    <row r="391" spans="4:4">
      <c r="D391" s="151"/>
    </row>
    <row r="392" spans="4:4">
      <c r="D392" s="151"/>
    </row>
    <row r="393" spans="4:4">
      <c r="D393" s="151"/>
    </row>
    <row r="394" spans="4:4">
      <c r="D394" s="151"/>
    </row>
    <row r="395" spans="4:4">
      <c r="D395" s="151"/>
    </row>
    <row r="396" spans="4:4">
      <c r="D396" s="151"/>
    </row>
    <row r="397" spans="4:4">
      <c r="D397" s="151"/>
    </row>
    <row r="398" spans="4:4">
      <c r="D398" s="151"/>
    </row>
    <row r="399" spans="4:4">
      <c r="D399" s="151"/>
    </row>
    <row r="400" spans="4:4">
      <c r="D400" s="151"/>
    </row>
    <row r="401" spans="4:4">
      <c r="D401" s="151"/>
    </row>
    <row r="402" spans="4:4">
      <c r="D402" s="151"/>
    </row>
    <row r="403" spans="4:4">
      <c r="D403" s="151"/>
    </row>
    <row r="404" spans="4:4">
      <c r="D404" s="151"/>
    </row>
    <row r="405" spans="4:4">
      <c r="D405" s="151"/>
    </row>
    <row r="406" spans="4:4">
      <c r="D406" s="151"/>
    </row>
    <row r="407" spans="4:4">
      <c r="D407" s="151"/>
    </row>
    <row r="408" spans="4:4">
      <c r="D408" s="151"/>
    </row>
    <row r="409" spans="4:4">
      <c r="D409" s="151"/>
    </row>
    <row r="410" spans="4:4">
      <c r="D410" s="151"/>
    </row>
    <row r="411" spans="4:4">
      <c r="D411" s="151"/>
    </row>
    <row r="412" spans="4:4">
      <c r="D412" s="151"/>
    </row>
    <row r="413" spans="4:4">
      <c r="D413" s="151"/>
    </row>
    <row r="414" spans="4:4">
      <c r="D414" s="151"/>
    </row>
    <row r="415" spans="4:4">
      <c r="D415" s="151"/>
    </row>
    <row r="416" spans="4:4">
      <c r="D416" s="151"/>
    </row>
    <row r="417" spans="4:4">
      <c r="D417" s="151"/>
    </row>
    <row r="418" spans="4:4">
      <c r="D418" s="151"/>
    </row>
    <row r="419" spans="4:4">
      <c r="D419" s="151"/>
    </row>
    <row r="420" spans="4:4">
      <c r="D420" s="151"/>
    </row>
    <row r="421" spans="4:4">
      <c r="D421" s="151"/>
    </row>
    <row r="422" spans="4:4">
      <c r="D422" s="151"/>
    </row>
    <row r="423" spans="4:4">
      <c r="D423" s="151"/>
    </row>
    <row r="424" spans="4:4">
      <c r="D424" s="151"/>
    </row>
    <row r="425" spans="4:4">
      <c r="D425" s="151"/>
    </row>
    <row r="426" spans="4:4">
      <c r="D426" s="151"/>
    </row>
    <row r="427" spans="4:4">
      <c r="D427" s="151"/>
    </row>
    <row r="428" spans="4:4">
      <c r="D428" s="151"/>
    </row>
    <row r="429" spans="4:4">
      <c r="D429" s="151"/>
    </row>
    <row r="430" spans="4:4">
      <c r="D430" s="151"/>
    </row>
    <row r="431" spans="4:4">
      <c r="D431" s="151"/>
    </row>
    <row r="432" spans="4:4">
      <c r="D432" s="151"/>
    </row>
    <row r="433" spans="4:4">
      <c r="D433" s="151"/>
    </row>
    <row r="434" spans="4:4">
      <c r="D434" s="151"/>
    </row>
    <row r="435" spans="4:4">
      <c r="D435" s="151"/>
    </row>
    <row r="436" spans="4:4">
      <c r="D436" s="151"/>
    </row>
    <row r="437" spans="4:4">
      <c r="D437" s="151"/>
    </row>
    <row r="438" spans="4:4">
      <c r="D438" s="151"/>
    </row>
    <row r="439" spans="4:4">
      <c r="D439" s="151"/>
    </row>
    <row r="440" spans="4:4">
      <c r="D440" s="151"/>
    </row>
    <row r="441" spans="4:4">
      <c r="D441" s="151"/>
    </row>
    <row r="442" spans="4:4">
      <c r="D442" s="151"/>
    </row>
    <row r="443" spans="4:4">
      <c r="D443" s="151"/>
    </row>
    <row r="444" spans="4:4">
      <c r="D444" s="151"/>
    </row>
    <row r="445" spans="4:4">
      <c r="D445" s="151"/>
    </row>
    <row r="446" spans="4:4">
      <c r="D446" s="151"/>
    </row>
    <row r="447" spans="4:4">
      <c r="D447" s="151"/>
    </row>
    <row r="448" spans="4:4">
      <c r="D448" s="151"/>
    </row>
    <row r="449" spans="4:4">
      <c r="D449" s="151"/>
    </row>
    <row r="450" spans="4:4">
      <c r="D450" s="151"/>
    </row>
    <row r="451" spans="4:4">
      <c r="D451" s="151"/>
    </row>
    <row r="452" spans="4:4">
      <c r="D452" s="151"/>
    </row>
    <row r="453" spans="4:4">
      <c r="D453" s="151"/>
    </row>
    <row r="454" spans="4:4">
      <c r="D454" s="151"/>
    </row>
    <row r="455" spans="4:4">
      <c r="D455" s="151"/>
    </row>
    <row r="456" spans="4:4">
      <c r="D456" s="151"/>
    </row>
    <row r="457" spans="4:4">
      <c r="D457" s="151"/>
    </row>
    <row r="458" spans="4:4">
      <c r="D458" s="151"/>
    </row>
    <row r="459" spans="4:4">
      <c r="D459" s="151"/>
    </row>
    <row r="460" spans="4:4">
      <c r="D460" s="151"/>
    </row>
    <row r="461" spans="4:4">
      <c r="D461" s="151"/>
    </row>
    <row r="462" spans="4:4">
      <c r="D462" s="151"/>
    </row>
    <row r="463" spans="4:4">
      <c r="D463" s="151"/>
    </row>
    <row r="464" spans="4:4">
      <c r="D464" s="151"/>
    </row>
    <row r="465" spans="4:4">
      <c r="D465" s="151"/>
    </row>
    <row r="466" spans="4:4">
      <c r="D466" s="151"/>
    </row>
    <row r="467" spans="4:4">
      <c r="D467" s="151"/>
    </row>
    <row r="468" spans="4:4">
      <c r="D468" s="151"/>
    </row>
    <row r="469" spans="4:4">
      <c r="D469" s="151"/>
    </row>
    <row r="470" spans="4:4">
      <c r="D470" s="151"/>
    </row>
    <row r="471" spans="4:4">
      <c r="D471" s="151"/>
    </row>
    <row r="472" spans="4:4">
      <c r="D472" s="151"/>
    </row>
    <row r="473" spans="4:4">
      <c r="D473" s="151"/>
    </row>
    <row r="474" spans="4:4">
      <c r="D474" s="151"/>
    </row>
    <row r="475" spans="4:4">
      <c r="D475" s="151"/>
    </row>
    <row r="476" spans="4:4">
      <c r="D476" s="151"/>
    </row>
    <row r="477" spans="4:4">
      <c r="D477" s="151"/>
    </row>
    <row r="478" spans="4:4">
      <c r="D478" s="151"/>
    </row>
    <row r="479" spans="4:4">
      <c r="D479" s="151"/>
    </row>
    <row r="480" spans="4:4">
      <c r="D480" s="151"/>
    </row>
    <row r="481" spans="4:4">
      <c r="D481" s="151"/>
    </row>
    <row r="482" spans="4:4">
      <c r="D482" s="151"/>
    </row>
    <row r="483" spans="4:4">
      <c r="D483" s="151"/>
    </row>
    <row r="484" spans="4:4">
      <c r="D484" s="151"/>
    </row>
    <row r="485" spans="4:4">
      <c r="D485" s="151"/>
    </row>
    <row r="486" spans="4:4">
      <c r="D486" s="151"/>
    </row>
    <row r="487" spans="4:4">
      <c r="D487" s="151"/>
    </row>
    <row r="488" spans="4:4">
      <c r="D488" s="151"/>
    </row>
    <row r="489" spans="4:4">
      <c r="D489" s="151"/>
    </row>
    <row r="490" spans="4:4">
      <c r="D490" s="151"/>
    </row>
    <row r="491" spans="4:4">
      <c r="D491" s="151"/>
    </row>
    <row r="492" spans="4:4">
      <c r="D492" s="151"/>
    </row>
    <row r="493" spans="4:4">
      <c r="D493" s="151"/>
    </row>
    <row r="494" spans="4:4">
      <c r="D494" s="151"/>
    </row>
    <row r="495" spans="4:4">
      <c r="D495" s="151"/>
    </row>
    <row r="496" spans="4:4">
      <c r="D496" s="151"/>
    </row>
    <row r="497" spans="4:5">
      <c r="D497" s="151"/>
      <c r="E497" s="150"/>
    </row>
    <row r="498" spans="4:5">
      <c r="D498" s="151"/>
      <c r="E498" s="150"/>
    </row>
    <row r="499" spans="4:5">
      <c r="D499" s="151"/>
      <c r="E499" s="150"/>
    </row>
    <row r="500" spans="4:5">
      <c r="D500" s="151"/>
      <c r="E500" s="150"/>
    </row>
    <row r="501" spans="4:5">
      <c r="D501" s="151"/>
      <c r="E501" s="150"/>
    </row>
    <row r="502" spans="4:5">
      <c r="D502" s="151"/>
      <c r="E502" s="150"/>
    </row>
    <row r="503" spans="4:5">
      <c r="D503" s="151"/>
      <c r="E503" s="150"/>
    </row>
    <row r="504" spans="4:5">
      <c r="D504" s="151"/>
      <c r="E504" s="150"/>
    </row>
    <row r="505" spans="4:5">
      <c r="D505" s="151"/>
      <c r="E505" s="150"/>
    </row>
    <row r="506" spans="4:5">
      <c r="D506" s="151"/>
      <c r="E506" s="150"/>
    </row>
    <row r="507" spans="4:5">
      <c r="D507" s="151"/>
      <c r="E507" s="150"/>
    </row>
    <row r="508" spans="4:5">
      <c r="D508" s="151"/>
      <c r="E508" s="150"/>
    </row>
    <row r="509" spans="4:5">
      <c r="D509" s="151"/>
      <c r="E509" s="150"/>
    </row>
    <row r="510" spans="4:5">
      <c r="D510" s="151"/>
      <c r="E510" s="150"/>
    </row>
    <row r="511" spans="4:5">
      <c r="D511" s="150"/>
      <c r="E511" s="152"/>
    </row>
    <row r="512" spans="4:5">
      <c r="D512" s="1"/>
    </row>
    <row r="513" spans="4:5">
      <c r="D513" s="1"/>
    </row>
    <row r="514" spans="4:5">
      <c r="E514" s="2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 B55:B56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190</v>
      </c>
      <c r="C1" s="78" t="s" vm="1">
        <v>263</v>
      </c>
    </row>
    <row r="2" spans="2:18">
      <c r="B2" s="57" t="s">
        <v>189</v>
      </c>
      <c r="C2" s="78" t="s">
        <v>264</v>
      </c>
    </row>
    <row r="3" spans="2:18">
      <c r="B3" s="57" t="s">
        <v>191</v>
      </c>
      <c r="C3" s="78" t="s">
        <v>265</v>
      </c>
    </row>
    <row r="4" spans="2:18">
      <c r="B4" s="57" t="s">
        <v>192</v>
      </c>
      <c r="C4" s="78">
        <v>2145</v>
      </c>
    </row>
    <row r="6" spans="2:18" ht="26.25" customHeight="1">
      <c r="B6" s="194" t="s">
        <v>231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6"/>
    </row>
    <row r="7" spans="2:18" s="3" customFormat="1" ht="78.75">
      <c r="B7" s="22" t="s">
        <v>126</v>
      </c>
      <c r="C7" s="30" t="s">
        <v>50</v>
      </c>
      <c r="D7" s="30" t="s">
        <v>69</v>
      </c>
      <c r="E7" s="30" t="s">
        <v>15</v>
      </c>
      <c r="F7" s="30" t="s">
        <v>70</v>
      </c>
      <c r="G7" s="30" t="s">
        <v>111</v>
      </c>
      <c r="H7" s="30" t="s">
        <v>18</v>
      </c>
      <c r="I7" s="30" t="s">
        <v>110</v>
      </c>
      <c r="J7" s="30" t="s">
        <v>17</v>
      </c>
      <c r="K7" s="30" t="s">
        <v>228</v>
      </c>
      <c r="L7" s="30" t="s">
        <v>249</v>
      </c>
      <c r="M7" s="30" t="s">
        <v>229</v>
      </c>
      <c r="N7" s="30" t="s">
        <v>63</v>
      </c>
      <c r="O7" s="30" t="s">
        <v>193</v>
      </c>
      <c r="P7" s="31" t="s">
        <v>195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258</v>
      </c>
      <c r="M8" s="32" t="s">
        <v>252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262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122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247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99" t="s">
        <v>257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190</v>
      </c>
      <c r="C1" s="78" t="s" vm="1">
        <v>263</v>
      </c>
    </row>
    <row r="2" spans="2:18">
      <c r="B2" s="57" t="s">
        <v>189</v>
      </c>
      <c r="C2" s="78" t="s">
        <v>264</v>
      </c>
    </row>
    <row r="3" spans="2:18">
      <c r="B3" s="57" t="s">
        <v>191</v>
      </c>
      <c r="C3" s="78" t="s">
        <v>265</v>
      </c>
    </row>
    <row r="4" spans="2:18">
      <c r="B4" s="57" t="s">
        <v>192</v>
      </c>
      <c r="C4" s="78">
        <v>2145</v>
      </c>
    </row>
    <row r="6" spans="2:18" ht="26.25" customHeight="1">
      <c r="B6" s="194" t="s">
        <v>233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6"/>
    </row>
    <row r="7" spans="2:18" s="3" customFormat="1" ht="78.75">
      <c r="B7" s="22" t="s">
        <v>126</v>
      </c>
      <c r="C7" s="30" t="s">
        <v>50</v>
      </c>
      <c r="D7" s="30" t="s">
        <v>69</v>
      </c>
      <c r="E7" s="30" t="s">
        <v>15</v>
      </c>
      <c r="F7" s="30" t="s">
        <v>70</v>
      </c>
      <c r="G7" s="30" t="s">
        <v>111</v>
      </c>
      <c r="H7" s="30" t="s">
        <v>18</v>
      </c>
      <c r="I7" s="30" t="s">
        <v>110</v>
      </c>
      <c r="J7" s="30" t="s">
        <v>17</v>
      </c>
      <c r="K7" s="30" t="s">
        <v>228</v>
      </c>
      <c r="L7" s="30" t="s">
        <v>249</v>
      </c>
      <c r="M7" s="30" t="s">
        <v>229</v>
      </c>
      <c r="N7" s="30" t="s">
        <v>63</v>
      </c>
      <c r="O7" s="30" t="s">
        <v>193</v>
      </c>
      <c r="P7" s="31" t="s">
        <v>195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258</v>
      </c>
      <c r="M8" s="32" t="s">
        <v>252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262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122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247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99" t="s">
        <v>257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zoomScale="85" zoomScaleNormal="85" workbookViewId="0">
      <selection activeCell="G3" sqref="G3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190</v>
      </c>
      <c r="C1" s="78" t="s" vm="1">
        <v>263</v>
      </c>
    </row>
    <row r="2" spans="2:52">
      <c r="B2" s="57" t="s">
        <v>189</v>
      </c>
      <c r="C2" s="78" t="s">
        <v>264</v>
      </c>
    </row>
    <row r="3" spans="2:52">
      <c r="B3" s="57" t="s">
        <v>191</v>
      </c>
      <c r="C3" s="78" t="s">
        <v>265</v>
      </c>
    </row>
    <row r="4" spans="2:52">
      <c r="B4" s="57" t="s">
        <v>192</v>
      </c>
      <c r="C4" s="78">
        <v>2145</v>
      </c>
    </row>
    <row r="6" spans="2:52" ht="21.75" customHeight="1">
      <c r="B6" s="185" t="s">
        <v>220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7"/>
    </row>
    <row r="7" spans="2:52" ht="27.75" customHeight="1">
      <c r="B7" s="188" t="s">
        <v>95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90"/>
      <c r="AT7" s="3"/>
      <c r="AU7" s="3"/>
    </row>
    <row r="8" spans="2:52" s="3" customFormat="1" ht="55.5" customHeight="1">
      <c r="B8" s="22" t="s">
        <v>125</v>
      </c>
      <c r="C8" s="30" t="s">
        <v>50</v>
      </c>
      <c r="D8" s="30" t="s">
        <v>130</v>
      </c>
      <c r="E8" s="30" t="s">
        <v>15</v>
      </c>
      <c r="F8" s="30" t="s">
        <v>70</v>
      </c>
      <c r="G8" s="30" t="s">
        <v>111</v>
      </c>
      <c r="H8" s="30" t="s">
        <v>18</v>
      </c>
      <c r="I8" s="30" t="s">
        <v>110</v>
      </c>
      <c r="J8" s="30" t="s">
        <v>17</v>
      </c>
      <c r="K8" s="30" t="s">
        <v>19</v>
      </c>
      <c r="L8" s="30" t="s">
        <v>249</v>
      </c>
      <c r="M8" s="30" t="s">
        <v>248</v>
      </c>
      <c r="N8" s="30" t="s">
        <v>66</v>
      </c>
      <c r="O8" s="30" t="s">
        <v>251</v>
      </c>
      <c r="P8" s="30" t="s">
        <v>193</v>
      </c>
      <c r="Q8" s="73" t="s">
        <v>195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258</v>
      </c>
      <c r="M9" s="32"/>
      <c r="N9" s="32" t="s">
        <v>259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124" t="s">
        <v>29</v>
      </c>
      <c r="C11" s="125"/>
      <c r="D11" s="125"/>
      <c r="E11" s="125"/>
      <c r="F11" s="125"/>
      <c r="G11" s="125"/>
      <c r="H11" s="126">
        <v>3.7845930565756958</v>
      </c>
      <c r="I11" s="125"/>
      <c r="J11" s="125"/>
      <c r="K11" s="127">
        <v>4.4126197787419845E-3</v>
      </c>
      <c r="L11" s="126"/>
      <c r="M11" s="128"/>
      <c r="N11" s="126">
        <v>135356.83674999999</v>
      </c>
      <c r="O11" s="125"/>
      <c r="P11" s="127">
        <v>1</v>
      </c>
      <c r="Q11" s="127">
        <f>N11/'סכום נכסי הקרן'!$C$42</f>
        <v>0.23720967375604443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s="137" customFormat="1" ht="22.5" customHeight="1">
      <c r="B12" s="129" t="s">
        <v>243</v>
      </c>
      <c r="C12" s="130"/>
      <c r="D12" s="130"/>
      <c r="E12" s="130"/>
      <c r="F12" s="130"/>
      <c r="G12" s="130"/>
      <c r="H12" s="131">
        <v>3.7845930565756953</v>
      </c>
      <c r="I12" s="130"/>
      <c r="J12" s="130"/>
      <c r="K12" s="132">
        <v>4.4126197787419854E-3</v>
      </c>
      <c r="L12" s="131"/>
      <c r="M12" s="133"/>
      <c r="N12" s="131">
        <v>135356.83674999999</v>
      </c>
      <c r="O12" s="130"/>
      <c r="P12" s="132">
        <v>1</v>
      </c>
      <c r="Q12" s="132">
        <f>N12/'סכום נכסי הקרן'!$C$42</f>
        <v>0.23720967375604443</v>
      </c>
      <c r="AV12" s="136"/>
    </row>
    <row r="13" spans="2:52" s="137" customFormat="1">
      <c r="B13" s="129" t="s">
        <v>27</v>
      </c>
      <c r="C13" s="130"/>
      <c r="D13" s="130"/>
      <c r="E13" s="130"/>
      <c r="F13" s="130"/>
      <c r="G13" s="130"/>
      <c r="H13" s="131">
        <v>5.0299897141971242</v>
      </c>
      <c r="I13" s="130"/>
      <c r="J13" s="130"/>
      <c r="K13" s="132">
        <v>4.0148159266289053E-3</v>
      </c>
      <c r="L13" s="131"/>
      <c r="M13" s="133"/>
      <c r="N13" s="131">
        <v>64941.279549999999</v>
      </c>
      <c r="O13" s="130"/>
      <c r="P13" s="132">
        <v>0.47977834817420117</v>
      </c>
      <c r="Q13" s="132">
        <f>N13/'סכום נכסי הקרן'!$C$42</f>
        <v>0.11380806544561614</v>
      </c>
    </row>
    <row r="14" spans="2:52" s="137" customFormat="1">
      <c r="B14" s="85" t="s">
        <v>26</v>
      </c>
      <c r="C14" s="82"/>
      <c r="D14" s="82"/>
      <c r="E14" s="82"/>
      <c r="F14" s="82"/>
      <c r="G14" s="82"/>
      <c r="H14" s="91">
        <v>5.0299897141971242</v>
      </c>
      <c r="I14" s="82"/>
      <c r="J14" s="82"/>
      <c r="K14" s="92">
        <v>4.0148159266289053E-3</v>
      </c>
      <c r="L14" s="91"/>
      <c r="M14" s="93"/>
      <c r="N14" s="91">
        <v>64941.279549999999</v>
      </c>
      <c r="O14" s="82"/>
      <c r="P14" s="92">
        <v>0.47977834817420117</v>
      </c>
      <c r="Q14" s="92">
        <f>N14/'סכום נכסי הקרן'!$C$42</f>
        <v>0.11380806544561614</v>
      </c>
    </row>
    <row r="15" spans="2:52" s="137" customFormat="1">
      <c r="B15" s="86" t="s">
        <v>266</v>
      </c>
      <c r="C15" s="84" t="s">
        <v>267</v>
      </c>
      <c r="D15" s="97" t="s">
        <v>131</v>
      </c>
      <c r="E15" s="84" t="s">
        <v>268</v>
      </c>
      <c r="F15" s="84"/>
      <c r="G15" s="84"/>
      <c r="H15" s="94">
        <v>3.75</v>
      </c>
      <c r="I15" s="97" t="s">
        <v>175</v>
      </c>
      <c r="J15" s="98">
        <v>0.04</v>
      </c>
      <c r="K15" s="95">
        <v>1.0000000000000002E-4</v>
      </c>
      <c r="L15" s="94">
        <v>9446390</v>
      </c>
      <c r="M15" s="96">
        <v>155.85</v>
      </c>
      <c r="N15" s="94">
        <v>14722.199289999999</v>
      </c>
      <c r="O15" s="95">
        <v>6.0757057249295667E-4</v>
      </c>
      <c r="P15" s="95">
        <v>0.10876583439365874</v>
      </c>
      <c r="Q15" s="95">
        <f>N15/'סכום נכסי הקרן'!$C$42</f>
        <v>2.5800308092323743E-2</v>
      </c>
    </row>
    <row r="16" spans="2:52" s="137" customFormat="1" ht="20.25">
      <c r="B16" s="86" t="s">
        <v>269</v>
      </c>
      <c r="C16" s="84" t="s">
        <v>270</v>
      </c>
      <c r="D16" s="97" t="s">
        <v>131</v>
      </c>
      <c r="E16" s="84" t="s">
        <v>268</v>
      </c>
      <c r="F16" s="84"/>
      <c r="G16" s="84"/>
      <c r="H16" s="94">
        <v>6.23</v>
      </c>
      <c r="I16" s="97" t="s">
        <v>175</v>
      </c>
      <c r="J16" s="98">
        <v>0.04</v>
      </c>
      <c r="K16" s="95">
        <v>3.9000000000000003E-3</v>
      </c>
      <c r="L16" s="94">
        <v>400</v>
      </c>
      <c r="M16" s="96">
        <v>158.44999999999999</v>
      </c>
      <c r="N16" s="94">
        <v>0.63380999999999998</v>
      </c>
      <c r="O16" s="95">
        <v>3.7834740501919449E-8</v>
      </c>
      <c r="P16" s="95">
        <v>4.6825119086568783E-6</v>
      </c>
      <c r="Q16" s="95">
        <f>N16/'סכום נכסי הקרן'!$C$42</f>
        <v>1.1107371222112911E-6</v>
      </c>
      <c r="AT16" s="136"/>
    </row>
    <row r="17" spans="2:47" s="137" customFormat="1" ht="20.25">
      <c r="B17" s="86" t="s">
        <v>271</v>
      </c>
      <c r="C17" s="84" t="s">
        <v>272</v>
      </c>
      <c r="D17" s="97" t="s">
        <v>131</v>
      </c>
      <c r="E17" s="84" t="s">
        <v>268</v>
      </c>
      <c r="F17" s="84"/>
      <c r="G17" s="84"/>
      <c r="H17" s="94">
        <v>14.6</v>
      </c>
      <c r="I17" s="97" t="s">
        <v>175</v>
      </c>
      <c r="J17" s="98">
        <v>0.04</v>
      </c>
      <c r="K17" s="95">
        <v>1.2699999999999999E-2</v>
      </c>
      <c r="L17" s="94">
        <v>4634060</v>
      </c>
      <c r="M17" s="96">
        <v>172.72</v>
      </c>
      <c r="N17" s="94">
        <v>8003.94812</v>
      </c>
      <c r="O17" s="95">
        <v>2.8567213733439293E-4</v>
      </c>
      <c r="P17" s="95">
        <v>5.9132204269689397E-2</v>
      </c>
      <c r="Q17" s="95">
        <f>N17/'סכום נכסי הקרן'!$C$42</f>
        <v>1.4026730883288799E-2</v>
      </c>
      <c r="AU17" s="136"/>
    </row>
    <row r="18" spans="2:47" s="137" customFormat="1">
      <c r="B18" s="86" t="s">
        <v>273</v>
      </c>
      <c r="C18" s="84" t="s">
        <v>274</v>
      </c>
      <c r="D18" s="97" t="s">
        <v>131</v>
      </c>
      <c r="E18" s="84" t="s">
        <v>268</v>
      </c>
      <c r="F18" s="84"/>
      <c r="G18" s="84"/>
      <c r="H18" s="94">
        <v>18.37</v>
      </c>
      <c r="I18" s="97" t="s">
        <v>175</v>
      </c>
      <c r="J18" s="98">
        <v>2.75E-2</v>
      </c>
      <c r="K18" s="95">
        <v>1.54E-2</v>
      </c>
      <c r="L18" s="94">
        <v>1799888</v>
      </c>
      <c r="M18" s="96">
        <v>134.88999999999999</v>
      </c>
      <c r="N18" s="94">
        <v>2427.8689399999998</v>
      </c>
      <c r="O18" s="95">
        <v>1.0183203265933872E-4</v>
      </c>
      <c r="P18" s="95">
        <v>1.7936803181092364E-2</v>
      </c>
      <c r="Q18" s="95">
        <f>N18/'סכום נכסי הקרן'!$C$42</f>
        <v>4.2547832308132997E-3</v>
      </c>
      <c r="AT18" s="141"/>
    </row>
    <row r="19" spans="2:47" s="137" customFormat="1">
      <c r="B19" s="86" t="s">
        <v>275</v>
      </c>
      <c r="C19" s="84" t="s">
        <v>276</v>
      </c>
      <c r="D19" s="97" t="s">
        <v>131</v>
      </c>
      <c r="E19" s="84" t="s">
        <v>268</v>
      </c>
      <c r="F19" s="84"/>
      <c r="G19" s="84"/>
      <c r="H19" s="94">
        <v>5.919999999999999</v>
      </c>
      <c r="I19" s="97" t="s">
        <v>175</v>
      </c>
      <c r="J19" s="98">
        <v>1.7500000000000002E-2</v>
      </c>
      <c r="K19" s="95">
        <v>2.5999999999999999E-3</v>
      </c>
      <c r="L19" s="94">
        <v>8811</v>
      </c>
      <c r="M19" s="96">
        <v>111.96</v>
      </c>
      <c r="N19" s="94">
        <v>9.8647900000000011</v>
      </c>
      <c r="O19" s="95">
        <v>6.3557304725933921E-7</v>
      </c>
      <c r="P19" s="95">
        <v>7.2879879855791636E-5</v>
      </c>
      <c r="Q19" s="95">
        <f>N19/'סכום נכסי הקרן'!$C$42</f>
        <v>1.7287812523972047E-5</v>
      </c>
      <c r="AU19" s="141"/>
    </row>
    <row r="20" spans="2:47" s="137" customFormat="1">
      <c r="B20" s="86" t="s">
        <v>277</v>
      </c>
      <c r="C20" s="84" t="s">
        <v>278</v>
      </c>
      <c r="D20" s="97" t="s">
        <v>131</v>
      </c>
      <c r="E20" s="84" t="s">
        <v>268</v>
      </c>
      <c r="F20" s="84"/>
      <c r="G20" s="84"/>
      <c r="H20" s="94">
        <v>2.2500000000000004</v>
      </c>
      <c r="I20" s="97" t="s">
        <v>175</v>
      </c>
      <c r="J20" s="98">
        <v>0.03</v>
      </c>
      <c r="K20" s="95">
        <v>-1E-3</v>
      </c>
      <c r="L20" s="94">
        <v>2515474</v>
      </c>
      <c r="M20" s="96">
        <v>119.79</v>
      </c>
      <c r="N20" s="94">
        <v>3013.28638</v>
      </c>
      <c r="O20" s="95">
        <v>1.640855513269541E-4</v>
      </c>
      <c r="P20" s="95">
        <v>2.2261796687561852E-2</v>
      </c>
      <c r="Q20" s="95">
        <f>N20/'סכום נכסי הקרן'!$C$42</f>
        <v>5.2807135294799376E-3</v>
      </c>
    </row>
    <row r="21" spans="2:47" s="137" customFormat="1">
      <c r="B21" s="86" t="s">
        <v>279</v>
      </c>
      <c r="C21" s="84" t="s">
        <v>280</v>
      </c>
      <c r="D21" s="97" t="s">
        <v>131</v>
      </c>
      <c r="E21" s="84" t="s">
        <v>268</v>
      </c>
      <c r="F21" s="84"/>
      <c r="G21" s="84"/>
      <c r="H21" s="94">
        <v>3.33</v>
      </c>
      <c r="I21" s="97" t="s">
        <v>175</v>
      </c>
      <c r="J21" s="98">
        <v>1E-3</v>
      </c>
      <c r="K21" s="95">
        <v>-2.0000000000000001E-4</v>
      </c>
      <c r="L21" s="94">
        <v>9468764</v>
      </c>
      <c r="M21" s="96">
        <v>100.85</v>
      </c>
      <c r="N21" s="94">
        <v>9549.24935</v>
      </c>
      <c r="O21" s="95">
        <v>7.6237366354836339E-4</v>
      </c>
      <c r="P21" s="95">
        <v>7.0548703554864964E-2</v>
      </c>
      <c r="Q21" s="95">
        <f>N21/'סכום נכסי הקרן'!$C$42</f>
        <v>1.6734834954161407E-2</v>
      </c>
    </row>
    <row r="22" spans="2:47" s="137" customFormat="1">
      <c r="B22" s="86" t="s">
        <v>281</v>
      </c>
      <c r="C22" s="84" t="s">
        <v>282</v>
      </c>
      <c r="D22" s="97" t="s">
        <v>131</v>
      </c>
      <c r="E22" s="84" t="s">
        <v>268</v>
      </c>
      <c r="F22" s="84"/>
      <c r="G22" s="84"/>
      <c r="H22" s="94">
        <v>0.83</v>
      </c>
      <c r="I22" s="97" t="s">
        <v>175</v>
      </c>
      <c r="J22" s="98">
        <v>3.5000000000000003E-2</v>
      </c>
      <c r="K22" s="95">
        <v>7.3000000000000001E-3</v>
      </c>
      <c r="L22" s="94">
        <v>12824960</v>
      </c>
      <c r="M22" s="96">
        <v>120.31</v>
      </c>
      <c r="N22" s="94">
        <v>15429.70991</v>
      </c>
      <c r="O22" s="95">
        <v>6.5183805435822828E-4</v>
      </c>
      <c r="P22" s="95">
        <v>0.11399283760227207</v>
      </c>
      <c r="Q22" s="95">
        <f>N22/'סכום נכסי הקרן'!$C$42</f>
        <v>2.7040203818160708E-2</v>
      </c>
    </row>
    <row r="23" spans="2:47" s="137" customFormat="1">
      <c r="B23" s="86" t="s">
        <v>283</v>
      </c>
      <c r="C23" s="84" t="s">
        <v>284</v>
      </c>
      <c r="D23" s="97" t="s">
        <v>131</v>
      </c>
      <c r="E23" s="84" t="s">
        <v>268</v>
      </c>
      <c r="F23" s="84"/>
      <c r="G23" s="84"/>
      <c r="H23" s="94">
        <v>24.07</v>
      </c>
      <c r="I23" s="97" t="s">
        <v>175</v>
      </c>
      <c r="J23" s="98">
        <v>0.01</v>
      </c>
      <c r="K23" s="95">
        <v>1.7600000000000001E-2</v>
      </c>
      <c r="L23" s="94">
        <v>49585</v>
      </c>
      <c r="M23" s="96">
        <v>83.75</v>
      </c>
      <c r="N23" s="94">
        <v>41.527430000000003</v>
      </c>
      <c r="O23" s="95">
        <v>6.4308160398831205E-6</v>
      </c>
      <c r="P23" s="95">
        <v>3.067996489656442E-4</v>
      </c>
      <c r="Q23" s="95">
        <f>N23/'סכום נכסי הקרן'!$C$42</f>
        <v>7.2775844639609414E-5</v>
      </c>
    </row>
    <row r="24" spans="2:47" s="137" customFormat="1">
      <c r="B24" s="86" t="s">
        <v>285</v>
      </c>
      <c r="C24" s="84" t="s">
        <v>286</v>
      </c>
      <c r="D24" s="97" t="s">
        <v>131</v>
      </c>
      <c r="E24" s="84" t="s">
        <v>268</v>
      </c>
      <c r="F24" s="84"/>
      <c r="G24" s="84"/>
      <c r="H24" s="94">
        <v>4.9000000000000004</v>
      </c>
      <c r="I24" s="97" t="s">
        <v>175</v>
      </c>
      <c r="J24" s="98">
        <v>2.75E-2</v>
      </c>
      <c r="K24" s="95">
        <v>1E-3</v>
      </c>
      <c r="L24" s="94">
        <v>9816913</v>
      </c>
      <c r="M24" s="96">
        <v>119.62</v>
      </c>
      <c r="N24" s="94">
        <v>11742.991529999999</v>
      </c>
      <c r="O24" s="95">
        <v>6.0534913359755081E-4</v>
      </c>
      <c r="P24" s="95">
        <v>8.6755806444331673E-2</v>
      </c>
      <c r="Q24" s="95">
        <f>N24/'סכום נכסי הקרן'!$C$42</f>
        <v>2.0579316543102452E-2</v>
      </c>
    </row>
    <row r="25" spans="2:47" s="137" customFormat="1">
      <c r="B25" s="87"/>
      <c r="C25" s="84"/>
      <c r="D25" s="84"/>
      <c r="E25" s="84"/>
      <c r="F25" s="84"/>
      <c r="G25" s="84"/>
      <c r="H25" s="84"/>
      <c r="I25" s="84"/>
      <c r="J25" s="84"/>
      <c r="K25" s="95"/>
      <c r="L25" s="94"/>
      <c r="M25" s="96"/>
      <c r="N25" s="84"/>
      <c r="O25" s="84"/>
      <c r="P25" s="95"/>
      <c r="Q25" s="84"/>
    </row>
    <row r="26" spans="2:47" s="137" customFormat="1">
      <c r="B26" s="129" t="s">
        <v>51</v>
      </c>
      <c r="C26" s="130"/>
      <c r="D26" s="130"/>
      <c r="E26" s="130"/>
      <c r="F26" s="130"/>
      <c r="G26" s="130"/>
      <c r="H26" s="131">
        <v>2.6360165813017242</v>
      </c>
      <c r="I26" s="130"/>
      <c r="J26" s="130"/>
      <c r="K26" s="132">
        <v>4.7794973863815428E-3</v>
      </c>
      <c r="L26" s="131"/>
      <c r="M26" s="133"/>
      <c r="N26" s="131">
        <v>70415.557199999981</v>
      </c>
      <c r="O26" s="130"/>
      <c r="P26" s="132">
        <v>0.52022165182579883</v>
      </c>
      <c r="Q26" s="132">
        <f>N26/'סכום נכסי הקרן'!$C$42</f>
        <v>0.12340160831042826</v>
      </c>
    </row>
    <row r="27" spans="2:47" s="137" customFormat="1">
      <c r="B27" s="129" t="s">
        <v>23</v>
      </c>
      <c r="C27" s="130"/>
      <c r="D27" s="130"/>
      <c r="E27" s="130"/>
      <c r="F27" s="130"/>
      <c r="G27" s="130"/>
      <c r="H27" s="131">
        <v>0.52787823571089953</v>
      </c>
      <c r="I27" s="130"/>
      <c r="J27" s="130"/>
      <c r="K27" s="132">
        <v>1.0266325958261755E-3</v>
      </c>
      <c r="L27" s="131"/>
      <c r="M27" s="133"/>
      <c r="N27" s="131">
        <v>30877.790260000002</v>
      </c>
      <c r="O27" s="130"/>
      <c r="P27" s="132">
        <v>0.22812139380170618</v>
      </c>
      <c r="Q27" s="132">
        <f>N27/'סכום נכסי הקרן'!$C$42</f>
        <v>5.4112601400476856E-2</v>
      </c>
    </row>
    <row r="28" spans="2:47" s="137" customFormat="1">
      <c r="B28" s="86" t="s">
        <v>287</v>
      </c>
      <c r="C28" s="84" t="s">
        <v>288</v>
      </c>
      <c r="D28" s="97" t="s">
        <v>131</v>
      </c>
      <c r="E28" s="84" t="s">
        <v>268</v>
      </c>
      <c r="F28" s="84"/>
      <c r="G28" s="84"/>
      <c r="H28" s="94">
        <v>0.26</v>
      </c>
      <c r="I28" s="97" t="s">
        <v>175</v>
      </c>
      <c r="J28" s="98">
        <v>0</v>
      </c>
      <c r="K28" s="95">
        <v>7.9999999999999993E-4</v>
      </c>
      <c r="L28" s="94">
        <v>2404200</v>
      </c>
      <c r="M28" s="96">
        <v>99.98</v>
      </c>
      <c r="N28" s="94">
        <v>2403.7191600000001</v>
      </c>
      <c r="O28" s="95">
        <v>2.6713333333333334E-4</v>
      </c>
      <c r="P28" s="95">
        <v>1.7758387516395625E-2</v>
      </c>
      <c r="Q28" s="95">
        <f>N28/'סכום נכסי הקרן'!$C$42</f>
        <v>4.2124613091976178E-3</v>
      </c>
    </row>
    <row r="29" spans="2:47" s="137" customFormat="1">
      <c r="B29" s="86" t="s">
        <v>289</v>
      </c>
      <c r="C29" s="84" t="s">
        <v>290</v>
      </c>
      <c r="D29" s="97" t="s">
        <v>131</v>
      </c>
      <c r="E29" s="84" t="s">
        <v>268</v>
      </c>
      <c r="F29" s="84"/>
      <c r="G29" s="84"/>
      <c r="H29" s="94">
        <v>0.36</v>
      </c>
      <c r="I29" s="97" t="s">
        <v>175</v>
      </c>
      <c r="J29" s="98">
        <v>0</v>
      </c>
      <c r="K29" s="95">
        <v>1.1000000000000001E-3</v>
      </c>
      <c r="L29" s="94">
        <v>4000000</v>
      </c>
      <c r="M29" s="96">
        <v>99.96</v>
      </c>
      <c r="N29" s="94">
        <v>3998.4</v>
      </c>
      <c r="O29" s="95">
        <v>5.7142857142857147E-4</v>
      </c>
      <c r="P29" s="95">
        <v>2.9539697410223355E-2</v>
      </c>
      <c r="Q29" s="95">
        <f>N29/'סכום נכסי הקרן'!$C$42</f>
        <v>7.0071019855313527E-3</v>
      </c>
    </row>
    <row r="30" spans="2:47" s="137" customFormat="1">
      <c r="B30" s="86" t="s">
        <v>291</v>
      </c>
      <c r="C30" s="84" t="s">
        <v>292</v>
      </c>
      <c r="D30" s="97" t="s">
        <v>131</v>
      </c>
      <c r="E30" s="84" t="s">
        <v>268</v>
      </c>
      <c r="F30" s="84"/>
      <c r="G30" s="84"/>
      <c r="H30" s="94">
        <v>0.51</v>
      </c>
      <c r="I30" s="97" t="s">
        <v>175</v>
      </c>
      <c r="J30" s="98">
        <v>0</v>
      </c>
      <c r="K30" s="95">
        <v>8.0000000000000004E-4</v>
      </c>
      <c r="L30" s="94">
        <v>6704372</v>
      </c>
      <c r="M30" s="96">
        <v>99.96</v>
      </c>
      <c r="N30" s="94">
        <v>6701.6902499999997</v>
      </c>
      <c r="O30" s="95">
        <v>9.5776742857142856E-4</v>
      </c>
      <c r="P30" s="95">
        <v>4.9511280042528034E-2</v>
      </c>
      <c r="Q30" s="95">
        <f>N30/'סכום נכסי הקרן'!$C$42</f>
        <v>1.1744554586132229E-2</v>
      </c>
    </row>
    <row r="31" spans="2:47" s="137" customFormat="1">
      <c r="B31" s="86" t="s">
        <v>293</v>
      </c>
      <c r="C31" s="84" t="s">
        <v>294</v>
      </c>
      <c r="D31" s="97" t="s">
        <v>131</v>
      </c>
      <c r="E31" s="84" t="s">
        <v>268</v>
      </c>
      <c r="F31" s="84"/>
      <c r="G31" s="84"/>
      <c r="H31" s="94">
        <v>0.44</v>
      </c>
      <c r="I31" s="97" t="s">
        <v>175</v>
      </c>
      <c r="J31" s="98">
        <v>0</v>
      </c>
      <c r="K31" s="95">
        <v>1.1000000000000001E-3</v>
      </c>
      <c r="L31" s="94">
        <v>7300000</v>
      </c>
      <c r="M31" s="96">
        <v>99.95</v>
      </c>
      <c r="N31" s="94">
        <v>7296.35</v>
      </c>
      <c r="O31" s="95">
        <v>1.0428571428571429E-3</v>
      </c>
      <c r="P31" s="95">
        <v>5.3904554621619444E-2</v>
      </c>
      <c r="Q31" s="95">
        <f>N31/'סכום נכסי הקרן'!$C$42</f>
        <v>1.2786681815759225E-2</v>
      </c>
    </row>
    <row r="32" spans="2:47" s="137" customFormat="1">
      <c r="B32" s="86" t="s">
        <v>295</v>
      </c>
      <c r="C32" s="84" t="s">
        <v>296</v>
      </c>
      <c r="D32" s="97" t="s">
        <v>131</v>
      </c>
      <c r="E32" s="84" t="s">
        <v>268</v>
      </c>
      <c r="F32" s="84"/>
      <c r="G32" s="84"/>
      <c r="H32" s="94">
        <v>0.67999999999999994</v>
      </c>
      <c r="I32" s="97" t="s">
        <v>175</v>
      </c>
      <c r="J32" s="98">
        <v>0</v>
      </c>
      <c r="K32" s="95">
        <v>1.2000000000000003E-3</v>
      </c>
      <c r="L32" s="94">
        <v>6854941</v>
      </c>
      <c r="M32" s="96">
        <v>99.92</v>
      </c>
      <c r="N32" s="94">
        <v>6849.45705</v>
      </c>
      <c r="O32" s="95">
        <v>9.7927728571428575E-4</v>
      </c>
      <c r="P32" s="95">
        <v>5.0602963355672541E-2</v>
      </c>
      <c r="Q32" s="95">
        <f>N32/'סכום נכסי הקרן'!$C$42</f>
        <v>1.2003512428688155E-2</v>
      </c>
    </row>
    <row r="33" spans="2:17" s="137" customFormat="1">
      <c r="B33" s="86" t="s">
        <v>297</v>
      </c>
      <c r="C33" s="84" t="s">
        <v>298</v>
      </c>
      <c r="D33" s="97" t="s">
        <v>131</v>
      </c>
      <c r="E33" s="84" t="s">
        <v>268</v>
      </c>
      <c r="F33" s="84"/>
      <c r="G33" s="84"/>
      <c r="H33" s="94">
        <v>0.84</v>
      </c>
      <c r="I33" s="97" t="s">
        <v>175</v>
      </c>
      <c r="J33" s="98">
        <v>0</v>
      </c>
      <c r="K33" s="95">
        <v>1E-3</v>
      </c>
      <c r="L33" s="94">
        <v>3500000</v>
      </c>
      <c r="M33" s="96">
        <v>99.92</v>
      </c>
      <c r="N33" s="94">
        <v>3497.2</v>
      </c>
      <c r="O33" s="95">
        <v>5.0000000000000001E-4</v>
      </c>
      <c r="P33" s="95">
        <v>2.5836892202639333E-2</v>
      </c>
      <c r="Q33" s="95">
        <f>N33/'סכום נכסי הקרן'!$C$42</f>
        <v>6.1287607702581641E-3</v>
      </c>
    </row>
    <row r="34" spans="2:17" s="137" customFormat="1">
      <c r="B34" s="86" t="s">
        <v>299</v>
      </c>
      <c r="C34" s="84" t="s">
        <v>300</v>
      </c>
      <c r="D34" s="97" t="s">
        <v>131</v>
      </c>
      <c r="E34" s="84" t="s">
        <v>268</v>
      </c>
      <c r="F34" s="84"/>
      <c r="G34" s="84"/>
      <c r="H34" s="94">
        <v>0.09</v>
      </c>
      <c r="I34" s="97" t="s">
        <v>175</v>
      </c>
      <c r="J34" s="98">
        <v>0</v>
      </c>
      <c r="K34" s="95">
        <v>2.0999999999999999E-3</v>
      </c>
      <c r="L34" s="94">
        <v>131000</v>
      </c>
      <c r="M34" s="96">
        <v>99.98</v>
      </c>
      <c r="N34" s="94">
        <v>130.97380000000001</v>
      </c>
      <c r="O34" s="95">
        <v>1.1909090909090909E-5</v>
      </c>
      <c r="P34" s="95">
        <v>9.6761865262782912E-4</v>
      </c>
      <c r="Q34" s="95">
        <f>N34/'סכום נכסי הקרן'!$C$42</f>
        <v>2.2952850491011063E-4</v>
      </c>
    </row>
    <row r="35" spans="2:17" s="137" customFormat="1">
      <c r="B35" s="87"/>
      <c r="C35" s="84"/>
      <c r="D35" s="84"/>
      <c r="E35" s="84"/>
      <c r="F35" s="84"/>
      <c r="G35" s="84"/>
      <c r="H35" s="84"/>
      <c r="I35" s="84"/>
      <c r="J35" s="84"/>
      <c r="K35" s="95"/>
      <c r="L35" s="94"/>
      <c r="M35" s="96"/>
      <c r="N35" s="84"/>
      <c r="O35" s="84"/>
      <c r="P35" s="95"/>
      <c r="Q35" s="84"/>
    </row>
    <row r="36" spans="2:17" s="137" customFormat="1">
      <c r="B36" s="85" t="s">
        <v>24</v>
      </c>
      <c r="C36" s="82"/>
      <c r="D36" s="82"/>
      <c r="E36" s="82"/>
      <c r="F36" s="82"/>
      <c r="G36" s="82"/>
      <c r="H36" s="91">
        <v>3.7726862781704833</v>
      </c>
      <c r="I36" s="82"/>
      <c r="J36" s="82"/>
      <c r="K36" s="92">
        <v>2.3716882279259163E-3</v>
      </c>
      <c r="L36" s="91"/>
      <c r="M36" s="93"/>
      <c r="N36" s="91">
        <v>5689.1289100000004</v>
      </c>
      <c r="O36" s="82"/>
      <c r="P36" s="92">
        <v>4.2030598871837188E-2</v>
      </c>
      <c r="Q36" s="92">
        <f>N36/'סכום נכסי הקרן'!$C$42</f>
        <v>9.9700646461596681E-3</v>
      </c>
    </row>
    <row r="37" spans="2:17" s="137" customFormat="1">
      <c r="B37" s="86" t="s">
        <v>301</v>
      </c>
      <c r="C37" s="84" t="s">
        <v>302</v>
      </c>
      <c r="D37" s="97" t="s">
        <v>131</v>
      </c>
      <c r="E37" s="84" t="s">
        <v>268</v>
      </c>
      <c r="F37" s="84"/>
      <c r="G37" s="84"/>
      <c r="H37" s="94">
        <v>0.16999999999999998</v>
      </c>
      <c r="I37" s="97" t="s">
        <v>175</v>
      </c>
      <c r="J37" s="98">
        <v>1.1000000000000001E-3</v>
      </c>
      <c r="K37" s="95">
        <v>1.6999999999999999E-3</v>
      </c>
      <c r="L37" s="94">
        <v>681</v>
      </c>
      <c r="M37" s="96">
        <v>100</v>
      </c>
      <c r="N37" s="94">
        <v>0.68100000000000005</v>
      </c>
      <c r="O37" s="95">
        <v>5.0885908981216128E-8</v>
      </c>
      <c r="P37" s="95">
        <v>5.0311459424675131E-6</v>
      </c>
      <c r="Q37" s="95">
        <f>N37/'סכום נכסי הקרן'!$C$42</f>
        <v>1.1934364876317654E-6</v>
      </c>
    </row>
    <row r="38" spans="2:17" s="137" customFormat="1">
      <c r="B38" s="86" t="s">
        <v>303</v>
      </c>
      <c r="C38" s="84" t="s">
        <v>304</v>
      </c>
      <c r="D38" s="97" t="s">
        <v>131</v>
      </c>
      <c r="E38" s="84" t="s">
        <v>268</v>
      </c>
      <c r="F38" s="84"/>
      <c r="G38" s="84"/>
      <c r="H38" s="94">
        <v>4.41</v>
      </c>
      <c r="I38" s="97" t="s">
        <v>175</v>
      </c>
      <c r="J38" s="98">
        <v>1.1000000000000001E-3</v>
      </c>
      <c r="K38" s="95">
        <v>2.5000000000000001E-3</v>
      </c>
      <c r="L38" s="94">
        <v>3274344</v>
      </c>
      <c r="M38" s="96">
        <v>99.47</v>
      </c>
      <c r="N38" s="94">
        <v>3256.9898700000003</v>
      </c>
      <c r="O38" s="95">
        <v>2.4833398973016013E-4</v>
      </c>
      <c r="P38" s="95">
        <v>2.4062248706473267E-2</v>
      </c>
      <c r="Q38" s="95">
        <f>N38/'סכום נכסי הקרן'!$C$42</f>
        <v>5.7077981654993252E-3</v>
      </c>
    </row>
    <row r="39" spans="2:17" s="137" customFormat="1">
      <c r="B39" s="86" t="s">
        <v>305</v>
      </c>
      <c r="C39" s="84" t="s">
        <v>306</v>
      </c>
      <c r="D39" s="97" t="s">
        <v>131</v>
      </c>
      <c r="E39" s="84" t="s">
        <v>268</v>
      </c>
      <c r="F39" s="84"/>
      <c r="G39" s="84"/>
      <c r="H39" s="94">
        <v>2.92</v>
      </c>
      <c r="I39" s="97" t="s">
        <v>175</v>
      </c>
      <c r="J39" s="98">
        <v>1.1000000000000001E-3</v>
      </c>
      <c r="K39" s="95">
        <v>2.1999999999999997E-3</v>
      </c>
      <c r="L39" s="94">
        <v>2437552</v>
      </c>
      <c r="M39" s="96">
        <v>99.75</v>
      </c>
      <c r="N39" s="94">
        <v>2431.45804</v>
      </c>
      <c r="O39" s="95">
        <v>1.3230469869135423E-4</v>
      </c>
      <c r="P39" s="95">
        <v>1.7963319019421456E-2</v>
      </c>
      <c r="Q39" s="95">
        <f>N39/'סכום נכסי הקרן'!$C$42</f>
        <v>4.2610730441727113E-3</v>
      </c>
    </row>
    <row r="40" spans="2:17" s="137" customFormat="1">
      <c r="B40" s="87"/>
      <c r="C40" s="84"/>
      <c r="D40" s="84"/>
      <c r="E40" s="84"/>
      <c r="F40" s="84"/>
      <c r="G40" s="84"/>
      <c r="H40" s="84"/>
      <c r="I40" s="84"/>
      <c r="J40" s="84"/>
      <c r="K40" s="95"/>
      <c r="L40" s="94"/>
      <c r="M40" s="96"/>
      <c r="N40" s="84"/>
      <c r="O40" s="84"/>
      <c r="P40" s="95"/>
      <c r="Q40" s="84"/>
    </row>
    <row r="41" spans="2:17" s="137" customFormat="1">
      <c r="B41" s="85" t="s">
        <v>25</v>
      </c>
      <c r="C41" s="82"/>
      <c r="D41" s="82"/>
      <c r="E41" s="82"/>
      <c r="F41" s="82"/>
      <c r="G41" s="82"/>
      <c r="H41" s="91">
        <v>4.3680801635551063</v>
      </c>
      <c r="I41" s="82"/>
      <c r="J41" s="82"/>
      <c r="K41" s="92">
        <v>8.6076723473709586E-3</v>
      </c>
      <c r="L41" s="91"/>
      <c r="M41" s="93"/>
      <c r="N41" s="91">
        <v>33848.638030000002</v>
      </c>
      <c r="O41" s="82"/>
      <c r="P41" s="92">
        <v>0.2500696591522556</v>
      </c>
      <c r="Q41" s="92">
        <f>N41/'סכום נכסי הקרן'!$C$42</f>
        <v>5.931894226379178E-2</v>
      </c>
    </row>
    <row r="42" spans="2:17" s="137" customFormat="1">
      <c r="B42" s="86" t="s">
        <v>307</v>
      </c>
      <c r="C42" s="84" t="s">
        <v>308</v>
      </c>
      <c r="D42" s="97" t="s">
        <v>131</v>
      </c>
      <c r="E42" s="84" t="s">
        <v>268</v>
      </c>
      <c r="F42" s="84"/>
      <c r="G42" s="84"/>
      <c r="H42" s="94">
        <v>1.61</v>
      </c>
      <c r="I42" s="97" t="s">
        <v>175</v>
      </c>
      <c r="J42" s="98">
        <v>0.06</v>
      </c>
      <c r="K42" s="95">
        <v>2.1000000000000003E-3</v>
      </c>
      <c r="L42" s="94">
        <v>2038868</v>
      </c>
      <c r="M42" s="96">
        <v>111.63</v>
      </c>
      <c r="N42" s="94">
        <v>2275.9883399999999</v>
      </c>
      <c r="O42" s="95">
        <v>1.1124154088681788E-4</v>
      </c>
      <c r="P42" s="95">
        <v>1.6814727609242835E-2</v>
      </c>
      <c r="Q42" s="95">
        <f>N42/'סכום נכסי הקרן'!$C$42</f>
        <v>3.9886160504852457E-3</v>
      </c>
    </row>
    <row r="43" spans="2:17" s="137" customFormat="1">
      <c r="B43" s="86" t="s">
        <v>309</v>
      </c>
      <c r="C43" s="84" t="s">
        <v>310</v>
      </c>
      <c r="D43" s="97" t="s">
        <v>131</v>
      </c>
      <c r="E43" s="84" t="s">
        <v>268</v>
      </c>
      <c r="F43" s="84"/>
      <c r="G43" s="84"/>
      <c r="H43" s="94">
        <v>1.9000000000000004</v>
      </c>
      <c r="I43" s="97" t="s">
        <v>175</v>
      </c>
      <c r="J43" s="98">
        <v>2.2499999999999999E-2</v>
      </c>
      <c r="K43" s="95">
        <v>2.5999999999999999E-3</v>
      </c>
      <c r="L43" s="94">
        <v>548464</v>
      </c>
      <c r="M43" s="96">
        <v>103.99</v>
      </c>
      <c r="N43" s="94">
        <v>570.34768999999994</v>
      </c>
      <c r="O43" s="95">
        <v>3.1497244111739225E-5</v>
      </c>
      <c r="P43" s="95">
        <v>4.2136600093086911E-3</v>
      </c>
      <c r="Q43" s="95">
        <f>N43/'סכום נכסי הקרן'!$C$42</f>
        <v>9.9952091612700569E-4</v>
      </c>
    </row>
    <row r="44" spans="2:17" s="137" customFormat="1">
      <c r="B44" s="86" t="s">
        <v>311</v>
      </c>
      <c r="C44" s="84" t="s">
        <v>312</v>
      </c>
      <c r="D44" s="97" t="s">
        <v>131</v>
      </c>
      <c r="E44" s="84" t="s">
        <v>268</v>
      </c>
      <c r="F44" s="84"/>
      <c r="G44" s="84"/>
      <c r="H44" s="94">
        <v>1.33</v>
      </c>
      <c r="I44" s="97" t="s">
        <v>175</v>
      </c>
      <c r="J44" s="98">
        <v>5.0000000000000001E-3</v>
      </c>
      <c r="K44" s="95">
        <v>1.6000000000000003E-3</v>
      </c>
      <c r="L44" s="94">
        <v>8527021</v>
      </c>
      <c r="M44" s="96">
        <v>100.79</v>
      </c>
      <c r="N44" s="94">
        <v>8594.3841999999986</v>
      </c>
      <c r="O44" s="95">
        <v>5.585921573251579E-4</v>
      </c>
      <c r="P44" s="95">
        <v>6.3494274883754614E-2</v>
      </c>
      <c r="Q44" s="95">
        <f>N44/'סכום נכסי הקרן'!$C$42</f>
        <v>1.5061456230552038E-2</v>
      </c>
    </row>
    <row r="45" spans="2:17" s="137" customFormat="1">
      <c r="B45" s="86" t="s">
        <v>313</v>
      </c>
      <c r="C45" s="84" t="s">
        <v>314</v>
      </c>
      <c r="D45" s="97" t="s">
        <v>131</v>
      </c>
      <c r="E45" s="84" t="s">
        <v>268</v>
      </c>
      <c r="F45" s="84"/>
      <c r="G45" s="84"/>
      <c r="H45" s="94">
        <v>0.59000000000000008</v>
      </c>
      <c r="I45" s="97" t="s">
        <v>175</v>
      </c>
      <c r="J45" s="98">
        <v>0.04</v>
      </c>
      <c r="K45" s="95">
        <v>1E-3</v>
      </c>
      <c r="L45" s="94">
        <v>5365946</v>
      </c>
      <c r="M45" s="96">
        <v>103.94</v>
      </c>
      <c r="N45" s="94">
        <v>5577.3640400000004</v>
      </c>
      <c r="O45" s="95">
        <v>3.1996998954213538E-4</v>
      </c>
      <c r="P45" s="95">
        <v>4.1204893479457001E-2</v>
      </c>
      <c r="Q45" s="95">
        <f>N45/'סכום נכסי הקרן'!$C$42</f>
        <v>9.774199339414558E-3</v>
      </c>
    </row>
    <row r="46" spans="2:17" s="137" customFormat="1">
      <c r="B46" s="86" t="s">
        <v>315</v>
      </c>
      <c r="C46" s="84" t="s">
        <v>316</v>
      </c>
      <c r="D46" s="97" t="s">
        <v>131</v>
      </c>
      <c r="E46" s="84" t="s">
        <v>268</v>
      </c>
      <c r="F46" s="84"/>
      <c r="G46" s="84"/>
      <c r="H46" s="94">
        <v>4.1500000000000004</v>
      </c>
      <c r="I46" s="97" t="s">
        <v>175</v>
      </c>
      <c r="J46" s="98">
        <v>5.5E-2</v>
      </c>
      <c r="K46" s="95">
        <v>8.8000000000000005E-3</v>
      </c>
      <c r="L46" s="94">
        <v>523</v>
      </c>
      <c r="M46" s="96">
        <v>122.95</v>
      </c>
      <c r="N46" s="94">
        <v>0.64302999999999999</v>
      </c>
      <c r="O46" s="95">
        <v>2.9124639201359215E-8</v>
      </c>
      <c r="P46" s="95">
        <v>4.7506281576870558E-6</v>
      </c>
      <c r="Q46" s="95">
        <f>N46/'סכום נכסי הקרן'!$C$42</f>
        <v>1.1268949554212248E-6</v>
      </c>
    </row>
    <row r="47" spans="2:17" s="137" customFormat="1">
      <c r="B47" s="86" t="s">
        <v>317</v>
      </c>
      <c r="C47" s="84" t="s">
        <v>318</v>
      </c>
      <c r="D47" s="97" t="s">
        <v>131</v>
      </c>
      <c r="E47" s="84" t="s">
        <v>268</v>
      </c>
      <c r="F47" s="84"/>
      <c r="G47" s="84"/>
      <c r="H47" s="94">
        <v>15.44</v>
      </c>
      <c r="I47" s="97" t="s">
        <v>175</v>
      </c>
      <c r="J47" s="98">
        <v>5.5E-2</v>
      </c>
      <c r="K47" s="95">
        <v>3.1800000000000002E-2</v>
      </c>
      <c r="L47" s="94">
        <v>3542913</v>
      </c>
      <c r="M47" s="96">
        <v>141.47</v>
      </c>
      <c r="N47" s="94">
        <v>5012.1591100000005</v>
      </c>
      <c r="O47" s="95">
        <v>2.0371372981456708E-4</v>
      </c>
      <c r="P47" s="95">
        <v>3.7029227561348139E-2</v>
      </c>
      <c r="Q47" s="95">
        <f>N47/'סכום נכסי הקרן'!$C$42</f>
        <v>8.7836909892657217E-3</v>
      </c>
    </row>
    <row r="48" spans="2:17" s="137" customFormat="1">
      <c r="B48" s="86" t="s">
        <v>319</v>
      </c>
      <c r="C48" s="84" t="s">
        <v>320</v>
      </c>
      <c r="D48" s="97" t="s">
        <v>131</v>
      </c>
      <c r="E48" s="84" t="s">
        <v>268</v>
      </c>
      <c r="F48" s="84"/>
      <c r="G48" s="84"/>
      <c r="H48" s="94">
        <v>5.23</v>
      </c>
      <c r="I48" s="97" t="s">
        <v>175</v>
      </c>
      <c r="J48" s="98">
        <v>4.2500000000000003E-2</v>
      </c>
      <c r="K48" s="95">
        <v>1.1999999999999997E-2</v>
      </c>
      <c r="L48" s="94">
        <v>4680777</v>
      </c>
      <c r="M48" s="96">
        <v>117.91</v>
      </c>
      <c r="N48" s="94">
        <v>5519.1042900000002</v>
      </c>
      <c r="O48" s="95">
        <v>2.5369325275250473E-4</v>
      </c>
      <c r="P48" s="95">
        <v>4.0774477466503006E-2</v>
      </c>
      <c r="Q48" s="95">
        <f>N48/'סכום נכסי הקרן'!$C$42</f>
        <v>9.6721004974023618E-3</v>
      </c>
    </row>
    <row r="49" spans="2:17" s="137" customFormat="1">
      <c r="B49" s="86" t="s">
        <v>321</v>
      </c>
      <c r="C49" s="84" t="s">
        <v>322</v>
      </c>
      <c r="D49" s="97" t="s">
        <v>131</v>
      </c>
      <c r="E49" s="84" t="s">
        <v>268</v>
      </c>
      <c r="F49" s="84"/>
      <c r="G49" s="84"/>
      <c r="H49" s="94">
        <v>3.7800000000000002</v>
      </c>
      <c r="I49" s="97" t="s">
        <v>175</v>
      </c>
      <c r="J49" s="98">
        <v>0.01</v>
      </c>
      <c r="K49" s="95">
        <v>7.000000000000001E-3</v>
      </c>
      <c r="L49" s="94">
        <v>4961929</v>
      </c>
      <c r="M49" s="96">
        <v>101.29</v>
      </c>
      <c r="N49" s="94">
        <v>5025.9380999999994</v>
      </c>
      <c r="O49" s="95">
        <v>3.766937988268424E-4</v>
      </c>
      <c r="P49" s="95">
        <v>3.7131025079159878E-2</v>
      </c>
      <c r="Q49" s="95">
        <f>N49/'סכום נכסי הקרן'!$C$42</f>
        <v>8.8078383452550191E-3</v>
      </c>
    </row>
    <row r="50" spans="2:17" s="137" customFormat="1">
      <c r="B50" s="86" t="s">
        <v>323</v>
      </c>
      <c r="C50" s="84" t="s">
        <v>324</v>
      </c>
      <c r="D50" s="97" t="s">
        <v>131</v>
      </c>
      <c r="E50" s="84" t="s">
        <v>268</v>
      </c>
      <c r="F50" s="84"/>
      <c r="G50" s="84"/>
      <c r="H50" s="94">
        <v>7.58</v>
      </c>
      <c r="I50" s="97" t="s">
        <v>175</v>
      </c>
      <c r="J50" s="98">
        <v>1.7500000000000002E-2</v>
      </c>
      <c r="K50" s="95">
        <v>1.7899999999999999E-2</v>
      </c>
      <c r="L50" s="94">
        <v>30</v>
      </c>
      <c r="M50" s="96">
        <v>101.14</v>
      </c>
      <c r="N50" s="94">
        <v>3.0339999999999999E-2</v>
      </c>
      <c r="O50" s="95">
        <v>1.978295982885366E-9</v>
      </c>
      <c r="P50" s="95">
        <v>2.2414826416220901E-7</v>
      </c>
      <c r="Q50" s="95">
        <f>N50/'סכום נכסי הקרן'!$C$42</f>
        <v>5.3170136614901268E-8</v>
      </c>
    </row>
    <row r="51" spans="2:17" s="137" customFormat="1">
      <c r="B51" s="86" t="s">
        <v>325</v>
      </c>
      <c r="C51" s="84" t="s">
        <v>326</v>
      </c>
      <c r="D51" s="97" t="s">
        <v>131</v>
      </c>
      <c r="E51" s="84" t="s">
        <v>268</v>
      </c>
      <c r="F51" s="84"/>
      <c r="G51" s="84"/>
      <c r="H51" s="94">
        <v>2.46</v>
      </c>
      <c r="I51" s="97" t="s">
        <v>175</v>
      </c>
      <c r="J51" s="98">
        <v>0.05</v>
      </c>
      <c r="K51" s="95">
        <v>3.9000000000000003E-3</v>
      </c>
      <c r="L51" s="94">
        <v>1117267</v>
      </c>
      <c r="M51" s="96">
        <v>113.91</v>
      </c>
      <c r="N51" s="94">
        <v>1272.6788899999999</v>
      </c>
      <c r="O51" s="95">
        <v>6.0362890394328867E-5</v>
      </c>
      <c r="P51" s="95">
        <v>9.402398287059556E-3</v>
      </c>
      <c r="Q51" s="95">
        <f>N51/'סכום נכסי הקרן'!$C$42</f>
        <v>2.2303398301977881E-3</v>
      </c>
    </row>
    <row r="52" spans="2:17" s="137" customFormat="1">
      <c r="B52" s="139"/>
    </row>
    <row r="53" spans="2:17" s="137" customFormat="1">
      <c r="B53" s="139"/>
    </row>
    <row r="54" spans="2:17">
      <c r="C54" s="1"/>
      <c r="D54" s="1"/>
    </row>
    <row r="55" spans="2:17">
      <c r="B55" s="99"/>
      <c r="C55" s="100"/>
      <c r="D55" s="100"/>
    </row>
    <row r="56" spans="2:17">
      <c r="B56" s="99"/>
      <c r="C56" s="100"/>
      <c r="D56" s="100"/>
    </row>
    <row r="57" spans="2:17">
      <c r="B57" s="191"/>
      <c r="C57" s="191"/>
      <c r="D57" s="191"/>
    </row>
    <row r="58" spans="2:17">
      <c r="B58" s="99" t="s">
        <v>262</v>
      </c>
      <c r="C58" s="1"/>
      <c r="D58" s="1"/>
    </row>
    <row r="59" spans="2:17">
      <c r="B59" s="99" t="s">
        <v>122</v>
      </c>
      <c r="C59" s="1"/>
      <c r="D59" s="1"/>
    </row>
    <row r="60" spans="2:17">
      <c r="B60" s="99" t="s">
        <v>247</v>
      </c>
      <c r="C60" s="1"/>
      <c r="D60" s="1"/>
    </row>
    <row r="61" spans="2:17">
      <c r="B61" s="99" t="s">
        <v>257</v>
      </c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Q6"/>
    <mergeCell ref="B7:Q7"/>
    <mergeCell ref="B57:D57"/>
  </mergeCells>
  <phoneticPr fontId="4" type="noConversion"/>
  <dataValidations count="1">
    <dataValidation allowBlank="1" showInputMessage="1" showErrorMessage="1" sqref="A1:A1048576 C5:C29 B55:B57 B1:B30 D1:D29 E1:AF1048576 AJ1:XFD1048576 AG1:AI27 AG31:AI1048576 C55:D56 B31:D54 C58:D1048576 B60:B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G3" sqref="G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190</v>
      </c>
      <c r="C1" s="78" t="s" vm="1">
        <v>263</v>
      </c>
    </row>
    <row r="2" spans="2:67">
      <c r="B2" s="57" t="s">
        <v>189</v>
      </c>
      <c r="C2" s="78" t="s">
        <v>264</v>
      </c>
    </row>
    <row r="3" spans="2:67">
      <c r="B3" s="57" t="s">
        <v>191</v>
      </c>
      <c r="C3" s="78" t="s">
        <v>265</v>
      </c>
    </row>
    <row r="4" spans="2:67">
      <c r="B4" s="57" t="s">
        <v>192</v>
      </c>
      <c r="C4" s="78">
        <v>2145</v>
      </c>
    </row>
    <row r="6" spans="2:67" ht="26.25" customHeight="1">
      <c r="B6" s="188" t="s">
        <v>220</v>
      </c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3"/>
      <c r="BO6" s="3"/>
    </row>
    <row r="7" spans="2:67" ht="26.25" customHeight="1">
      <c r="B7" s="188" t="s">
        <v>96</v>
      </c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3"/>
      <c r="AZ7" s="44"/>
      <c r="BJ7" s="3"/>
      <c r="BO7" s="3"/>
    </row>
    <row r="8" spans="2:67" s="3" customFormat="1" ht="78.75">
      <c r="B8" s="38" t="s">
        <v>125</v>
      </c>
      <c r="C8" s="13" t="s">
        <v>50</v>
      </c>
      <c r="D8" s="13" t="s">
        <v>130</v>
      </c>
      <c r="E8" s="13" t="s">
        <v>236</v>
      </c>
      <c r="F8" s="13" t="s">
        <v>127</v>
      </c>
      <c r="G8" s="13" t="s">
        <v>69</v>
      </c>
      <c r="H8" s="13" t="s">
        <v>15</v>
      </c>
      <c r="I8" s="13" t="s">
        <v>70</v>
      </c>
      <c r="J8" s="13" t="s">
        <v>111</v>
      </c>
      <c r="K8" s="13" t="s">
        <v>18</v>
      </c>
      <c r="L8" s="13" t="s">
        <v>110</v>
      </c>
      <c r="M8" s="13" t="s">
        <v>17</v>
      </c>
      <c r="N8" s="13" t="s">
        <v>19</v>
      </c>
      <c r="O8" s="13" t="s">
        <v>249</v>
      </c>
      <c r="P8" s="13" t="s">
        <v>248</v>
      </c>
      <c r="Q8" s="13" t="s">
        <v>66</v>
      </c>
      <c r="R8" s="13" t="s">
        <v>63</v>
      </c>
      <c r="S8" s="13" t="s">
        <v>193</v>
      </c>
      <c r="T8" s="39" t="s">
        <v>195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/>
      <c r="Q9" s="16" t="s">
        <v>252</v>
      </c>
      <c r="R9" s="16" t="s">
        <v>20</v>
      </c>
      <c r="S9" s="16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123</v>
      </c>
      <c r="R10" s="19" t="s">
        <v>124</v>
      </c>
      <c r="S10" s="46" t="s">
        <v>196</v>
      </c>
      <c r="T10" s="74" t="s">
        <v>237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262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122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247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257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zoomScale="85" zoomScaleNormal="85" workbookViewId="0">
      <selection activeCell="C21" sqref="C21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8" style="1" bestFit="1" customWidth="1"/>
    <col min="15" max="15" width="13.140625" style="1" bestFit="1" customWidth="1"/>
    <col min="16" max="16" width="12.28515625" style="1" bestFit="1" customWidth="1"/>
    <col min="17" max="17" width="8.28515625" style="1" bestFit="1" customWidth="1"/>
    <col min="18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190</v>
      </c>
      <c r="C1" s="78" t="s" vm="1">
        <v>263</v>
      </c>
    </row>
    <row r="2" spans="2:66">
      <c r="B2" s="57" t="s">
        <v>189</v>
      </c>
      <c r="C2" s="78" t="s">
        <v>264</v>
      </c>
    </row>
    <row r="3" spans="2:66">
      <c r="B3" s="57" t="s">
        <v>191</v>
      </c>
      <c r="C3" s="78" t="s">
        <v>265</v>
      </c>
    </row>
    <row r="4" spans="2:66">
      <c r="B4" s="57" t="s">
        <v>192</v>
      </c>
      <c r="C4" s="78">
        <v>2145</v>
      </c>
    </row>
    <row r="6" spans="2:66" ht="26.25" customHeight="1">
      <c r="B6" s="194" t="s">
        <v>220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6"/>
    </row>
    <row r="7" spans="2:66" ht="26.25" customHeight="1">
      <c r="B7" s="194" t="s">
        <v>97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6"/>
      <c r="BN7" s="3"/>
    </row>
    <row r="8" spans="2:66" s="3" customFormat="1" ht="78.75">
      <c r="B8" s="22" t="s">
        <v>125</v>
      </c>
      <c r="C8" s="30" t="s">
        <v>50</v>
      </c>
      <c r="D8" s="30" t="s">
        <v>130</v>
      </c>
      <c r="E8" s="30" t="s">
        <v>236</v>
      </c>
      <c r="F8" s="30" t="s">
        <v>127</v>
      </c>
      <c r="G8" s="30" t="s">
        <v>69</v>
      </c>
      <c r="H8" s="30" t="s">
        <v>15</v>
      </c>
      <c r="I8" s="30" t="s">
        <v>70</v>
      </c>
      <c r="J8" s="30" t="s">
        <v>111</v>
      </c>
      <c r="K8" s="30" t="s">
        <v>18</v>
      </c>
      <c r="L8" s="30" t="s">
        <v>110</v>
      </c>
      <c r="M8" s="30" t="s">
        <v>17</v>
      </c>
      <c r="N8" s="30" t="s">
        <v>19</v>
      </c>
      <c r="O8" s="13" t="s">
        <v>249</v>
      </c>
      <c r="P8" s="30" t="s">
        <v>248</v>
      </c>
      <c r="Q8" s="30" t="s">
        <v>256</v>
      </c>
      <c r="R8" s="30" t="s">
        <v>66</v>
      </c>
      <c r="S8" s="13" t="s">
        <v>63</v>
      </c>
      <c r="T8" s="30" t="s">
        <v>193</v>
      </c>
      <c r="U8" s="30" t="s">
        <v>195</v>
      </c>
      <c r="V8" s="1"/>
      <c r="W8" s="1"/>
      <c r="BJ8" s="1"/>
      <c r="BK8" s="1"/>
    </row>
    <row r="9" spans="2:66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258</v>
      </c>
      <c r="P9" s="32"/>
      <c r="Q9" s="16" t="s">
        <v>252</v>
      </c>
      <c r="R9" s="32" t="s">
        <v>252</v>
      </c>
      <c r="S9" s="16" t="s">
        <v>20</v>
      </c>
      <c r="T9" s="32" t="s">
        <v>252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3" t="s">
        <v>123</v>
      </c>
      <c r="R10" s="19" t="s">
        <v>124</v>
      </c>
      <c r="S10" s="19" t="s">
        <v>196</v>
      </c>
      <c r="T10" s="20" t="s">
        <v>237</v>
      </c>
      <c r="U10" s="20" t="s">
        <v>260</v>
      </c>
      <c r="V10" s="5"/>
      <c r="BI10" s="1"/>
      <c r="BJ10" s="3"/>
      <c r="BK10" s="1"/>
    </row>
    <row r="11" spans="2:66" s="136" customFormat="1" ht="18" customHeight="1">
      <c r="B11" s="79" t="s">
        <v>36</v>
      </c>
      <c r="C11" s="80"/>
      <c r="D11" s="80"/>
      <c r="E11" s="80"/>
      <c r="F11" s="80"/>
      <c r="G11" s="80"/>
      <c r="H11" s="80"/>
      <c r="I11" s="80"/>
      <c r="J11" s="80"/>
      <c r="K11" s="88">
        <v>4.0574150958103985</v>
      </c>
      <c r="L11" s="80"/>
      <c r="M11" s="80"/>
      <c r="N11" s="103">
        <v>1.4057827758037022E-2</v>
      </c>
      <c r="O11" s="88"/>
      <c r="P11" s="90"/>
      <c r="Q11" s="88">
        <f>Q12</f>
        <v>401.36601000000007</v>
      </c>
      <c r="R11" s="88">
        <f>R12</f>
        <v>101539.09325000001</v>
      </c>
      <c r="S11" s="80"/>
      <c r="T11" s="89">
        <f>R11/$R$11</f>
        <v>1</v>
      </c>
      <c r="U11" s="89">
        <f>R11/'סכום נכסי הקרן'!$C$42</f>
        <v>0.1779448734296539</v>
      </c>
      <c r="V11" s="142"/>
      <c r="BI11" s="137"/>
      <c r="BJ11" s="141"/>
      <c r="BK11" s="137"/>
      <c r="BN11" s="137"/>
    </row>
    <row r="12" spans="2:66" s="137" customFormat="1">
      <c r="B12" s="81" t="s">
        <v>243</v>
      </c>
      <c r="C12" s="82"/>
      <c r="D12" s="82"/>
      <c r="E12" s="82"/>
      <c r="F12" s="82"/>
      <c r="G12" s="82"/>
      <c r="H12" s="82"/>
      <c r="I12" s="82"/>
      <c r="J12" s="82"/>
      <c r="K12" s="91">
        <v>4.0574150958103994</v>
      </c>
      <c r="L12" s="82"/>
      <c r="M12" s="82"/>
      <c r="N12" s="104">
        <v>1.4057827758037022E-2</v>
      </c>
      <c r="O12" s="91"/>
      <c r="P12" s="93"/>
      <c r="Q12" s="91">
        <f>Q13+Q162</f>
        <v>401.36601000000007</v>
      </c>
      <c r="R12" s="91">
        <f>R13+R162+R231</f>
        <v>101539.09325000001</v>
      </c>
      <c r="S12" s="82"/>
      <c r="T12" s="92">
        <f t="shared" ref="T12:T75" si="0">R12/$R$11</f>
        <v>1</v>
      </c>
      <c r="U12" s="92">
        <f>R12/'סכום נכסי הקרן'!$C$42</f>
        <v>0.1779448734296539</v>
      </c>
      <c r="BJ12" s="141"/>
    </row>
    <row r="13" spans="2:66" s="137" customFormat="1" ht="20.25">
      <c r="B13" s="102" t="s">
        <v>35</v>
      </c>
      <c r="C13" s="82"/>
      <c r="D13" s="82"/>
      <c r="E13" s="82"/>
      <c r="F13" s="82"/>
      <c r="G13" s="82"/>
      <c r="H13" s="82"/>
      <c r="I13" s="82"/>
      <c r="J13" s="82"/>
      <c r="K13" s="91">
        <v>4.1025851139855822</v>
      </c>
      <c r="L13" s="82"/>
      <c r="M13" s="82"/>
      <c r="N13" s="104">
        <v>1.2279077784519983E-2</v>
      </c>
      <c r="O13" s="91"/>
      <c r="P13" s="93"/>
      <c r="Q13" s="91">
        <f>SUM(Q14:Q160)</f>
        <v>389.92024000000009</v>
      </c>
      <c r="R13" s="91">
        <f>SUM(R14:R160)</f>
        <v>81581.352260000014</v>
      </c>
      <c r="S13" s="82"/>
      <c r="T13" s="92">
        <f t="shared" si="0"/>
        <v>0.80344771308069574</v>
      </c>
      <c r="U13" s="92">
        <f>R13/'סכום נכסי הקרן'!$C$42</f>
        <v>0.1429694016114893</v>
      </c>
      <c r="BJ13" s="136"/>
    </row>
    <row r="14" spans="2:66" s="137" customFormat="1">
      <c r="B14" s="87" t="s">
        <v>327</v>
      </c>
      <c r="C14" s="84" t="s">
        <v>328</v>
      </c>
      <c r="D14" s="97" t="s">
        <v>131</v>
      </c>
      <c r="E14" s="97" t="s">
        <v>329</v>
      </c>
      <c r="F14" s="84" t="s">
        <v>330</v>
      </c>
      <c r="G14" s="97" t="s">
        <v>331</v>
      </c>
      <c r="H14" s="84" t="s">
        <v>332</v>
      </c>
      <c r="I14" s="84" t="s">
        <v>171</v>
      </c>
      <c r="J14" s="84"/>
      <c r="K14" s="94">
        <v>2.9799999999999995</v>
      </c>
      <c r="L14" s="97" t="s">
        <v>175</v>
      </c>
      <c r="M14" s="98">
        <v>5.8999999999999999E-3</v>
      </c>
      <c r="N14" s="98">
        <v>5.4999999999999997E-3</v>
      </c>
      <c r="O14" s="94">
        <v>4221964</v>
      </c>
      <c r="P14" s="96">
        <v>99.8</v>
      </c>
      <c r="Q14" s="84"/>
      <c r="R14" s="94">
        <v>4213.5200700000005</v>
      </c>
      <c r="S14" s="95">
        <v>7.9090381669608069E-4</v>
      </c>
      <c r="T14" s="95">
        <f t="shared" si="0"/>
        <v>4.1496530401604705E-2</v>
      </c>
      <c r="U14" s="95">
        <f>R14/'סכום נכסי הקרן'!$C$42</f>
        <v>7.3840948500833344E-3</v>
      </c>
    </row>
    <row r="15" spans="2:66" s="137" customFormat="1">
      <c r="B15" s="87" t="s">
        <v>333</v>
      </c>
      <c r="C15" s="84" t="s">
        <v>334</v>
      </c>
      <c r="D15" s="97" t="s">
        <v>131</v>
      </c>
      <c r="E15" s="97" t="s">
        <v>329</v>
      </c>
      <c r="F15" s="84" t="s">
        <v>335</v>
      </c>
      <c r="G15" s="97" t="s">
        <v>331</v>
      </c>
      <c r="H15" s="84" t="s">
        <v>332</v>
      </c>
      <c r="I15" s="84" t="s">
        <v>173</v>
      </c>
      <c r="J15" s="84"/>
      <c r="K15" s="94">
        <v>3.7500000000000004</v>
      </c>
      <c r="L15" s="97" t="s">
        <v>175</v>
      </c>
      <c r="M15" s="98">
        <v>0.04</v>
      </c>
      <c r="N15" s="98">
        <v>6.8000000000000005E-3</v>
      </c>
      <c r="O15" s="94">
        <v>1370645</v>
      </c>
      <c r="P15" s="96">
        <v>118.17</v>
      </c>
      <c r="Q15" s="84"/>
      <c r="R15" s="94">
        <v>1619.6911699999998</v>
      </c>
      <c r="S15" s="95">
        <v>6.6160527413288437E-4</v>
      </c>
      <c r="T15" s="95">
        <f t="shared" si="0"/>
        <v>1.5951404706876282E-2</v>
      </c>
      <c r="U15" s="95">
        <f>R15/'סכום נכסי הקרן'!$C$42</f>
        <v>2.8384706915902855E-3</v>
      </c>
    </row>
    <row r="16" spans="2:66" s="137" customFormat="1">
      <c r="B16" s="87" t="s">
        <v>336</v>
      </c>
      <c r="C16" s="84" t="s">
        <v>337</v>
      </c>
      <c r="D16" s="97" t="s">
        <v>131</v>
      </c>
      <c r="E16" s="97" t="s">
        <v>329</v>
      </c>
      <c r="F16" s="84" t="s">
        <v>335</v>
      </c>
      <c r="G16" s="97" t="s">
        <v>331</v>
      </c>
      <c r="H16" s="84" t="s">
        <v>332</v>
      </c>
      <c r="I16" s="84" t="s">
        <v>173</v>
      </c>
      <c r="J16" s="84"/>
      <c r="K16" s="94">
        <v>5.0999999999999996</v>
      </c>
      <c r="L16" s="97" t="s">
        <v>175</v>
      </c>
      <c r="M16" s="98">
        <v>9.8999999999999991E-3</v>
      </c>
      <c r="N16" s="98">
        <v>8.0000000000000002E-3</v>
      </c>
      <c r="O16" s="94">
        <v>1634180</v>
      </c>
      <c r="P16" s="96">
        <v>102.13</v>
      </c>
      <c r="Q16" s="84"/>
      <c r="R16" s="94">
        <v>1668.98801</v>
      </c>
      <c r="S16" s="95">
        <v>5.4221908414220366E-4</v>
      </c>
      <c r="T16" s="95">
        <f t="shared" si="0"/>
        <v>1.6436900868227911E-2</v>
      </c>
      <c r="U16" s="95">
        <f>R16/'סכום נכסי הקרן'!$C$42</f>
        <v>2.9248622445725843E-3</v>
      </c>
    </row>
    <row r="17" spans="2:61" s="137" customFormat="1" ht="20.25">
      <c r="B17" s="87" t="s">
        <v>338</v>
      </c>
      <c r="C17" s="84" t="s">
        <v>339</v>
      </c>
      <c r="D17" s="97" t="s">
        <v>131</v>
      </c>
      <c r="E17" s="97" t="s">
        <v>329</v>
      </c>
      <c r="F17" s="84" t="s">
        <v>335</v>
      </c>
      <c r="G17" s="97" t="s">
        <v>331</v>
      </c>
      <c r="H17" s="84" t="s">
        <v>332</v>
      </c>
      <c r="I17" s="84" t="s">
        <v>173</v>
      </c>
      <c r="J17" s="84"/>
      <c r="K17" s="94">
        <v>12.300000000000002</v>
      </c>
      <c r="L17" s="97" t="s">
        <v>175</v>
      </c>
      <c r="M17" s="98">
        <v>1.1699999999999999E-2</v>
      </c>
      <c r="N17" s="98">
        <v>9.8000000000000014E-3</v>
      </c>
      <c r="O17" s="94">
        <v>469008</v>
      </c>
      <c r="P17" s="96">
        <v>100.51</v>
      </c>
      <c r="Q17" s="84"/>
      <c r="R17" s="94">
        <v>471.39990999999998</v>
      </c>
      <c r="S17" s="95">
        <v>9.854972578848941E-4</v>
      </c>
      <c r="T17" s="95">
        <f t="shared" si="0"/>
        <v>4.6425459880694766E-3</v>
      </c>
      <c r="U17" s="95">
        <f>R17/'סכום נכסי הקרן'!$C$42</f>
        <v>8.2611725823837048E-4</v>
      </c>
      <c r="BI17" s="136"/>
    </row>
    <row r="18" spans="2:61" s="137" customFormat="1">
      <c r="B18" s="87" t="s">
        <v>340</v>
      </c>
      <c r="C18" s="84" t="s">
        <v>341</v>
      </c>
      <c r="D18" s="97" t="s">
        <v>131</v>
      </c>
      <c r="E18" s="97" t="s">
        <v>329</v>
      </c>
      <c r="F18" s="84" t="s">
        <v>335</v>
      </c>
      <c r="G18" s="97" t="s">
        <v>331</v>
      </c>
      <c r="H18" s="84" t="s">
        <v>332</v>
      </c>
      <c r="I18" s="84" t="s">
        <v>173</v>
      </c>
      <c r="J18" s="84"/>
      <c r="K18" s="94">
        <v>1.5399999999999998</v>
      </c>
      <c r="L18" s="97" t="s">
        <v>175</v>
      </c>
      <c r="M18" s="98">
        <v>2.58E-2</v>
      </c>
      <c r="N18" s="98">
        <v>5.7999999999999996E-3</v>
      </c>
      <c r="O18" s="94">
        <v>1518015</v>
      </c>
      <c r="P18" s="96">
        <v>107.1</v>
      </c>
      <c r="Q18" s="84"/>
      <c r="R18" s="94">
        <v>1625.79404</v>
      </c>
      <c r="S18" s="95">
        <v>5.5735832388807563E-4</v>
      </c>
      <c r="T18" s="95">
        <f t="shared" si="0"/>
        <v>1.6011508355674626E-2</v>
      </c>
      <c r="U18" s="95">
        <f>R18/'סכום נכסי הקרן'!$C$42</f>
        <v>2.8491658277683672E-3</v>
      </c>
    </row>
    <row r="19" spans="2:61" s="137" customFormat="1">
      <c r="B19" s="87" t="s">
        <v>342</v>
      </c>
      <c r="C19" s="84" t="s">
        <v>343</v>
      </c>
      <c r="D19" s="97" t="s">
        <v>131</v>
      </c>
      <c r="E19" s="97" t="s">
        <v>329</v>
      </c>
      <c r="F19" s="84" t="s">
        <v>335</v>
      </c>
      <c r="G19" s="97" t="s">
        <v>331</v>
      </c>
      <c r="H19" s="84" t="s">
        <v>332</v>
      </c>
      <c r="I19" s="84" t="s">
        <v>173</v>
      </c>
      <c r="J19" s="84"/>
      <c r="K19" s="94">
        <v>2.1900000000000004</v>
      </c>
      <c r="L19" s="97" t="s">
        <v>175</v>
      </c>
      <c r="M19" s="98">
        <v>4.0999999999999995E-3</v>
      </c>
      <c r="N19" s="98">
        <v>2.7999999999999995E-3</v>
      </c>
      <c r="O19" s="94">
        <v>683186.56</v>
      </c>
      <c r="P19" s="96">
        <v>99.8</v>
      </c>
      <c r="Q19" s="84"/>
      <c r="R19" s="94">
        <v>681.82020999999997</v>
      </c>
      <c r="S19" s="95">
        <v>3.3251034090879165E-4</v>
      </c>
      <c r="T19" s="95">
        <f t="shared" si="0"/>
        <v>6.714854231771465E-3</v>
      </c>
      <c r="U19" s="95">
        <f>R19/'סכום נכסי הקרן'!$C$42</f>
        <v>1.1948738863711494E-3</v>
      </c>
      <c r="BI19" s="141"/>
    </row>
    <row r="20" spans="2:61" s="137" customFormat="1">
      <c r="B20" s="87" t="s">
        <v>344</v>
      </c>
      <c r="C20" s="84" t="s">
        <v>345</v>
      </c>
      <c r="D20" s="97" t="s">
        <v>131</v>
      </c>
      <c r="E20" s="97" t="s">
        <v>329</v>
      </c>
      <c r="F20" s="84" t="s">
        <v>335</v>
      </c>
      <c r="G20" s="97" t="s">
        <v>331</v>
      </c>
      <c r="H20" s="84" t="s">
        <v>332</v>
      </c>
      <c r="I20" s="84" t="s">
        <v>173</v>
      </c>
      <c r="J20" s="84"/>
      <c r="K20" s="94">
        <v>2.58</v>
      </c>
      <c r="L20" s="97" t="s">
        <v>175</v>
      </c>
      <c r="M20" s="98">
        <v>6.4000000000000003E-3</v>
      </c>
      <c r="N20" s="98">
        <v>4.9000000000000007E-3</v>
      </c>
      <c r="O20" s="94">
        <v>1997269</v>
      </c>
      <c r="P20" s="96">
        <v>100.14</v>
      </c>
      <c r="Q20" s="84"/>
      <c r="R20" s="94">
        <v>2000.0651699999999</v>
      </c>
      <c r="S20" s="95">
        <v>6.3403452911737579E-4</v>
      </c>
      <c r="T20" s="95">
        <f t="shared" si="0"/>
        <v>1.9697488976739504E-2</v>
      </c>
      <c r="U20" s="95">
        <f>R20/'סכום נכסי הקרן'!$C$42</f>
        <v>3.5050671828479145E-3</v>
      </c>
    </row>
    <row r="21" spans="2:61" s="137" customFormat="1">
      <c r="B21" s="87" t="s">
        <v>346</v>
      </c>
      <c r="C21" s="84" t="s">
        <v>347</v>
      </c>
      <c r="D21" s="97" t="s">
        <v>131</v>
      </c>
      <c r="E21" s="97" t="s">
        <v>329</v>
      </c>
      <c r="F21" s="84" t="s">
        <v>348</v>
      </c>
      <c r="G21" s="97" t="s">
        <v>331</v>
      </c>
      <c r="H21" s="84" t="s">
        <v>332</v>
      </c>
      <c r="I21" s="84" t="s">
        <v>171</v>
      </c>
      <c r="J21" s="84"/>
      <c r="K21" s="94">
        <v>0.60000000000000009</v>
      </c>
      <c r="L21" s="97" t="s">
        <v>175</v>
      </c>
      <c r="M21" s="98">
        <v>4.4999999999999998E-2</v>
      </c>
      <c r="N21" s="98">
        <v>5.0000000000000001E-3</v>
      </c>
      <c r="O21" s="94">
        <v>111762.5</v>
      </c>
      <c r="P21" s="96">
        <v>107.06</v>
      </c>
      <c r="Q21" s="84"/>
      <c r="R21" s="94">
        <v>119.65293</v>
      </c>
      <c r="S21" s="95">
        <v>3.4689513144070311E-4</v>
      </c>
      <c r="T21" s="95">
        <f t="shared" si="0"/>
        <v>1.1783927369274591E-3</v>
      </c>
      <c r="U21" s="95">
        <f>R21/'סכום נכסי הקרן'!$C$42</f>
        <v>2.0968894642298016E-4</v>
      </c>
    </row>
    <row r="22" spans="2:61" s="137" customFormat="1">
      <c r="B22" s="87" t="s">
        <v>349</v>
      </c>
      <c r="C22" s="84" t="s">
        <v>350</v>
      </c>
      <c r="D22" s="97" t="s">
        <v>131</v>
      </c>
      <c r="E22" s="97" t="s">
        <v>329</v>
      </c>
      <c r="F22" s="84" t="s">
        <v>348</v>
      </c>
      <c r="G22" s="97" t="s">
        <v>331</v>
      </c>
      <c r="H22" s="84" t="s">
        <v>332</v>
      </c>
      <c r="I22" s="84" t="s">
        <v>171</v>
      </c>
      <c r="J22" s="84"/>
      <c r="K22" s="94">
        <v>4.5700000000000012</v>
      </c>
      <c r="L22" s="97" t="s">
        <v>175</v>
      </c>
      <c r="M22" s="98">
        <v>0.05</v>
      </c>
      <c r="N22" s="98">
        <v>7.7000000000000011E-3</v>
      </c>
      <c r="O22" s="94">
        <v>1958697</v>
      </c>
      <c r="P22" s="96">
        <v>126.52</v>
      </c>
      <c r="Q22" s="84"/>
      <c r="R22" s="94">
        <v>2478.1435099999999</v>
      </c>
      <c r="S22" s="95">
        <v>6.2149151210794996E-4</v>
      </c>
      <c r="T22" s="95">
        <f t="shared" si="0"/>
        <v>2.4405806972281584E-2</v>
      </c>
      <c r="U22" s="95">
        <f>R22/'סכום נכסי הקרן'!$C$42</f>
        <v>4.3428882326312108E-3</v>
      </c>
    </row>
    <row r="23" spans="2:61" s="137" customFormat="1">
      <c r="B23" s="87" t="s">
        <v>351</v>
      </c>
      <c r="C23" s="84" t="s">
        <v>352</v>
      </c>
      <c r="D23" s="97" t="s">
        <v>131</v>
      </c>
      <c r="E23" s="97" t="s">
        <v>329</v>
      </c>
      <c r="F23" s="84" t="s">
        <v>348</v>
      </c>
      <c r="G23" s="97" t="s">
        <v>331</v>
      </c>
      <c r="H23" s="84" t="s">
        <v>332</v>
      </c>
      <c r="I23" s="84" t="s">
        <v>171</v>
      </c>
      <c r="J23" s="84"/>
      <c r="K23" s="94">
        <v>2.17</v>
      </c>
      <c r="L23" s="97" t="s">
        <v>175</v>
      </c>
      <c r="M23" s="98">
        <v>1.6E-2</v>
      </c>
      <c r="N23" s="98">
        <v>3.9000000000000003E-3</v>
      </c>
      <c r="O23" s="94">
        <v>280793</v>
      </c>
      <c r="P23" s="96">
        <v>103.09</v>
      </c>
      <c r="Q23" s="84"/>
      <c r="R23" s="94">
        <v>289.46951000000001</v>
      </c>
      <c r="S23" s="95">
        <v>8.9174229655564812E-5</v>
      </c>
      <c r="T23" s="95">
        <f t="shared" si="0"/>
        <v>2.8508183472477485E-3</v>
      </c>
      <c r="U23" s="95">
        <f>R23/'סכום נכסי הקרן'!$C$42</f>
        <v>5.0728850997193572E-4</v>
      </c>
    </row>
    <row r="24" spans="2:61" s="137" customFormat="1">
      <c r="B24" s="87" t="s">
        <v>353</v>
      </c>
      <c r="C24" s="84" t="s">
        <v>354</v>
      </c>
      <c r="D24" s="97" t="s">
        <v>131</v>
      </c>
      <c r="E24" s="97" t="s">
        <v>329</v>
      </c>
      <c r="F24" s="84" t="s">
        <v>348</v>
      </c>
      <c r="G24" s="97" t="s">
        <v>331</v>
      </c>
      <c r="H24" s="84" t="s">
        <v>332</v>
      </c>
      <c r="I24" s="84" t="s">
        <v>171</v>
      </c>
      <c r="J24" s="84"/>
      <c r="K24" s="94">
        <v>3.2</v>
      </c>
      <c r="L24" s="97" t="s">
        <v>175</v>
      </c>
      <c r="M24" s="98">
        <v>6.9999999999999993E-3</v>
      </c>
      <c r="N24" s="98">
        <v>5.7999999999999987E-3</v>
      </c>
      <c r="O24" s="94">
        <v>5182363.4400000004</v>
      </c>
      <c r="P24" s="96">
        <v>101.69</v>
      </c>
      <c r="Q24" s="84"/>
      <c r="R24" s="94">
        <v>5269.94542</v>
      </c>
      <c r="S24" s="95">
        <v>1.2148567361765208E-3</v>
      </c>
      <c r="T24" s="95">
        <f t="shared" si="0"/>
        <v>5.1900654726400167E-2</v>
      </c>
      <c r="U24" s="95">
        <f>R24/'סכום נכסי הקרן'!$C$42</f>
        <v>9.2354554362054468E-3</v>
      </c>
    </row>
    <row r="25" spans="2:61" s="137" customFormat="1">
      <c r="B25" s="87" t="s">
        <v>355</v>
      </c>
      <c r="C25" s="84" t="s">
        <v>356</v>
      </c>
      <c r="D25" s="97" t="s">
        <v>131</v>
      </c>
      <c r="E25" s="97" t="s">
        <v>329</v>
      </c>
      <c r="F25" s="84" t="s">
        <v>357</v>
      </c>
      <c r="G25" s="97" t="s">
        <v>331</v>
      </c>
      <c r="H25" s="84" t="s">
        <v>358</v>
      </c>
      <c r="I25" s="84" t="s">
        <v>171</v>
      </c>
      <c r="J25" s="84"/>
      <c r="K25" s="94">
        <v>0.56999999999999995</v>
      </c>
      <c r="L25" s="97" t="s">
        <v>175</v>
      </c>
      <c r="M25" s="98">
        <v>4.2000000000000003E-2</v>
      </c>
      <c r="N25" s="98">
        <v>9.2999999999999992E-3</v>
      </c>
      <c r="O25" s="94">
        <v>293.11</v>
      </c>
      <c r="P25" s="96">
        <v>129.5</v>
      </c>
      <c r="Q25" s="84"/>
      <c r="R25" s="94">
        <v>0.37957000000000002</v>
      </c>
      <c r="S25" s="95">
        <v>2.8413535467301554E-6</v>
      </c>
      <c r="T25" s="95">
        <f t="shared" si="0"/>
        <v>3.7381661373069236E-6</v>
      </c>
      <c r="U25" s="95">
        <f>R25/'סכום נכסי הקרן'!$C$42</f>
        <v>6.6518750016209868E-7</v>
      </c>
    </row>
    <row r="26" spans="2:61" s="137" customFormat="1">
      <c r="B26" s="87" t="s">
        <v>359</v>
      </c>
      <c r="C26" s="84" t="s">
        <v>360</v>
      </c>
      <c r="D26" s="97" t="s">
        <v>131</v>
      </c>
      <c r="E26" s="97" t="s">
        <v>329</v>
      </c>
      <c r="F26" s="84" t="s">
        <v>357</v>
      </c>
      <c r="G26" s="97" t="s">
        <v>331</v>
      </c>
      <c r="H26" s="84" t="s">
        <v>358</v>
      </c>
      <c r="I26" s="84" t="s">
        <v>171</v>
      </c>
      <c r="J26" s="84"/>
      <c r="K26" s="94">
        <v>2.7300000000000004</v>
      </c>
      <c r="L26" s="97" t="s">
        <v>175</v>
      </c>
      <c r="M26" s="98">
        <v>8.0000000000000002E-3</v>
      </c>
      <c r="N26" s="98">
        <v>5.1999999999999998E-3</v>
      </c>
      <c r="O26" s="94">
        <v>681018</v>
      </c>
      <c r="P26" s="96">
        <v>102.07</v>
      </c>
      <c r="Q26" s="84"/>
      <c r="R26" s="94">
        <v>695.11509999999998</v>
      </c>
      <c r="S26" s="95">
        <v>1.0565954013715207E-3</v>
      </c>
      <c r="T26" s="95">
        <f t="shared" si="0"/>
        <v>6.8457879399075683E-3</v>
      </c>
      <c r="U26" s="95">
        <f>R26/'סכום נכסי הקרן'!$C$42</f>
        <v>1.2181728684931034E-3</v>
      </c>
    </row>
    <row r="27" spans="2:61" s="137" customFormat="1">
      <c r="B27" s="87" t="s">
        <v>361</v>
      </c>
      <c r="C27" s="84" t="s">
        <v>362</v>
      </c>
      <c r="D27" s="97" t="s">
        <v>131</v>
      </c>
      <c r="E27" s="97" t="s">
        <v>329</v>
      </c>
      <c r="F27" s="84" t="s">
        <v>330</v>
      </c>
      <c r="G27" s="97" t="s">
        <v>331</v>
      </c>
      <c r="H27" s="84" t="s">
        <v>358</v>
      </c>
      <c r="I27" s="84" t="s">
        <v>171</v>
      </c>
      <c r="J27" s="84"/>
      <c r="K27" s="94">
        <v>0.2</v>
      </c>
      <c r="L27" s="97" t="s">
        <v>175</v>
      </c>
      <c r="M27" s="98">
        <v>2.6000000000000002E-2</v>
      </c>
      <c r="N27" s="98">
        <v>1.52E-2</v>
      </c>
      <c r="O27" s="94">
        <v>679149</v>
      </c>
      <c r="P27" s="96">
        <v>109.01</v>
      </c>
      <c r="Q27" s="84"/>
      <c r="R27" s="94">
        <v>740.34028000000001</v>
      </c>
      <c r="S27" s="95">
        <v>2.0758861844779786E-4</v>
      </c>
      <c r="T27" s="95">
        <f t="shared" si="0"/>
        <v>7.2911846689156833E-3</v>
      </c>
      <c r="U27" s="95">
        <f>R27/'סכום נכסי הקרן'!$C$42</f>
        <v>1.2974289330624344E-3</v>
      </c>
    </row>
    <row r="28" spans="2:61" s="137" customFormat="1">
      <c r="B28" s="87" t="s">
        <v>363</v>
      </c>
      <c r="C28" s="84" t="s">
        <v>364</v>
      </c>
      <c r="D28" s="97" t="s">
        <v>131</v>
      </c>
      <c r="E28" s="97" t="s">
        <v>329</v>
      </c>
      <c r="F28" s="84" t="s">
        <v>330</v>
      </c>
      <c r="G28" s="97" t="s">
        <v>331</v>
      </c>
      <c r="H28" s="84" t="s">
        <v>358</v>
      </c>
      <c r="I28" s="84" t="s">
        <v>171</v>
      </c>
      <c r="J28" s="84"/>
      <c r="K28" s="94">
        <v>3.19</v>
      </c>
      <c r="L28" s="97" t="s">
        <v>175</v>
      </c>
      <c r="M28" s="98">
        <v>3.4000000000000002E-2</v>
      </c>
      <c r="N28" s="98">
        <v>5.8999999999999999E-3</v>
      </c>
      <c r="O28" s="94">
        <v>1524332</v>
      </c>
      <c r="P28" s="96">
        <v>114.56</v>
      </c>
      <c r="Q28" s="84"/>
      <c r="R28" s="94">
        <v>1746.2746100000002</v>
      </c>
      <c r="S28" s="95">
        <v>8.148261788752609E-4</v>
      </c>
      <c r="T28" s="95">
        <f t="shared" si="0"/>
        <v>1.7198052041891756E-2</v>
      </c>
      <c r="U28" s="95">
        <f>R28/'סכום נכסי הקרן'!$C$42</f>
        <v>3.0603051938310295E-3</v>
      </c>
    </row>
    <row r="29" spans="2:61" s="137" customFormat="1">
      <c r="B29" s="87" t="s">
        <v>365</v>
      </c>
      <c r="C29" s="84" t="s">
        <v>366</v>
      </c>
      <c r="D29" s="97" t="s">
        <v>131</v>
      </c>
      <c r="E29" s="97" t="s">
        <v>329</v>
      </c>
      <c r="F29" s="84" t="s">
        <v>330</v>
      </c>
      <c r="G29" s="97" t="s">
        <v>331</v>
      </c>
      <c r="H29" s="84" t="s">
        <v>358</v>
      </c>
      <c r="I29" s="84" t="s">
        <v>171</v>
      </c>
      <c r="J29" s="84"/>
      <c r="K29" s="94">
        <v>0.35</v>
      </c>
      <c r="L29" s="97" t="s">
        <v>175</v>
      </c>
      <c r="M29" s="98">
        <v>4.4000000000000004E-2</v>
      </c>
      <c r="N29" s="98">
        <v>1.4600000000000002E-2</v>
      </c>
      <c r="O29" s="94">
        <v>358360.67</v>
      </c>
      <c r="P29" s="96">
        <v>122.07</v>
      </c>
      <c r="Q29" s="84"/>
      <c r="R29" s="94">
        <v>437.45087000000001</v>
      </c>
      <c r="S29" s="95">
        <v>5.5729980110844567E-4</v>
      </c>
      <c r="T29" s="95">
        <f t="shared" si="0"/>
        <v>4.3082014621004111E-3</v>
      </c>
      <c r="U29" s="95">
        <f>R29/'סכום נכסי הקרן'!$C$42</f>
        <v>7.6662236388290754E-4</v>
      </c>
    </row>
    <row r="30" spans="2:61" s="137" customFormat="1">
      <c r="B30" s="87" t="s">
        <v>367</v>
      </c>
      <c r="C30" s="84" t="s">
        <v>368</v>
      </c>
      <c r="D30" s="97" t="s">
        <v>131</v>
      </c>
      <c r="E30" s="97" t="s">
        <v>329</v>
      </c>
      <c r="F30" s="84" t="s">
        <v>335</v>
      </c>
      <c r="G30" s="97" t="s">
        <v>331</v>
      </c>
      <c r="H30" s="84" t="s">
        <v>358</v>
      </c>
      <c r="I30" s="84" t="s">
        <v>173</v>
      </c>
      <c r="J30" s="84"/>
      <c r="K30" s="94">
        <v>2.14</v>
      </c>
      <c r="L30" s="97" t="s">
        <v>175</v>
      </c>
      <c r="M30" s="98">
        <v>0.03</v>
      </c>
      <c r="N30" s="98">
        <v>5.6000000000000008E-3</v>
      </c>
      <c r="O30" s="94">
        <v>440748</v>
      </c>
      <c r="P30" s="96">
        <v>114.25</v>
      </c>
      <c r="Q30" s="84"/>
      <c r="R30" s="94">
        <v>503.55459000000002</v>
      </c>
      <c r="S30" s="95">
        <v>9.1822500000000005E-4</v>
      </c>
      <c r="T30" s="95">
        <f t="shared" si="0"/>
        <v>4.9592188967080416E-3</v>
      </c>
      <c r="U30" s="95">
        <f>R30/'סכום נכסי הקרן'!$C$42</f>
        <v>8.8246757888466043E-4</v>
      </c>
    </row>
    <row r="31" spans="2:61" s="137" customFormat="1">
      <c r="B31" s="87" t="s">
        <v>369</v>
      </c>
      <c r="C31" s="84" t="s">
        <v>370</v>
      </c>
      <c r="D31" s="97" t="s">
        <v>131</v>
      </c>
      <c r="E31" s="97" t="s">
        <v>329</v>
      </c>
      <c r="F31" s="84" t="s">
        <v>371</v>
      </c>
      <c r="G31" s="97" t="s">
        <v>372</v>
      </c>
      <c r="H31" s="84" t="s">
        <v>358</v>
      </c>
      <c r="I31" s="84" t="s">
        <v>173</v>
      </c>
      <c r="J31" s="84"/>
      <c r="K31" s="94">
        <v>4.1700000000000008</v>
      </c>
      <c r="L31" s="97" t="s">
        <v>175</v>
      </c>
      <c r="M31" s="98">
        <v>6.5000000000000006E-3</v>
      </c>
      <c r="N31" s="98">
        <v>7.9000000000000008E-3</v>
      </c>
      <c r="O31" s="94">
        <v>770796</v>
      </c>
      <c r="P31" s="96">
        <v>99.07</v>
      </c>
      <c r="Q31" s="84"/>
      <c r="R31" s="94">
        <v>763.62760000000003</v>
      </c>
      <c r="S31" s="95">
        <v>6.3822979902777919E-4</v>
      </c>
      <c r="T31" s="95">
        <f t="shared" si="0"/>
        <v>7.5205280602601799E-3</v>
      </c>
      <c r="U31" s="95">
        <f>R31/'סכום נכסי הקרן'!$C$42</f>
        <v>1.3382394138071582E-3</v>
      </c>
    </row>
    <row r="32" spans="2:61" s="137" customFormat="1">
      <c r="B32" s="87" t="s">
        <v>373</v>
      </c>
      <c r="C32" s="84" t="s">
        <v>374</v>
      </c>
      <c r="D32" s="97" t="s">
        <v>131</v>
      </c>
      <c r="E32" s="97" t="s">
        <v>329</v>
      </c>
      <c r="F32" s="84" t="s">
        <v>371</v>
      </c>
      <c r="G32" s="97" t="s">
        <v>372</v>
      </c>
      <c r="H32" s="84" t="s">
        <v>358</v>
      </c>
      <c r="I32" s="84" t="s">
        <v>173</v>
      </c>
      <c r="J32" s="84"/>
      <c r="K32" s="94">
        <v>5.26</v>
      </c>
      <c r="L32" s="97" t="s">
        <v>175</v>
      </c>
      <c r="M32" s="98">
        <v>1.6399999999999998E-2</v>
      </c>
      <c r="N32" s="98">
        <v>1.18E-2</v>
      </c>
      <c r="O32" s="94">
        <v>2124624</v>
      </c>
      <c r="P32" s="96">
        <v>101.93</v>
      </c>
      <c r="Q32" s="94">
        <v>17.421919999999997</v>
      </c>
      <c r="R32" s="94">
        <v>2183.05116</v>
      </c>
      <c r="S32" s="95">
        <v>1.7942201530381735E-3</v>
      </c>
      <c r="T32" s="95">
        <f t="shared" si="0"/>
        <v>2.1499612515005394E-2</v>
      </c>
      <c r="U32" s="95">
        <f>R32/'סכום נכסי הקרן'!$C$42</f>
        <v>3.8257458277692379E-3</v>
      </c>
    </row>
    <row r="33" spans="2:21" s="137" customFormat="1">
      <c r="B33" s="87" t="s">
        <v>375</v>
      </c>
      <c r="C33" s="84" t="s">
        <v>376</v>
      </c>
      <c r="D33" s="97" t="s">
        <v>131</v>
      </c>
      <c r="E33" s="97" t="s">
        <v>329</v>
      </c>
      <c r="F33" s="84" t="s">
        <v>371</v>
      </c>
      <c r="G33" s="97" t="s">
        <v>372</v>
      </c>
      <c r="H33" s="84" t="s">
        <v>358</v>
      </c>
      <c r="I33" s="84" t="s">
        <v>171</v>
      </c>
      <c r="J33" s="84"/>
      <c r="K33" s="94">
        <v>6.61</v>
      </c>
      <c r="L33" s="97" t="s">
        <v>175</v>
      </c>
      <c r="M33" s="98">
        <v>1.34E-2</v>
      </c>
      <c r="N33" s="98">
        <v>1.61E-2</v>
      </c>
      <c r="O33" s="94">
        <v>1469632</v>
      </c>
      <c r="P33" s="96">
        <v>99.05</v>
      </c>
      <c r="Q33" s="94">
        <v>9.9254899999999999</v>
      </c>
      <c r="R33" s="94">
        <v>1465.596</v>
      </c>
      <c r="S33" s="95">
        <v>4.6247754298105854E-4</v>
      </c>
      <c r="T33" s="95">
        <f t="shared" si="0"/>
        <v>1.4433810201471343E-2</v>
      </c>
      <c r="U33" s="95">
        <f>R33/'סכום נכסי הקרן'!$C$42</f>
        <v>2.5684225294084653E-3</v>
      </c>
    </row>
    <row r="34" spans="2:21" s="137" customFormat="1">
      <c r="B34" s="87" t="s">
        <v>377</v>
      </c>
      <c r="C34" s="84" t="s">
        <v>378</v>
      </c>
      <c r="D34" s="97" t="s">
        <v>131</v>
      </c>
      <c r="E34" s="97" t="s">
        <v>329</v>
      </c>
      <c r="F34" s="84" t="s">
        <v>348</v>
      </c>
      <c r="G34" s="97" t="s">
        <v>331</v>
      </c>
      <c r="H34" s="84" t="s">
        <v>358</v>
      </c>
      <c r="I34" s="84" t="s">
        <v>171</v>
      </c>
      <c r="J34" s="84"/>
      <c r="K34" s="94">
        <v>0.47000000000000008</v>
      </c>
      <c r="L34" s="97" t="s">
        <v>175</v>
      </c>
      <c r="M34" s="98">
        <v>4.7E-2</v>
      </c>
      <c r="N34" s="98">
        <v>1.32E-2</v>
      </c>
      <c r="O34" s="94">
        <v>7071.14</v>
      </c>
      <c r="P34" s="96">
        <v>124.72</v>
      </c>
      <c r="Q34" s="84"/>
      <c r="R34" s="94">
        <v>8.8191299999999995</v>
      </c>
      <c r="S34" s="95">
        <v>4.9497683013901917E-5</v>
      </c>
      <c r="T34" s="95">
        <f t="shared" si="0"/>
        <v>8.6854527824927163E-5</v>
      </c>
      <c r="U34" s="95">
        <f>R34/'סכום נכסי הקרן'!$C$42</f>
        <v>1.5455317960599016E-5</v>
      </c>
    </row>
    <row r="35" spans="2:21" s="137" customFormat="1">
      <c r="B35" s="87" t="s">
        <v>379</v>
      </c>
      <c r="C35" s="84" t="s">
        <v>380</v>
      </c>
      <c r="D35" s="97" t="s">
        <v>131</v>
      </c>
      <c r="E35" s="97" t="s">
        <v>329</v>
      </c>
      <c r="F35" s="84" t="s">
        <v>348</v>
      </c>
      <c r="G35" s="97" t="s">
        <v>331</v>
      </c>
      <c r="H35" s="84" t="s">
        <v>358</v>
      </c>
      <c r="I35" s="84" t="s">
        <v>171</v>
      </c>
      <c r="J35" s="84"/>
      <c r="K35" s="94">
        <v>4.5699999999999994</v>
      </c>
      <c r="L35" s="97" t="s">
        <v>175</v>
      </c>
      <c r="M35" s="98">
        <v>4.2000000000000003E-2</v>
      </c>
      <c r="N35" s="98">
        <v>8.2000000000000007E-3</v>
      </c>
      <c r="O35" s="94">
        <v>78900</v>
      </c>
      <c r="P35" s="96">
        <v>118.32</v>
      </c>
      <c r="Q35" s="84"/>
      <c r="R35" s="94">
        <v>93.354489999999998</v>
      </c>
      <c r="S35" s="95">
        <v>7.9079193452363049E-5</v>
      </c>
      <c r="T35" s="95">
        <f t="shared" si="0"/>
        <v>9.1939456038031921E-4</v>
      </c>
      <c r="U35" s="95">
        <f>R35/'סכום נכסי הקרן'!$C$42</f>
        <v>1.636015486787882E-4</v>
      </c>
    </row>
    <row r="36" spans="2:21" s="137" customFormat="1">
      <c r="B36" s="87" t="s">
        <v>381</v>
      </c>
      <c r="C36" s="84" t="s">
        <v>382</v>
      </c>
      <c r="D36" s="97" t="s">
        <v>131</v>
      </c>
      <c r="E36" s="97" t="s">
        <v>329</v>
      </c>
      <c r="F36" s="84" t="s">
        <v>348</v>
      </c>
      <c r="G36" s="97" t="s">
        <v>331</v>
      </c>
      <c r="H36" s="84" t="s">
        <v>358</v>
      </c>
      <c r="I36" s="84" t="s">
        <v>171</v>
      </c>
      <c r="J36" s="84"/>
      <c r="K36" s="94">
        <v>2.19</v>
      </c>
      <c r="L36" s="97" t="s">
        <v>175</v>
      </c>
      <c r="M36" s="98">
        <v>4.0999999999999995E-2</v>
      </c>
      <c r="N36" s="98">
        <v>6.3000000000000009E-3</v>
      </c>
      <c r="O36" s="94">
        <v>1756231.2</v>
      </c>
      <c r="P36" s="96">
        <v>131.30000000000001</v>
      </c>
      <c r="Q36" s="84"/>
      <c r="R36" s="94">
        <v>2305.9315899999997</v>
      </c>
      <c r="S36" s="95">
        <v>5.6353661363445586E-4</v>
      </c>
      <c r="T36" s="95">
        <f t="shared" si="0"/>
        <v>2.2709791039029193E-2</v>
      </c>
      <c r="U36" s="95">
        <f>R36/'סכום נכסי הקרן'!$C$42</f>
        <v>4.0410908920539383E-3</v>
      </c>
    </row>
    <row r="37" spans="2:21" s="137" customFormat="1">
      <c r="B37" s="87" t="s">
        <v>383</v>
      </c>
      <c r="C37" s="84" t="s">
        <v>384</v>
      </c>
      <c r="D37" s="97" t="s">
        <v>131</v>
      </c>
      <c r="E37" s="97" t="s">
        <v>329</v>
      </c>
      <c r="F37" s="84" t="s">
        <v>348</v>
      </c>
      <c r="G37" s="97" t="s">
        <v>331</v>
      </c>
      <c r="H37" s="84" t="s">
        <v>358</v>
      </c>
      <c r="I37" s="84" t="s">
        <v>171</v>
      </c>
      <c r="J37" s="84"/>
      <c r="K37" s="94">
        <v>3.71</v>
      </c>
      <c r="L37" s="97" t="s">
        <v>175</v>
      </c>
      <c r="M37" s="98">
        <v>0.04</v>
      </c>
      <c r="N37" s="98">
        <v>7.1000000000000004E-3</v>
      </c>
      <c r="O37" s="94">
        <v>2034848</v>
      </c>
      <c r="P37" s="96">
        <v>119.19</v>
      </c>
      <c r="Q37" s="84"/>
      <c r="R37" s="94">
        <v>2425.3352500000001</v>
      </c>
      <c r="S37" s="95">
        <v>7.0054481325729473E-4</v>
      </c>
      <c r="T37" s="95">
        <f t="shared" si="0"/>
        <v>2.3885728859411495E-2</v>
      </c>
      <c r="U37" s="95">
        <f>R37/'סכום נכסי הקרן'!$C$42</f>
        <v>4.2503429986630098E-3</v>
      </c>
    </row>
    <row r="38" spans="2:21" s="137" customFormat="1">
      <c r="B38" s="87" t="s">
        <v>385</v>
      </c>
      <c r="C38" s="84" t="s">
        <v>386</v>
      </c>
      <c r="D38" s="97" t="s">
        <v>131</v>
      </c>
      <c r="E38" s="97" t="s">
        <v>329</v>
      </c>
      <c r="F38" s="84" t="s">
        <v>387</v>
      </c>
      <c r="G38" s="97" t="s">
        <v>372</v>
      </c>
      <c r="H38" s="84" t="s">
        <v>388</v>
      </c>
      <c r="I38" s="84" t="s">
        <v>173</v>
      </c>
      <c r="J38" s="84"/>
      <c r="K38" s="94">
        <v>2.2699999999999996</v>
      </c>
      <c r="L38" s="97" t="s">
        <v>175</v>
      </c>
      <c r="M38" s="98">
        <v>1.6399999999999998E-2</v>
      </c>
      <c r="N38" s="98">
        <v>6.1999999999999989E-3</v>
      </c>
      <c r="O38" s="94">
        <v>169742.68</v>
      </c>
      <c r="P38" s="96">
        <v>102.17</v>
      </c>
      <c r="Q38" s="84"/>
      <c r="R38" s="94">
        <v>173.42610000000002</v>
      </c>
      <c r="S38" s="95">
        <v>2.8070917123604279E-4</v>
      </c>
      <c r="T38" s="95">
        <f t="shared" si="0"/>
        <v>1.7079736921917017E-3</v>
      </c>
      <c r="U38" s="95">
        <f>R38/'סכום נכסי הקרן'!$C$42</f>
        <v>3.0392516247823104E-4</v>
      </c>
    </row>
    <row r="39" spans="2:21" s="137" customFormat="1">
      <c r="B39" s="87" t="s">
        <v>389</v>
      </c>
      <c r="C39" s="84" t="s">
        <v>390</v>
      </c>
      <c r="D39" s="97" t="s">
        <v>131</v>
      </c>
      <c r="E39" s="97" t="s">
        <v>329</v>
      </c>
      <c r="F39" s="84" t="s">
        <v>387</v>
      </c>
      <c r="G39" s="97" t="s">
        <v>372</v>
      </c>
      <c r="H39" s="84" t="s">
        <v>388</v>
      </c>
      <c r="I39" s="84" t="s">
        <v>173</v>
      </c>
      <c r="J39" s="84"/>
      <c r="K39" s="94">
        <v>6.5299999999999994</v>
      </c>
      <c r="L39" s="97" t="s">
        <v>175</v>
      </c>
      <c r="M39" s="98">
        <v>2.3399999999999997E-2</v>
      </c>
      <c r="N39" s="98">
        <v>1.6899999999999998E-2</v>
      </c>
      <c r="O39" s="94">
        <v>1827084.38</v>
      </c>
      <c r="P39" s="96">
        <v>104.32</v>
      </c>
      <c r="Q39" s="84"/>
      <c r="R39" s="94">
        <v>1906.0143799999998</v>
      </c>
      <c r="S39" s="95">
        <v>1.0627195467661015E-3</v>
      </c>
      <c r="T39" s="95">
        <f t="shared" si="0"/>
        <v>1.8771236959022181E-2</v>
      </c>
      <c r="U39" s="95">
        <f>R39/'סכום נכסי הקרן'!$C$42</f>
        <v>3.3402453847912435E-3</v>
      </c>
    </row>
    <row r="40" spans="2:21" s="137" customFormat="1">
      <c r="B40" s="87" t="s">
        <v>391</v>
      </c>
      <c r="C40" s="84" t="s">
        <v>392</v>
      </c>
      <c r="D40" s="97" t="s">
        <v>131</v>
      </c>
      <c r="E40" s="97" t="s">
        <v>329</v>
      </c>
      <c r="F40" s="84" t="s">
        <v>387</v>
      </c>
      <c r="G40" s="97" t="s">
        <v>372</v>
      </c>
      <c r="H40" s="84" t="s">
        <v>388</v>
      </c>
      <c r="I40" s="84" t="s">
        <v>173</v>
      </c>
      <c r="J40" s="84"/>
      <c r="K40" s="94">
        <v>2.7600000000000002</v>
      </c>
      <c r="L40" s="97" t="s">
        <v>175</v>
      </c>
      <c r="M40" s="98">
        <v>0.03</v>
      </c>
      <c r="N40" s="98">
        <v>8.199999999999999E-3</v>
      </c>
      <c r="O40" s="94">
        <v>760266.92</v>
      </c>
      <c r="P40" s="96">
        <v>108.04</v>
      </c>
      <c r="Q40" s="84"/>
      <c r="R40" s="94">
        <v>821.39238999999998</v>
      </c>
      <c r="S40" s="95">
        <v>1.0533300386761991E-3</v>
      </c>
      <c r="T40" s="95">
        <f t="shared" si="0"/>
        <v>8.0894201800447915E-3</v>
      </c>
      <c r="U40" s="95">
        <f>R40/'סכום נכסי הקרן'!$C$42</f>
        <v>1.4394708500573587E-3</v>
      </c>
    </row>
    <row r="41" spans="2:21" s="137" customFormat="1">
      <c r="B41" s="87" t="s">
        <v>393</v>
      </c>
      <c r="C41" s="84" t="s">
        <v>394</v>
      </c>
      <c r="D41" s="97" t="s">
        <v>131</v>
      </c>
      <c r="E41" s="97" t="s">
        <v>329</v>
      </c>
      <c r="F41" s="84" t="s">
        <v>395</v>
      </c>
      <c r="G41" s="97" t="s">
        <v>396</v>
      </c>
      <c r="H41" s="84" t="s">
        <v>388</v>
      </c>
      <c r="I41" s="84" t="s">
        <v>171</v>
      </c>
      <c r="J41" s="84"/>
      <c r="K41" s="94">
        <v>3.2599999999999993</v>
      </c>
      <c r="L41" s="97" t="s">
        <v>175</v>
      </c>
      <c r="M41" s="98">
        <v>3.7000000000000005E-2</v>
      </c>
      <c r="N41" s="98">
        <v>0.01</v>
      </c>
      <c r="O41" s="94">
        <v>1729454</v>
      </c>
      <c r="P41" s="96">
        <v>112.78</v>
      </c>
      <c r="Q41" s="84"/>
      <c r="R41" s="94">
        <v>1950.47831</v>
      </c>
      <c r="S41" s="95">
        <v>5.7648820073149989E-4</v>
      </c>
      <c r="T41" s="95">
        <f t="shared" si="0"/>
        <v>1.9209136575581934E-2</v>
      </c>
      <c r="U41" s="95">
        <f>R41/'סכום נכסי הקרן'!$C$42</f>
        <v>3.4181673766348628E-3</v>
      </c>
    </row>
    <row r="42" spans="2:21" s="137" customFormat="1">
      <c r="B42" s="87" t="s">
        <v>397</v>
      </c>
      <c r="C42" s="84" t="s">
        <v>398</v>
      </c>
      <c r="D42" s="97" t="s">
        <v>131</v>
      </c>
      <c r="E42" s="97" t="s">
        <v>329</v>
      </c>
      <c r="F42" s="84" t="s">
        <v>395</v>
      </c>
      <c r="G42" s="97" t="s">
        <v>396</v>
      </c>
      <c r="H42" s="84" t="s">
        <v>388</v>
      </c>
      <c r="I42" s="84" t="s">
        <v>171</v>
      </c>
      <c r="J42" s="84"/>
      <c r="K42" s="94">
        <v>6.72</v>
      </c>
      <c r="L42" s="97" t="s">
        <v>175</v>
      </c>
      <c r="M42" s="98">
        <v>2.2000000000000002E-2</v>
      </c>
      <c r="N42" s="98">
        <v>1.6500000000000001E-2</v>
      </c>
      <c r="O42" s="94">
        <v>330693</v>
      </c>
      <c r="P42" s="96">
        <v>103.59</v>
      </c>
      <c r="Q42" s="84"/>
      <c r="R42" s="94">
        <v>342.56488999999999</v>
      </c>
      <c r="S42" s="95">
        <v>3.750698345591031E-4</v>
      </c>
      <c r="T42" s="95">
        <f t="shared" si="0"/>
        <v>3.3737241394954055E-3</v>
      </c>
      <c r="U42" s="95">
        <f>R42/'סכום נכסי הקרן'!$C$42</f>
        <v>6.0033691498907792E-4</v>
      </c>
    </row>
    <row r="43" spans="2:21" s="137" customFormat="1">
      <c r="B43" s="87" t="s">
        <v>399</v>
      </c>
      <c r="C43" s="84" t="s">
        <v>400</v>
      </c>
      <c r="D43" s="97" t="s">
        <v>131</v>
      </c>
      <c r="E43" s="97" t="s">
        <v>329</v>
      </c>
      <c r="F43" s="84" t="s">
        <v>357</v>
      </c>
      <c r="G43" s="97" t="s">
        <v>331</v>
      </c>
      <c r="H43" s="84" t="s">
        <v>388</v>
      </c>
      <c r="I43" s="84" t="s">
        <v>171</v>
      </c>
      <c r="J43" s="84"/>
      <c r="K43" s="94">
        <v>2.04</v>
      </c>
      <c r="L43" s="97" t="s">
        <v>175</v>
      </c>
      <c r="M43" s="98">
        <v>3.1E-2</v>
      </c>
      <c r="N43" s="98">
        <v>5.8000000000000005E-3</v>
      </c>
      <c r="O43" s="94">
        <v>254873.60000000001</v>
      </c>
      <c r="P43" s="96">
        <v>112.2</v>
      </c>
      <c r="Q43" s="84"/>
      <c r="R43" s="94">
        <v>285.96818000000002</v>
      </c>
      <c r="S43" s="95">
        <v>3.704183414003467E-4</v>
      </c>
      <c r="T43" s="95">
        <f t="shared" si="0"/>
        <v>2.8163357663231843E-3</v>
      </c>
      <c r="U43" s="95">
        <f>R43/'סכום נכסי הקרן'!$C$42</f>
        <v>5.0115251147378633E-4</v>
      </c>
    </row>
    <row r="44" spans="2:21" s="137" customFormat="1">
      <c r="B44" s="87" t="s">
        <v>401</v>
      </c>
      <c r="C44" s="84" t="s">
        <v>402</v>
      </c>
      <c r="D44" s="97" t="s">
        <v>131</v>
      </c>
      <c r="E44" s="97" t="s">
        <v>329</v>
      </c>
      <c r="F44" s="84" t="s">
        <v>357</v>
      </c>
      <c r="G44" s="97" t="s">
        <v>331</v>
      </c>
      <c r="H44" s="84" t="s">
        <v>388</v>
      </c>
      <c r="I44" s="84" t="s">
        <v>171</v>
      </c>
      <c r="J44" s="84"/>
      <c r="K44" s="94">
        <v>2</v>
      </c>
      <c r="L44" s="97" t="s">
        <v>175</v>
      </c>
      <c r="M44" s="98">
        <v>2.7999999999999997E-2</v>
      </c>
      <c r="N44" s="98">
        <v>6.9000000000000008E-3</v>
      </c>
      <c r="O44" s="94">
        <v>557871</v>
      </c>
      <c r="P44" s="96">
        <v>105.71</v>
      </c>
      <c r="Q44" s="94">
        <v>15.85277</v>
      </c>
      <c r="R44" s="94">
        <v>605.57821999999999</v>
      </c>
      <c r="S44" s="95">
        <v>5.6721126794932145E-4</v>
      </c>
      <c r="T44" s="95">
        <f t="shared" si="0"/>
        <v>5.9639908198609011E-3</v>
      </c>
      <c r="U44" s="95">
        <f>R44/'סכום נכסי הקרן'!$C$42</f>
        <v>1.0612615915757658E-3</v>
      </c>
    </row>
    <row r="45" spans="2:21" s="137" customFormat="1">
      <c r="B45" s="87" t="s">
        <v>403</v>
      </c>
      <c r="C45" s="84" t="s">
        <v>404</v>
      </c>
      <c r="D45" s="97" t="s">
        <v>131</v>
      </c>
      <c r="E45" s="97" t="s">
        <v>329</v>
      </c>
      <c r="F45" s="84" t="s">
        <v>330</v>
      </c>
      <c r="G45" s="97" t="s">
        <v>331</v>
      </c>
      <c r="H45" s="84" t="s">
        <v>388</v>
      </c>
      <c r="I45" s="84" t="s">
        <v>171</v>
      </c>
      <c r="J45" s="84"/>
      <c r="K45" s="94">
        <v>3.3700000000000006</v>
      </c>
      <c r="L45" s="97" t="s">
        <v>175</v>
      </c>
      <c r="M45" s="98">
        <v>0.04</v>
      </c>
      <c r="N45" s="98">
        <v>8.6E-3</v>
      </c>
      <c r="O45" s="94">
        <v>1003682</v>
      </c>
      <c r="P45" s="96">
        <v>120.44</v>
      </c>
      <c r="Q45" s="84"/>
      <c r="R45" s="94">
        <v>1208.83466</v>
      </c>
      <c r="S45" s="95">
        <v>7.4346924958407343E-4</v>
      </c>
      <c r="T45" s="95">
        <f t="shared" si="0"/>
        <v>1.1905115766828062E-2</v>
      </c>
      <c r="U45" s="95">
        <f>R45/'סכום נכסי הקרן'!$C$42</f>
        <v>2.1184543182935969E-3</v>
      </c>
    </row>
    <row r="46" spans="2:21" s="137" customFormat="1">
      <c r="B46" s="87" t="s">
        <v>405</v>
      </c>
      <c r="C46" s="84" t="s">
        <v>406</v>
      </c>
      <c r="D46" s="97" t="s">
        <v>131</v>
      </c>
      <c r="E46" s="97" t="s">
        <v>329</v>
      </c>
      <c r="F46" s="84" t="s">
        <v>407</v>
      </c>
      <c r="G46" s="97" t="s">
        <v>331</v>
      </c>
      <c r="H46" s="84" t="s">
        <v>388</v>
      </c>
      <c r="I46" s="84" t="s">
        <v>173</v>
      </c>
      <c r="J46" s="84"/>
      <c r="K46" s="94">
        <v>3.2800000000000002</v>
      </c>
      <c r="L46" s="97" t="s">
        <v>175</v>
      </c>
      <c r="M46" s="98">
        <v>3.85E-2</v>
      </c>
      <c r="N46" s="98">
        <v>6.5000000000000006E-3</v>
      </c>
      <c r="O46" s="94">
        <v>111199</v>
      </c>
      <c r="P46" s="96">
        <v>119.28</v>
      </c>
      <c r="Q46" s="84"/>
      <c r="R46" s="94">
        <v>132.63816</v>
      </c>
      <c r="S46" s="95">
        <v>2.6107157698511266E-4</v>
      </c>
      <c r="T46" s="95">
        <f t="shared" si="0"/>
        <v>1.3062767822185569E-3</v>
      </c>
      <c r="U46" s="95">
        <f>R46/'סכום נכסי הקרן'!$C$42</f>
        <v>2.3244525667597668E-4</v>
      </c>
    </row>
    <row r="47" spans="2:21" s="137" customFormat="1">
      <c r="B47" s="87" t="s">
        <v>408</v>
      </c>
      <c r="C47" s="84" t="s">
        <v>409</v>
      </c>
      <c r="D47" s="97" t="s">
        <v>131</v>
      </c>
      <c r="E47" s="97" t="s">
        <v>329</v>
      </c>
      <c r="F47" s="84" t="s">
        <v>407</v>
      </c>
      <c r="G47" s="97" t="s">
        <v>331</v>
      </c>
      <c r="H47" s="84" t="s">
        <v>388</v>
      </c>
      <c r="I47" s="84" t="s">
        <v>171</v>
      </c>
      <c r="J47" s="84"/>
      <c r="K47" s="94">
        <v>2.7</v>
      </c>
      <c r="L47" s="97" t="s">
        <v>175</v>
      </c>
      <c r="M47" s="98">
        <v>4.7500000000000001E-2</v>
      </c>
      <c r="N47" s="98">
        <v>5.8000000000000005E-3</v>
      </c>
      <c r="O47" s="94">
        <v>347080.5</v>
      </c>
      <c r="P47" s="96">
        <v>134.94999999999999</v>
      </c>
      <c r="Q47" s="84"/>
      <c r="R47" s="94">
        <v>468.38513</v>
      </c>
      <c r="S47" s="95">
        <v>7.9722972945036978E-4</v>
      </c>
      <c r="T47" s="95">
        <f t="shared" si="0"/>
        <v>4.6128551576365391E-3</v>
      </c>
      <c r="U47" s="95">
        <f>R47/'סכום נכסי הקרן'!$C$42</f>
        <v>8.2083392717496016E-4</v>
      </c>
    </row>
    <row r="48" spans="2:21" s="137" customFormat="1">
      <c r="B48" s="87" t="s">
        <v>410</v>
      </c>
      <c r="C48" s="84" t="s">
        <v>411</v>
      </c>
      <c r="D48" s="97" t="s">
        <v>131</v>
      </c>
      <c r="E48" s="97" t="s">
        <v>329</v>
      </c>
      <c r="F48" s="84" t="s">
        <v>412</v>
      </c>
      <c r="G48" s="97" t="s">
        <v>413</v>
      </c>
      <c r="H48" s="84" t="s">
        <v>388</v>
      </c>
      <c r="I48" s="84" t="s">
        <v>173</v>
      </c>
      <c r="J48" s="84"/>
      <c r="K48" s="94">
        <v>2.41</v>
      </c>
      <c r="L48" s="97" t="s">
        <v>175</v>
      </c>
      <c r="M48" s="98">
        <v>4.6500000000000007E-2</v>
      </c>
      <c r="N48" s="98">
        <v>7.9000000000000008E-3</v>
      </c>
      <c r="O48" s="94">
        <v>5990.12</v>
      </c>
      <c r="P48" s="96">
        <v>134.15</v>
      </c>
      <c r="Q48" s="84"/>
      <c r="R48" s="94">
        <v>8.0357500000000002</v>
      </c>
      <c r="S48" s="95">
        <v>4.729161379691218E-5</v>
      </c>
      <c r="T48" s="95">
        <f t="shared" si="0"/>
        <v>7.9139469762795031E-5</v>
      </c>
      <c r="U48" s="95">
        <f>R48/'סכום נכסי הקרן'!$C$42</f>
        <v>1.4082462930230484E-5</v>
      </c>
    </row>
    <row r="49" spans="2:21" s="137" customFormat="1">
      <c r="B49" s="87" t="s">
        <v>414</v>
      </c>
      <c r="C49" s="84" t="s">
        <v>415</v>
      </c>
      <c r="D49" s="97" t="s">
        <v>131</v>
      </c>
      <c r="E49" s="97" t="s">
        <v>329</v>
      </c>
      <c r="F49" s="84" t="s">
        <v>416</v>
      </c>
      <c r="G49" s="97" t="s">
        <v>372</v>
      </c>
      <c r="H49" s="84" t="s">
        <v>388</v>
      </c>
      <c r="I49" s="84" t="s">
        <v>173</v>
      </c>
      <c r="J49" s="84"/>
      <c r="K49" s="94">
        <v>2.58</v>
      </c>
      <c r="L49" s="97" t="s">
        <v>175</v>
      </c>
      <c r="M49" s="98">
        <v>3.6400000000000002E-2</v>
      </c>
      <c r="N49" s="98">
        <v>8.8999999999999982E-3</v>
      </c>
      <c r="O49" s="94">
        <v>22500</v>
      </c>
      <c r="P49" s="96">
        <v>117.62</v>
      </c>
      <c r="Q49" s="84"/>
      <c r="R49" s="94">
        <v>26.464500000000001</v>
      </c>
      <c r="S49" s="95">
        <v>2.0408163265306123E-4</v>
      </c>
      <c r="T49" s="95">
        <f t="shared" si="0"/>
        <v>2.6063360576641747E-4</v>
      </c>
      <c r="U49" s="95">
        <f>R49/'סכום נכסי הקרן'!$C$42</f>
        <v>4.637841398961947E-5</v>
      </c>
    </row>
    <row r="50" spans="2:21" s="137" customFormat="1">
      <c r="B50" s="87" t="s">
        <v>417</v>
      </c>
      <c r="C50" s="84" t="s">
        <v>418</v>
      </c>
      <c r="D50" s="97" t="s">
        <v>131</v>
      </c>
      <c r="E50" s="97" t="s">
        <v>329</v>
      </c>
      <c r="F50" s="84" t="s">
        <v>419</v>
      </c>
      <c r="G50" s="97" t="s">
        <v>420</v>
      </c>
      <c r="H50" s="84" t="s">
        <v>388</v>
      </c>
      <c r="I50" s="84" t="s">
        <v>171</v>
      </c>
      <c r="J50" s="84"/>
      <c r="K50" s="94">
        <v>8.7499999999999982</v>
      </c>
      <c r="L50" s="97" t="s">
        <v>175</v>
      </c>
      <c r="M50" s="98">
        <v>3.85E-2</v>
      </c>
      <c r="N50" s="98">
        <v>2.1499999999999998E-2</v>
      </c>
      <c r="O50" s="94">
        <v>1090636.47</v>
      </c>
      <c r="P50" s="96">
        <v>116.86</v>
      </c>
      <c r="Q50" s="84"/>
      <c r="R50" s="94">
        <v>1274.51783</v>
      </c>
      <c r="S50" s="95">
        <v>3.9670287210440819E-4</v>
      </c>
      <c r="T50" s="95">
        <f t="shared" si="0"/>
        <v>1.2551991446900182E-2</v>
      </c>
      <c r="U50" s="95">
        <f>R50/'סכום נכסי הקרן'!$C$42</f>
        <v>2.233562529308751E-3</v>
      </c>
    </row>
    <row r="51" spans="2:21" s="137" customFormat="1">
      <c r="B51" s="87" t="s">
        <v>421</v>
      </c>
      <c r="C51" s="84" t="s">
        <v>422</v>
      </c>
      <c r="D51" s="97" t="s">
        <v>131</v>
      </c>
      <c r="E51" s="97" t="s">
        <v>329</v>
      </c>
      <c r="F51" s="84" t="s">
        <v>419</v>
      </c>
      <c r="G51" s="97" t="s">
        <v>420</v>
      </c>
      <c r="H51" s="84" t="s">
        <v>388</v>
      </c>
      <c r="I51" s="84" t="s">
        <v>171</v>
      </c>
      <c r="J51" s="84"/>
      <c r="K51" s="94">
        <v>7</v>
      </c>
      <c r="L51" s="97" t="s">
        <v>175</v>
      </c>
      <c r="M51" s="98">
        <v>4.4999999999999998E-2</v>
      </c>
      <c r="N51" s="98">
        <v>1.78E-2</v>
      </c>
      <c r="O51" s="94">
        <v>566000</v>
      </c>
      <c r="P51" s="96">
        <v>122.88</v>
      </c>
      <c r="Q51" s="84"/>
      <c r="R51" s="94">
        <v>695.50082999999995</v>
      </c>
      <c r="S51" s="95">
        <v>6.195929296346044E-4</v>
      </c>
      <c r="T51" s="95">
        <f t="shared" si="0"/>
        <v>6.849586772334112E-3</v>
      </c>
      <c r="U51" s="95">
        <f>R51/'סכום נכסי הקרן'!$C$42</f>
        <v>1.2188488512484251E-3</v>
      </c>
    </row>
    <row r="52" spans="2:21" s="137" customFormat="1">
      <c r="B52" s="87" t="s">
        <v>423</v>
      </c>
      <c r="C52" s="84" t="s">
        <v>424</v>
      </c>
      <c r="D52" s="97" t="s">
        <v>131</v>
      </c>
      <c r="E52" s="97" t="s">
        <v>329</v>
      </c>
      <c r="F52" s="84" t="s">
        <v>330</v>
      </c>
      <c r="G52" s="97" t="s">
        <v>331</v>
      </c>
      <c r="H52" s="84" t="s">
        <v>388</v>
      </c>
      <c r="I52" s="84" t="s">
        <v>171</v>
      </c>
      <c r="J52" s="84"/>
      <c r="K52" s="94">
        <v>2.8999999999999995</v>
      </c>
      <c r="L52" s="97" t="s">
        <v>175</v>
      </c>
      <c r="M52" s="98">
        <v>0.05</v>
      </c>
      <c r="N52" s="98">
        <v>8.1000000000000013E-3</v>
      </c>
      <c r="O52" s="94">
        <v>267468</v>
      </c>
      <c r="P52" s="96">
        <v>124.51</v>
      </c>
      <c r="Q52" s="84"/>
      <c r="R52" s="94">
        <v>333.02443</v>
      </c>
      <c r="S52" s="95">
        <v>2.6746826746826746E-4</v>
      </c>
      <c r="T52" s="95">
        <f t="shared" si="0"/>
        <v>3.2797656482913291E-3</v>
      </c>
      <c r="U52" s="95">
        <f>R52/'סכום נכסי הקרן'!$C$42</f>
        <v>5.8361748316412734E-4</v>
      </c>
    </row>
    <row r="53" spans="2:21" s="137" customFormat="1">
      <c r="B53" s="87" t="s">
        <v>425</v>
      </c>
      <c r="C53" s="84" t="s">
        <v>426</v>
      </c>
      <c r="D53" s="97" t="s">
        <v>131</v>
      </c>
      <c r="E53" s="97" t="s">
        <v>329</v>
      </c>
      <c r="F53" s="84" t="s">
        <v>407</v>
      </c>
      <c r="G53" s="97" t="s">
        <v>331</v>
      </c>
      <c r="H53" s="84" t="s">
        <v>388</v>
      </c>
      <c r="I53" s="84" t="s">
        <v>171</v>
      </c>
      <c r="J53" s="84"/>
      <c r="K53" s="94">
        <v>1.3799999999999997</v>
      </c>
      <c r="L53" s="97" t="s">
        <v>175</v>
      </c>
      <c r="M53" s="98">
        <v>5.2499999999999998E-2</v>
      </c>
      <c r="N53" s="98">
        <v>8.5000000000000006E-3</v>
      </c>
      <c r="O53" s="94">
        <v>215160</v>
      </c>
      <c r="P53" s="96">
        <v>134.29</v>
      </c>
      <c r="Q53" s="84"/>
      <c r="R53" s="94">
        <v>288.93837000000002</v>
      </c>
      <c r="S53" s="95">
        <v>5.976666666666667E-4</v>
      </c>
      <c r="T53" s="95">
        <f t="shared" si="0"/>
        <v>2.8455874555488015E-3</v>
      </c>
      <c r="U53" s="95">
        <f>R53/'סכום נכסי הקרן'!$C$42</f>
        <v>5.0635769961064245E-4</v>
      </c>
    </row>
    <row r="54" spans="2:21" s="137" customFormat="1">
      <c r="B54" s="87" t="s">
        <v>427</v>
      </c>
      <c r="C54" s="84" t="s">
        <v>428</v>
      </c>
      <c r="D54" s="97" t="s">
        <v>131</v>
      </c>
      <c r="E54" s="97" t="s">
        <v>329</v>
      </c>
      <c r="F54" s="84" t="s">
        <v>407</v>
      </c>
      <c r="G54" s="97" t="s">
        <v>331</v>
      </c>
      <c r="H54" s="84" t="s">
        <v>388</v>
      </c>
      <c r="I54" s="84" t="s">
        <v>171</v>
      </c>
      <c r="J54" s="84"/>
      <c r="K54" s="94">
        <v>0.75000000000000011</v>
      </c>
      <c r="L54" s="97" t="s">
        <v>175</v>
      </c>
      <c r="M54" s="98">
        <v>5.5E-2</v>
      </c>
      <c r="N54" s="98">
        <v>1.1000000000000001E-2</v>
      </c>
      <c r="O54" s="94">
        <v>11753.49</v>
      </c>
      <c r="P54" s="96">
        <v>130.21</v>
      </c>
      <c r="Q54" s="84"/>
      <c r="R54" s="94">
        <v>15.304219999999999</v>
      </c>
      <c r="S54" s="95">
        <v>1.46918625E-4</v>
      </c>
      <c r="T54" s="95">
        <f t="shared" si="0"/>
        <v>1.5072244108305544E-4</v>
      </c>
      <c r="U54" s="95">
        <f>R54/'סכום נכסי הקרן'!$C$42</f>
        <v>2.6820285701532769E-5</v>
      </c>
    </row>
    <row r="55" spans="2:21" s="137" customFormat="1">
      <c r="B55" s="87" t="s">
        <v>429</v>
      </c>
      <c r="C55" s="84" t="s">
        <v>430</v>
      </c>
      <c r="D55" s="97" t="s">
        <v>131</v>
      </c>
      <c r="E55" s="97" t="s">
        <v>329</v>
      </c>
      <c r="F55" s="84" t="s">
        <v>348</v>
      </c>
      <c r="G55" s="97" t="s">
        <v>331</v>
      </c>
      <c r="H55" s="84" t="s">
        <v>388</v>
      </c>
      <c r="I55" s="84" t="s">
        <v>173</v>
      </c>
      <c r="J55" s="84"/>
      <c r="K55" s="94">
        <v>2.7800000000000002</v>
      </c>
      <c r="L55" s="97" t="s">
        <v>175</v>
      </c>
      <c r="M55" s="98">
        <v>6.5000000000000002E-2</v>
      </c>
      <c r="N55" s="98">
        <v>7.8000000000000005E-3</v>
      </c>
      <c r="O55" s="94">
        <v>612553</v>
      </c>
      <c r="P55" s="96">
        <v>129.38</v>
      </c>
      <c r="Q55" s="94">
        <v>11.011089999999999</v>
      </c>
      <c r="R55" s="94">
        <v>803.5321899999999</v>
      </c>
      <c r="S55" s="95">
        <v>3.8892253968253969E-4</v>
      </c>
      <c r="T55" s="95">
        <f t="shared" si="0"/>
        <v>7.91352536526615E-3</v>
      </c>
      <c r="U55" s="95">
        <f>R55/'סכום נכסי הקרן'!$C$42</f>
        <v>1.4081712695046406E-3</v>
      </c>
    </row>
    <row r="56" spans="2:21" s="137" customFormat="1">
      <c r="B56" s="87" t="s">
        <v>431</v>
      </c>
      <c r="C56" s="84" t="s">
        <v>432</v>
      </c>
      <c r="D56" s="97" t="s">
        <v>131</v>
      </c>
      <c r="E56" s="97" t="s">
        <v>329</v>
      </c>
      <c r="F56" s="84" t="s">
        <v>433</v>
      </c>
      <c r="G56" s="97" t="s">
        <v>413</v>
      </c>
      <c r="H56" s="84" t="s">
        <v>388</v>
      </c>
      <c r="I56" s="84" t="s">
        <v>171</v>
      </c>
      <c r="J56" s="84"/>
      <c r="K56" s="94">
        <v>0.66999999999999993</v>
      </c>
      <c r="L56" s="97" t="s">
        <v>175</v>
      </c>
      <c r="M56" s="98">
        <v>4.4000000000000004E-2</v>
      </c>
      <c r="N56" s="98">
        <v>8.6E-3</v>
      </c>
      <c r="O56" s="94">
        <v>1532.66</v>
      </c>
      <c r="P56" s="96">
        <v>112.63</v>
      </c>
      <c r="Q56" s="84"/>
      <c r="R56" s="94">
        <v>1.72624</v>
      </c>
      <c r="S56" s="95">
        <v>1.2790834142966335E-5</v>
      </c>
      <c r="T56" s="95">
        <f t="shared" si="0"/>
        <v>1.7000742716401991E-5</v>
      </c>
      <c r="U56" s="95">
        <f>R56/'סכום נכסי הקרן'!$C$42</f>
        <v>3.0251950108802626E-6</v>
      </c>
    </row>
    <row r="57" spans="2:21" s="137" customFormat="1">
      <c r="B57" s="87" t="s">
        <v>434</v>
      </c>
      <c r="C57" s="84" t="s">
        <v>435</v>
      </c>
      <c r="D57" s="97" t="s">
        <v>131</v>
      </c>
      <c r="E57" s="97" t="s">
        <v>329</v>
      </c>
      <c r="F57" s="84" t="s">
        <v>436</v>
      </c>
      <c r="G57" s="97" t="s">
        <v>437</v>
      </c>
      <c r="H57" s="84" t="s">
        <v>388</v>
      </c>
      <c r="I57" s="84" t="s">
        <v>171</v>
      </c>
      <c r="J57" s="84"/>
      <c r="K57" s="94">
        <v>0.58000000000000007</v>
      </c>
      <c r="L57" s="97" t="s">
        <v>175</v>
      </c>
      <c r="M57" s="98">
        <v>4.0999999999999995E-2</v>
      </c>
      <c r="N57" s="98">
        <v>1.1600000000000001E-2</v>
      </c>
      <c r="O57" s="94">
        <v>45346.6</v>
      </c>
      <c r="P57" s="96">
        <v>124.47</v>
      </c>
      <c r="Q57" s="84"/>
      <c r="R57" s="94">
        <v>56.442910000000005</v>
      </c>
      <c r="S57" s="95">
        <v>3.0489132784380219E-4</v>
      </c>
      <c r="T57" s="95">
        <f t="shared" si="0"/>
        <v>5.5587368562600402E-4</v>
      </c>
      <c r="U57" s="95">
        <f>R57/'סכום נכסי הקרן'!$C$42</f>
        <v>9.8914872631594502E-5</v>
      </c>
    </row>
    <row r="58" spans="2:21" s="137" customFormat="1">
      <c r="B58" s="87" t="s">
        <v>438</v>
      </c>
      <c r="C58" s="84" t="s">
        <v>439</v>
      </c>
      <c r="D58" s="97" t="s">
        <v>131</v>
      </c>
      <c r="E58" s="97" t="s">
        <v>329</v>
      </c>
      <c r="F58" s="84" t="s">
        <v>440</v>
      </c>
      <c r="G58" s="97" t="s">
        <v>441</v>
      </c>
      <c r="H58" s="84" t="s">
        <v>442</v>
      </c>
      <c r="I58" s="84" t="s">
        <v>173</v>
      </c>
      <c r="J58" s="84"/>
      <c r="K58" s="94">
        <v>8.85</v>
      </c>
      <c r="L58" s="97" t="s">
        <v>175</v>
      </c>
      <c r="M58" s="98">
        <v>5.1500000000000004E-2</v>
      </c>
      <c r="N58" s="98">
        <v>3.4099999999999998E-2</v>
      </c>
      <c r="O58" s="94">
        <v>1617270</v>
      </c>
      <c r="P58" s="96">
        <v>139.80000000000001</v>
      </c>
      <c r="Q58" s="84"/>
      <c r="R58" s="94">
        <v>2260.9433300000001</v>
      </c>
      <c r="S58" s="95">
        <v>4.5543789928645894E-4</v>
      </c>
      <c r="T58" s="95">
        <f t="shared" si="0"/>
        <v>2.2266727598535058E-2</v>
      </c>
      <c r="U58" s="95">
        <f>R58/'סכום נכסי הקרן'!$C$42</f>
        <v>3.9622500242139022E-3</v>
      </c>
    </row>
    <row r="59" spans="2:21" s="137" customFormat="1">
      <c r="B59" s="87" t="s">
        <v>443</v>
      </c>
      <c r="C59" s="84" t="s">
        <v>444</v>
      </c>
      <c r="D59" s="97" t="s">
        <v>131</v>
      </c>
      <c r="E59" s="97" t="s">
        <v>329</v>
      </c>
      <c r="F59" s="84" t="s">
        <v>445</v>
      </c>
      <c r="G59" s="97" t="s">
        <v>372</v>
      </c>
      <c r="H59" s="84" t="s">
        <v>442</v>
      </c>
      <c r="I59" s="84" t="s">
        <v>171</v>
      </c>
      <c r="J59" s="84"/>
      <c r="K59" s="94">
        <v>1.4999999999999998</v>
      </c>
      <c r="L59" s="97" t="s">
        <v>175</v>
      </c>
      <c r="M59" s="98">
        <v>4.9500000000000002E-2</v>
      </c>
      <c r="N59" s="98">
        <v>8.5000000000000006E-3</v>
      </c>
      <c r="O59" s="94">
        <v>26833.760000000002</v>
      </c>
      <c r="P59" s="96">
        <v>125.56</v>
      </c>
      <c r="Q59" s="94">
        <v>18.239930000000001</v>
      </c>
      <c r="R59" s="94">
        <v>52.897109999999998</v>
      </c>
      <c r="S59" s="95">
        <v>1.5602913748386722E-4</v>
      </c>
      <c r="T59" s="95">
        <f t="shared" si="0"/>
        <v>5.2095314530494884E-4</v>
      </c>
      <c r="U59" s="95">
        <f>R59/'סכום נכסי הקרן'!$C$42</f>
        <v>9.270094150406921E-5</v>
      </c>
    </row>
    <row r="60" spans="2:21" s="137" customFormat="1">
      <c r="B60" s="87" t="s">
        <v>446</v>
      </c>
      <c r="C60" s="84" t="s">
        <v>447</v>
      </c>
      <c r="D60" s="97" t="s">
        <v>131</v>
      </c>
      <c r="E60" s="97" t="s">
        <v>329</v>
      </c>
      <c r="F60" s="84" t="s">
        <v>445</v>
      </c>
      <c r="G60" s="97" t="s">
        <v>372</v>
      </c>
      <c r="H60" s="84" t="s">
        <v>442</v>
      </c>
      <c r="I60" s="84" t="s">
        <v>171</v>
      </c>
      <c r="J60" s="84"/>
      <c r="K60" s="94">
        <v>3.5999999999999996</v>
      </c>
      <c r="L60" s="97" t="s">
        <v>175</v>
      </c>
      <c r="M60" s="98">
        <v>4.8000000000000001E-2</v>
      </c>
      <c r="N60" s="98">
        <v>1.01E-2</v>
      </c>
      <c r="O60" s="94">
        <v>1933830</v>
      </c>
      <c r="P60" s="96">
        <v>115.71</v>
      </c>
      <c r="Q60" s="94">
        <v>94.204740000000001</v>
      </c>
      <c r="R60" s="94">
        <v>2331.8393900000001</v>
      </c>
      <c r="S60" s="95">
        <v>1.4224086570075599E-3</v>
      </c>
      <c r="T60" s="95">
        <f t="shared" si="0"/>
        <v>2.2964942027390026E-2</v>
      </c>
      <c r="U60" s="95">
        <f>R60/'סכום נכסי הקרן'!$C$42</f>
        <v>4.0864937023832575E-3</v>
      </c>
    </row>
    <row r="61" spans="2:21" s="137" customFormat="1">
      <c r="B61" s="87" t="s">
        <v>448</v>
      </c>
      <c r="C61" s="84" t="s">
        <v>449</v>
      </c>
      <c r="D61" s="97" t="s">
        <v>131</v>
      </c>
      <c r="E61" s="97" t="s">
        <v>329</v>
      </c>
      <c r="F61" s="84" t="s">
        <v>445</v>
      </c>
      <c r="G61" s="97" t="s">
        <v>372</v>
      </c>
      <c r="H61" s="84" t="s">
        <v>442</v>
      </c>
      <c r="I61" s="84" t="s">
        <v>171</v>
      </c>
      <c r="J61" s="84"/>
      <c r="K61" s="94">
        <v>7.47</v>
      </c>
      <c r="L61" s="97" t="s">
        <v>175</v>
      </c>
      <c r="M61" s="98">
        <v>3.2000000000000001E-2</v>
      </c>
      <c r="N61" s="98">
        <v>1.89E-2</v>
      </c>
      <c r="O61" s="94">
        <v>686504</v>
      </c>
      <c r="P61" s="96">
        <v>109.18</v>
      </c>
      <c r="Q61" s="94">
        <v>21.968119999999999</v>
      </c>
      <c r="R61" s="94">
        <v>771.49320999999998</v>
      </c>
      <c r="S61" s="95">
        <v>1.5129764801297648E-3</v>
      </c>
      <c r="T61" s="95">
        <f t="shared" si="0"/>
        <v>7.5979919192355003E-3</v>
      </c>
      <c r="U61" s="95">
        <f>R61/'סכום נכסי הקרן'!$C$42</f>
        <v>1.3520237103878943E-3</v>
      </c>
    </row>
    <row r="62" spans="2:21" s="137" customFormat="1">
      <c r="B62" s="87" t="s">
        <v>450</v>
      </c>
      <c r="C62" s="84" t="s">
        <v>451</v>
      </c>
      <c r="D62" s="97" t="s">
        <v>131</v>
      </c>
      <c r="E62" s="97" t="s">
        <v>329</v>
      </c>
      <c r="F62" s="84" t="s">
        <v>445</v>
      </c>
      <c r="G62" s="97" t="s">
        <v>372</v>
      </c>
      <c r="H62" s="84" t="s">
        <v>442</v>
      </c>
      <c r="I62" s="84" t="s">
        <v>171</v>
      </c>
      <c r="J62" s="84"/>
      <c r="K62" s="94">
        <v>1.94</v>
      </c>
      <c r="L62" s="97" t="s">
        <v>175</v>
      </c>
      <c r="M62" s="98">
        <v>4.9000000000000002E-2</v>
      </c>
      <c r="N62" s="98">
        <v>8.1000000000000013E-3</v>
      </c>
      <c r="O62" s="94">
        <v>324741.42</v>
      </c>
      <c r="P62" s="96">
        <v>119.11</v>
      </c>
      <c r="Q62" s="84"/>
      <c r="R62" s="94">
        <v>386.79951</v>
      </c>
      <c r="S62" s="95">
        <v>8.1962468622436306E-4</v>
      </c>
      <c r="T62" s="95">
        <f t="shared" si="0"/>
        <v>3.8093654140446049E-3</v>
      </c>
      <c r="U62" s="95">
        <f>R62/'סכום נכסי הקרן'!$C$42</f>
        <v>6.7785704644946832E-4</v>
      </c>
    </row>
    <row r="63" spans="2:21" s="137" customFormat="1">
      <c r="B63" s="87" t="s">
        <v>452</v>
      </c>
      <c r="C63" s="84" t="s">
        <v>453</v>
      </c>
      <c r="D63" s="97" t="s">
        <v>131</v>
      </c>
      <c r="E63" s="97" t="s">
        <v>329</v>
      </c>
      <c r="F63" s="84" t="s">
        <v>454</v>
      </c>
      <c r="G63" s="97" t="s">
        <v>372</v>
      </c>
      <c r="H63" s="84" t="s">
        <v>442</v>
      </c>
      <c r="I63" s="84" t="s">
        <v>173</v>
      </c>
      <c r="J63" s="84"/>
      <c r="K63" s="94">
        <v>1.49</v>
      </c>
      <c r="L63" s="97" t="s">
        <v>175</v>
      </c>
      <c r="M63" s="98">
        <v>4.8000000000000001E-2</v>
      </c>
      <c r="N63" s="98">
        <v>1.03E-2</v>
      </c>
      <c r="O63" s="94">
        <v>36272.6</v>
      </c>
      <c r="P63" s="96">
        <v>113.08</v>
      </c>
      <c r="Q63" s="84"/>
      <c r="R63" s="94">
        <v>41.017040000000001</v>
      </c>
      <c r="S63" s="95">
        <v>1.5864503149055282E-4</v>
      </c>
      <c r="T63" s="95">
        <f t="shared" si="0"/>
        <v>4.0395318381474714E-4</v>
      </c>
      <c r="U63" s="95">
        <f>R63/'סכום נכסי הקרן'!$C$42</f>
        <v>7.1881398165420893E-5</v>
      </c>
    </row>
    <row r="64" spans="2:21" s="137" customFormat="1">
      <c r="B64" s="87" t="s">
        <v>455</v>
      </c>
      <c r="C64" s="84" t="s">
        <v>456</v>
      </c>
      <c r="D64" s="97" t="s">
        <v>131</v>
      </c>
      <c r="E64" s="97" t="s">
        <v>329</v>
      </c>
      <c r="F64" s="84" t="s">
        <v>454</v>
      </c>
      <c r="G64" s="97" t="s">
        <v>372</v>
      </c>
      <c r="H64" s="84" t="s">
        <v>442</v>
      </c>
      <c r="I64" s="84" t="s">
        <v>173</v>
      </c>
      <c r="J64" s="84"/>
      <c r="K64" s="94">
        <v>4.62</v>
      </c>
      <c r="L64" s="97" t="s">
        <v>175</v>
      </c>
      <c r="M64" s="98">
        <v>3.2899999999999999E-2</v>
      </c>
      <c r="N64" s="98">
        <v>1.5300000000000001E-2</v>
      </c>
      <c r="O64" s="94">
        <v>190381.25</v>
      </c>
      <c r="P64" s="96">
        <v>109.05</v>
      </c>
      <c r="Q64" s="84"/>
      <c r="R64" s="94">
        <v>207.61075</v>
      </c>
      <c r="S64" s="95">
        <v>9.0657738095238096E-4</v>
      </c>
      <c r="T64" s="95">
        <f t="shared" si="0"/>
        <v>2.0446386052398592E-3</v>
      </c>
      <c r="U64" s="95">
        <f>R64/'סכום נכסי הקרן'!$C$42</f>
        <v>3.6383295781879083E-4</v>
      </c>
    </row>
    <row r="65" spans="2:21" s="137" customFormat="1">
      <c r="B65" s="87" t="s">
        <v>457</v>
      </c>
      <c r="C65" s="84" t="s">
        <v>458</v>
      </c>
      <c r="D65" s="97" t="s">
        <v>131</v>
      </c>
      <c r="E65" s="97" t="s">
        <v>329</v>
      </c>
      <c r="F65" s="84" t="s">
        <v>459</v>
      </c>
      <c r="G65" s="97" t="s">
        <v>372</v>
      </c>
      <c r="H65" s="84" t="s">
        <v>442</v>
      </c>
      <c r="I65" s="84" t="s">
        <v>171</v>
      </c>
      <c r="J65" s="84"/>
      <c r="K65" s="94">
        <v>0.7400000000000001</v>
      </c>
      <c r="L65" s="97" t="s">
        <v>175</v>
      </c>
      <c r="M65" s="98">
        <v>4.5499999999999999E-2</v>
      </c>
      <c r="N65" s="98">
        <v>1.04E-2</v>
      </c>
      <c r="O65" s="94">
        <v>29464.400000000001</v>
      </c>
      <c r="P65" s="96">
        <v>125.27</v>
      </c>
      <c r="Q65" s="84"/>
      <c r="R65" s="94">
        <v>36.910059999999994</v>
      </c>
      <c r="S65" s="95">
        <v>2.0834382203617542E-4</v>
      </c>
      <c r="T65" s="95">
        <f t="shared" si="0"/>
        <v>3.6350590515047754E-4</v>
      </c>
      <c r="U65" s="95">
        <f>R65/'סכום נכסי הקרן'!$C$42</f>
        <v>6.4684012282933493E-5</v>
      </c>
    </row>
    <row r="66" spans="2:21" s="137" customFormat="1">
      <c r="B66" s="87" t="s">
        <v>460</v>
      </c>
      <c r="C66" s="84" t="s">
        <v>461</v>
      </c>
      <c r="D66" s="97" t="s">
        <v>131</v>
      </c>
      <c r="E66" s="97" t="s">
        <v>329</v>
      </c>
      <c r="F66" s="84" t="s">
        <v>459</v>
      </c>
      <c r="G66" s="97" t="s">
        <v>372</v>
      </c>
      <c r="H66" s="84" t="s">
        <v>442</v>
      </c>
      <c r="I66" s="84" t="s">
        <v>171</v>
      </c>
      <c r="J66" s="84"/>
      <c r="K66" s="94">
        <v>5.53</v>
      </c>
      <c r="L66" s="97" t="s">
        <v>175</v>
      </c>
      <c r="M66" s="98">
        <v>4.7500000000000001E-2</v>
      </c>
      <c r="N66" s="98">
        <v>1.5600000000000001E-2</v>
      </c>
      <c r="O66" s="94">
        <v>1957383</v>
      </c>
      <c r="P66" s="96">
        <v>144.94999999999999</v>
      </c>
      <c r="Q66" s="84"/>
      <c r="R66" s="94">
        <v>2837.2266300000001</v>
      </c>
      <c r="S66" s="95">
        <v>1.0371340009537435E-3</v>
      </c>
      <c r="T66" s="95">
        <f t="shared" si="0"/>
        <v>2.7942209637567352E-2</v>
      </c>
      <c r="U66" s="95">
        <f>R66/'סכום נכסי הקרן'!$C$42</f>
        <v>4.9721729573017773E-3</v>
      </c>
    </row>
    <row r="67" spans="2:21" s="137" customFormat="1">
      <c r="B67" s="87" t="s">
        <v>462</v>
      </c>
      <c r="C67" s="84" t="s">
        <v>463</v>
      </c>
      <c r="D67" s="97" t="s">
        <v>131</v>
      </c>
      <c r="E67" s="97" t="s">
        <v>329</v>
      </c>
      <c r="F67" s="84" t="s">
        <v>464</v>
      </c>
      <c r="G67" s="97" t="s">
        <v>372</v>
      </c>
      <c r="H67" s="84" t="s">
        <v>442</v>
      </c>
      <c r="I67" s="84" t="s">
        <v>171</v>
      </c>
      <c r="J67" s="84"/>
      <c r="K67" s="94">
        <v>0.99</v>
      </c>
      <c r="L67" s="97" t="s">
        <v>175</v>
      </c>
      <c r="M67" s="98">
        <v>4.9500000000000002E-2</v>
      </c>
      <c r="N67" s="98">
        <v>1.0800000000000001E-2</v>
      </c>
      <c r="O67" s="94">
        <v>12916.66</v>
      </c>
      <c r="P67" s="96">
        <v>128.44</v>
      </c>
      <c r="Q67" s="84"/>
      <c r="R67" s="94">
        <v>16.590160000000001</v>
      </c>
      <c r="S67" s="95">
        <v>3.4827102973503995E-5</v>
      </c>
      <c r="T67" s="95">
        <f t="shared" si="0"/>
        <v>1.6338692289828973E-4</v>
      </c>
      <c r="U67" s="95">
        <f>R67/'סכום נכסי הקרן'!$C$42</f>
        <v>2.9073865315196786E-5</v>
      </c>
    </row>
    <row r="68" spans="2:21" s="137" customFormat="1">
      <c r="B68" s="87" t="s">
        <v>465</v>
      </c>
      <c r="C68" s="84" t="s">
        <v>466</v>
      </c>
      <c r="D68" s="97" t="s">
        <v>131</v>
      </c>
      <c r="E68" s="97" t="s">
        <v>329</v>
      </c>
      <c r="F68" s="84" t="s">
        <v>464</v>
      </c>
      <c r="G68" s="97" t="s">
        <v>372</v>
      </c>
      <c r="H68" s="84" t="s">
        <v>442</v>
      </c>
      <c r="I68" s="84" t="s">
        <v>171</v>
      </c>
      <c r="J68" s="84"/>
      <c r="K68" s="94">
        <v>2.0700000000000003</v>
      </c>
      <c r="L68" s="97" t="s">
        <v>175</v>
      </c>
      <c r="M68" s="98">
        <v>6.5000000000000002E-2</v>
      </c>
      <c r="N68" s="98">
        <v>7.1999999999999998E-3</v>
      </c>
      <c r="O68" s="94">
        <v>387129.58</v>
      </c>
      <c r="P68" s="96">
        <v>128.57</v>
      </c>
      <c r="Q68" s="84"/>
      <c r="R68" s="94">
        <v>497.73250999999999</v>
      </c>
      <c r="S68" s="95">
        <v>5.6047733488468637E-4</v>
      </c>
      <c r="T68" s="95">
        <f t="shared" si="0"/>
        <v>4.9018805867660237E-3</v>
      </c>
      <c r="U68" s="95">
        <f>R68/'סכום נכסי הקרן'!$C$42</f>
        <v>8.722645205793576E-4</v>
      </c>
    </row>
    <row r="69" spans="2:21" s="137" customFormat="1">
      <c r="B69" s="87" t="s">
        <v>467</v>
      </c>
      <c r="C69" s="84" t="s">
        <v>468</v>
      </c>
      <c r="D69" s="97" t="s">
        <v>131</v>
      </c>
      <c r="E69" s="97" t="s">
        <v>329</v>
      </c>
      <c r="F69" s="84" t="s">
        <v>464</v>
      </c>
      <c r="G69" s="97" t="s">
        <v>372</v>
      </c>
      <c r="H69" s="84" t="s">
        <v>442</v>
      </c>
      <c r="I69" s="84" t="s">
        <v>171</v>
      </c>
      <c r="J69" s="84"/>
      <c r="K69" s="94">
        <v>0.99</v>
      </c>
      <c r="L69" s="97" t="s">
        <v>175</v>
      </c>
      <c r="M69" s="98">
        <v>5.2999999999999999E-2</v>
      </c>
      <c r="N69" s="98">
        <v>1.0599999999999998E-2</v>
      </c>
      <c r="O69" s="94">
        <v>59284.41</v>
      </c>
      <c r="P69" s="96">
        <v>121.87</v>
      </c>
      <c r="Q69" s="84"/>
      <c r="R69" s="94">
        <v>72.24991</v>
      </c>
      <c r="S69" s="95">
        <v>1.2416133274276755E-4</v>
      </c>
      <c r="T69" s="95">
        <f t="shared" si="0"/>
        <v>7.1154771711534853E-4</v>
      </c>
      <c r="U69" s="95">
        <f>R69/'סכום נכסי הקרן'!$C$42</f>
        <v>1.2661626846124986E-4</v>
      </c>
    </row>
    <row r="70" spans="2:21" s="137" customFormat="1">
      <c r="B70" s="87" t="s">
        <v>469</v>
      </c>
      <c r="C70" s="84" t="s">
        <v>470</v>
      </c>
      <c r="D70" s="97" t="s">
        <v>131</v>
      </c>
      <c r="E70" s="97" t="s">
        <v>329</v>
      </c>
      <c r="F70" s="84" t="s">
        <v>471</v>
      </c>
      <c r="G70" s="97" t="s">
        <v>372</v>
      </c>
      <c r="H70" s="84" t="s">
        <v>442</v>
      </c>
      <c r="I70" s="84" t="s">
        <v>171</v>
      </c>
      <c r="J70" s="84"/>
      <c r="K70" s="94">
        <v>2.52</v>
      </c>
      <c r="L70" s="97" t="s">
        <v>175</v>
      </c>
      <c r="M70" s="98">
        <v>4.9500000000000002E-2</v>
      </c>
      <c r="N70" s="98">
        <v>1.4799999999999997E-2</v>
      </c>
      <c r="O70" s="94">
        <v>893280.04</v>
      </c>
      <c r="P70" s="96">
        <v>112.06</v>
      </c>
      <c r="Q70" s="84"/>
      <c r="R70" s="94">
        <v>1001.0096500000001</v>
      </c>
      <c r="S70" s="95">
        <v>3.1259799832026878E-3</v>
      </c>
      <c r="T70" s="95">
        <f t="shared" si="0"/>
        <v>9.8583670383524929E-3</v>
      </c>
      <c r="U70" s="95">
        <f>R70/'סכום נכסי הקרן'!$C$42</f>
        <v>1.7542458748627061E-3</v>
      </c>
    </row>
    <row r="71" spans="2:21" s="137" customFormat="1">
      <c r="B71" s="87" t="s">
        <v>472</v>
      </c>
      <c r="C71" s="84" t="s">
        <v>473</v>
      </c>
      <c r="D71" s="97" t="s">
        <v>131</v>
      </c>
      <c r="E71" s="97" t="s">
        <v>329</v>
      </c>
      <c r="F71" s="84" t="s">
        <v>474</v>
      </c>
      <c r="G71" s="97" t="s">
        <v>331</v>
      </c>
      <c r="H71" s="84" t="s">
        <v>442</v>
      </c>
      <c r="I71" s="84" t="s">
        <v>173</v>
      </c>
      <c r="J71" s="84"/>
      <c r="K71" s="94">
        <v>2.94</v>
      </c>
      <c r="L71" s="97" t="s">
        <v>175</v>
      </c>
      <c r="M71" s="98">
        <v>3.5499999999999997E-2</v>
      </c>
      <c r="N71" s="98">
        <v>7.2000000000000007E-3</v>
      </c>
      <c r="O71" s="94">
        <v>163760.26999999999</v>
      </c>
      <c r="P71" s="96">
        <v>120.06</v>
      </c>
      <c r="Q71" s="84"/>
      <c r="R71" s="94">
        <v>196.61055999999999</v>
      </c>
      <c r="S71" s="95">
        <v>3.2823370979295264E-4</v>
      </c>
      <c r="T71" s="95">
        <f t="shared" si="0"/>
        <v>1.936304074687017E-3</v>
      </c>
      <c r="U71" s="95">
        <f>R71/'סכום נכסי הקרן'!$C$42</f>
        <v>3.4455538349150436E-4</v>
      </c>
    </row>
    <row r="72" spans="2:21" s="137" customFormat="1">
      <c r="B72" s="87" t="s">
        <v>475</v>
      </c>
      <c r="C72" s="84" t="s">
        <v>476</v>
      </c>
      <c r="D72" s="97" t="s">
        <v>131</v>
      </c>
      <c r="E72" s="97" t="s">
        <v>329</v>
      </c>
      <c r="F72" s="84" t="s">
        <v>474</v>
      </c>
      <c r="G72" s="97" t="s">
        <v>331</v>
      </c>
      <c r="H72" s="84" t="s">
        <v>442</v>
      </c>
      <c r="I72" s="84" t="s">
        <v>173</v>
      </c>
      <c r="J72" s="84"/>
      <c r="K72" s="94">
        <v>1.88</v>
      </c>
      <c r="L72" s="97" t="s">
        <v>175</v>
      </c>
      <c r="M72" s="98">
        <v>4.6500000000000007E-2</v>
      </c>
      <c r="N72" s="98">
        <v>6.5999999999999991E-3</v>
      </c>
      <c r="O72" s="94">
        <v>316153.98</v>
      </c>
      <c r="P72" s="96">
        <v>132.02000000000001</v>
      </c>
      <c r="Q72" s="84"/>
      <c r="R72" s="94">
        <v>417.38646</v>
      </c>
      <c r="S72" s="95">
        <v>6.0260411245454141E-4</v>
      </c>
      <c r="T72" s="95">
        <f t="shared" si="0"/>
        <v>4.1105986535880353E-3</v>
      </c>
      <c r="U72" s="95">
        <f>R72/'סכום נכסי הקרן'!$C$42</f>
        <v>7.3145995713282867E-4</v>
      </c>
    </row>
    <row r="73" spans="2:21" s="137" customFormat="1">
      <c r="B73" s="87" t="s">
        <v>477</v>
      </c>
      <c r="C73" s="84" t="s">
        <v>478</v>
      </c>
      <c r="D73" s="97" t="s">
        <v>131</v>
      </c>
      <c r="E73" s="97" t="s">
        <v>329</v>
      </c>
      <c r="F73" s="84" t="s">
        <v>474</v>
      </c>
      <c r="G73" s="97" t="s">
        <v>331</v>
      </c>
      <c r="H73" s="84" t="s">
        <v>442</v>
      </c>
      <c r="I73" s="84" t="s">
        <v>173</v>
      </c>
      <c r="J73" s="84"/>
      <c r="K73" s="94">
        <v>6.2499999999999991</v>
      </c>
      <c r="L73" s="97" t="s">
        <v>175</v>
      </c>
      <c r="M73" s="98">
        <v>1.4999999999999999E-2</v>
      </c>
      <c r="N73" s="98">
        <v>1.1299999999999999E-2</v>
      </c>
      <c r="O73" s="94">
        <v>567628.61</v>
      </c>
      <c r="P73" s="96">
        <v>102.39</v>
      </c>
      <c r="Q73" s="84"/>
      <c r="R73" s="94">
        <v>581.19492000000002</v>
      </c>
      <c r="S73" s="95">
        <v>9.3979713332413692E-4</v>
      </c>
      <c r="T73" s="95">
        <f t="shared" si="0"/>
        <v>5.7238537532439508E-3</v>
      </c>
      <c r="U73" s="95">
        <f>R73/'סכום נכסי הקרן'!$C$42</f>
        <v>1.0185304316508443E-3</v>
      </c>
    </row>
    <row r="74" spans="2:21" s="137" customFormat="1">
      <c r="B74" s="87" t="s">
        <v>479</v>
      </c>
      <c r="C74" s="84" t="s">
        <v>480</v>
      </c>
      <c r="D74" s="97" t="s">
        <v>131</v>
      </c>
      <c r="E74" s="97" t="s">
        <v>329</v>
      </c>
      <c r="F74" s="84" t="s">
        <v>412</v>
      </c>
      <c r="G74" s="97" t="s">
        <v>413</v>
      </c>
      <c r="H74" s="84" t="s">
        <v>442</v>
      </c>
      <c r="I74" s="84" t="s">
        <v>173</v>
      </c>
      <c r="J74" s="84"/>
      <c r="K74" s="94">
        <v>5.38</v>
      </c>
      <c r="L74" s="97" t="s">
        <v>175</v>
      </c>
      <c r="M74" s="98">
        <v>3.85E-2</v>
      </c>
      <c r="N74" s="98">
        <v>1.3299999999999996E-2</v>
      </c>
      <c r="O74" s="94">
        <v>286042</v>
      </c>
      <c r="P74" s="96">
        <v>117.82</v>
      </c>
      <c r="Q74" s="84"/>
      <c r="R74" s="94">
        <v>337.0147</v>
      </c>
      <c r="S74" s="95">
        <v>1.1940961201414937E-3</v>
      </c>
      <c r="T74" s="95">
        <f t="shared" si="0"/>
        <v>3.3190635174398702E-3</v>
      </c>
      <c r="U74" s="95">
        <f>R74/'סכום נכסי הקרן'!$C$42</f>
        <v>5.9061033751581964E-4</v>
      </c>
    </row>
    <row r="75" spans="2:21" s="137" customFormat="1">
      <c r="B75" s="87" t="s">
        <v>481</v>
      </c>
      <c r="C75" s="84" t="s">
        <v>482</v>
      </c>
      <c r="D75" s="97" t="s">
        <v>131</v>
      </c>
      <c r="E75" s="97" t="s">
        <v>329</v>
      </c>
      <c r="F75" s="84" t="s">
        <v>412</v>
      </c>
      <c r="G75" s="97" t="s">
        <v>413</v>
      </c>
      <c r="H75" s="84" t="s">
        <v>442</v>
      </c>
      <c r="I75" s="84" t="s">
        <v>173</v>
      </c>
      <c r="J75" s="84"/>
      <c r="K75" s="94">
        <v>2.7899999999999996</v>
      </c>
      <c r="L75" s="97" t="s">
        <v>175</v>
      </c>
      <c r="M75" s="98">
        <v>3.9E-2</v>
      </c>
      <c r="N75" s="98">
        <v>7.8000000000000005E-3</v>
      </c>
      <c r="O75" s="94">
        <v>215469</v>
      </c>
      <c r="P75" s="96">
        <v>117.8</v>
      </c>
      <c r="Q75" s="84"/>
      <c r="R75" s="94">
        <v>253.82247000000001</v>
      </c>
      <c r="S75" s="95">
        <v>1.0825819903784557E-3</v>
      </c>
      <c r="T75" s="95">
        <f t="shared" si="0"/>
        <v>2.499751198044109E-3</v>
      </c>
      <c r="U75" s="95">
        <f>R75/'סכום נכסי הקרן'!$C$42</f>
        <v>4.448179105415847E-4</v>
      </c>
    </row>
    <row r="76" spans="2:21" s="137" customFormat="1">
      <c r="B76" s="87" t="s">
        <v>483</v>
      </c>
      <c r="C76" s="84" t="s">
        <v>484</v>
      </c>
      <c r="D76" s="97" t="s">
        <v>131</v>
      </c>
      <c r="E76" s="97" t="s">
        <v>329</v>
      </c>
      <c r="F76" s="84" t="s">
        <v>412</v>
      </c>
      <c r="G76" s="97" t="s">
        <v>413</v>
      </c>
      <c r="H76" s="84" t="s">
        <v>442</v>
      </c>
      <c r="I76" s="84" t="s">
        <v>173</v>
      </c>
      <c r="J76" s="84"/>
      <c r="K76" s="94">
        <v>3.6799999999999997</v>
      </c>
      <c r="L76" s="97" t="s">
        <v>175</v>
      </c>
      <c r="M76" s="98">
        <v>3.9E-2</v>
      </c>
      <c r="N76" s="98">
        <v>9.3999999999999986E-3</v>
      </c>
      <c r="O76" s="94">
        <v>276055</v>
      </c>
      <c r="P76" s="96">
        <v>120.37</v>
      </c>
      <c r="Q76" s="84"/>
      <c r="R76" s="94">
        <v>332.28740000000005</v>
      </c>
      <c r="S76" s="95">
        <v>6.9181081741462162E-4</v>
      </c>
      <c r="T76" s="95">
        <f t="shared" ref="T76:T139" si="1">R76/$R$11</f>
        <v>3.272507064662014E-3</v>
      </c>
      <c r="U76" s="95">
        <f>R76/'סכום נכסי הקרן'!$C$42</f>
        <v>5.8232585541893032E-4</v>
      </c>
    </row>
    <row r="77" spans="2:21" s="137" customFormat="1">
      <c r="B77" s="87" t="s">
        <v>485</v>
      </c>
      <c r="C77" s="84" t="s">
        <v>486</v>
      </c>
      <c r="D77" s="97" t="s">
        <v>131</v>
      </c>
      <c r="E77" s="97" t="s">
        <v>329</v>
      </c>
      <c r="F77" s="84" t="s">
        <v>412</v>
      </c>
      <c r="G77" s="97" t="s">
        <v>413</v>
      </c>
      <c r="H77" s="84" t="s">
        <v>442</v>
      </c>
      <c r="I77" s="84" t="s">
        <v>173</v>
      </c>
      <c r="J77" s="84"/>
      <c r="K77" s="94">
        <v>6.1899999999999986</v>
      </c>
      <c r="L77" s="97" t="s">
        <v>175</v>
      </c>
      <c r="M77" s="98">
        <v>3.85E-2</v>
      </c>
      <c r="N77" s="98">
        <v>1.5700000000000002E-2</v>
      </c>
      <c r="O77" s="94">
        <v>200777</v>
      </c>
      <c r="P77" s="96">
        <v>118.43</v>
      </c>
      <c r="Q77" s="84"/>
      <c r="R77" s="94">
        <v>237.78020999999998</v>
      </c>
      <c r="S77" s="95">
        <v>8.0310799999999997E-4</v>
      </c>
      <c r="T77" s="95">
        <f t="shared" si="1"/>
        <v>2.3417602264239243E-3</v>
      </c>
      <c r="U77" s="95">
        <f>R77/'סכום נכסי הקרן'!$C$42</f>
        <v>4.1670422709360287E-4</v>
      </c>
    </row>
    <row r="78" spans="2:21" s="137" customFormat="1">
      <c r="B78" s="87" t="s">
        <v>487</v>
      </c>
      <c r="C78" s="84" t="s">
        <v>488</v>
      </c>
      <c r="D78" s="97" t="s">
        <v>131</v>
      </c>
      <c r="E78" s="97" t="s">
        <v>329</v>
      </c>
      <c r="F78" s="84" t="s">
        <v>489</v>
      </c>
      <c r="G78" s="97" t="s">
        <v>490</v>
      </c>
      <c r="H78" s="84" t="s">
        <v>442</v>
      </c>
      <c r="I78" s="84" t="s">
        <v>173</v>
      </c>
      <c r="J78" s="84"/>
      <c r="K78" s="94">
        <v>0.28000000000000003</v>
      </c>
      <c r="L78" s="97" t="s">
        <v>175</v>
      </c>
      <c r="M78" s="98">
        <v>1.2800000000000001E-2</v>
      </c>
      <c r="N78" s="98">
        <v>4.3E-3</v>
      </c>
      <c r="O78" s="94">
        <v>16725</v>
      </c>
      <c r="P78" s="96">
        <v>101.1</v>
      </c>
      <c r="Q78" s="84"/>
      <c r="R78" s="94">
        <v>16.90898</v>
      </c>
      <c r="S78" s="95">
        <v>4.46E-4</v>
      </c>
      <c r="T78" s="95">
        <f t="shared" si="1"/>
        <v>1.6652679730326427E-4</v>
      </c>
      <c r="U78" s="95">
        <f>R78/'סכום נכסי הקרן'!$C$42</f>
        <v>2.963258986877499E-5</v>
      </c>
    </row>
    <row r="79" spans="2:21" s="137" customFormat="1">
      <c r="B79" s="87" t="s">
        <v>491</v>
      </c>
      <c r="C79" s="84" t="s">
        <v>492</v>
      </c>
      <c r="D79" s="97" t="s">
        <v>131</v>
      </c>
      <c r="E79" s="97" t="s">
        <v>329</v>
      </c>
      <c r="F79" s="84" t="s">
        <v>493</v>
      </c>
      <c r="G79" s="97" t="s">
        <v>413</v>
      </c>
      <c r="H79" s="84" t="s">
        <v>442</v>
      </c>
      <c r="I79" s="84" t="s">
        <v>171</v>
      </c>
      <c r="J79" s="84"/>
      <c r="K79" s="94">
        <v>3.79</v>
      </c>
      <c r="L79" s="97" t="s">
        <v>175</v>
      </c>
      <c r="M79" s="98">
        <v>3.7499999999999999E-2</v>
      </c>
      <c r="N79" s="98">
        <v>1.1600000000000001E-2</v>
      </c>
      <c r="O79" s="94">
        <v>943898</v>
      </c>
      <c r="P79" s="96">
        <v>119.79</v>
      </c>
      <c r="Q79" s="84"/>
      <c r="R79" s="94">
        <v>1130.6953899999999</v>
      </c>
      <c r="S79" s="95">
        <v>1.2184024912672634E-3</v>
      </c>
      <c r="T79" s="95">
        <f t="shared" si="1"/>
        <v>1.1135567137832401E-2</v>
      </c>
      <c r="U79" s="95">
        <f>R79/'סכום נכסי הקרן'!$C$42</f>
        <v>1.9815170849089999E-3</v>
      </c>
    </row>
    <row r="80" spans="2:21" s="137" customFormat="1">
      <c r="B80" s="87" t="s">
        <v>494</v>
      </c>
      <c r="C80" s="84" t="s">
        <v>495</v>
      </c>
      <c r="D80" s="97" t="s">
        <v>131</v>
      </c>
      <c r="E80" s="97" t="s">
        <v>329</v>
      </c>
      <c r="F80" s="84" t="s">
        <v>493</v>
      </c>
      <c r="G80" s="97" t="s">
        <v>413</v>
      </c>
      <c r="H80" s="84" t="s">
        <v>442</v>
      </c>
      <c r="I80" s="84" t="s">
        <v>171</v>
      </c>
      <c r="J80" s="84"/>
      <c r="K80" s="94">
        <v>7.33</v>
      </c>
      <c r="L80" s="97" t="s">
        <v>175</v>
      </c>
      <c r="M80" s="98">
        <v>2.4799999999999999E-2</v>
      </c>
      <c r="N80" s="98">
        <v>1.7600000000000001E-2</v>
      </c>
      <c r="O80" s="94">
        <v>288309</v>
      </c>
      <c r="P80" s="96">
        <v>106.15</v>
      </c>
      <c r="Q80" s="84"/>
      <c r="R80" s="94">
        <v>306.04001</v>
      </c>
      <c r="S80" s="95">
        <v>6.807990260632123E-4</v>
      </c>
      <c r="T80" s="95">
        <f t="shared" si="1"/>
        <v>3.0140116501385043E-3</v>
      </c>
      <c r="U80" s="95">
        <f>R80/'סכום נכסי הקרן'!$C$42</f>
        <v>5.3632792159939843E-4</v>
      </c>
    </row>
    <row r="81" spans="2:21" s="137" customFormat="1">
      <c r="B81" s="87" t="s">
        <v>496</v>
      </c>
      <c r="C81" s="84" t="s">
        <v>497</v>
      </c>
      <c r="D81" s="97" t="s">
        <v>131</v>
      </c>
      <c r="E81" s="97" t="s">
        <v>329</v>
      </c>
      <c r="F81" s="84" t="s">
        <v>498</v>
      </c>
      <c r="G81" s="97" t="s">
        <v>372</v>
      </c>
      <c r="H81" s="84" t="s">
        <v>442</v>
      </c>
      <c r="I81" s="84" t="s">
        <v>173</v>
      </c>
      <c r="J81" s="84"/>
      <c r="K81" s="94">
        <v>2.7899999999999996</v>
      </c>
      <c r="L81" s="97" t="s">
        <v>175</v>
      </c>
      <c r="M81" s="98">
        <v>5.0999999999999997E-2</v>
      </c>
      <c r="N81" s="98">
        <v>6.6999999999999994E-3</v>
      </c>
      <c r="O81" s="94">
        <v>246238.12</v>
      </c>
      <c r="P81" s="96">
        <v>124.69</v>
      </c>
      <c r="Q81" s="94">
        <v>10.2713</v>
      </c>
      <c r="R81" s="94">
        <v>317.71808000000004</v>
      </c>
      <c r="S81" s="95">
        <v>3.5197705186001759E-4</v>
      </c>
      <c r="T81" s="95">
        <f t="shared" si="1"/>
        <v>3.1290222300660543E-3</v>
      </c>
      <c r="U81" s="95">
        <f>R81/'סכום נכסי הקרן'!$C$42</f>
        <v>5.5679346468767742E-4</v>
      </c>
    </row>
    <row r="82" spans="2:21" s="137" customFormat="1">
      <c r="B82" s="87" t="s">
        <v>499</v>
      </c>
      <c r="C82" s="84" t="s">
        <v>500</v>
      </c>
      <c r="D82" s="97" t="s">
        <v>131</v>
      </c>
      <c r="E82" s="97" t="s">
        <v>329</v>
      </c>
      <c r="F82" s="84" t="s">
        <v>498</v>
      </c>
      <c r="G82" s="97" t="s">
        <v>372</v>
      </c>
      <c r="H82" s="84" t="s">
        <v>442</v>
      </c>
      <c r="I82" s="84" t="s">
        <v>173</v>
      </c>
      <c r="J82" s="84"/>
      <c r="K82" s="94">
        <v>3.06</v>
      </c>
      <c r="L82" s="97" t="s">
        <v>175</v>
      </c>
      <c r="M82" s="98">
        <v>3.4000000000000002E-2</v>
      </c>
      <c r="N82" s="98">
        <v>1.04E-2</v>
      </c>
      <c r="O82" s="94">
        <v>187200</v>
      </c>
      <c r="P82" s="96">
        <v>109.83</v>
      </c>
      <c r="Q82" s="84"/>
      <c r="R82" s="94">
        <v>205.60176999999999</v>
      </c>
      <c r="S82" s="95">
        <v>5.5360474286905042E-4</v>
      </c>
      <c r="T82" s="95">
        <f t="shared" si="1"/>
        <v>2.0248533192411583E-3</v>
      </c>
      <c r="U82" s="95">
        <f>R82/'סכום נכסי הקרן'!$C$42</f>
        <v>3.6031226760598246E-4</v>
      </c>
    </row>
    <row r="83" spans="2:21" s="137" customFormat="1">
      <c r="B83" s="87" t="s">
        <v>501</v>
      </c>
      <c r="C83" s="84" t="s">
        <v>502</v>
      </c>
      <c r="D83" s="97" t="s">
        <v>131</v>
      </c>
      <c r="E83" s="97" t="s">
        <v>329</v>
      </c>
      <c r="F83" s="84" t="s">
        <v>498</v>
      </c>
      <c r="G83" s="97" t="s">
        <v>372</v>
      </c>
      <c r="H83" s="84" t="s">
        <v>442</v>
      </c>
      <c r="I83" s="84" t="s">
        <v>173</v>
      </c>
      <c r="J83" s="84"/>
      <c r="K83" s="94">
        <v>4.12</v>
      </c>
      <c r="L83" s="97" t="s">
        <v>175</v>
      </c>
      <c r="M83" s="98">
        <v>2.5499999999999998E-2</v>
      </c>
      <c r="N83" s="98">
        <v>1.2000000000000002E-2</v>
      </c>
      <c r="O83" s="94">
        <v>256276.35</v>
      </c>
      <c r="P83" s="96">
        <v>106.34</v>
      </c>
      <c r="Q83" s="94">
        <v>6.1299299999999999</v>
      </c>
      <c r="R83" s="94">
        <v>278.81190999999995</v>
      </c>
      <c r="S83" s="95">
        <v>2.8897958885543173E-4</v>
      </c>
      <c r="T83" s="95">
        <f t="shared" si="1"/>
        <v>2.7458577881283174E-3</v>
      </c>
      <c r="U83" s="95">
        <f>R83/'סכום נכסי הקרן'!$C$42</f>
        <v>4.8861131656432284E-4</v>
      </c>
    </row>
    <row r="84" spans="2:21" s="137" customFormat="1">
      <c r="B84" s="87" t="s">
        <v>503</v>
      </c>
      <c r="C84" s="84" t="s">
        <v>504</v>
      </c>
      <c r="D84" s="97" t="s">
        <v>131</v>
      </c>
      <c r="E84" s="97" t="s">
        <v>329</v>
      </c>
      <c r="F84" s="84" t="s">
        <v>498</v>
      </c>
      <c r="G84" s="97" t="s">
        <v>372</v>
      </c>
      <c r="H84" s="84" t="s">
        <v>442</v>
      </c>
      <c r="I84" s="84" t="s">
        <v>173</v>
      </c>
      <c r="J84" s="84"/>
      <c r="K84" s="94">
        <v>0.17</v>
      </c>
      <c r="L84" s="97" t="s">
        <v>175</v>
      </c>
      <c r="M84" s="98">
        <v>4.7E-2</v>
      </c>
      <c r="N84" s="98">
        <v>9.8000000000000014E-3</v>
      </c>
      <c r="O84" s="94">
        <v>100000</v>
      </c>
      <c r="P84" s="96">
        <v>118.8</v>
      </c>
      <c r="Q84" s="84"/>
      <c r="R84" s="94">
        <v>118.80001</v>
      </c>
      <c r="S84" s="95">
        <v>6.9941874944710945E-4</v>
      </c>
      <c r="T84" s="95">
        <f t="shared" si="1"/>
        <v>1.1699928194897485E-3</v>
      </c>
      <c r="U84" s="95">
        <f>R84/'סכום נכסי הקרן'!$C$42</f>
        <v>2.0819422417770722E-4</v>
      </c>
    </row>
    <row r="85" spans="2:21" s="137" customFormat="1">
      <c r="B85" s="87" t="s">
        <v>505</v>
      </c>
      <c r="C85" s="84" t="s">
        <v>506</v>
      </c>
      <c r="D85" s="97" t="s">
        <v>131</v>
      </c>
      <c r="E85" s="97" t="s">
        <v>329</v>
      </c>
      <c r="F85" s="84" t="s">
        <v>498</v>
      </c>
      <c r="G85" s="97" t="s">
        <v>372</v>
      </c>
      <c r="H85" s="84" t="s">
        <v>442</v>
      </c>
      <c r="I85" s="84" t="s">
        <v>173</v>
      </c>
      <c r="J85" s="84"/>
      <c r="K85" s="94">
        <v>3.0999999999999996</v>
      </c>
      <c r="L85" s="97" t="s">
        <v>175</v>
      </c>
      <c r="M85" s="98">
        <v>4.9000000000000002E-2</v>
      </c>
      <c r="N85" s="98">
        <v>1.26E-2</v>
      </c>
      <c r="O85" s="94">
        <v>357757.44</v>
      </c>
      <c r="P85" s="96">
        <v>115.53</v>
      </c>
      <c r="Q85" s="84"/>
      <c r="R85" s="94">
        <v>413.31718000000001</v>
      </c>
      <c r="S85" s="95">
        <v>3.8426455050698829E-4</v>
      </c>
      <c r="T85" s="95">
        <f t="shared" si="1"/>
        <v>4.0705226604926372E-3</v>
      </c>
      <c r="U85" s="95">
        <f>R85/'סכום נכסי הקרן'!$C$42</f>
        <v>7.2432863961390036E-4</v>
      </c>
    </row>
    <row r="86" spans="2:21" s="137" customFormat="1">
      <c r="B86" s="87" t="s">
        <v>507</v>
      </c>
      <c r="C86" s="84" t="s">
        <v>508</v>
      </c>
      <c r="D86" s="97" t="s">
        <v>131</v>
      </c>
      <c r="E86" s="97" t="s">
        <v>329</v>
      </c>
      <c r="F86" s="84" t="s">
        <v>498</v>
      </c>
      <c r="G86" s="97" t="s">
        <v>372</v>
      </c>
      <c r="H86" s="84" t="s">
        <v>442</v>
      </c>
      <c r="I86" s="84" t="s">
        <v>173</v>
      </c>
      <c r="J86" s="84"/>
      <c r="K86" s="94">
        <v>7.9100000000000019</v>
      </c>
      <c r="L86" s="97" t="s">
        <v>175</v>
      </c>
      <c r="M86" s="98">
        <v>2.35E-2</v>
      </c>
      <c r="N86" s="98">
        <v>2.2300000000000004E-2</v>
      </c>
      <c r="O86" s="94">
        <v>338580</v>
      </c>
      <c r="P86" s="96">
        <v>102.3</v>
      </c>
      <c r="Q86" s="84"/>
      <c r="R86" s="94">
        <v>346.36734999999999</v>
      </c>
      <c r="S86" s="95">
        <v>1.3361201726798586E-3</v>
      </c>
      <c r="T86" s="95">
        <f t="shared" si="1"/>
        <v>3.4111723762118582E-3</v>
      </c>
      <c r="U86" s="95">
        <f>R86/'סכום נכסי הקרן'!$C$42</f>
        <v>6.0700063673175088E-4</v>
      </c>
    </row>
    <row r="87" spans="2:21" s="137" customFormat="1">
      <c r="B87" s="87" t="s">
        <v>509</v>
      </c>
      <c r="C87" s="84" t="s">
        <v>510</v>
      </c>
      <c r="D87" s="97" t="s">
        <v>131</v>
      </c>
      <c r="E87" s="97" t="s">
        <v>329</v>
      </c>
      <c r="F87" s="84" t="s">
        <v>498</v>
      </c>
      <c r="G87" s="97" t="s">
        <v>372</v>
      </c>
      <c r="H87" s="84" t="s">
        <v>442</v>
      </c>
      <c r="I87" s="84" t="s">
        <v>173</v>
      </c>
      <c r="J87" s="84"/>
      <c r="K87" s="94">
        <v>6.95</v>
      </c>
      <c r="L87" s="97" t="s">
        <v>175</v>
      </c>
      <c r="M87" s="98">
        <v>1.7600000000000001E-2</v>
      </c>
      <c r="N87" s="98">
        <v>1.8699999999999998E-2</v>
      </c>
      <c r="O87" s="94">
        <v>592676.91</v>
      </c>
      <c r="P87" s="96">
        <v>100.38</v>
      </c>
      <c r="Q87" s="94">
        <v>11.570510000000001</v>
      </c>
      <c r="R87" s="94">
        <v>606.45461999999998</v>
      </c>
      <c r="S87" s="95">
        <v>7.0700677605159564E-4</v>
      </c>
      <c r="T87" s="95">
        <f t="shared" si="1"/>
        <v>5.9726219782842106E-3</v>
      </c>
      <c r="U87" s="95">
        <f>R87/'סכום נכסי הקרן'!$C$42</f>
        <v>1.062797461968953E-3</v>
      </c>
    </row>
    <row r="88" spans="2:21" s="137" customFormat="1">
      <c r="B88" s="87" t="s">
        <v>511</v>
      </c>
      <c r="C88" s="84" t="s">
        <v>512</v>
      </c>
      <c r="D88" s="97" t="s">
        <v>131</v>
      </c>
      <c r="E88" s="97" t="s">
        <v>329</v>
      </c>
      <c r="F88" s="84" t="s">
        <v>498</v>
      </c>
      <c r="G88" s="97" t="s">
        <v>372</v>
      </c>
      <c r="H88" s="84" t="s">
        <v>442</v>
      </c>
      <c r="I88" s="84" t="s">
        <v>173</v>
      </c>
      <c r="J88" s="84"/>
      <c r="K88" s="94">
        <v>6.83</v>
      </c>
      <c r="L88" s="97" t="s">
        <v>175</v>
      </c>
      <c r="M88" s="98">
        <v>2.3E-2</v>
      </c>
      <c r="N88" s="98">
        <v>2.3000000000000003E-2</v>
      </c>
      <c r="O88" s="94">
        <v>225.45000000000002</v>
      </c>
      <c r="P88" s="96">
        <v>101.15</v>
      </c>
      <c r="Q88" s="94">
        <v>5.0299999999999997E-3</v>
      </c>
      <c r="R88" s="94">
        <v>0.23307</v>
      </c>
      <c r="S88" s="95">
        <v>1.5815281620699518E-7</v>
      </c>
      <c r="T88" s="95">
        <f t="shared" si="1"/>
        <v>2.2953720832050071E-6</v>
      </c>
      <c r="U88" s="95">
        <f>R88/'סכום נכסי הקרן'!$C$42</f>
        <v>4.08449694819876E-7</v>
      </c>
    </row>
    <row r="89" spans="2:21" s="137" customFormat="1">
      <c r="B89" s="87" t="s">
        <v>513</v>
      </c>
      <c r="C89" s="84" t="s">
        <v>514</v>
      </c>
      <c r="D89" s="97" t="s">
        <v>131</v>
      </c>
      <c r="E89" s="97" t="s">
        <v>329</v>
      </c>
      <c r="F89" s="84" t="s">
        <v>498</v>
      </c>
      <c r="G89" s="97" t="s">
        <v>372</v>
      </c>
      <c r="H89" s="84" t="s">
        <v>442</v>
      </c>
      <c r="I89" s="84" t="s">
        <v>173</v>
      </c>
      <c r="J89" s="84"/>
      <c r="K89" s="94">
        <v>0.65999999999999992</v>
      </c>
      <c r="L89" s="97" t="s">
        <v>175</v>
      </c>
      <c r="M89" s="98">
        <v>5.5E-2</v>
      </c>
      <c r="N89" s="98">
        <v>1.0799999999999999E-2</v>
      </c>
      <c r="O89" s="94">
        <v>1889.8</v>
      </c>
      <c r="P89" s="96">
        <v>123.95</v>
      </c>
      <c r="Q89" s="84"/>
      <c r="R89" s="94">
        <v>2.3424</v>
      </c>
      <c r="S89" s="95">
        <v>6.3162482461364861E-5</v>
      </c>
      <c r="T89" s="95">
        <f t="shared" si="1"/>
        <v>2.3068947387906677E-5</v>
      </c>
      <c r="U89" s="95">
        <f>R89/'סכום נכסי הקרן'!$C$42</f>
        <v>4.1050009230963989E-6</v>
      </c>
    </row>
    <row r="90" spans="2:21" s="137" customFormat="1">
      <c r="B90" s="87" t="s">
        <v>515</v>
      </c>
      <c r="C90" s="84" t="s">
        <v>516</v>
      </c>
      <c r="D90" s="97" t="s">
        <v>131</v>
      </c>
      <c r="E90" s="97" t="s">
        <v>329</v>
      </c>
      <c r="F90" s="84" t="s">
        <v>498</v>
      </c>
      <c r="G90" s="97" t="s">
        <v>372</v>
      </c>
      <c r="H90" s="84" t="s">
        <v>442</v>
      </c>
      <c r="I90" s="84" t="s">
        <v>173</v>
      </c>
      <c r="J90" s="84"/>
      <c r="K90" s="94">
        <v>2.99</v>
      </c>
      <c r="L90" s="97" t="s">
        <v>175</v>
      </c>
      <c r="M90" s="98">
        <v>5.8499999999999996E-2</v>
      </c>
      <c r="N90" s="98">
        <v>1.2000000000000002E-2</v>
      </c>
      <c r="O90" s="94">
        <v>182014.24</v>
      </c>
      <c r="P90" s="96">
        <v>123.77</v>
      </c>
      <c r="Q90" s="84"/>
      <c r="R90" s="94">
        <v>225.27902</v>
      </c>
      <c r="S90" s="95">
        <v>1.2881578174701817E-4</v>
      </c>
      <c r="T90" s="95">
        <f t="shared" si="1"/>
        <v>2.2186432120812737E-3</v>
      </c>
      <c r="U90" s="95">
        <f>R90/'סכום נכסי הקרן'!$C$42</f>
        <v>3.9479618555936306E-4</v>
      </c>
    </row>
    <row r="91" spans="2:21" s="137" customFormat="1">
      <c r="B91" s="87" t="s">
        <v>517</v>
      </c>
      <c r="C91" s="84" t="s">
        <v>518</v>
      </c>
      <c r="D91" s="97" t="s">
        <v>131</v>
      </c>
      <c r="E91" s="97" t="s">
        <v>329</v>
      </c>
      <c r="F91" s="84" t="s">
        <v>498</v>
      </c>
      <c r="G91" s="97" t="s">
        <v>372</v>
      </c>
      <c r="H91" s="84" t="s">
        <v>442</v>
      </c>
      <c r="I91" s="84" t="s">
        <v>173</v>
      </c>
      <c r="J91" s="84"/>
      <c r="K91" s="94">
        <v>7.38</v>
      </c>
      <c r="L91" s="97" t="s">
        <v>175</v>
      </c>
      <c r="M91" s="98">
        <v>2.1499999999999998E-2</v>
      </c>
      <c r="N91" s="98">
        <v>2.0899999999999998E-2</v>
      </c>
      <c r="O91" s="94">
        <v>1978707</v>
      </c>
      <c r="P91" s="96">
        <v>102.2</v>
      </c>
      <c r="Q91" s="84"/>
      <c r="R91" s="94">
        <v>2022.2386799999999</v>
      </c>
      <c r="S91" s="95">
        <v>3.7074643188503217E-3</v>
      </c>
      <c r="T91" s="95">
        <f t="shared" si="1"/>
        <v>1.9915863095419161E-2</v>
      </c>
      <c r="U91" s="95">
        <f>R91/'סכום נכסי הקרן'!$C$42</f>
        <v>3.5439257377566777E-3</v>
      </c>
    </row>
    <row r="92" spans="2:21" s="137" customFormat="1">
      <c r="B92" s="87" t="s">
        <v>519</v>
      </c>
      <c r="C92" s="84" t="s">
        <v>520</v>
      </c>
      <c r="D92" s="97" t="s">
        <v>131</v>
      </c>
      <c r="E92" s="97" t="s">
        <v>329</v>
      </c>
      <c r="F92" s="84" t="s">
        <v>521</v>
      </c>
      <c r="G92" s="97" t="s">
        <v>413</v>
      </c>
      <c r="H92" s="84" t="s">
        <v>442</v>
      </c>
      <c r="I92" s="84" t="s">
        <v>171</v>
      </c>
      <c r="J92" s="84"/>
      <c r="K92" s="94">
        <v>2.92</v>
      </c>
      <c r="L92" s="97" t="s">
        <v>175</v>
      </c>
      <c r="M92" s="98">
        <v>4.0500000000000001E-2</v>
      </c>
      <c r="N92" s="98">
        <v>8.6E-3</v>
      </c>
      <c r="O92" s="94">
        <v>108886.37</v>
      </c>
      <c r="P92" s="96">
        <v>131.15</v>
      </c>
      <c r="Q92" s="96">
        <v>32.452490000000004</v>
      </c>
      <c r="R92" s="94">
        <v>177.70967000000002</v>
      </c>
      <c r="S92" s="95">
        <v>7.1864921262094485E-4</v>
      </c>
      <c r="T92" s="95">
        <f t="shared" si="1"/>
        <v>1.7501601039755198E-3</v>
      </c>
      <c r="U92" s="95">
        <f>R92/'סכום נכסי הקרן'!$C$42</f>
        <v>3.1143201818355378E-4</v>
      </c>
    </row>
    <row r="93" spans="2:21" s="137" customFormat="1">
      <c r="B93" s="87" t="s">
        <v>522</v>
      </c>
      <c r="C93" s="84" t="s">
        <v>523</v>
      </c>
      <c r="D93" s="97" t="s">
        <v>131</v>
      </c>
      <c r="E93" s="97" t="s">
        <v>329</v>
      </c>
      <c r="F93" s="84" t="s">
        <v>521</v>
      </c>
      <c r="G93" s="97" t="s">
        <v>413</v>
      </c>
      <c r="H93" s="84" t="s">
        <v>442</v>
      </c>
      <c r="I93" s="84" t="s">
        <v>171</v>
      </c>
      <c r="J93" s="84"/>
      <c r="K93" s="94">
        <v>1.01</v>
      </c>
      <c r="L93" s="97" t="s">
        <v>175</v>
      </c>
      <c r="M93" s="98">
        <v>4.2800000000000005E-2</v>
      </c>
      <c r="N93" s="98">
        <v>9.7999999999999997E-3</v>
      </c>
      <c r="O93" s="94">
        <v>375000</v>
      </c>
      <c r="P93" s="96">
        <v>128.88</v>
      </c>
      <c r="Q93" s="84"/>
      <c r="R93" s="94">
        <v>483.30002000000002</v>
      </c>
      <c r="S93" s="95">
        <v>1.7475691615874308E-3</v>
      </c>
      <c r="T93" s="95">
        <f t="shared" si="1"/>
        <v>4.7597433119681712E-3</v>
      </c>
      <c r="U93" s="95">
        <f>R93/'סכום נכסי הקרן'!$C$42</f>
        <v>8.4697192120581786E-4</v>
      </c>
    </row>
    <row r="94" spans="2:21" s="137" customFormat="1">
      <c r="B94" s="87" t="s">
        <v>524</v>
      </c>
      <c r="C94" s="84" t="s">
        <v>525</v>
      </c>
      <c r="D94" s="97" t="s">
        <v>131</v>
      </c>
      <c r="E94" s="97" t="s">
        <v>329</v>
      </c>
      <c r="F94" s="84" t="s">
        <v>526</v>
      </c>
      <c r="G94" s="97" t="s">
        <v>490</v>
      </c>
      <c r="H94" s="84" t="s">
        <v>442</v>
      </c>
      <c r="I94" s="84" t="s">
        <v>173</v>
      </c>
      <c r="J94" s="84"/>
      <c r="K94" s="94">
        <v>5.59</v>
      </c>
      <c r="L94" s="97" t="s">
        <v>175</v>
      </c>
      <c r="M94" s="98">
        <v>1.9400000000000001E-2</v>
      </c>
      <c r="N94" s="98">
        <v>1.3299999999999999E-2</v>
      </c>
      <c r="O94" s="94">
        <v>713970</v>
      </c>
      <c r="P94" s="96">
        <v>103.89</v>
      </c>
      <c r="Q94" s="84"/>
      <c r="R94" s="94">
        <v>741.74338</v>
      </c>
      <c r="S94" s="95">
        <v>9.8805154690535888E-4</v>
      </c>
      <c r="T94" s="95">
        <f t="shared" si="1"/>
        <v>7.3050029920372558E-3</v>
      </c>
      <c r="U94" s="95">
        <f>R94/'סכום נכסי הקרן'!$C$42</f>
        <v>1.2998878328213126E-3</v>
      </c>
    </row>
    <row r="95" spans="2:21" s="137" customFormat="1">
      <c r="B95" s="87" t="s">
        <v>527</v>
      </c>
      <c r="C95" s="84" t="s">
        <v>528</v>
      </c>
      <c r="D95" s="97" t="s">
        <v>131</v>
      </c>
      <c r="E95" s="97" t="s">
        <v>329</v>
      </c>
      <c r="F95" s="84" t="s">
        <v>433</v>
      </c>
      <c r="G95" s="97" t="s">
        <v>413</v>
      </c>
      <c r="H95" s="84" t="s">
        <v>442</v>
      </c>
      <c r="I95" s="84" t="s">
        <v>171</v>
      </c>
      <c r="J95" s="84"/>
      <c r="K95" s="94">
        <v>2.1699999999999995</v>
      </c>
      <c r="L95" s="97" t="s">
        <v>175</v>
      </c>
      <c r="M95" s="98">
        <v>3.6000000000000004E-2</v>
      </c>
      <c r="N95" s="98">
        <v>7.6E-3</v>
      </c>
      <c r="O95" s="94">
        <v>751006</v>
      </c>
      <c r="P95" s="96">
        <v>113.73</v>
      </c>
      <c r="Q95" s="84"/>
      <c r="R95" s="94">
        <v>854.11913000000004</v>
      </c>
      <c r="S95" s="95">
        <v>1.8152869629113973E-3</v>
      </c>
      <c r="T95" s="95">
        <f t="shared" si="1"/>
        <v>8.4117269778750947E-3</v>
      </c>
      <c r="U95" s="95">
        <f>R95/'סכום נכסי הקרן'!$C$42</f>
        <v>1.496823692402789E-3</v>
      </c>
    </row>
    <row r="96" spans="2:21" s="137" customFormat="1">
      <c r="B96" s="87" t="s">
        <v>529</v>
      </c>
      <c r="C96" s="84" t="s">
        <v>530</v>
      </c>
      <c r="D96" s="97" t="s">
        <v>131</v>
      </c>
      <c r="E96" s="97" t="s">
        <v>329</v>
      </c>
      <c r="F96" s="84" t="s">
        <v>433</v>
      </c>
      <c r="G96" s="97" t="s">
        <v>413</v>
      </c>
      <c r="H96" s="84" t="s">
        <v>442</v>
      </c>
      <c r="I96" s="84" t="s">
        <v>171</v>
      </c>
      <c r="J96" s="84"/>
      <c r="K96" s="94">
        <v>8.4600000000000009</v>
      </c>
      <c r="L96" s="97" t="s">
        <v>175</v>
      </c>
      <c r="M96" s="98">
        <v>2.2499999999999999E-2</v>
      </c>
      <c r="N96" s="98">
        <v>1.95E-2</v>
      </c>
      <c r="O96" s="94">
        <v>110204</v>
      </c>
      <c r="P96" s="96">
        <v>103.82</v>
      </c>
      <c r="Q96" s="84"/>
      <c r="R96" s="94">
        <v>114.41380000000001</v>
      </c>
      <c r="S96" s="95">
        <v>2.693709452451686E-4</v>
      </c>
      <c r="T96" s="95">
        <f t="shared" si="1"/>
        <v>1.1267955655099372E-3</v>
      </c>
      <c r="U96" s="95">
        <f>R96/'סכום נכסי הקרן'!$C$42</f>
        <v>2.0050749428576108E-4</v>
      </c>
    </row>
    <row r="97" spans="2:21" s="137" customFormat="1">
      <c r="B97" s="87" t="s">
        <v>531</v>
      </c>
      <c r="C97" s="84" t="s">
        <v>532</v>
      </c>
      <c r="D97" s="97" t="s">
        <v>131</v>
      </c>
      <c r="E97" s="97" t="s">
        <v>329</v>
      </c>
      <c r="F97" s="84" t="s">
        <v>533</v>
      </c>
      <c r="G97" s="97" t="s">
        <v>372</v>
      </c>
      <c r="H97" s="84" t="s">
        <v>442</v>
      </c>
      <c r="I97" s="84" t="s">
        <v>173</v>
      </c>
      <c r="J97" s="84"/>
      <c r="K97" s="94">
        <v>8.59</v>
      </c>
      <c r="L97" s="97" t="s">
        <v>175</v>
      </c>
      <c r="M97" s="98">
        <v>3.5000000000000003E-2</v>
      </c>
      <c r="N97" s="98">
        <v>2.1400000000000002E-2</v>
      </c>
      <c r="O97" s="94">
        <v>81298.149999999994</v>
      </c>
      <c r="P97" s="96">
        <v>114.46</v>
      </c>
      <c r="Q97" s="84"/>
      <c r="R97" s="94">
        <v>93.053869999999989</v>
      </c>
      <c r="S97" s="95">
        <v>4.56661526064985E-4</v>
      </c>
      <c r="T97" s="95">
        <f t="shared" si="1"/>
        <v>9.1643392728445487E-4</v>
      </c>
      <c r="U97" s="95">
        <f>R97/'סכום נכסי הקרן'!$C$42</f>
        <v>1.6307471919727298E-4</v>
      </c>
    </row>
    <row r="98" spans="2:21" s="137" customFormat="1">
      <c r="B98" s="87" t="s">
        <v>534</v>
      </c>
      <c r="C98" s="84" t="s">
        <v>535</v>
      </c>
      <c r="D98" s="97" t="s">
        <v>131</v>
      </c>
      <c r="E98" s="97" t="s">
        <v>329</v>
      </c>
      <c r="F98" s="84" t="s">
        <v>533</v>
      </c>
      <c r="G98" s="97" t="s">
        <v>372</v>
      </c>
      <c r="H98" s="84" t="s">
        <v>442</v>
      </c>
      <c r="I98" s="84" t="s">
        <v>173</v>
      </c>
      <c r="J98" s="84"/>
      <c r="K98" s="94">
        <v>0.08</v>
      </c>
      <c r="L98" s="97" t="s">
        <v>175</v>
      </c>
      <c r="M98" s="98">
        <v>4.7E-2</v>
      </c>
      <c r="N98" s="98">
        <v>1.2E-2</v>
      </c>
      <c r="O98" s="94">
        <v>3805.5</v>
      </c>
      <c r="P98" s="96">
        <v>122.58</v>
      </c>
      <c r="Q98" s="84"/>
      <c r="R98" s="94">
        <v>4.6648000000000005</v>
      </c>
      <c r="S98" s="95">
        <v>1.0311357195167776E-4</v>
      </c>
      <c r="T98" s="95">
        <f t="shared" si="1"/>
        <v>4.594092630426361E-5</v>
      </c>
      <c r="U98" s="95">
        <f>R98/'סכום נכסי הקרן'!$C$42</f>
        <v>8.1749523164532447E-6</v>
      </c>
    </row>
    <row r="99" spans="2:21" s="137" customFormat="1">
      <c r="B99" s="87" t="s">
        <v>536</v>
      </c>
      <c r="C99" s="84" t="s">
        <v>537</v>
      </c>
      <c r="D99" s="97" t="s">
        <v>131</v>
      </c>
      <c r="E99" s="97" t="s">
        <v>329</v>
      </c>
      <c r="F99" s="84" t="s">
        <v>533</v>
      </c>
      <c r="G99" s="97" t="s">
        <v>372</v>
      </c>
      <c r="H99" s="84" t="s">
        <v>442</v>
      </c>
      <c r="I99" s="84" t="s">
        <v>173</v>
      </c>
      <c r="J99" s="84"/>
      <c r="K99" s="94">
        <v>2.04</v>
      </c>
      <c r="L99" s="97" t="s">
        <v>175</v>
      </c>
      <c r="M99" s="98">
        <v>3.9E-2</v>
      </c>
      <c r="N99" s="98">
        <v>8.6E-3</v>
      </c>
      <c r="O99" s="94">
        <v>90423.91</v>
      </c>
      <c r="P99" s="96">
        <v>115</v>
      </c>
      <c r="Q99" s="84"/>
      <c r="R99" s="94">
        <v>103.98749000000001</v>
      </c>
      <c r="S99" s="95">
        <v>2.1576519723709651E-4</v>
      </c>
      <c r="T99" s="95">
        <f t="shared" si="1"/>
        <v>1.0241128482797437E-3</v>
      </c>
      <c r="U99" s="95">
        <f>R99/'סכום נכסי הקרן'!$C$42</f>
        <v>1.8223563116482135E-4</v>
      </c>
    </row>
    <row r="100" spans="2:21" s="137" customFormat="1">
      <c r="B100" s="87" t="s">
        <v>538</v>
      </c>
      <c r="C100" s="84" t="s">
        <v>539</v>
      </c>
      <c r="D100" s="97" t="s">
        <v>131</v>
      </c>
      <c r="E100" s="97" t="s">
        <v>329</v>
      </c>
      <c r="F100" s="84" t="s">
        <v>533</v>
      </c>
      <c r="G100" s="97" t="s">
        <v>372</v>
      </c>
      <c r="H100" s="84" t="s">
        <v>442</v>
      </c>
      <c r="I100" s="84" t="s">
        <v>173</v>
      </c>
      <c r="J100" s="84"/>
      <c r="K100" s="94">
        <v>4.87</v>
      </c>
      <c r="L100" s="97" t="s">
        <v>175</v>
      </c>
      <c r="M100" s="98">
        <v>0.04</v>
      </c>
      <c r="N100" s="98">
        <v>1.2699999999999998E-2</v>
      </c>
      <c r="O100" s="94">
        <v>316756.52</v>
      </c>
      <c r="P100" s="96">
        <v>114.35</v>
      </c>
      <c r="Q100" s="84"/>
      <c r="R100" s="94">
        <v>362.21109000000001</v>
      </c>
      <c r="S100" s="95">
        <v>4.3595719541465549E-4</v>
      </c>
      <c r="T100" s="95">
        <f t="shared" si="1"/>
        <v>3.5672082387834402E-3</v>
      </c>
      <c r="U100" s="95">
        <f>R100/'סכום נכסי הקרן'!$C$42</f>
        <v>6.3476641854753782E-4</v>
      </c>
    </row>
    <row r="101" spans="2:21" s="137" customFormat="1">
      <c r="B101" s="87" t="s">
        <v>540</v>
      </c>
      <c r="C101" s="84" t="s">
        <v>541</v>
      </c>
      <c r="D101" s="97" t="s">
        <v>131</v>
      </c>
      <c r="E101" s="97" t="s">
        <v>329</v>
      </c>
      <c r="F101" s="84" t="s">
        <v>533</v>
      </c>
      <c r="G101" s="97" t="s">
        <v>372</v>
      </c>
      <c r="H101" s="84" t="s">
        <v>442</v>
      </c>
      <c r="I101" s="84" t="s">
        <v>173</v>
      </c>
      <c r="J101" s="84"/>
      <c r="K101" s="94">
        <v>7.24</v>
      </c>
      <c r="L101" s="97" t="s">
        <v>175</v>
      </c>
      <c r="M101" s="98">
        <v>0.04</v>
      </c>
      <c r="N101" s="98">
        <v>1.7200000000000003E-2</v>
      </c>
      <c r="O101" s="94">
        <v>224011.3</v>
      </c>
      <c r="P101" s="96">
        <v>118.75</v>
      </c>
      <c r="Q101" s="84"/>
      <c r="R101" s="94">
        <v>266.01342999999997</v>
      </c>
      <c r="S101" s="95">
        <v>1.1382694139052737E-3</v>
      </c>
      <c r="T101" s="95">
        <f t="shared" si="1"/>
        <v>2.6198129359403153E-3</v>
      </c>
      <c r="U101" s="95">
        <f>R101/'סכום נכסי הקרן'!$C$42</f>
        <v>4.661822812952694E-4</v>
      </c>
    </row>
    <row r="102" spans="2:21" s="137" customFormat="1">
      <c r="B102" s="87" t="s">
        <v>542</v>
      </c>
      <c r="C102" s="84" t="s">
        <v>543</v>
      </c>
      <c r="D102" s="97" t="s">
        <v>131</v>
      </c>
      <c r="E102" s="97" t="s">
        <v>329</v>
      </c>
      <c r="F102" s="84" t="s">
        <v>544</v>
      </c>
      <c r="G102" s="97" t="s">
        <v>331</v>
      </c>
      <c r="H102" s="84" t="s">
        <v>545</v>
      </c>
      <c r="I102" s="84" t="s">
        <v>171</v>
      </c>
      <c r="J102" s="84"/>
      <c r="K102" s="94">
        <v>2.9100000000000006</v>
      </c>
      <c r="L102" s="97" t="s">
        <v>175</v>
      </c>
      <c r="M102" s="98">
        <v>4.1500000000000002E-2</v>
      </c>
      <c r="N102" s="98">
        <v>8.3000000000000001E-3</v>
      </c>
      <c r="O102" s="94">
        <v>18000</v>
      </c>
      <c r="P102" s="96">
        <v>113.25</v>
      </c>
      <c r="Q102" s="94">
        <v>0.77054999999999996</v>
      </c>
      <c r="R102" s="94">
        <v>21.155549999999998</v>
      </c>
      <c r="S102" s="95">
        <v>5.9821532428255702E-5</v>
      </c>
      <c r="T102" s="95">
        <f t="shared" si="1"/>
        <v>2.0834881741471525E-4</v>
      </c>
      <c r="U102" s="95">
        <f>R102/'סכום נכסי הקרן'!$C$42</f>
        <v>3.7074603944079579E-5</v>
      </c>
    </row>
    <row r="103" spans="2:21" s="137" customFormat="1">
      <c r="B103" s="87" t="s">
        <v>546</v>
      </c>
      <c r="C103" s="84" t="s">
        <v>547</v>
      </c>
      <c r="D103" s="97" t="s">
        <v>131</v>
      </c>
      <c r="E103" s="97" t="s">
        <v>329</v>
      </c>
      <c r="F103" s="84" t="s">
        <v>548</v>
      </c>
      <c r="G103" s="97" t="s">
        <v>372</v>
      </c>
      <c r="H103" s="84" t="s">
        <v>545</v>
      </c>
      <c r="I103" s="84" t="s">
        <v>171</v>
      </c>
      <c r="J103" s="84"/>
      <c r="K103" s="94">
        <v>3.7</v>
      </c>
      <c r="L103" s="97" t="s">
        <v>175</v>
      </c>
      <c r="M103" s="98">
        <v>2.8500000000000001E-2</v>
      </c>
      <c r="N103" s="98">
        <v>1.3700000000000004E-2</v>
      </c>
      <c r="O103" s="94">
        <v>238784.13</v>
      </c>
      <c r="P103" s="96">
        <v>107.33</v>
      </c>
      <c r="Q103" s="84"/>
      <c r="R103" s="94">
        <v>256.28699</v>
      </c>
      <c r="S103" s="95">
        <v>4.5934309068421716E-4</v>
      </c>
      <c r="T103" s="95">
        <f t="shared" si="1"/>
        <v>2.5240228349192985E-3</v>
      </c>
      <c r="U103" s="95">
        <f>R103/'סכום נכסי הקרן'!$C$42</f>
        <v>4.4913692389327074E-4</v>
      </c>
    </row>
    <row r="104" spans="2:21" s="137" customFormat="1">
      <c r="B104" s="87" t="s">
        <v>549</v>
      </c>
      <c r="C104" s="84" t="s">
        <v>550</v>
      </c>
      <c r="D104" s="97" t="s">
        <v>131</v>
      </c>
      <c r="E104" s="97" t="s">
        <v>329</v>
      </c>
      <c r="F104" s="84" t="s">
        <v>548</v>
      </c>
      <c r="G104" s="97" t="s">
        <v>372</v>
      </c>
      <c r="H104" s="84" t="s">
        <v>545</v>
      </c>
      <c r="I104" s="84" t="s">
        <v>171</v>
      </c>
      <c r="J104" s="84"/>
      <c r="K104" s="94">
        <v>1.22</v>
      </c>
      <c r="L104" s="97" t="s">
        <v>175</v>
      </c>
      <c r="M104" s="98">
        <v>4.8499999999999995E-2</v>
      </c>
      <c r="N104" s="98">
        <v>1.0700000000000001E-2</v>
      </c>
      <c r="O104" s="94">
        <v>11017.33</v>
      </c>
      <c r="P104" s="96">
        <v>127.85</v>
      </c>
      <c r="Q104" s="84"/>
      <c r="R104" s="94">
        <v>14.085649999999999</v>
      </c>
      <c r="S104" s="95">
        <v>4.3987453015744462E-5</v>
      </c>
      <c r="T104" s="95">
        <f t="shared" si="1"/>
        <v>1.3872144756423653E-4</v>
      </c>
      <c r="U104" s="95">
        <f>R104/'סכום נכסי הקרן'!$C$42</f>
        <v>2.4684770428796439E-5</v>
      </c>
    </row>
    <row r="105" spans="2:21" s="137" customFormat="1">
      <c r="B105" s="87" t="s">
        <v>551</v>
      </c>
      <c r="C105" s="84" t="s">
        <v>552</v>
      </c>
      <c r="D105" s="97" t="s">
        <v>131</v>
      </c>
      <c r="E105" s="97" t="s">
        <v>329</v>
      </c>
      <c r="F105" s="84" t="s">
        <v>548</v>
      </c>
      <c r="G105" s="97" t="s">
        <v>372</v>
      </c>
      <c r="H105" s="84" t="s">
        <v>545</v>
      </c>
      <c r="I105" s="84" t="s">
        <v>171</v>
      </c>
      <c r="J105" s="84"/>
      <c r="K105" s="94">
        <v>2.2899999999999996</v>
      </c>
      <c r="L105" s="97" t="s">
        <v>175</v>
      </c>
      <c r="M105" s="98">
        <v>3.7699999999999997E-2</v>
      </c>
      <c r="N105" s="98">
        <v>8.199999999999999E-3</v>
      </c>
      <c r="O105" s="94">
        <v>47465.78</v>
      </c>
      <c r="P105" s="96">
        <v>115.87</v>
      </c>
      <c r="Q105" s="94">
        <v>0.97080999999999995</v>
      </c>
      <c r="R105" s="94">
        <v>55.969389999999997</v>
      </c>
      <c r="S105" s="95">
        <v>1.2359263912720914E-4</v>
      </c>
      <c r="T105" s="95">
        <f t="shared" si="1"/>
        <v>5.5121026009359207E-4</v>
      </c>
      <c r="U105" s="95">
        <f>R105/'סכום נכסי הקרן'!$C$42</f>
        <v>9.8085039965480842E-5</v>
      </c>
    </row>
    <row r="106" spans="2:21" s="137" customFormat="1">
      <c r="B106" s="87" t="s">
        <v>553</v>
      </c>
      <c r="C106" s="84" t="s">
        <v>554</v>
      </c>
      <c r="D106" s="97" t="s">
        <v>131</v>
      </c>
      <c r="E106" s="97" t="s">
        <v>329</v>
      </c>
      <c r="F106" s="84" t="s">
        <v>548</v>
      </c>
      <c r="G106" s="97" t="s">
        <v>372</v>
      </c>
      <c r="H106" s="84" t="s">
        <v>545</v>
      </c>
      <c r="I106" s="84" t="s">
        <v>171</v>
      </c>
      <c r="J106" s="84"/>
      <c r="K106" s="94">
        <v>5.79</v>
      </c>
      <c r="L106" s="97" t="s">
        <v>175</v>
      </c>
      <c r="M106" s="98">
        <v>2.5000000000000001E-2</v>
      </c>
      <c r="N106" s="98">
        <v>1.7299999999999999E-2</v>
      </c>
      <c r="O106" s="94">
        <v>704693.77</v>
      </c>
      <c r="P106" s="96">
        <v>104.57</v>
      </c>
      <c r="Q106" s="84"/>
      <c r="R106" s="94">
        <v>736.89824999999996</v>
      </c>
      <c r="S106" s="95">
        <v>1.4575514864034426E-3</v>
      </c>
      <c r="T106" s="95">
        <f t="shared" si="1"/>
        <v>7.2572860995092636E-3</v>
      </c>
      <c r="U106" s="95">
        <f>R106/'סכום נכסי הקרן'!$C$42</f>
        <v>1.2913968564199625E-3</v>
      </c>
    </row>
    <row r="107" spans="2:21" s="137" customFormat="1">
      <c r="B107" s="87" t="s">
        <v>555</v>
      </c>
      <c r="C107" s="84" t="s">
        <v>556</v>
      </c>
      <c r="D107" s="97" t="s">
        <v>131</v>
      </c>
      <c r="E107" s="97" t="s">
        <v>329</v>
      </c>
      <c r="F107" s="84" t="s">
        <v>548</v>
      </c>
      <c r="G107" s="97" t="s">
        <v>372</v>
      </c>
      <c r="H107" s="84" t="s">
        <v>545</v>
      </c>
      <c r="I107" s="84" t="s">
        <v>171</v>
      </c>
      <c r="J107" s="84"/>
      <c r="K107" s="94">
        <v>6.5200000000000005</v>
      </c>
      <c r="L107" s="97" t="s">
        <v>175</v>
      </c>
      <c r="M107" s="98">
        <v>1.34E-2</v>
      </c>
      <c r="N107" s="98">
        <v>1.6E-2</v>
      </c>
      <c r="O107" s="94">
        <v>32243</v>
      </c>
      <c r="P107" s="96">
        <v>99.13</v>
      </c>
      <c r="Q107" s="84"/>
      <c r="R107" s="94">
        <v>31.962479999999999</v>
      </c>
      <c r="S107" s="95">
        <v>8.9220698991863932E-5</v>
      </c>
      <c r="T107" s="95">
        <f t="shared" si="1"/>
        <v>3.1478004162697207E-4</v>
      </c>
      <c r="U107" s="95">
        <f>R107/'סכום נכסי הקרן'!$C$42</f>
        <v>5.6013494665492731E-5</v>
      </c>
    </row>
    <row r="108" spans="2:21" s="137" customFormat="1">
      <c r="B108" s="87" t="s">
        <v>557</v>
      </c>
      <c r="C108" s="84" t="s">
        <v>558</v>
      </c>
      <c r="D108" s="97" t="s">
        <v>131</v>
      </c>
      <c r="E108" s="97" t="s">
        <v>329</v>
      </c>
      <c r="F108" s="84" t="s">
        <v>357</v>
      </c>
      <c r="G108" s="97" t="s">
        <v>331</v>
      </c>
      <c r="H108" s="84" t="s">
        <v>545</v>
      </c>
      <c r="I108" s="84" t="s">
        <v>173</v>
      </c>
      <c r="J108" s="84"/>
      <c r="K108" s="94">
        <v>3.84</v>
      </c>
      <c r="L108" s="97" t="s">
        <v>175</v>
      </c>
      <c r="M108" s="98">
        <v>2.7999999999999997E-2</v>
      </c>
      <c r="N108" s="98">
        <v>1.6299999999999999E-2</v>
      </c>
      <c r="O108" s="94">
        <f>500000/50000</f>
        <v>10</v>
      </c>
      <c r="P108" s="96">
        <f>105.36*50000</f>
        <v>5268000</v>
      </c>
      <c r="Q108" s="84"/>
      <c r="R108" s="94">
        <v>526.80001000000004</v>
      </c>
      <c r="S108" s="95">
        <f>2826.93503703285%/50000</f>
        <v>5.6538700740656992E-4</v>
      </c>
      <c r="T108" s="95">
        <f t="shared" si="1"/>
        <v>5.1881496391046411E-3</v>
      </c>
      <c r="U108" s="95">
        <f>R108/'סכום נכסי הקרן'!$C$42</f>
        <v>9.2320463086457993E-4</v>
      </c>
    </row>
    <row r="109" spans="2:21" s="137" customFormat="1">
      <c r="B109" s="87" t="s">
        <v>559</v>
      </c>
      <c r="C109" s="84" t="s">
        <v>560</v>
      </c>
      <c r="D109" s="97" t="s">
        <v>131</v>
      </c>
      <c r="E109" s="97" t="s">
        <v>329</v>
      </c>
      <c r="F109" s="84" t="s">
        <v>407</v>
      </c>
      <c r="G109" s="97" t="s">
        <v>331</v>
      </c>
      <c r="H109" s="84" t="s">
        <v>545</v>
      </c>
      <c r="I109" s="84" t="s">
        <v>173</v>
      </c>
      <c r="J109" s="84"/>
      <c r="K109" s="94">
        <v>2.58</v>
      </c>
      <c r="L109" s="97" t="s">
        <v>175</v>
      </c>
      <c r="M109" s="98">
        <v>6.4000000000000001E-2</v>
      </c>
      <c r="N109" s="98">
        <v>8.7999999999999988E-3</v>
      </c>
      <c r="O109" s="94">
        <v>1313328</v>
      </c>
      <c r="P109" s="96">
        <v>131.34</v>
      </c>
      <c r="Q109" s="84"/>
      <c r="R109" s="94">
        <v>1724.9250200000001</v>
      </c>
      <c r="S109" s="95">
        <v>1.0490003638235579E-3</v>
      </c>
      <c r="T109" s="95">
        <f t="shared" si="1"/>
        <v>1.6987792236366067E-2</v>
      </c>
      <c r="U109" s="95">
        <f>R109/'סכום נכסי הקרן'!$C$42</f>
        <v>3.022890539349417E-3</v>
      </c>
    </row>
    <row r="110" spans="2:21" s="137" customFormat="1">
      <c r="B110" s="87" t="s">
        <v>561</v>
      </c>
      <c r="C110" s="84" t="s">
        <v>562</v>
      </c>
      <c r="D110" s="97" t="s">
        <v>131</v>
      </c>
      <c r="E110" s="97" t="s">
        <v>329</v>
      </c>
      <c r="F110" s="84" t="s">
        <v>563</v>
      </c>
      <c r="G110" s="97" t="s">
        <v>331</v>
      </c>
      <c r="H110" s="84" t="s">
        <v>545</v>
      </c>
      <c r="I110" s="84" t="s">
        <v>173</v>
      </c>
      <c r="J110" s="84"/>
      <c r="K110" s="94">
        <v>2.46</v>
      </c>
      <c r="L110" s="97" t="s">
        <v>175</v>
      </c>
      <c r="M110" s="98">
        <v>0.02</v>
      </c>
      <c r="N110" s="98">
        <v>7.7000000000000002E-3</v>
      </c>
      <c r="O110" s="94">
        <v>302337</v>
      </c>
      <c r="P110" s="96">
        <v>105.37</v>
      </c>
      <c r="Q110" s="84"/>
      <c r="R110" s="94">
        <v>318.57249999999999</v>
      </c>
      <c r="S110" s="95">
        <v>4.2509212951701779E-4</v>
      </c>
      <c r="T110" s="95">
        <f t="shared" si="1"/>
        <v>3.1374369201391306E-3</v>
      </c>
      <c r="U110" s="95">
        <f>R110/'סכום נכסי הקרן'!$C$42</f>
        <v>5.5829081564768071E-4</v>
      </c>
    </row>
    <row r="111" spans="2:21" s="137" customFormat="1">
      <c r="B111" s="87" t="s">
        <v>564</v>
      </c>
      <c r="C111" s="84" t="s">
        <v>565</v>
      </c>
      <c r="D111" s="97" t="s">
        <v>131</v>
      </c>
      <c r="E111" s="97" t="s">
        <v>329</v>
      </c>
      <c r="F111" s="84" t="s">
        <v>566</v>
      </c>
      <c r="G111" s="97" t="s">
        <v>372</v>
      </c>
      <c r="H111" s="84" t="s">
        <v>545</v>
      </c>
      <c r="I111" s="84" t="s">
        <v>171</v>
      </c>
      <c r="J111" s="84"/>
      <c r="K111" s="94">
        <v>7.0100000000000007</v>
      </c>
      <c r="L111" s="97" t="s">
        <v>175</v>
      </c>
      <c r="M111" s="98">
        <v>1.5800000000000002E-2</v>
      </c>
      <c r="N111" s="98">
        <v>1.78E-2</v>
      </c>
      <c r="O111" s="94">
        <v>381106.75</v>
      </c>
      <c r="P111" s="96">
        <v>99.36</v>
      </c>
      <c r="Q111" s="84"/>
      <c r="R111" s="94">
        <v>378.66766999999999</v>
      </c>
      <c r="S111" s="95">
        <v>8.9314498174369937E-4</v>
      </c>
      <c r="T111" s="95">
        <f t="shared" si="1"/>
        <v>3.7292796092602489E-3</v>
      </c>
      <c r="U111" s="95">
        <f>R111/'סכום נכסי הקרן'!$C$42</f>
        <v>6.6360618805360412E-4</v>
      </c>
    </row>
    <row r="112" spans="2:21" s="137" customFormat="1">
      <c r="B112" s="87" t="s">
        <v>567</v>
      </c>
      <c r="C112" s="84" t="s">
        <v>568</v>
      </c>
      <c r="D112" s="97" t="s">
        <v>131</v>
      </c>
      <c r="E112" s="97" t="s">
        <v>329</v>
      </c>
      <c r="F112" s="84" t="s">
        <v>335</v>
      </c>
      <c r="G112" s="97" t="s">
        <v>331</v>
      </c>
      <c r="H112" s="84" t="s">
        <v>545</v>
      </c>
      <c r="I112" s="84" t="s">
        <v>173</v>
      </c>
      <c r="J112" s="84"/>
      <c r="K112" s="94">
        <v>4.1400000000000006</v>
      </c>
      <c r="L112" s="97" t="s">
        <v>175</v>
      </c>
      <c r="M112" s="98">
        <v>4.4999999999999998E-2</v>
      </c>
      <c r="N112" s="98">
        <v>1.2699999999999999E-2</v>
      </c>
      <c r="O112" s="94">
        <v>750035</v>
      </c>
      <c r="P112" s="96">
        <v>136.91999999999999</v>
      </c>
      <c r="Q112" s="94">
        <v>10.12354</v>
      </c>
      <c r="R112" s="94">
        <v>1037.07149</v>
      </c>
      <c r="S112" s="95">
        <v>4.4068267792989318E-4</v>
      </c>
      <c r="T112" s="95">
        <f t="shared" si="1"/>
        <v>1.0213519313656072E-2</v>
      </c>
      <c r="U112" s="95">
        <f>R112/'סכום נכסי הקרן'!$C$42</f>
        <v>1.8174434015398556E-3</v>
      </c>
    </row>
    <row r="113" spans="2:21" s="137" customFormat="1">
      <c r="B113" s="87" t="s">
        <v>569</v>
      </c>
      <c r="C113" s="84" t="s">
        <v>570</v>
      </c>
      <c r="D113" s="97" t="s">
        <v>131</v>
      </c>
      <c r="E113" s="97" t="s">
        <v>329</v>
      </c>
      <c r="F113" s="84" t="s">
        <v>571</v>
      </c>
      <c r="G113" s="97" t="s">
        <v>372</v>
      </c>
      <c r="H113" s="84" t="s">
        <v>545</v>
      </c>
      <c r="I113" s="84" t="s">
        <v>171</v>
      </c>
      <c r="J113" s="84"/>
      <c r="K113" s="94">
        <v>3.31</v>
      </c>
      <c r="L113" s="97" t="s">
        <v>175</v>
      </c>
      <c r="M113" s="98">
        <v>4.9500000000000002E-2</v>
      </c>
      <c r="N113" s="98">
        <v>1.4200000000000001E-2</v>
      </c>
      <c r="O113" s="94">
        <v>174356</v>
      </c>
      <c r="P113" s="96">
        <v>113.39</v>
      </c>
      <c r="Q113" s="84"/>
      <c r="R113" s="94">
        <v>197.70227</v>
      </c>
      <c r="S113" s="95">
        <v>2.0141504616856792E-4</v>
      </c>
      <c r="T113" s="95">
        <f t="shared" si="1"/>
        <v>1.9470556971907958E-3</v>
      </c>
      <c r="U113" s="95">
        <f>R113/'סכום נכסי הקרן'!$C$42</f>
        <v>3.4646857959710268E-4</v>
      </c>
    </row>
    <row r="114" spans="2:21" s="137" customFormat="1">
      <c r="B114" s="87" t="s">
        <v>572</v>
      </c>
      <c r="C114" s="84" t="s">
        <v>573</v>
      </c>
      <c r="D114" s="97" t="s">
        <v>131</v>
      </c>
      <c r="E114" s="97" t="s">
        <v>329</v>
      </c>
      <c r="F114" s="84" t="s">
        <v>574</v>
      </c>
      <c r="G114" s="97" t="s">
        <v>372</v>
      </c>
      <c r="H114" s="84" t="s">
        <v>545</v>
      </c>
      <c r="I114" s="84" t="s">
        <v>171</v>
      </c>
      <c r="J114" s="84"/>
      <c r="K114" s="94">
        <v>6.89</v>
      </c>
      <c r="L114" s="97" t="s">
        <v>175</v>
      </c>
      <c r="M114" s="98">
        <v>1.9599999999999999E-2</v>
      </c>
      <c r="N114" s="98">
        <v>2.0599999999999997E-2</v>
      </c>
      <c r="O114" s="94">
        <v>246000</v>
      </c>
      <c r="P114" s="96">
        <v>99.9</v>
      </c>
      <c r="Q114" s="84"/>
      <c r="R114" s="94">
        <v>245.75401000000002</v>
      </c>
      <c r="S114" s="95">
        <v>4.844846737409307E-4</v>
      </c>
      <c r="T114" s="95">
        <f t="shared" si="1"/>
        <v>2.4202895863460945E-3</v>
      </c>
      <c r="U114" s="95">
        <f>R114/'סכום נכסי הקרן'!$C$42</f>
        <v>4.3067812410546515E-4</v>
      </c>
    </row>
    <row r="115" spans="2:21" s="137" customFormat="1">
      <c r="B115" s="87" t="s">
        <v>575</v>
      </c>
      <c r="C115" s="84" t="s">
        <v>576</v>
      </c>
      <c r="D115" s="97" t="s">
        <v>131</v>
      </c>
      <c r="E115" s="97" t="s">
        <v>329</v>
      </c>
      <c r="F115" s="84" t="s">
        <v>574</v>
      </c>
      <c r="G115" s="97" t="s">
        <v>372</v>
      </c>
      <c r="H115" s="84" t="s">
        <v>545</v>
      </c>
      <c r="I115" s="84" t="s">
        <v>171</v>
      </c>
      <c r="J115" s="84"/>
      <c r="K115" s="94">
        <v>4.87</v>
      </c>
      <c r="L115" s="97" t="s">
        <v>175</v>
      </c>
      <c r="M115" s="98">
        <v>2.75E-2</v>
      </c>
      <c r="N115" s="98">
        <v>1.4199999999999999E-2</v>
      </c>
      <c r="O115" s="94">
        <v>134021.74</v>
      </c>
      <c r="P115" s="96">
        <v>107.19</v>
      </c>
      <c r="Q115" s="84"/>
      <c r="R115" s="94">
        <v>143.65791000000002</v>
      </c>
      <c r="S115" s="95">
        <v>2.6890243073204845E-4</v>
      </c>
      <c r="T115" s="95">
        <f t="shared" si="1"/>
        <v>1.4148039479365748E-3</v>
      </c>
      <c r="U115" s="95">
        <f>R115/'סכום נכסי הקרן'!$C$42</f>
        <v>2.5175710944334845E-4</v>
      </c>
    </row>
    <row r="116" spans="2:21" s="137" customFormat="1">
      <c r="B116" s="87" t="s">
        <v>577</v>
      </c>
      <c r="C116" s="84" t="s">
        <v>578</v>
      </c>
      <c r="D116" s="97" t="s">
        <v>131</v>
      </c>
      <c r="E116" s="97" t="s">
        <v>329</v>
      </c>
      <c r="F116" s="84" t="s">
        <v>579</v>
      </c>
      <c r="G116" s="97" t="s">
        <v>396</v>
      </c>
      <c r="H116" s="84" t="s">
        <v>545</v>
      </c>
      <c r="I116" s="84" t="s">
        <v>173</v>
      </c>
      <c r="J116" s="84"/>
      <c r="K116" s="94">
        <v>0.01</v>
      </c>
      <c r="L116" s="97" t="s">
        <v>175</v>
      </c>
      <c r="M116" s="98">
        <v>5.1900000000000002E-2</v>
      </c>
      <c r="N116" s="98">
        <v>4.2399999999999993E-2</v>
      </c>
      <c r="O116" s="94">
        <v>127783.76</v>
      </c>
      <c r="P116" s="96">
        <v>122.99</v>
      </c>
      <c r="Q116" s="84"/>
      <c r="R116" s="94">
        <v>157.16125</v>
      </c>
      <c r="S116" s="95">
        <v>4.2651239170290182E-4</v>
      </c>
      <c r="T116" s="95">
        <f t="shared" si="1"/>
        <v>1.5477905599674043E-3</v>
      </c>
      <c r="U116" s="95">
        <f>R116/'סכום נכסי הקרן'!$C$42</f>
        <v>2.7542139528901293E-4</v>
      </c>
    </row>
    <row r="117" spans="2:21" s="137" customFormat="1">
      <c r="B117" s="87" t="s">
        <v>580</v>
      </c>
      <c r="C117" s="84" t="s">
        <v>581</v>
      </c>
      <c r="D117" s="97" t="s">
        <v>131</v>
      </c>
      <c r="E117" s="97" t="s">
        <v>329</v>
      </c>
      <c r="F117" s="84" t="s">
        <v>579</v>
      </c>
      <c r="G117" s="97" t="s">
        <v>396</v>
      </c>
      <c r="H117" s="84" t="s">
        <v>545</v>
      </c>
      <c r="I117" s="84" t="s">
        <v>173</v>
      </c>
      <c r="J117" s="84"/>
      <c r="K117" s="94">
        <v>1.49</v>
      </c>
      <c r="L117" s="97" t="s">
        <v>175</v>
      </c>
      <c r="M117" s="98">
        <v>4.5999999999999999E-2</v>
      </c>
      <c r="N117" s="98">
        <v>1.0999999999999999E-2</v>
      </c>
      <c r="O117" s="94">
        <v>17760.599999999999</v>
      </c>
      <c r="P117" s="96">
        <v>108.07</v>
      </c>
      <c r="Q117" s="94">
        <v>0.41975000000000001</v>
      </c>
      <c r="R117" s="94">
        <v>19.613630000000001</v>
      </c>
      <c r="S117" s="95">
        <v>2.7607645194053737E-5</v>
      </c>
      <c r="T117" s="95">
        <f t="shared" si="1"/>
        <v>1.9316333613211579E-4</v>
      </c>
      <c r="U117" s="95">
        <f>R117/'סכום נכסי הקרן'!$C$42</f>
        <v>3.4372425399279037E-5</v>
      </c>
    </row>
    <row r="118" spans="2:21" s="137" customFormat="1">
      <c r="B118" s="87" t="s">
        <v>582</v>
      </c>
      <c r="C118" s="84" t="s">
        <v>583</v>
      </c>
      <c r="D118" s="97" t="s">
        <v>131</v>
      </c>
      <c r="E118" s="97" t="s">
        <v>329</v>
      </c>
      <c r="F118" s="84" t="s">
        <v>579</v>
      </c>
      <c r="G118" s="97" t="s">
        <v>396</v>
      </c>
      <c r="H118" s="84" t="s">
        <v>545</v>
      </c>
      <c r="I118" s="84" t="s">
        <v>173</v>
      </c>
      <c r="J118" s="84"/>
      <c r="K118" s="94">
        <v>4.0900000000000007</v>
      </c>
      <c r="L118" s="97" t="s">
        <v>175</v>
      </c>
      <c r="M118" s="98">
        <v>1.9799999999999998E-2</v>
      </c>
      <c r="N118" s="98">
        <v>1.3499999999999998E-2</v>
      </c>
      <c r="O118" s="94">
        <v>556377</v>
      </c>
      <c r="P118" s="96">
        <v>102.16</v>
      </c>
      <c r="Q118" s="94">
        <v>5.5081300000000004</v>
      </c>
      <c r="R118" s="94">
        <v>573.90287999999998</v>
      </c>
      <c r="S118" s="95">
        <v>5.8589208295517167E-4</v>
      </c>
      <c r="T118" s="95">
        <f t="shared" si="1"/>
        <v>5.6520386545799682E-3</v>
      </c>
      <c r="U118" s="95">
        <f>R118/'סכום נכסי הקרן'!$C$42</f>
        <v>1.0057513030087438E-3</v>
      </c>
    </row>
    <row r="119" spans="2:21" s="137" customFormat="1">
      <c r="B119" s="87" t="s">
        <v>584</v>
      </c>
      <c r="C119" s="84" t="s">
        <v>585</v>
      </c>
      <c r="D119" s="97" t="s">
        <v>131</v>
      </c>
      <c r="E119" s="97" t="s">
        <v>329</v>
      </c>
      <c r="F119" s="84" t="s">
        <v>433</v>
      </c>
      <c r="G119" s="97" t="s">
        <v>413</v>
      </c>
      <c r="H119" s="84" t="s">
        <v>545</v>
      </c>
      <c r="I119" s="84" t="s">
        <v>173</v>
      </c>
      <c r="J119" s="84"/>
      <c r="K119" s="94">
        <v>1.22</v>
      </c>
      <c r="L119" s="97" t="s">
        <v>175</v>
      </c>
      <c r="M119" s="98">
        <v>4.4999999999999998E-2</v>
      </c>
      <c r="N119" s="98">
        <v>1.0800000000000001E-2</v>
      </c>
      <c r="O119" s="94">
        <v>4623</v>
      </c>
      <c r="P119" s="96">
        <v>127.2</v>
      </c>
      <c r="Q119" s="84"/>
      <c r="R119" s="94">
        <v>5.8804699999999999</v>
      </c>
      <c r="S119" s="95">
        <v>4.4310929958461597E-5</v>
      </c>
      <c r="T119" s="95">
        <f t="shared" si="1"/>
        <v>5.7913359394707807E-5</v>
      </c>
      <c r="U119" s="95">
        <f>R119/'סכום נכסי הקרן'!$C$42</f>
        <v>1.0305385407377339E-5</v>
      </c>
    </row>
    <row r="120" spans="2:21" s="137" customFormat="1">
      <c r="B120" s="87" t="s">
        <v>586</v>
      </c>
      <c r="C120" s="84" t="s">
        <v>587</v>
      </c>
      <c r="D120" s="97" t="s">
        <v>131</v>
      </c>
      <c r="E120" s="97" t="s">
        <v>329</v>
      </c>
      <c r="F120" s="84" t="s">
        <v>588</v>
      </c>
      <c r="G120" s="97" t="s">
        <v>396</v>
      </c>
      <c r="H120" s="84" t="s">
        <v>545</v>
      </c>
      <c r="I120" s="84" t="s">
        <v>173</v>
      </c>
      <c r="J120" s="84"/>
      <c r="K120" s="94">
        <v>1</v>
      </c>
      <c r="L120" s="97" t="s">
        <v>175</v>
      </c>
      <c r="M120" s="98">
        <v>3.3500000000000002E-2</v>
      </c>
      <c r="N120" s="98">
        <v>8.7999999999999971E-3</v>
      </c>
      <c r="O120" s="94">
        <v>198776.66</v>
      </c>
      <c r="P120" s="96">
        <v>111.38</v>
      </c>
      <c r="Q120" s="84"/>
      <c r="R120" s="94">
        <v>221.39745000000002</v>
      </c>
      <c r="S120" s="95">
        <v>5.0589620893289316E-4</v>
      </c>
      <c r="T120" s="95">
        <f t="shared" si="1"/>
        <v>2.1804158665756058E-3</v>
      </c>
      <c r="U120" s="95">
        <f>R120/'סכום נכסי הקרן'!$C$42</f>
        <v>3.8799382540180533E-4</v>
      </c>
    </row>
    <row r="121" spans="2:21" s="137" customFormat="1">
      <c r="B121" s="87" t="s">
        <v>589</v>
      </c>
      <c r="C121" s="84" t="s">
        <v>590</v>
      </c>
      <c r="D121" s="97" t="s">
        <v>131</v>
      </c>
      <c r="E121" s="97" t="s">
        <v>329</v>
      </c>
      <c r="F121" s="84" t="s">
        <v>591</v>
      </c>
      <c r="G121" s="97" t="s">
        <v>372</v>
      </c>
      <c r="H121" s="84" t="s">
        <v>545</v>
      </c>
      <c r="I121" s="84" t="s">
        <v>171</v>
      </c>
      <c r="J121" s="84"/>
      <c r="K121" s="94">
        <v>1.9500000000000002</v>
      </c>
      <c r="L121" s="97" t="s">
        <v>175</v>
      </c>
      <c r="M121" s="98">
        <v>4.4999999999999998E-2</v>
      </c>
      <c r="N121" s="98">
        <v>1.1800000000000001E-2</v>
      </c>
      <c r="O121" s="94">
        <v>241545</v>
      </c>
      <c r="P121" s="96">
        <v>114.4</v>
      </c>
      <c r="Q121" s="84"/>
      <c r="R121" s="94">
        <v>276.32747999999998</v>
      </c>
      <c r="S121" s="95">
        <v>4.6339568345323744E-4</v>
      </c>
      <c r="T121" s="95">
        <f t="shared" si="1"/>
        <v>2.7213900691397002E-3</v>
      </c>
      <c r="U121" s="95">
        <f>R121/'סכום נכסי הקרן'!$C$42</f>
        <v>4.8425741140578101E-4</v>
      </c>
    </row>
    <row r="122" spans="2:21" s="137" customFormat="1">
      <c r="B122" s="87" t="s">
        <v>592</v>
      </c>
      <c r="C122" s="84" t="s">
        <v>593</v>
      </c>
      <c r="D122" s="97" t="s">
        <v>131</v>
      </c>
      <c r="E122" s="97" t="s">
        <v>329</v>
      </c>
      <c r="F122" s="84" t="s">
        <v>591</v>
      </c>
      <c r="G122" s="97" t="s">
        <v>372</v>
      </c>
      <c r="H122" s="84" t="s">
        <v>545</v>
      </c>
      <c r="I122" s="84" t="s">
        <v>171</v>
      </c>
      <c r="J122" s="84"/>
      <c r="K122" s="94">
        <v>0.83</v>
      </c>
      <c r="L122" s="97" t="s">
        <v>175</v>
      </c>
      <c r="M122" s="98">
        <v>4.2000000000000003E-2</v>
      </c>
      <c r="N122" s="98">
        <v>1.37E-2</v>
      </c>
      <c r="O122" s="94">
        <v>34490.83</v>
      </c>
      <c r="P122" s="96">
        <v>111.26</v>
      </c>
      <c r="Q122" s="84"/>
      <c r="R122" s="94">
        <v>38.374489999999994</v>
      </c>
      <c r="S122" s="95">
        <v>2.0903533333333334E-4</v>
      </c>
      <c r="T122" s="95">
        <f t="shared" si="1"/>
        <v>3.7792823209005749E-4</v>
      </c>
      <c r="U122" s="95">
        <f>R122/'סכום נכסי הקרן'!$C$42</f>
        <v>6.7250391424758147E-5</v>
      </c>
    </row>
    <row r="123" spans="2:21" s="137" customFormat="1">
      <c r="B123" s="87" t="s">
        <v>594</v>
      </c>
      <c r="C123" s="84" t="s">
        <v>595</v>
      </c>
      <c r="D123" s="97" t="s">
        <v>131</v>
      </c>
      <c r="E123" s="97" t="s">
        <v>329</v>
      </c>
      <c r="F123" s="84" t="s">
        <v>591</v>
      </c>
      <c r="G123" s="97" t="s">
        <v>372</v>
      </c>
      <c r="H123" s="84" t="s">
        <v>545</v>
      </c>
      <c r="I123" s="84" t="s">
        <v>171</v>
      </c>
      <c r="J123" s="84"/>
      <c r="K123" s="94">
        <v>4.24</v>
      </c>
      <c r="L123" s="97" t="s">
        <v>175</v>
      </c>
      <c r="M123" s="98">
        <v>3.3000000000000002E-2</v>
      </c>
      <c r="N123" s="98">
        <v>1.5200000000000002E-2</v>
      </c>
      <c r="O123" s="94">
        <v>555.85</v>
      </c>
      <c r="P123" s="96">
        <v>107.23</v>
      </c>
      <c r="Q123" s="84"/>
      <c r="R123" s="94">
        <v>0.59604000000000001</v>
      </c>
      <c r="S123" s="95">
        <v>8.5690588911790421E-7</v>
      </c>
      <c r="T123" s="95">
        <f t="shared" si="1"/>
        <v>5.8700543891256382E-6</v>
      </c>
      <c r="U123" s="95">
        <f>R123/'סכום נכסי הקרן'!$C$42</f>
        <v>1.0445460852981462E-6</v>
      </c>
    </row>
    <row r="124" spans="2:21" s="137" customFormat="1">
      <c r="B124" s="87" t="s">
        <v>596</v>
      </c>
      <c r="C124" s="84" t="s">
        <v>597</v>
      </c>
      <c r="D124" s="97" t="s">
        <v>131</v>
      </c>
      <c r="E124" s="97" t="s">
        <v>329</v>
      </c>
      <c r="F124" s="84" t="s">
        <v>591</v>
      </c>
      <c r="G124" s="97" t="s">
        <v>372</v>
      </c>
      <c r="H124" s="84" t="s">
        <v>545</v>
      </c>
      <c r="I124" s="84" t="s">
        <v>171</v>
      </c>
      <c r="J124" s="84"/>
      <c r="K124" s="94">
        <v>6.4600000000000009</v>
      </c>
      <c r="L124" s="97" t="s">
        <v>175</v>
      </c>
      <c r="M124" s="98">
        <v>1.6E-2</v>
      </c>
      <c r="N124" s="98">
        <v>1.6399999999999998E-2</v>
      </c>
      <c r="O124" s="94">
        <v>128000</v>
      </c>
      <c r="P124" s="96">
        <v>100.83</v>
      </c>
      <c r="Q124" s="84"/>
      <c r="R124" s="94">
        <v>129.06242</v>
      </c>
      <c r="S124" s="95">
        <v>9.2979333890240803E-4</v>
      </c>
      <c r="T124" s="95">
        <f t="shared" si="1"/>
        <v>1.2710613800955919E-3</v>
      </c>
      <c r="U124" s="95">
        <f>R124/'סכום נכסי הקרן'!$C$42</f>
        <v>2.2617885640243131E-4</v>
      </c>
    </row>
    <row r="125" spans="2:21" s="137" customFormat="1">
      <c r="B125" s="87" t="s">
        <v>598</v>
      </c>
      <c r="C125" s="84" t="s">
        <v>599</v>
      </c>
      <c r="D125" s="97" t="s">
        <v>131</v>
      </c>
      <c r="E125" s="97" t="s">
        <v>329</v>
      </c>
      <c r="F125" s="84" t="s">
        <v>544</v>
      </c>
      <c r="G125" s="97" t="s">
        <v>331</v>
      </c>
      <c r="H125" s="84" t="s">
        <v>600</v>
      </c>
      <c r="I125" s="84" t="s">
        <v>171</v>
      </c>
      <c r="J125" s="84"/>
      <c r="K125" s="94">
        <v>2.97</v>
      </c>
      <c r="L125" s="97" t="s">
        <v>175</v>
      </c>
      <c r="M125" s="98">
        <v>5.2999999999999999E-2</v>
      </c>
      <c r="N125" s="98">
        <v>1.04E-2</v>
      </c>
      <c r="O125" s="94">
        <v>121404</v>
      </c>
      <c r="P125" s="96">
        <v>123.33</v>
      </c>
      <c r="Q125" s="84"/>
      <c r="R125" s="94">
        <v>149.72754999999998</v>
      </c>
      <c r="S125" s="95">
        <v>4.6692768628416265E-4</v>
      </c>
      <c r="T125" s="95">
        <f t="shared" si="1"/>
        <v>1.4745803336194355E-3</v>
      </c>
      <c r="U125" s="95">
        <f>R125/'סכום נכסי הקרן'!$C$42</f>
        <v>2.6239401082776728E-4</v>
      </c>
    </row>
    <row r="126" spans="2:21" s="137" customFormat="1">
      <c r="B126" s="87" t="s">
        <v>601</v>
      </c>
      <c r="C126" s="84" t="s">
        <v>602</v>
      </c>
      <c r="D126" s="97" t="s">
        <v>131</v>
      </c>
      <c r="E126" s="97" t="s">
        <v>329</v>
      </c>
      <c r="F126" s="84" t="s">
        <v>603</v>
      </c>
      <c r="G126" s="97" t="s">
        <v>372</v>
      </c>
      <c r="H126" s="84" t="s">
        <v>600</v>
      </c>
      <c r="I126" s="84" t="s">
        <v>171</v>
      </c>
      <c r="J126" s="84"/>
      <c r="K126" s="94">
        <v>2.41</v>
      </c>
      <c r="L126" s="97" t="s">
        <v>175</v>
      </c>
      <c r="M126" s="98">
        <v>5.3499999999999999E-2</v>
      </c>
      <c r="N126" s="98">
        <v>1.37E-2</v>
      </c>
      <c r="O126" s="94">
        <v>153905.62</v>
      </c>
      <c r="P126" s="96">
        <v>111.1</v>
      </c>
      <c r="Q126" s="84"/>
      <c r="R126" s="94">
        <v>170.98915</v>
      </c>
      <c r="S126" s="95">
        <v>5.2407117607373847E-4</v>
      </c>
      <c r="T126" s="95">
        <f t="shared" si="1"/>
        <v>1.6839735763545436E-3</v>
      </c>
      <c r="U126" s="95">
        <f>R126/'סכום נכסי הקרן'!$C$42</f>
        <v>2.9965446490329089E-4</v>
      </c>
    </row>
    <row r="127" spans="2:21" s="137" customFormat="1">
      <c r="B127" s="87" t="s">
        <v>604</v>
      </c>
      <c r="C127" s="84" t="s">
        <v>605</v>
      </c>
      <c r="D127" s="97" t="s">
        <v>131</v>
      </c>
      <c r="E127" s="97" t="s">
        <v>329</v>
      </c>
      <c r="F127" s="84" t="s">
        <v>606</v>
      </c>
      <c r="G127" s="97" t="s">
        <v>372</v>
      </c>
      <c r="H127" s="84" t="s">
        <v>600</v>
      </c>
      <c r="I127" s="84" t="s">
        <v>173</v>
      </c>
      <c r="J127" s="84"/>
      <c r="K127" s="94">
        <v>2.19</v>
      </c>
      <c r="L127" s="97" t="s">
        <v>175</v>
      </c>
      <c r="M127" s="98">
        <v>4.2500000000000003E-2</v>
      </c>
      <c r="N127" s="98">
        <v>1.11E-2</v>
      </c>
      <c r="O127" s="94">
        <v>3396.48</v>
      </c>
      <c r="P127" s="96">
        <v>114.5</v>
      </c>
      <c r="Q127" s="94">
        <v>0.54150999999999994</v>
      </c>
      <c r="R127" s="94">
        <v>4.4620299999999995</v>
      </c>
      <c r="S127" s="95">
        <v>1.8615323339446869E-5</v>
      </c>
      <c r="T127" s="95">
        <f t="shared" si="1"/>
        <v>4.3943961455456458E-5</v>
      </c>
      <c r="U127" s="95">
        <f>R127/'סכום נכסי הקרן'!$C$42</f>
        <v>7.8196026591887893E-6</v>
      </c>
    </row>
    <row r="128" spans="2:21" s="137" customFormat="1">
      <c r="B128" s="87" t="s">
        <v>607</v>
      </c>
      <c r="C128" s="84" t="s">
        <v>608</v>
      </c>
      <c r="D128" s="97" t="s">
        <v>131</v>
      </c>
      <c r="E128" s="97" t="s">
        <v>329</v>
      </c>
      <c r="F128" s="84" t="s">
        <v>606</v>
      </c>
      <c r="G128" s="97" t="s">
        <v>372</v>
      </c>
      <c r="H128" s="84" t="s">
        <v>600</v>
      </c>
      <c r="I128" s="84" t="s">
        <v>173</v>
      </c>
      <c r="J128" s="84"/>
      <c r="K128" s="94">
        <v>2.79</v>
      </c>
      <c r="L128" s="97" t="s">
        <v>175</v>
      </c>
      <c r="M128" s="98">
        <v>4.5999999999999999E-2</v>
      </c>
      <c r="N128" s="98">
        <v>1.23E-2</v>
      </c>
      <c r="O128" s="94">
        <v>358853.84</v>
      </c>
      <c r="P128" s="96">
        <v>110.85</v>
      </c>
      <c r="Q128" s="84"/>
      <c r="R128" s="94">
        <v>397.78949</v>
      </c>
      <c r="S128" s="95">
        <v>8.3156846199646504E-4</v>
      </c>
      <c r="T128" s="95">
        <f t="shared" si="1"/>
        <v>3.9175993921927209E-3</v>
      </c>
      <c r="U128" s="95">
        <f>R128/'סכום נכסי הקרן'!$C$42</f>
        <v>6.9711672799182276E-4</v>
      </c>
    </row>
    <row r="129" spans="2:21" s="137" customFormat="1">
      <c r="B129" s="87" t="s">
        <v>609</v>
      </c>
      <c r="C129" s="84" t="s">
        <v>610</v>
      </c>
      <c r="D129" s="97" t="s">
        <v>131</v>
      </c>
      <c r="E129" s="97" t="s">
        <v>329</v>
      </c>
      <c r="F129" s="84" t="s">
        <v>606</v>
      </c>
      <c r="G129" s="97" t="s">
        <v>372</v>
      </c>
      <c r="H129" s="84" t="s">
        <v>600</v>
      </c>
      <c r="I129" s="84" t="s">
        <v>173</v>
      </c>
      <c r="J129" s="84"/>
      <c r="K129" s="94">
        <v>6.2900000000000009</v>
      </c>
      <c r="L129" s="97" t="s">
        <v>175</v>
      </c>
      <c r="M129" s="98">
        <v>3.0600000000000002E-2</v>
      </c>
      <c r="N129" s="98">
        <v>2.3099999999999999E-2</v>
      </c>
      <c r="O129" s="94">
        <v>166000</v>
      </c>
      <c r="P129" s="96">
        <v>105.19</v>
      </c>
      <c r="Q129" s="94">
        <v>2.5498400000000001</v>
      </c>
      <c r="R129" s="94">
        <v>177.16523999999998</v>
      </c>
      <c r="S129" s="95">
        <v>1.3440207270666344E-3</v>
      </c>
      <c r="T129" s="95">
        <f t="shared" si="1"/>
        <v>1.7447983267272281E-3</v>
      </c>
      <c r="U129" s="95">
        <f>R129/'סכום נכסי הקרן'!$C$42</f>
        <v>3.1047791740974851E-4</v>
      </c>
    </row>
    <row r="130" spans="2:21" s="137" customFormat="1">
      <c r="B130" s="87" t="s">
        <v>611</v>
      </c>
      <c r="C130" s="84" t="s">
        <v>612</v>
      </c>
      <c r="D130" s="97" t="s">
        <v>131</v>
      </c>
      <c r="E130" s="97" t="s">
        <v>329</v>
      </c>
      <c r="F130" s="84" t="s">
        <v>613</v>
      </c>
      <c r="G130" s="97" t="s">
        <v>372</v>
      </c>
      <c r="H130" s="84" t="s">
        <v>600</v>
      </c>
      <c r="I130" s="84" t="s">
        <v>171</v>
      </c>
      <c r="J130" s="84"/>
      <c r="K130" s="94">
        <v>1.4699999999999998</v>
      </c>
      <c r="L130" s="97" t="s">
        <v>175</v>
      </c>
      <c r="M130" s="98">
        <v>4.4500000000000005E-2</v>
      </c>
      <c r="N130" s="98">
        <v>1.2199999999999999E-2</v>
      </c>
      <c r="O130" s="94">
        <v>52207.88</v>
      </c>
      <c r="P130" s="96">
        <v>109.63</v>
      </c>
      <c r="Q130" s="84"/>
      <c r="R130" s="94">
        <v>57.235510000000005</v>
      </c>
      <c r="S130" s="95">
        <v>5.2484112280389657E-4</v>
      </c>
      <c r="T130" s="95">
        <f t="shared" si="1"/>
        <v>5.636795461535205E-4</v>
      </c>
      <c r="U130" s="95">
        <f>R130/'סכום נכסי הקרן'!$C$42</f>
        <v>1.0030388549517297E-4</v>
      </c>
    </row>
    <row r="131" spans="2:21" s="137" customFormat="1">
      <c r="B131" s="87" t="s">
        <v>614</v>
      </c>
      <c r="C131" s="84" t="s">
        <v>615</v>
      </c>
      <c r="D131" s="97" t="s">
        <v>131</v>
      </c>
      <c r="E131" s="97" t="s">
        <v>329</v>
      </c>
      <c r="F131" s="84" t="s">
        <v>613</v>
      </c>
      <c r="G131" s="97" t="s">
        <v>372</v>
      </c>
      <c r="H131" s="84" t="s">
        <v>600</v>
      </c>
      <c r="I131" s="84" t="s">
        <v>171</v>
      </c>
      <c r="J131" s="84"/>
      <c r="K131" s="94">
        <v>4.24</v>
      </c>
      <c r="L131" s="97" t="s">
        <v>175</v>
      </c>
      <c r="M131" s="98">
        <v>3.2500000000000001E-2</v>
      </c>
      <c r="N131" s="98">
        <v>1.7000000000000001E-2</v>
      </c>
      <c r="O131" s="94">
        <v>110500</v>
      </c>
      <c r="P131" s="96">
        <v>105.62</v>
      </c>
      <c r="Q131" s="84"/>
      <c r="R131" s="94">
        <v>116.71010000000001</v>
      </c>
      <c r="S131" s="95">
        <v>8.3909403662322743E-4</v>
      </c>
      <c r="T131" s="95">
        <f t="shared" si="1"/>
        <v>1.1494105005709218E-3</v>
      </c>
      <c r="U131" s="95">
        <f>R131/'סכום נכסי הקרן'!$C$42</f>
        <v>2.0453170604280781E-4</v>
      </c>
    </row>
    <row r="132" spans="2:21" s="137" customFormat="1">
      <c r="B132" s="87" t="s">
        <v>616</v>
      </c>
      <c r="C132" s="84" t="s">
        <v>617</v>
      </c>
      <c r="D132" s="97" t="s">
        <v>131</v>
      </c>
      <c r="E132" s="97" t="s">
        <v>329</v>
      </c>
      <c r="F132" s="84" t="s">
        <v>407</v>
      </c>
      <c r="G132" s="97" t="s">
        <v>331</v>
      </c>
      <c r="H132" s="84" t="s">
        <v>600</v>
      </c>
      <c r="I132" s="84" t="s">
        <v>173</v>
      </c>
      <c r="J132" s="84"/>
      <c r="K132" s="94">
        <v>4.1000000000000005</v>
      </c>
      <c r="L132" s="97" t="s">
        <v>175</v>
      </c>
      <c r="M132" s="98">
        <v>5.0999999999999997E-2</v>
      </c>
      <c r="N132" s="98">
        <v>1.34E-2</v>
      </c>
      <c r="O132" s="94">
        <v>995575</v>
      </c>
      <c r="P132" s="96">
        <v>139.94</v>
      </c>
      <c r="Q132" s="94">
        <v>15.259</v>
      </c>
      <c r="R132" s="94">
        <v>1408.4666599999998</v>
      </c>
      <c r="S132" s="95">
        <v>8.6779830447844444E-4</v>
      </c>
      <c r="T132" s="95">
        <f t="shared" si="1"/>
        <v>1.3871176262449042E-2</v>
      </c>
      <c r="U132" s="95">
        <f>R132/'סכום נכסי הקרן'!$C$42</f>
        <v>2.4683047043419144E-3</v>
      </c>
    </row>
    <row r="133" spans="2:21" s="137" customFormat="1">
      <c r="B133" s="87" t="s">
        <v>618</v>
      </c>
      <c r="C133" s="84" t="s">
        <v>619</v>
      </c>
      <c r="D133" s="97" t="s">
        <v>131</v>
      </c>
      <c r="E133" s="97" t="s">
        <v>329</v>
      </c>
      <c r="F133" s="84" t="s">
        <v>620</v>
      </c>
      <c r="G133" s="97" t="s">
        <v>372</v>
      </c>
      <c r="H133" s="84" t="s">
        <v>600</v>
      </c>
      <c r="I133" s="84" t="s">
        <v>171</v>
      </c>
      <c r="J133" s="84"/>
      <c r="K133" s="94">
        <v>2.4499999999999997</v>
      </c>
      <c r="L133" s="97" t="s">
        <v>175</v>
      </c>
      <c r="M133" s="98">
        <v>4.5999999999999999E-2</v>
      </c>
      <c r="N133" s="98">
        <v>1.1599999999999999E-2</v>
      </c>
      <c r="O133" s="94">
        <v>129473.71000000002</v>
      </c>
      <c r="P133" s="96">
        <v>129.94999999999999</v>
      </c>
      <c r="Q133" s="94">
        <v>47.730940000000004</v>
      </c>
      <c r="R133" s="94">
        <v>219.23917</v>
      </c>
      <c r="S133" s="95">
        <v>4.2132525951798513E-4</v>
      </c>
      <c r="T133" s="95">
        <f t="shared" si="1"/>
        <v>2.1591602109367861E-3</v>
      </c>
      <c r="U133" s="95">
        <f>R133/'סכום נכסי הקרן'!$C$42</f>
        <v>3.8421149044949121E-4</v>
      </c>
    </row>
    <row r="134" spans="2:21" s="137" customFormat="1">
      <c r="B134" s="87" t="s">
        <v>621</v>
      </c>
      <c r="C134" s="84" t="s">
        <v>622</v>
      </c>
      <c r="D134" s="97" t="s">
        <v>131</v>
      </c>
      <c r="E134" s="97" t="s">
        <v>329</v>
      </c>
      <c r="F134" s="84" t="s">
        <v>623</v>
      </c>
      <c r="G134" s="97" t="s">
        <v>372</v>
      </c>
      <c r="H134" s="84" t="s">
        <v>600</v>
      </c>
      <c r="I134" s="84" t="s">
        <v>173</v>
      </c>
      <c r="J134" s="84"/>
      <c r="K134" s="94">
        <v>1.96</v>
      </c>
      <c r="L134" s="97" t="s">
        <v>175</v>
      </c>
      <c r="M134" s="98">
        <v>5.4000000000000006E-2</v>
      </c>
      <c r="N134" s="98">
        <v>9.7999999999999997E-3</v>
      </c>
      <c r="O134" s="94">
        <v>142509.79</v>
      </c>
      <c r="P134" s="96">
        <v>130.28</v>
      </c>
      <c r="Q134" s="94">
        <v>4.6119599999999998</v>
      </c>
      <c r="R134" s="94">
        <v>190.27372</v>
      </c>
      <c r="S134" s="95">
        <v>6.993394042325167E-4</v>
      </c>
      <c r="T134" s="95">
        <f t="shared" si="1"/>
        <v>1.8738961902242512E-3</v>
      </c>
      <c r="U134" s="95">
        <f>R134/'סכום נכסי הקרן'!$C$42</f>
        <v>3.3345022038976503E-4</v>
      </c>
    </row>
    <row r="135" spans="2:21" s="137" customFormat="1">
      <c r="B135" s="87" t="s">
        <v>624</v>
      </c>
      <c r="C135" s="84" t="s">
        <v>625</v>
      </c>
      <c r="D135" s="97" t="s">
        <v>131</v>
      </c>
      <c r="E135" s="97" t="s">
        <v>329</v>
      </c>
      <c r="F135" s="84" t="s">
        <v>626</v>
      </c>
      <c r="G135" s="97" t="s">
        <v>372</v>
      </c>
      <c r="H135" s="84" t="s">
        <v>600</v>
      </c>
      <c r="I135" s="84" t="s">
        <v>173</v>
      </c>
      <c r="J135" s="84"/>
      <c r="K135" s="94">
        <v>2.3500000000000005</v>
      </c>
      <c r="L135" s="97" t="s">
        <v>175</v>
      </c>
      <c r="M135" s="98">
        <v>4.7500000000000001E-2</v>
      </c>
      <c r="N135" s="98">
        <v>8.7000000000000011E-3</v>
      </c>
      <c r="O135" s="94">
        <v>132354.66</v>
      </c>
      <c r="P135" s="96">
        <v>110.21</v>
      </c>
      <c r="Q135" s="84"/>
      <c r="R135" s="94">
        <v>145.86807999999999</v>
      </c>
      <c r="S135" s="95">
        <v>7.4805678814319457E-4</v>
      </c>
      <c r="T135" s="95">
        <f t="shared" si="1"/>
        <v>1.43657063827483E-3</v>
      </c>
      <c r="U135" s="95">
        <f>R135/'סכום נכסי הקרן'!$C$42</f>
        <v>2.5563038040057174E-4</v>
      </c>
    </row>
    <row r="136" spans="2:21" s="137" customFormat="1">
      <c r="B136" s="87" t="s">
        <v>627</v>
      </c>
      <c r="C136" s="84" t="s">
        <v>628</v>
      </c>
      <c r="D136" s="97" t="s">
        <v>131</v>
      </c>
      <c r="E136" s="97" t="s">
        <v>329</v>
      </c>
      <c r="F136" s="84" t="s">
        <v>571</v>
      </c>
      <c r="G136" s="97" t="s">
        <v>372</v>
      </c>
      <c r="H136" s="84" t="s">
        <v>600</v>
      </c>
      <c r="I136" s="84" t="s">
        <v>173</v>
      </c>
      <c r="J136" s="84"/>
      <c r="K136" s="94">
        <v>0.4</v>
      </c>
      <c r="L136" s="97" t="s">
        <v>175</v>
      </c>
      <c r="M136" s="98">
        <v>0.05</v>
      </c>
      <c r="N136" s="98">
        <v>1.1399999999999999E-2</v>
      </c>
      <c r="O136" s="94">
        <v>112263.3</v>
      </c>
      <c r="P136" s="96">
        <v>125.16</v>
      </c>
      <c r="Q136" s="84"/>
      <c r="R136" s="94">
        <v>140.50873999999999</v>
      </c>
      <c r="S136" s="95">
        <v>3.9921985643699308E-4</v>
      </c>
      <c r="T136" s="95">
        <f t="shared" si="1"/>
        <v>1.3837895878590582E-3</v>
      </c>
      <c r="U136" s="95">
        <f>R136/'סכום נכסי הקרן'!$C$42</f>
        <v>2.4623826306485307E-4</v>
      </c>
    </row>
    <row r="137" spans="2:21" s="137" customFormat="1">
      <c r="B137" s="87" t="s">
        <v>629</v>
      </c>
      <c r="C137" s="84" t="s">
        <v>630</v>
      </c>
      <c r="D137" s="97" t="s">
        <v>131</v>
      </c>
      <c r="E137" s="97" t="s">
        <v>329</v>
      </c>
      <c r="F137" s="84" t="s">
        <v>631</v>
      </c>
      <c r="G137" s="97" t="s">
        <v>372</v>
      </c>
      <c r="H137" s="84" t="s">
        <v>600</v>
      </c>
      <c r="I137" s="84" t="s">
        <v>173</v>
      </c>
      <c r="J137" s="84"/>
      <c r="K137" s="94">
        <v>4.93</v>
      </c>
      <c r="L137" s="97" t="s">
        <v>175</v>
      </c>
      <c r="M137" s="98">
        <v>4.3400000000000001E-2</v>
      </c>
      <c r="N137" s="98">
        <v>2.2599999999999999E-2</v>
      </c>
      <c r="O137" s="94">
        <v>30.44</v>
      </c>
      <c r="P137" s="96">
        <v>111.18</v>
      </c>
      <c r="Q137" s="84"/>
      <c r="R137" s="94">
        <v>3.3840000000000002E-2</v>
      </c>
      <c r="S137" s="95">
        <v>1.8070909448426417E-8</v>
      </c>
      <c r="T137" s="95">
        <f t="shared" si="1"/>
        <v>3.3327065386217637E-7</v>
      </c>
      <c r="U137" s="95">
        <f>R137/'סכום נכסי הקרן'!$C$42</f>
        <v>5.9303804319322974E-8</v>
      </c>
    </row>
    <row r="138" spans="2:21" s="137" customFormat="1">
      <c r="B138" s="87" t="s">
        <v>632</v>
      </c>
      <c r="C138" s="84" t="s">
        <v>633</v>
      </c>
      <c r="D138" s="97" t="s">
        <v>131</v>
      </c>
      <c r="E138" s="97" t="s">
        <v>329</v>
      </c>
      <c r="F138" s="84" t="s">
        <v>634</v>
      </c>
      <c r="G138" s="97" t="s">
        <v>372</v>
      </c>
      <c r="H138" s="84" t="s">
        <v>635</v>
      </c>
      <c r="I138" s="84" t="s">
        <v>171</v>
      </c>
      <c r="J138" s="84"/>
      <c r="K138" s="94">
        <v>1.48</v>
      </c>
      <c r="L138" s="97" t="s">
        <v>175</v>
      </c>
      <c r="M138" s="98">
        <v>5.5999999999999994E-2</v>
      </c>
      <c r="N138" s="98">
        <v>1.1399999999999999E-2</v>
      </c>
      <c r="O138" s="94">
        <v>135357.79999999999</v>
      </c>
      <c r="P138" s="96">
        <v>112.32</v>
      </c>
      <c r="Q138" s="94">
        <v>3.9938000000000002</v>
      </c>
      <c r="R138" s="94">
        <v>156.02769000000001</v>
      </c>
      <c r="S138" s="95">
        <v>7.1269455150481235E-4</v>
      </c>
      <c r="T138" s="95">
        <f t="shared" si="1"/>
        <v>1.5366267809369077E-3</v>
      </c>
      <c r="U138" s="95">
        <f>R138/'סכום נכסי הקרן'!$C$42</f>
        <v>2.7343485804243455E-4</v>
      </c>
    </row>
    <row r="139" spans="2:21" s="137" customFormat="1">
      <c r="B139" s="87" t="s">
        <v>636</v>
      </c>
      <c r="C139" s="84" t="s">
        <v>637</v>
      </c>
      <c r="D139" s="97" t="s">
        <v>131</v>
      </c>
      <c r="E139" s="97" t="s">
        <v>329</v>
      </c>
      <c r="F139" s="84" t="s">
        <v>603</v>
      </c>
      <c r="G139" s="97" t="s">
        <v>372</v>
      </c>
      <c r="H139" s="84" t="s">
        <v>635</v>
      </c>
      <c r="I139" s="84" t="s">
        <v>173</v>
      </c>
      <c r="J139" s="84"/>
      <c r="K139" s="94">
        <v>0.5</v>
      </c>
      <c r="L139" s="97" t="s">
        <v>175</v>
      </c>
      <c r="M139" s="98">
        <v>5.5E-2</v>
      </c>
      <c r="N139" s="98">
        <v>1.0200000000000001E-2</v>
      </c>
      <c r="O139" s="94">
        <v>16369</v>
      </c>
      <c r="P139" s="96">
        <v>122.56</v>
      </c>
      <c r="Q139" s="84"/>
      <c r="R139" s="94">
        <v>20.06185</v>
      </c>
      <c r="S139" s="95">
        <v>2.7293038766152566E-4</v>
      </c>
      <c r="T139" s="95">
        <f t="shared" si="1"/>
        <v>1.9757759654801722E-4</v>
      </c>
      <c r="U139" s="95">
        <f>R139/'סכום נכסי הקרן'!$C$42</f>
        <v>3.515792041027215E-5</v>
      </c>
    </row>
    <row r="140" spans="2:21" s="137" customFormat="1">
      <c r="B140" s="87" t="s">
        <v>638</v>
      </c>
      <c r="C140" s="84" t="s">
        <v>639</v>
      </c>
      <c r="D140" s="97" t="s">
        <v>131</v>
      </c>
      <c r="E140" s="97" t="s">
        <v>329</v>
      </c>
      <c r="F140" s="84" t="s">
        <v>640</v>
      </c>
      <c r="G140" s="97" t="s">
        <v>420</v>
      </c>
      <c r="H140" s="84" t="s">
        <v>635</v>
      </c>
      <c r="I140" s="84" t="s">
        <v>171</v>
      </c>
      <c r="J140" s="84"/>
      <c r="K140" s="94">
        <v>0.89999999999999991</v>
      </c>
      <c r="L140" s="97" t="s">
        <v>175</v>
      </c>
      <c r="M140" s="98">
        <v>4.2000000000000003E-2</v>
      </c>
      <c r="N140" s="98">
        <v>1.15E-2</v>
      </c>
      <c r="O140" s="94">
        <v>103434.38</v>
      </c>
      <c r="P140" s="96">
        <v>104.8</v>
      </c>
      <c r="Q140" s="84"/>
      <c r="R140" s="94">
        <v>108.39923</v>
      </c>
      <c r="S140" s="95">
        <v>2.8766384975410764E-4</v>
      </c>
      <c r="T140" s="95">
        <f t="shared" ref="T140:T203" si="2">R140/$R$11</f>
        <v>1.0675615325134882E-3</v>
      </c>
      <c r="U140" s="95">
        <f>R140/'סכום נכסי הקרן'!$C$42</f>
        <v>1.8996710178148003E-4</v>
      </c>
    </row>
    <row r="141" spans="2:21" s="137" customFormat="1">
      <c r="B141" s="87" t="s">
        <v>641</v>
      </c>
      <c r="C141" s="84" t="s">
        <v>642</v>
      </c>
      <c r="D141" s="97" t="s">
        <v>131</v>
      </c>
      <c r="E141" s="97" t="s">
        <v>329</v>
      </c>
      <c r="F141" s="84" t="s">
        <v>643</v>
      </c>
      <c r="G141" s="97" t="s">
        <v>372</v>
      </c>
      <c r="H141" s="84" t="s">
        <v>635</v>
      </c>
      <c r="I141" s="84" t="s">
        <v>171</v>
      </c>
      <c r="J141" s="84"/>
      <c r="K141" s="94">
        <v>2.0499999999999998</v>
      </c>
      <c r="L141" s="97" t="s">
        <v>175</v>
      </c>
      <c r="M141" s="98">
        <v>4.8000000000000001E-2</v>
      </c>
      <c r="N141" s="98">
        <v>1.29E-2</v>
      </c>
      <c r="O141" s="94">
        <v>88400</v>
      </c>
      <c r="P141" s="96">
        <v>106.62</v>
      </c>
      <c r="Q141" s="94">
        <v>2.1215999999999999</v>
      </c>
      <c r="R141" s="94">
        <v>96.373689999999996</v>
      </c>
      <c r="S141" s="95">
        <v>3.3400133600534405E-4</v>
      </c>
      <c r="T141" s="95">
        <f t="shared" si="2"/>
        <v>9.4912892084546947E-4</v>
      </c>
      <c r="U141" s="95">
        <f>R141/'סכום נכסי הקרן'!$C$42</f>
        <v>1.6889262568827105E-4</v>
      </c>
    </row>
    <row r="142" spans="2:21" s="137" customFormat="1">
      <c r="B142" s="87" t="s">
        <v>644</v>
      </c>
      <c r="C142" s="84" t="s">
        <v>645</v>
      </c>
      <c r="D142" s="97" t="s">
        <v>131</v>
      </c>
      <c r="E142" s="97" t="s">
        <v>329</v>
      </c>
      <c r="F142" s="84" t="s">
        <v>646</v>
      </c>
      <c r="G142" s="97" t="s">
        <v>441</v>
      </c>
      <c r="H142" s="84" t="s">
        <v>635</v>
      </c>
      <c r="I142" s="84" t="s">
        <v>173</v>
      </c>
      <c r="J142" s="84"/>
      <c r="K142" s="94">
        <v>1.7100000000000002</v>
      </c>
      <c r="L142" s="97" t="s">
        <v>175</v>
      </c>
      <c r="M142" s="98">
        <v>4.8000000000000001E-2</v>
      </c>
      <c r="N142" s="98">
        <v>1.3600000000000001E-2</v>
      </c>
      <c r="O142" s="94">
        <v>220853</v>
      </c>
      <c r="P142" s="96">
        <v>124.35</v>
      </c>
      <c r="Q142" s="84"/>
      <c r="R142" s="94">
        <v>274.63072</v>
      </c>
      <c r="S142" s="95">
        <v>3.5983844446011337E-4</v>
      </c>
      <c r="T142" s="95">
        <f t="shared" si="2"/>
        <v>2.7046796579503628E-3</v>
      </c>
      <c r="U142" s="95">
        <f>R142/'סכום נכסי הקרן'!$C$42</f>
        <v>4.8128387940173692E-4</v>
      </c>
    </row>
    <row r="143" spans="2:21" s="137" customFormat="1">
      <c r="B143" s="87" t="s">
        <v>647</v>
      </c>
      <c r="C143" s="84" t="s">
        <v>648</v>
      </c>
      <c r="D143" s="97" t="s">
        <v>131</v>
      </c>
      <c r="E143" s="97" t="s">
        <v>329</v>
      </c>
      <c r="F143" s="84" t="s">
        <v>649</v>
      </c>
      <c r="G143" s="97" t="s">
        <v>372</v>
      </c>
      <c r="H143" s="84" t="s">
        <v>635</v>
      </c>
      <c r="I143" s="84" t="s">
        <v>173</v>
      </c>
      <c r="J143" s="84"/>
      <c r="K143" s="94">
        <v>1.9599999999999997</v>
      </c>
      <c r="L143" s="97" t="s">
        <v>175</v>
      </c>
      <c r="M143" s="98">
        <v>5.4000000000000006E-2</v>
      </c>
      <c r="N143" s="98">
        <v>2.9699999999999997E-2</v>
      </c>
      <c r="O143" s="94">
        <v>47750.62</v>
      </c>
      <c r="P143" s="96">
        <v>107.68</v>
      </c>
      <c r="Q143" s="84"/>
      <c r="R143" s="94">
        <v>51.417870000000001</v>
      </c>
      <c r="S143" s="95">
        <v>6.2419111111111116E-4</v>
      </c>
      <c r="T143" s="95">
        <f t="shared" si="2"/>
        <v>5.0638496321218625E-4</v>
      </c>
      <c r="U143" s="95">
        <f>R143/'סכום נכסי הקרן'!$C$42</f>
        <v>9.0108608185472428E-5</v>
      </c>
    </row>
    <row r="144" spans="2:21" s="137" customFormat="1">
      <c r="B144" s="87" t="s">
        <v>650</v>
      </c>
      <c r="C144" s="84" t="s">
        <v>651</v>
      </c>
      <c r="D144" s="97" t="s">
        <v>131</v>
      </c>
      <c r="E144" s="97" t="s">
        <v>329</v>
      </c>
      <c r="F144" s="84" t="s">
        <v>649</v>
      </c>
      <c r="G144" s="97" t="s">
        <v>372</v>
      </c>
      <c r="H144" s="84" t="s">
        <v>635</v>
      </c>
      <c r="I144" s="84" t="s">
        <v>173</v>
      </c>
      <c r="J144" s="84"/>
      <c r="K144" s="94">
        <v>1.39</v>
      </c>
      <c r="L144" s="97" t="s">
        <v>175</v>
      </c>
      <c r="M144" s="98">
        <v>6.4000000000000001E-2</v>
      </c>
      <c r="N144" s="98">
        <v>2.3900000000000001E-2</v>
      </c>
      <c r="O144" s="94">
        <v>33539.269999999997</v>
      </c>
      <c r="P144" s="96">
        <v>115.4</v>
      </c>
      <c r="Q144" s="84"/>
      <c r="R144" s="94">
        <v>38.704329999999999</v>
      </c>
      <c r="S144" s="95">
        <v>4.8869977385851003E-4</v>
      </c>
      <c r="T144" s="95">
        <f t="shared" si="2"/>
        <v>3.8117663612285605E-4</v>
      </c>
      <c r="U144" s="95">
        <f>R144/'סכום נכסי הקרן'!$C$42</f>
        <v>6.7828428269222862E-5</v>
      </c>
    </row>
    <row r="145" spans="2:21" s="137" customFormat="1">
      <c r="B145" s="87" t="s">
        <v>652</v>
      </c>
      <c r="C145" s="84" t="s">
        <v>653</v>
      </c>
      <c r="D145" s="97" t="s">
        <v>131</v>
      </c>
      <c r="E145" s="97" t="s">
        <v>329</v>
      </c>
      <c r="F145" s="84" t="s">
        <v>649</v>
      </c>
      <c r="G145" s="97" t="s">
        <v>372</v>
      </c>
      <c r="H145" s="84" t="s">
        <v>635</v>
      </c>
      <c r="I145" s="84" t="s">
        <v>173</v>
      </c>
      <c r="J145" s="84"/>
      <c r="K145" s="94">
        <v>3.12</v>
      </c>
      <c r="L145" s="97" t="s">
        <v>175</v>
      </c>
      <c r="M145" s="98">
        <v>2.5000000000000001E-2</v>
      </c>
      <c r="N145" s="98">
        <v>4.2800000000000005E-2</v>
      </c>
      <c r="O145" s="94">
        <v>192600</v>
      </c>
      <c r="P145" s="96">
        <v>94.95</v>
      </c>
      <c r="Q145" s="84"/>
      <c r="R145" s="94">
        <v>182.87369000000001</v>
      </c>
      <c r="S145" s="95">
        <v>6.3611382672338625E-4</v>
      </c>
      <c r="T145" s="95">
        <f t="shared" si="2"/>
        <v>1.8010175602981367E-3</v>
      </c>
      <c r="U145" s="95">
        <f>R145/'סכום נכסי הקרן'!$C$42</f>
        <v>3.2048184181183602E-4</v>
      </c>
    </row>
    <row r="146" spans="2:21" s="137" customFormat="1">
      <c r="B146" s="87" t="s">
        <v>654</v>
      </c>
      <c r="C146" s="84" t="s">
        <v>655</v>
      </c>
      <c r="D146" s="97" t="s">
        <v>131</v>
      </c>
      <c r="E146" s="97" t="s">
        <v>329</v>
      </c>
      <c r="F146" s="84" t="s">
        <v>656</v>
      </c>
      <c r="G146" s="97" t="s">
        <v>490</v>
      </c>
      <c r="H146" s="84" t="s">
        <v>635</v>
      </c>
      <c r="I146" s="84" t="s">
        <v>173</v>
      </c>
      <c r="J146" s="84"/>
      <c r="K146" s="94">
        <v>2.16</v>
      </c>
      <c r="L146" s="97" t="s">
        <v>175</v>
      </c>
      <c r="M146" s="98">
        <v>0.05</v>
      </c>
      <c r="N146" s="98">
        <v>1.44E-2</v>
      </c>
      <c r="O146" s="94">
        <v>110</v>
      </c>
      <c r="P146" s="96">
        <v>107.2</v>
      </c>
      <c r="Q146" s="84"/>
      <c r="R146" s="94">
        <v>0.11792</v>
      </c>
      <c r="S146" s="95">
        <v>5.3463200307170386E-7</v>
      </c>
      <c r="T146" s="95">
        <f t="shared" si="2"/>
        <v>1.1613261082573238E-6</v>
      </c>
      <c r="U146" s="95">
        <f>R146/'סכום נכסי הקרן'!$C$42</f>
        <v>2.0665202734440202E-7</v>
      </c>
    </row>
    <row r="147" spans="2:21" s="137" customFormat="1">
      <c r="B147" s="87" t="s">
        <v>657</v>
      </c>
      <c r="C147" s="84" t="s">
        <v>658</v>
      </c>
      <c r="D147" s="97" t="s">
        <v>131</v>
      </c>
      <c r="E147" s="97" t="s">
        <v>329</v>
      </c>
      <c r="F147" s="84" t="s">
        <v>563</v>
      </c>
      <c r="G147" s="97" t="s">
        <v>331</v>
      </c>
      <c r="H147" s="84" t="s">
        <v>635</v>
      </c>
      <c r="I147" s="84" t="s">
        <v>173</v>
      </c>
      <c r="J147" s="84"/>
      <c r="K147" s="94">
        <v>2.92</v>
      </c>
      <c r="L147" s="97" t="s">
        <v>175</v>
      </c>
      <c r="M147" s="98">
        <v>2.4E-2</v>
      </c>
      <c r="N147" s="98">
        <v>1.0400000000000003E-2</v>
      </c>
      <c r="O147" s="94">
        <v>83218</v>
      </c>
      <c r="P147" s="96">
        <v>105.35</v>
      </c>
      <c r="Q147" s="84"/>
      <c r="R147" s="94">
        <v>87.670149999999992</v>
      </c>
      <c r="S147" s="95">
        <v>6.3743671055755985E-4</v>
      </c>
      <c r="T147" s="95">
        <f t="shared" si="2"/>
        <v>8.6341277230186399E-4</v>
      </c>
      <c r="U147" s="95">
        <f>R147/'סכום נכסי הקרן'!$C$42</f>
        <v>1.5363987648480177E-4</v>
      </c>
    </row>
    <row r="148" spans="2:21" s="137" customFormat="1">
      <c r="B148" s="87" t="s">
        <v>659</v>
      </c>
      <c r="C148" s="84" t="s">
        <v>660</v>
      </c>
      <c r="D148" s="97" t="s">
        <v>131</v>
      </c>
      <c r="E148" s="97" t="s">
        <v>329</v>
      </c>
      <c r="F148" s="84" t="s">
        <v>661</v>
      </c>
      <c r="G148" s="97" t="s">
        <v>372</v>
      </c>
      <c r="H148" s="84" t="s">
        <v>635</v>
      </c>
      <c r="I148" s="84" t="s">
        <v>171</v>
      </c>
      <c r="J148" s="84"/>
      <c r="K148" s="94">
        <v>8.0399999999999991</v>
      </c>
      <c r="L148" s="97" t="s">
        <v>175</v>
      </c>
      <c r="M148" s="98">
        <v>2.6000000000000002E-2</v>
      </c>
      <c r="N148" s="98">
        <v>2.7800000000000002E-2</v>
      </c>
      <c r="O148" s="94">
        <v>495000</v>
      </c>
      <c r="P148" s="96">
        <v>98.76</v>
      </c>
      <c r="Q148" s="84"/>
      <c r="R148" s="94">
        <v>488.86200000000002</v>
      </c>
      <c r="S148" s="95">
        <v>8.0775444264943462E-4</v>
      </c>
      <c r="T148" s="95">
        <f t="shared" si="2"/>
        <v>4.8145200469376856E-3</v>
      </c>
      <c r="U148" s="95">
        <f>R148/'סכום נכסי הקרן'!$C$42</f>
        <v>8.5671916037685777E-4</v>
      </c>
    </row>
    <row r="149" spans="2:21" s="137" customFormat="1">
      <c r="B149" s="87" t="s">
        <v>662</v>
      </c>
      <c r="C149" s="84" t="s">
        <v>663</v>
      </c>
      <c r="D149" s="97" t="s">
        <v>131</v>
      </c>
      <c r="E149" s="97" t="s">
        <v>329</v>
      </c>
      <c r="F149" s="84" t="s">
        <v>661</v>
      </c>
      <c r="G149" s="97" t="s">
        <v>372</v>
      </c>
      <c r="H149" s="84" t="s">
        <v>635</v>
      </c>
      <c r="I149" s="84" t="s">
        <v>171</v>
      </c>
      <c r="J149" s="84"/>
      <c r="K149" s="94">
        <v>4.4799999999999995</v>
      </c>
      <c r="L149" s="97" t="s">
        <v>175</v>
      </c>
      <c r="M149" s="98">
        <v>4.4000000000000004E-2</v>
      </c>
      <c r="N149" s="98">
        <v>2.2700000000000001E-2</v>
      </c>
      <c r="O149" s="94">
        <v>13604.4</v>
      </c>
      <c r="P149" s="96">
        <v>109.6</v>
      </c>
      <c r="Q149" s="84"/>
      <c r="R149" s="94">
        <v>14.91042</v>
      </c>
      <c r="S149" s="95">
        <v>8.858934536716873E-5</v>
      </c>
      <c r="T149" s="95">
        <f t="shared" si="2"/>
        <v>1.4684413187824089E-4</v>
      </c>
      <c r="U149" s="95">
        <f>R149/'סכום נכסי הקרן'!$C$42</f>
        <v>2.6130160460960981E-5</v>
      </c>
    </row>
    <row r="150" spans="2:21" s="137" customFormat="1">
      <c r="B150" s="87" t="s">
        <v>664</v>
      </c>
      <c r="C150" s="84" t="s">
        <v>665</v>
      </c>
      <c r="D150" s="97" t="s">
        <v>131</v>
      </c>
      <c r="E150" s="97" t="s">
        <v>329</v>
      </c>
      <c r="F150" s="84" t="s">
        <v>661</v>
      </c>
      <c r="G150" s="97" t="s">
        <v>372</v>
      </c>
      <c r="H150" s="84" t="s">
        <v>635</v>
      </c>
      <c r="I150" s="84" t="s">
        <v>171</v>
      </c>
      <c r="J150" s="84"/>
      <c r="K150" s="94">
        <v>0.5</v>
      </c>
      <c r="L150" s="97" t="s">
        <v>175</v>
      </c>
      <c r="M150" s="98">
        <v>5.3499999999999999E-2</v>
      </c>
      <c r="N150" s="98">
        <v>0.01</v>
      </c>
      <c r="O150" s="94">
        <v>30334.66</v>
      </c>
      <c r="P150" s="96">
        <v>126.01</v>
      </c>
      <c r="Q150" s="84"/>
      <c r="R150" s="94">
        <v>38.224699999999999</v>
      </c>
      <c r="S150" s="95">
        <v>1.6882216992129888E-4</v>
      </c>
      <c r="T150" s="95">
        <f t="shared" si="2"/>
        <v>3.7645303672238572E-4</v>
      </c>
      <c r="U150" s="95">
        <f>R150/'סכום נכסי הקרן'!$C$42</f>
        <v>6.6987887971773776E-5</v>
      </c>
    </row>
    <row r="151" spans="2:21" s="137" customFormat="1">
      <c r="B151" s="87" t="s">
        <v>666</v>
      </c>
      <c r="C151" s="84" t="s">
        <v>667</v>
      </c>
      <c r="D151" s="97" t="s">
        <v>131</v>
      </c>
      <c r="E151" s="97" t="s">
        <v>329</v>
      </c>
      <c r="F151" s="84" t="s">
        <v>668</v>
      </c>
      <c r="G151" s="97" t="s">
        <v>372</v>
      </c>
      <c r="H151" s="84" t="s">
        <v>635</v>
      </c>
      <c r="I151" s="84" t="s">
        <v>173</v>
      </c>
      <c r="J151" s="84"/>
      <c r="K151" s="94">
        <v>0.66</v>
      </c>
      <c r="L151" s="97" t="s">
        <v>175</v>
      </c>
      <c r="M151" s="98">
        <v>4.6500000000000007E-2</v>
      </c>
      <c r="N151" s="98">
        <v>1.34E-2</v>
      </c>
      <c r="O151" s="94">
        <v>170130.35</v>
      </c>
      <c r="P151" s="96">
        <v>125.55</v>
      </c>
      <c r="Q151" s="84"/>
      <c r="R151" s="94">
        <v>213.59864999999999</v>
      </c>
      <c r="S151" s="95">
        <v>7.3350844199954212E-4</v>
      </c>
      <c r="T151" s="95">
        <f t="shared" si="2"/>
        <v>2.1036099807794965E-3</v>
      </c>
      <c r="U151" s="95">
        <f>R151/'סכום נכסי הקרן'!$C$42</f>
        <v>3.7432661177516413E-4</v>
      </c>
    </row>
    <row r="152" spans="2:21" s="137" customFormat="1">
      <c r="B152" s="87" t="s">
        <v>669</v>
      </c>
      <c r="C152" s="84" t="s">
        <v>670</v>
      </c>
      <c r="D152" s="97" t="s">
        <v>131</v>
      </c>
      <c r="E152" s="97" t="s">
        <v>329</v>
      </c>
      <c r="F152" s="84" t="s">
        <v>668</v>
      </c>
      <c r="G152" s="97" t="s">
        <v>372</v>
      </c>
      <c r="H152" s="84" t="s">
        <v>635</v>
      </c>
      <c r="I152" s="84" t="s">
        <v>173</v>
      </c>
      <c r="J152" s="84"/>
      <c r="K152" s="94">
        <v>1.8499999999999999</v>
      </c>
      <c r="L152" s="97" t="s">
        <v>175</v>
      </c>
      <c r="M152" s="98">
        <v>6.0999999999999999E-2</v>
      </c>
      <c r="N152" s="98">
        <v>1.3099999999999999E-2</v>
      </c>
      <c r="O152" s="94">
        <v>490771.9</v>
      </c>
      <c r="P152" s="96">
        <v>110.95</v>
      </c>
      <c r="Q152" s="84"/>
      <c r="R152" s="94">
        <v>544.51143000000002</v>
      </c>
      <c r="S152" s="95">
        <v>8.1857842824900303E-4</v>
      </c>
      <c r="T152" s="95">
        <f t="shared" si="2"/>
        <v>5.3625792054234241E-3</v>
      </c>
      <c r="U152" s="95">
        <f>R152/'סכום נכסי הקרן'!$C$42</f>
        <v>9.5424347796556526E-4</v>
      </c>
    </row>
    <row r="153" spans="2:21" s="137" customFormat="1">
      <c r="B153" s="87" t="s">
        <v>671</v>
      </c>
      <c r="C153" s="84" t="s">
        <v>672</v>
      </c>
      <c r="D153" s="97" t="s">
        <v>131</v>
      </c>
      <c r="E153" s="97" t="s">
        <v>329</v>
      </c>
      <c r="F153" s="84" t="s">
        <v>668</v>
      </c>
      <c r="G153" s="97" t="s">
        <v>372</v>
      </c>
      <c r="H153" s="84" t="s">
        <v>635</v>
      </c>
      <c r="I153" s="84" t="s">
        <v>173</v>
      </c>
      <c r="J153" s="84"/>
      <c r="K153" s="94">
        <v>5.93</v>
      </c>
      <c r="L153" s="97" t="s">
        <v>175</v>
      </c>
      <c r="M153" s="98">
        <v>3.7000000000000005E-2</v>
      </c>
      <c r="N153" s="98">
        <v>2.52E-2</v>
      </c>
      <c r="O153" s="94">
        <v>792317.1</v>
      </c>
      <c r="P153" s="96">
        <v>106.69</v>
      </c>
      <c r="Q153" s="84"/>
      <c r="R153" s="94">
        <v>845.32311000000004</v>
      </c>
      <c r="S153" s="95">
        <v>1.2547586522317371E-3</v>
      </c>
      <c r="T153" s="95">
        <f t="shared" si="2"/>
        <v>8.3251000471190433E-3</v>
      </c>
      <c r="U153" s="95">
        <f>R153/'סכום נכסי הקרן'!$C$42</f>
        <v>1.4814088741738039E-3</v>
      </c>
    </row>
    <row r="154" spans="2:21" s="137" customFormat="1">
      <c r="B154" s="87" t="s">
        <v>673</v>
      </c>
      <c r="C154" s="84" t="s">
        <v>674</v>
      </c>
      <c r="D154" s="97" t="s">
        <v>131</v>
      </c>
      <c r="E154" s="97" t="s">
        <v>329</v>
      </c>
      <c r="F154" s="84" t="s">
        <v>668</v>
      </c>
      <c r="G154" s="97" t="s">
        <v>372</v>
      </c>
      <c r="H154" s="84" t="s">
        <v>635</v>
      </c>
      <c r="I154" s="84" t="s">
        <v>173</v>
      </c>
      <c r="J154" s="84"/>
      <c r="K154" s="94">
        <v>5.98</v>
      </c>
      <c r="L154" s="97" t="s">
        <v>175</v>
      </c>
      <c r="M154" s="98">
        <v>2.8500000000000001E-2</v>
      </c>
      <c r="N154" s="98">
        <v>1.5700000000000002E-2</v>
      </c>
      <c r="O154" s="94">
        <v>540751</v>
      </c>
      <c r="P154" s="96">
        <v>110.02</v>
      </c>
      <c r="Q154" s="84"/>
      <c r="R154" s="94">
        <v>594.93421000000001</v>
      </c>
      <c r="S154" s="95">
        <v>7.9172913616398246E-4</v>
      </c>
      <c r="T154" s="95">
        <f t="shared" si="2"/>
        <v>5.8591641008178888E-3</v>
      </c>
      <c r="U154" s="95">
        <f>R154/'סכום נכסי הקרן'!$C$42</f>
        <v>1.0426082143236111E-3</v>
      </c>
    </row>
    <row r="155" spans="2:21" s="137" customFormat="1">
      <c r="B155" s="87" t="s">
        <v>675</v>
      </c>
      <c r="C155" s="84" t="s">
        <v>676</v>
      </c>
      <c r="D155" s="97" t="s">
        <v>131</v>
      </c>
      <c r="E155" s="97" t="s">
        <v>329</v>
      </c>
      <c r="F155" s="84" t="s">
        <v>668</v>
      </c>
      <c r="G155" s="97" t="s">
        <v>372</v>
      </c>
      <c r="H155" s="84" t="s">
        <v>635</v>
      </c>
      <c r="I155" s="84" t="s">
        <v>173</v>
      </c>
      <c r="J155" s="84"/>
      <c r="K155" s="94">
        <v>0.5</v>
      </c>
      <c r="L155" s="97" t="s">
        <v>175</v>
      </c>
      <c r="M155" s="98">
        <v>5.0499999999999996E-2</v>
      </c>
      <c r="N155" s="98">
        <v>8.9000000000000017E-3</v>
      </c>
      <c r="O155" s="94">
        <v>46036</v>
      </c>
      <c r="P155" s="96">
        <v>125.72</v>
      </c>
      <c r="Q155" s="84"/>
      <c r="R155" s="94">
        <v>57.876460000000002</v>
      </c>
      <c r="S155" s="95">
        <v>2.8399915649116638E-4</v>
      </c>
      <c r="T155" s="95">
        <f t="shared" si="2"/>
        <v>5.6999189324551114E-4</v>
      </c>
      <c r="U155" s="95">
        <f>R155/'סכום נכסי הקרן'!$C$42</f>
        <v>1.0142713529950127E-4</v>
      </c>
    </row>
    <row r="156" spans="2:21" s="137" customFormat="1">
      <c r="B156" s="87" t="s">
        <v>677</v>
      </c>
      <c r="C156" s="84" t="s">
        <v>678</v>
      </c>
      <c r="D156" s="97" t="s">
        <v>131</v>
      </c>
      <c r="E156" s="97" t="s">
        <v>329</v>
      </c>
      <c r="F156" s="84" t="s">
        <v>656</v>
      </c>
      <c r="G156" s="97" t="s">
        <v>490</v>
      </c>
      <c r="H156" s="84" t="s">
        <v>679</v>
      </c>
      <c r="I156" s="84" t="s">
        <v>171</v>
      </c>
      <c r="J156" s="84"/>
      <c r="K156" s="94">
        <v>0.83000000000000007</v>
      </c>
      <c r="L156" s="97" t="s">
        <v>175</v>
      </c>
      <c r="M156" s="98">
        <v>5.2999999999999999E-2</v>
      </c>
      <c r="N156" s="98">
        <v>1.9900000000000001E-2</v>
      </c>
      <c r="O156" s="94">
        <v>13055</v>
      </c>
      <c r="P156" s="96">
        <v>124.83</v>
      </c>
      <c r="Q156" s="84"/>
      <c r="R156" s="94">
        <v>16.296569999999999</v>
      </c>
      <c r="S156" s="95">
        <v>2.5795256087418633E-4</v>
      </c>
      <c r="T156" s="95">
        <f t="shared" si="2"/>
        <v>1.6049552422017516E-4</v>
      </c>
      <c r="U156" s="95">
        <f>R156/'סכום נכסי הקרן'!$C$42</f>
        <v>2.8559355743385019E-5</v>
      </c>
    </row>
    <row r="157" spans="2:21" s="137" customFormat="1">
      <c r="B157" s="87" t="s">
        <v>680</v>
      </c>
      <c r="C157" s="84" t="s">
        <v>681</v>
      </c>
      <c r="D157" s="97" t="s">
        <v>131</v>
      </c>
      <c r="E157" s="97" t="s">
        <v>329</v>
      </c>
      <c r="F157" s="84" t="s">
        <v>656</v>
      </c>
      <c r="G157" s="97" t="s">
        <v>490</v>
      </c>
      <c r="H157" s="84" t="s">
        <v>679</v>
      </c>
      <c r="I157" s="84" t="s">
        <v>171</v>
      </c>
      <c r="J157" s="84"/>
      <c r="K157" s="94">
        <v>0.18999999999999997</v>
      </c>
      <c r="L157" s="97" t="s">
        <v>175</v>
      </c>
      <c r="M157" s="98">
        <v>5.2499999999999998E-2</v>
      </c>
      <c r="N157" s="98">
        <v>1.0799999999999999E-2</v>
      </c>
      <c r="O157" s="94">
        <v>9527.2000000000007</v>
      </c>
      <c r="P157" s="96">
        <v>123.28</v>
      </c>
      <c r="Q157" s="84"/>
      <c r="R157" s="94">
        <v>11.74512</v>
      </c>
      <c r="S157" s="95">
        <v>2.792970504364647E-4</v>
      </c>
      <c r="T157" s="95">
        <f t="shared" si="2"/>
        <v>1.1567091672841976E-4</v>
      </c>
      <c r="U157" s="95">
        <f>R157/'סכום נכסי הקרן'!$C$42</f>
        <v>2.0583046636730691E-5</v>
      </c>
    </row>
    <row r="158" spans="2:21" s="137" customFormat="1">
      <c r="B158" s="87" t="s">
        <v>682</v>
      </c>
      <c r="C158" s="84" t="s">
        <v>683</v>
      </c>
      <c r="D158" s="97" t="s">
        <v>131</v>
      </c>
      <c r="E158" s="97" t="s">
        <v>329</v>
      </c>
      <c r="F158" s="84" t="s">
        <v>684</v>
      </c>
      <c r="G158" s="97" t="s">
        <v>413</v>
      </c>
      <c r="H158" s="84" t="s">
        <v>685</v>
      </c>
      <c r="I158" s="84" t="s">
        <v>171</v>
      </c>
      <c r="J158" s="84"/>
      <c r="K158" s="94">
        <v>1.61</v>
      </c>
      <c r="L158" s="97" t="s">
        <v>175</v>
      </c>
      <c r="M158" s="98">
        <v>3.85E-2</v>
      </c>
      <c r="N158" s="98">
        <v>2.23E-2</v>
      </c>
      <c r="O158" s="94">
        <v>8964</v>
      </c>
      <c r="P158" s="96">
        <v>103.51</v>
      </c>
      <c r="Q158" s="84"/>
      <c r="R158" s="94">
        <v>9.2786399999999993</v>
      </c>
      <c r="S158" s="95">
        <v>2.241E-4</v>
      </c>
      <c r="T158" s="95">
        <f t="shared" si="2"/>
        <v>9.1379976943018433E-5</v>
      </c>
      <c r="U158" s="95">
        <f>R158/'סכום נכסי הקרן'!$C$42</f>
        <v>1.6260598431130107E-5</v>
      </c>
    </row>
    <row r="159" spans="2:21" s="137" customFormat="1">
      <c r="B159" s="87" t="s">
        <v>686</v>
      </c>
      <c r="C159" s="84" t="s">
        <v>687</v>
      </c>
      <c r="D159" s="97" t="s">
        <v>131</v>
      </c>
      <c r="E159" s="97" t="s">
        <v>329</v>
      </c>
      <c r="F159" s="84" t="s">
        <v>688</v>
      </c>
      <c r="G159" s="97" t="s">
        <v>490</v>
      </c>
      <c r="H159" s="84" t="s">
        <v>689</v>
      </c>
      <c r="I159" s="84" t="s">
        <v>173</v>
      </c>
      <c r="J159" s="84"/>
      <c r="K159" s="94">
        <v>1.52</v>
      </c>
      <c r="L159" s="97" t="s">
        <v>175</v>
      </c>
      <c r="M159" s="98">
        <v>4.9000000000000002E-2</v>
      </c>
      <c r="N159" s="98">
        <v>0.42130000000000001</v>
      </c>
      <c r="O159" s="94">
        <v>159600.75</v>
      </c>
      <c r="P159" s="96">
        <v>77.959999999999994</v>
      </c>
      <c r="Q159" s="84"/>
      <c r="R159" s="94">
        <v>124.42473</v>
      </c>
      <c r="S159" s="95">
        <v>1.6750104007057126E-4</v>
      </c>
      <c r="T159" s="95">
        <f t="shared" si="2"/>
        <v>1.225387444554514E-3</v>
      </c>
      <c r="U159" s="95">
        <f>R159/'סכום נכסי הקרן'!$C$42</f>
        <v>2.1805141372354002E-4</v>
      </c>
    </row>
    <row r="160" spans="2:21" s="137" customFormat="1">
      <c r="B160" s="87" t="s">
        <v>690</v>
      </c>
      <c r="C160" s="84" t="s">
        <v>691</v>
      </c>
      <c r="D160" s="97" t="s">
        <v>131</v>
      </c>
      <c r="E160" s="97" t="s">
        <v>329</v>
      </c>
      <c r="F160" s="84" t="s">
        <v>692</v>
      </c>
      <c r="G160" s="97" t="s">
        <v>372</v>
      </c>
      <c r="H160" s="84" t="s">
        <v>693</v>
      </c>
      <c r="I160" s="84" t="s">
        <v>173</v>
      </c>
      <c r="J160" s="84"/>
      <c r="K160" s="94">
        <v>3.0000000000000002E-2</v>
      </c>
      <c r="L160" s="97" t="s">
        <v>175</v>
      </c>
      <c r="M160" s="98">
        <v>5.3499999999999999E-2</v>
      </c>
      <c r="N160" s="98">
        <v>0.16120000000000001</v>
      </c>
      <c r="O160" s="94">
        <v>0</v>
      </c>
      <c r="P160" s="96">
        <v>106.82</v>
      </c>
      <c r="Q160" s="94">
        <v>46.26549</v>
      </c>
      <c r="R160" s="94">
        <v>46.26549</v>
      </c>
      <c r="S160" s="95">
        <v>4.4948316126911257E-4</v>
      </c>
      <c r="T160" s="95">
        <f t="shared" si="2"/>
        <v>4.5564214254001129E-4</v>
      </c>
      <c r="U160" s="95">
        <f>R160/'סכום נכסי הקרן'!$C$42</f>
        <v>8.1079183383498627E-5</v>
      </c>
    </row>
    <row r="161" spans="2:21" s="137" customFormat="1">
      <c r="B161" s="83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94"/>
      <c r="P161" s="96"/>
      <c r="Q161" s="84"/>
      <c r="R161" s="84"/>
      <c r="S161" s="84"/>
      <c r="T161" s="95"/>
      <c r="U161" s="84"/>
    </row>
    <row r="162" spans="2:21" s="137" customFormat="1">
      <c r="B162" s="102" t="s">
        <v>51</v>
      </c>
      <c r="C162" s="82"/>
      <c r="D162" s="82"/>
      <c r="E162" s="82"/>
      <c r="F162" s="82"/>
      <c r="G162" s="82"/>
      <c r="H162" s="82"/>
      <c r="I162" s="82"/>
      <c r="J162" s="82"/>
      <c r="K162" s="91">
        <v>3.8686850063197022</v>
      </c>
      <c r="L162" s="82"/>
      <c r="M162" s="82"/>
      <c r="N162" s="104">
        <v>2.1063025754134563E-2</v>
      </c>
      <c r="O162" s="91"/>
      <c r="P162" s="93"/>
      <c r="Q162" s="91">
        <v>11.44577</v>
      </c>
      <c r="R162" s="91">
        <v>19737.971739999994</v>
      </c>
      <c r="S162" s="82"/>
      <c r="T162" s="92">
        <f t="shared" si="2"/>
        <v>0.19438790625599753</v>
      </c>
      <c r="U162" s="92">
        <f>R162/'סכום נכסי הקרן'!$C$42</f>
        <v>3.4590331374978911E-2</v>
      </c>
    </row>
    <row r="163" spans="2:21" s="137" customFormat="1">
      <c r="B163" s="87" t="s">
        <v>694</v>
      </c>
      <c r="C163" s="84" t="s">
        <v>695</v>
      </c>
      <c r="D163" s="97" t="s">
        <v>131</v>
      </c>
      <c r="E163" s="97" t="s">
        <v>329</v>
      </c>
      <c r="F163" s="84" t="s">
        <v>330</v>
      </c>
      <c r="G163" s="97" t="s">
        <v>331</v>
      </c>
      <c r="H163" s="84" t="s">
        <v>332</v>
      </c>
      <c r="I163" s="84" t="s">
        <v>171</v>
      </c>
      <c r="J163" s="84"/>
      <c r="K163" s="94">
        <v>6.1400000000000006</v>
      </c>
      <c r="L163" s="97" t="s">
        <v>175</v>
      </c>
      <c r="M163" s="98">
        <v>3.0099999999999998E-2</v>
      </c>
      <c r="N163" s="98">
        <v>2.0900000000000002E-2</v>
      </c>
      <c r="O163" s="94">
        <v>1021800</v>
      </c>
      <c r="P163" s="96">
        <v>106.55</v>
      </c>
      <c r="Q163" s="84"/>
      <c r="R163" s="94">
        <v>1088.7279099999998</v>
      </c>
      <c r="S163" s="95">
        <v>8.8852173913043478E-4</v>
      </c>
      <c r="T163" s="95">
        <f t="shared" si="2"/>
        <v>1.0722253618312666E-2</v>
      </c>
      <c r="U163" s="95">
        <f>R163/'סכום נכסי הקרן'!$C$42</f>
        <v>1.9079700629912961E-3</v>
      </c>
    </row>
    <row r="164" spans="2:21" s="137" customFormat="1">
      <c r="B164" s="87" t="s">
        <v>696</v>
      </c>
      <c r="C164" s="84" t="s">
        <v>697</v>
      </c>
      <c r="D164" s="97" t="s">
        <v>131</v>
      </c>
      <c r="E164" s="97" t="s">
        <v>329</v>
      </c>
      <c r="F164" s="84" t="s">
        <v>348</v>
      </c>
      <c r="G164" s="97" t="s">
        <v>331</v>
      </c>
      <c r="H164" s="84" t="s">
        <v>332</v>
      </c>
      <c r="I164" s="84" t="s">
        <v>171</v>
      </c>
      <c r="J164" s="84"/>
      <c r="K164" s="94">
        <v>1.3800000000000001</v>
      </c>
      <c r="L164" s="97" t="s">
        <v>175</v>
      </c>
      <c r="M164" s="98">
        <v>5.9000000000000004E-2</v>
      </c>
      <c r="N164" s="98">
        <v>5.1999999999999998E-3</v>
      </c>
      <c r="O164" s="94">
        <v>422092.67</v>
      </c>
      <c r="P164" s="96">
        <v>108.07</v>
      </c>
      <c r="Q164" s="84"/>
      <c r="R164" s="94">
        <v>456.15553999999997</v>
      </c>
      <c r="S164" s="95">
        <v>3.9124119421948068E-4</v>
      </c>
      <c r="T164" s="95">
        <f t="shared" si="2"/>
        <v>4.4924129751375335E-3</v>
      </c>
      <c r="U164" s="95">
        <f>R164/'סכום נכסי הקרן'!$C$42</f>
        <v>7.9940185825458333E-4</v>
      </c>
    </row>
    <row r="165" spans="2:21" s="137" customFormat="1">
      <c r="B165" s="87" t="s">
        <v>698</v>
      </c>
      <c r="C165" s="84" t="s">
        <v>699</v>
      </c>
      <c r="D165" s="97" t="s">
        <v>131</v>
      </c>
      <c r="E165" s="97" t="s">
        <v>329</v>
      </c>
      <c r="F165" s="84" t="s">
        <v>348</v>
      </c>
      <c r="G165" s="97" t="s">
        <v>331</v>
      </c>
      <c r="H165" s="84" t="s">
        <v>332</v>
      </c>
      <c r="I165" s="84" t="s">
        <v>171</v>
      </c>
      <c r="J165" s="84"/>
      <c r="K165" s="94">
        <v>1.4000000000000001</v>
      </c>
      <c r="L165" s="97" t="s">
        <v>175</v>
      </c>
      <c r="M165" s="98">
        <v>1.8100000000000002E-2</v>
      </c>
      <c r="N165" s="98">
        <v>4.1999999999999997E-3</v>
      </c>
      <c r="O165" s="94">
        <v>7400</v>
      </c>
      <c r="P165" s="96">
        <v>102.14</v>
      </c>
      <c r="Q165" s="84"/>
      <c r="R165" s="94">
        <v>7.5583599999999995</v>
      </c>
      <c r="S165" s="95">
        <v>1.1777382015301048E-5</v>
      </c>
      <c r="T165" s="95">
        <f t="shared" si="2"/>
        <v>7.4437930831138275E-5</v>
      </c>
      <c r="U165" s="95">
        <f>R165/'סכום נכסי הקרן'!$C$42</f>
        <v>1.3245848180112231E-5</v>
      </c>
    </row>
    <row r="166" spans="2:21" s="137" customFormat="1">
      <c r="B166" s="87" t="s">
        <v>700</v>
      </c>
      <c r="C166" s="84" t="s">
        <v>701</v>
      </c>
      <c r="D166" s="97" t="s">
        <v>131</v>
      </c>
      <c r="E166" s="97" t="s">
        <v>329</v>
      </c>
      <c r="F166" s="84" t="s">
        <v>702</v>
      </c>
      <c r="G166" s="97" t="s">
        <v>703</v>
      </c>
      <c r="H166" s="84" t="s">
        <v>358</v>
      </c>
      <c r="I166" s="84" t="s">
        <v>171</v>
      </c>
      <c r="J166" s="84"/>
      <c r="K166" s="94">
        <v>1.9499999999999997</v>
      </c>
      <c r="L166" s="97" t="s">
        <v>175</v>
      </c>
      <c r="M166" s="98">
        <v>4.8399999999999999E-2</v>
      </c>
      <c r="N166" s="98">
        <v>7.4999999999999997E-3</v>
      </c>
      <c r="O166" s="94">
        <v>115859.81</v>
      </c>
      <c r="P166" s="96">
        <v>108.1</v>
      </c>
      <c r="Q166" s="84"/>
      <c r="R166" s="94">
        <v>125.24446</v>
      </c>
      <c r="S166" s="95">
        <v>1.8390446031746032E-4</v>
      </c>
      <c r="T166" s="95">
        <f t="shared" si="2"/>
        <v>1.2334604928136877E-3</v>
      </c>
      <c r="U166" s="95">
        <f>R166/'סכום נכסי הקרן'!$C$42</f>
        <v>2.1948797127421018E-4</v>
      </c>
    </row>
    <row r="167" spans="2:21" s="137" customFormat="1">
      <c r="B167" s="87" t="s">
        <v>704</v>
      </c>
      <c r="C167" s="84" t="s">
        <v>705</v>
      </c>
      <c r="D167" s="97" t="s">
        <v>131</v>
      </c>
      <c r="E167" s="97" t="s">
        <v>329</v>
      </c>
      <c r="F167" s="84" t="s">
        <v>357</v>
      </c>
      <c r="G167" s="97" t="s">
        <v>331</v>
      </c>
      <c r="H167" s="84" t="s">
        <v>358</v>
      </c>
      <c r="I167" s="84" t="s">
        <v>171</v>
      </c>
      <c r="J167" s="84"/>
      <c r="K167" s="94">
        <v>2.48</v>
      </c>
      <c r="L167" s="97" t="s">
        <v>175</v>
      </c>
      <c r="M167" s="98">
        <v>1.95E-2</v>
      </c>
      <c r="N167" s="98">
        <v>0.01</v>
      </c>
      <c r="O167" s="94">
        <v>340000</v>
      </c>
      <c r="P167" s="96">
        <v>103.27</v>
      </c>
      <c r="Q167" s="84"/>
      <c r="R167" s="94">
        <v>351.11799999999999</v>
      </c>
      <c r="S167" s="95">
        <v>4.9635036496350365E-4</v>
      </c>
      <c r="T167" s="95">
        <f t="shared" si="2"/>
        <v>3.4579587896802493E-3</v>
      </c>
      <c r="U167" s="95">
        <f>R167/'סכום נכסי הקרן'!$C$42</f>
        <v>6.1532603915461122E-4</v>
      </c>
    </row>
    <row r="168" spans="2:21" s="137" customFormat="1">
      <c r="B168" s="87" t="s">
        <v>706</v>
      </c>
      <c r="C168" s="84" t="s">
        <v>707</v>
      </c>
      <c r="D168" s="97" t="s">
        <v>131</v>
      </c>
      <c r="E168" s="97" t="s">
        <v>329</v>
      </c>
      <c r="F168" s="84" t="s">
        <v>330</v>
      </c>
      <c r="G168" s="97" t="s">
        <v>331</v>
      </c>
      <c r="H168" s="84" t="s">
        <v>358</v>
      </c>
      <c r="I168" s="84" t="s">
        <v>171</v>
      </c>
      <c r="J168" s="84"/>
      <c r="K168" s="94">
        <v>0.2</v>
      </c>
      <c r="L168" s="97" t="s">
        <v>175</v>
      </c>
      <c r="M168" s="98">
        <v>5.4000000000000006E-2</v>
      </c>
      <c r="N168" s="98">
        <v>1.9E-3</v>
      </c>
      <c r="O168" s="94">
        <v>414425</v>
      </c>
      <c r="P168" s="96">
        <v>105.36</v>
      </c>
      <c r="Q168" s="84"/>
      <c r="R168" s="94">
        <v>436.63817999999998</v>
      </c>
      <c r="S168" s="95">
        <v>1.8785932614971901E-4</v>
      </c>
      <c r="T168" s="95">
        <f t="shared" si="2"/>
        <v>4.3001977467432223E-3</v>
      </c>
      <c r="U168" s="95">
        <f>R168/'סכום נכסי הקרן'!$C$42</f>
        <v>7.651981437667056E-4</v>
      </c>
    </row>
    <row r="169" spans="2:21" s="137" customFormat="1">
      <c r="B169" s="87" t="s">
        <v>708</v>
      </c>
      <c r="C169" s="84" t="s">
        <v>709</v>
      </c>
      <c r="D169" s="97" t="s">
        <v>131</v>
      </c>
      <c r="E169" s="97" t="s">
        <v>329</v>
      </c>
      <c r="F169" s="84" t="s">
        <v>710</v>
      </c>
      <c r="G169" s="97" t="s">
        <v>331</v>
      </c>
      <c r="H169" s="84" t="s">
        <v>358</v>
      </c>
      <c r="I169" s="84" t="s">
        <v>173</v>
      </c>
      <c r="J169" s="84"/>
      <c r="K169" s="94">
        <v>4.5599999999999996</v>
      </c>
      <c r="L169" s="97" t="s">
        <v>175</v>
      </c>
      <c r="M169" s="98">
        <v>2.07E-2</v>
      </c>
      <c r="N169" s="98">
        <v>1.5599999999999998E-2</v>
      </c>
      <c r="O169" s="94">
        <v>350000</v>
      </c>
      <c r="P169" s="96">
        <v>102.81</v>
      </c>
      <c r="Q169" s="84"/>
      <c r="R169" s="94">
        <v>359.83502000000004</v>
      </c>
      <c r="S169" s="95">
        <v>1.3808721588555331E-3</v>
      </c>
      <c r="T169" s="95">
        <f t="shared" si="2"/>
        <v>3.5438076949736797E-3</v>
      </c>
      <c r="U169" s="95">
        <f>R169/'סכום נכסי הקרן'!$C$42</f>
        <v>6.3060241174112499E-4</v>
      </c>
    </row>
    <row r="170" spans="2:21" s="137" customFormat="1">
      <c r="B170" s="87" t="s">
        <v>711</v>
      </c>
      <c r="C170" s="84" t="s">
        <v>712</v>
      </c>
      <c r="D170" s="97" t="s">
        <v>131</v>
      </c>
      <c r="E170" s="97" t="s">
        <v>329</v>
      </c>
      <c r="F170" s="84" t="s">
        <v>348</v>
      </c>
      <c r="G170" s="97" t="s">
        <v>331</v>
      </c>
      <c r="H170" s="84" t="s">
        <v>358</v>
      </c>
      <c r="I170" s="84" t="s">
        <v>171</v>
      </c>
      <c r="J170" s="84"/>
      <c r="K170" s="94">
        <v>2.17</v>
      </c>
      <c r="L170" s="97" t="s">
        <v>175</v>
      </c>
      <c r="M170" s="98">
        <v>6.0999999999999999E-2</v>
      </c>
      <c r="N170" s="98">
        <v>8.7000000000000011E-3</v>
      </c>
      <c r="O170" s="94">
        <v>271925.59999999998</v>
      </c>
      <c r="P170" s="96">
        <v>113.09</v>
      </c>
      <c r="Q170" s="84"/>
      <c r="R170" s="94">
        <v>307.52065999999996</v>
      </c>
      <c r="S170" s="95">
        <v>1.9842678065395657E-4</v>
      </c>
      <c r="T170" s="95">
        <f t="shared" si="2"/>
        <v>3.0285937185085109E-3</v>
      </c>
      <c r="U170" s="95">
        <f>R170/'סכום נכסי הקרן'!$C$42</f>
        <v>5.3892272590984184E-4</v>
      </c>
    </row>
    <row r="171" spans="2:21" s="137" customFormat="1">
      <c r="B171" s="87" t="s">
        <v>713</v>
      </c>
      <c r="C171" s="84" t="s">
        <v>714</v>
      </c>
      <c r="D171" s="97" t="s">
        <v>131</v>
      </c>
      <c r="E171" s="97" t="s">
        <v>329</v>
      </c>
      <c r="F171" s="84" t="s">
        <v>395</v>
      </c>
      <c r="G171" s="97" t="s">
        <v>396</v>
      </c>
      <c r="H171" s="84" t="s">
        <v>388</v>
      </c>
      <c r="I171" s="84" t="s">
        <v>171</v>
      </c>
      <c r="J171" s="84"/>
      <c r="K171" s="94">
        <v>6.419999999999999</v>
      </c>
      <c r="L171" s="97" t="s">
        <v>175</v>
      </c>
      <c r="M171" s="98">
        <v>3.6499999999999998E-2</v>
      </c>
      <c r="N171" s="98">
        <v>2.8199999999999999E-2</v>
      </c>
      <c r="O171" s="94">
        <v>847689</v>
      </c>
      <c r="P171" s="96">
        <v>105.79</v>
      </c>
      <c r="Q171" s="84"/>
      <c r="R171" s="94">
        <v>896.77017000000001</v>
      </c>
      <c r="S171" s="95">
        <v>5.3147712054411119E-4</v>
      </c>
      <c r="T171" s="95">
        <f t="shared" si="2"/>
        <v>8.8317724858154572E-3</v>
      </c>
      <c r="U171" s="95">
        <f>R171/'סכום נכסי הקרן'!$C$42</f>
        <v>1.5715686371479312E-3</v>
      </c>
    </row>
    <row r="172" spans="2:21" s="137" customFormat="1">
      <c r="B172" s="87" t="s">
        <v>715</v>
      </c>
      <c r="C172" s="84" t="s">
        <v>716</v>
      </c>
      <c r="D172" s="97" t="s">
        <v>131</v>
      </c>
      <c r="E172" s="97" t="s">
        <v>329</v>
      </c>
      <c r="F172" s="84" t="s">
        <v>330</v>
      </c>
      <c r="G172" s="97" t="s">
        <v>331</v>
      </c>
      <c r="H172" s="84" t="s">
        <v>388</v>
      </c>
      <c r="I172" s="84" t="s">
        <v>171</v>
      </c>
      <c r="J172" s="84"/>
      <c r="K172" s="94">
        <v>3.5</v>
      </c>
      <c r="L172" s="97" t="s">
        <v>175</v>
      </c>
      <c r="M172" s="98">
        <v>1.55E-2</v>
      </c>
      <c r="N172" s="98">
        <v>1.1099999999999999E-2</v>
      </c>
      <c r="O172" s="94">
        <v>311084</v>
      </c>
      <c r="P172" s="96">
        <v>101.73</v>
      </c>
      <c r="Q172" s="84"/>
      <c r="R172" s="94">
        <v>316.46575000000001</v>
      </c>
      <c r="S172" s="95">
        <v>3.2745684210526318E-4</v>
      </c>
      <c r="T172" s="95">
        <f t="shared" si="2"/>
        <v>3.116688753767259E-3</v>
      </c>
      <c r="U172" s="95">
        <f>R172/'סכום נכסי הקרן'!$C$42</f>
        <v>5.5459878580874067E-4</v>
      </c>
    </row>
    <row r="173" spans="2:21" s="137" customFormat="1">
      <c r="B173" s="87" t="s">
        <v>717</v>
      </c>
      <c r="C173" s="84" t="s">
        <v>718</v>
      </c>
      <c r="D173" s="97" t="s">
        <v>131</v>
      </c>
      <c r="E173" s="97" t="s">
        <v>329</v>
      </c>
      <c r="F173" s="84" t="s">
        <v>407</v>
      </c>
      <c r="G173" s="97" t="s">
        <v>331</v>
      </c>
      <c r="H173" s="84" t="s">
        <v>388</v>
      </c>
      <c r="I173" s="84" t="s">
        <v>173</v>
      </c>
      <c r="J173" s="84"/>
      <c r="K173" s="94">
        <v>3.1899999999999995</v>
      </c>
      <c r="L173" s="97" t="s">
        <v>175</v>
      </c>
      <c r="M173" s="98">
        <v>6.4000000000000001E-2</v>
      </c>
      <c r="N173" s="98">
        <v>1.21E-2</v>
      </c>
      <c r="O173" s="94">
        <v>57840</v>
      </c>
      <c r="P173" s="96">
        <v>117.79</v>
      </c>
      <c r="Q173" s="84"/>
      <c r="R173" s="94">
        <v>68.129739999999998</v>
      </c>
      <c r="S173" s="95">
        <v>1.7774172136588245E-4</v>
      </c>
      <c r="T173" s="95">
        <f t="shared" si="2"/>
        <v>6.7097053774409189E-4</v>
      </c>
      <c r="U173" s="95">
        <f>R173/'סכום נכסי הקרן'!$C$42</f>
        <v>1.1939576741389925E-4</v>
      </c>
    </row>
    <row r="174" spans="2:21" s="137" customFormat="1">
      <c r="B174" s="87" t="s">
        <v>719</v>
      </c>
      <c r="C174" s="84" t="s">
        <v>720</v>
      </c>
      <c r="D174" s="97" t="s">
        <v>131</v>
      </c>
      <c r="E174" s="97" t="s">
        <v>329</v>
      </c>
      <c r="F174" s="84" t="s">
        <v>407</v>
      </c>
      <c r="G174" s="97" t="s">
        <v>331</v>
      </c>
      <c r="H174" s="84" t="s">
        <v>388</v>
      </c>
      <c r="I174" s="84" t="s">
        <v>171</v>
      </c>
      <c r="J174" s="84"/>
      <c r="K174" s="94">
        <v>0.17</v>
      </c>
      <c r="L174" s="97" t="s">
        <v>175</v>
      </c>
      <c r="M174" s="98">
        <v>2.12E-2</v>
      </c>
      <c r="N174" s="98">
        <v>2.3E-3</v>
      </c>
      <c r="O174" s="94">
        <v>202411</v>
      </c>
      <c r="P174" s="96">
        <v>100.49</v>
      </c>
      <c r="Q174" s="84"/>
      <c r="R174" s="94">
        <v>203.40280999999999</v>
      </c>
      <c r="S174" s="95">
        <v>2.6465838826047561E-4</v>
      </c>
      <c r="T174" s="95">
        <f t="shared" si="2"/>
        <v>2.0031970297312062E-3</v>
      </c>
      <c r="U174" s="95">
        <f>R174/'סכום נכסי הקרן'!$C$42</f>
        <v>3.5645864191017815E-4</v>
      </c>
    </row>
    <row r="175" spans="2:21" s="137" customFormat="1">
      <c r="B175" s="87" t="s">
        <v>721</v>
      </c>
      <c r="C175" s="84" t="s">
        <v>722</v>
      </c>
      <c r="D175" s="97" t="s">
        <v>131</v>
      </c>
      <c r="E175" s="97" t="s">
        <v>329</v>
      </c>
      <c r="F175" s="84" t="s">
        <v>416</v>
      </c>
      <c r="G175" s="97" t="s">
        <v>372</v>
      </c>
      <c r="H175" s="84" t="s">
        <v>388</v>
      </c>
      <c r="I175" s="84" t="s">
        <v>173</v>
      </c>
      <c r="J175" s="84"/>
      <c r="K175" s="94">
        <v>0.67</v>
      </c>
      <c r="L175" s="97" t="s">
        <v>175</v>
      </c>
      <c r="M175" s="98">
        <v>5.2499999999999998E-2</v>
      </c>
      <c r="N175" s="98">
        <v>8.6999999999999994E-3</v>
      </c>
      <c r="O175" s="94">
        <v>8212</v>
      </c>
      <c r="P175" s="96">
        <v>104.64</v>
      </c>
      <c r="Q175" s="84"/>
      <c r="R175" s="94">
        <v>8.5930400000000002</v>
      </c>
      <c r="S175" s="95">
        <v>1.8073313078399115E-4</v>
      </c>
      <c r="T175" s="95">
        <f t="shared" si="2"/>
        <v>8.4627897738293021E-5</v>
      </c>
      <c r="U175" s="95">
        <f>R175/'סכום נכסי הקרן'!$C$42</f>
        <v>1.5059100551658247E-5</v>
      </c>
    </row>
    <row r="176" spans="2:21" s="137" customFormat="1">
      <c r="B176" s="87" t="s">
        <v>723</v>
      </c>
      <c r="C176" s="84" t="s">
        <v>724</v>
      </c>
      <c r="D176" s="97" t="s">
        <v>131</v>
      </c>
      <c r="E176" s="97" t="s">
        <v>329</v>
      </c>
      <c r="F176" s="84" t="s">
        <v>419</v>
      </c>
      <c r="G176" s="97" t="s">
        <v>420</v>
      </c>
      <c r="H176" s="84" t="s">
        <v>388</v>
      </c>
      <c r="I176" s="84" t="s">
        <v>171</v>
      </c>
      <c r="J176" s="84"/>
      <c r="K176" s="94">
        <v>4.4399999999999995</v>
      </c>
      <c r="L176" s="97" t="s">
        <v>175</v>
      </c>
      <c r="M176" s="98">
        <v>4.8000000000000001E-2</v>
      </c>
      <c r="N176" s="98">
        <v>1.8199999999999997E-2</v>
      </c>
      <c r="O176" s="94">
        <v>960078.96</v>
      </c>
      <c r="P176" s="96">
        <v>114.93</v>
      </c>
      <c r="Q176" s="84"/>
      <c r="R176" s="94">
        <v>1103.41878</v>
      </c>
      <c r="S176" s="95">
        <v>4.3806895629337555E-4</v>
      </c>
      <c r="T176" s="95">
        <f t="shared" si="2"/>
        <v>1.0866935528794471E-2</v>
      </c>
      <c r="U176" s="95">
        <f>R176/'סכום נכסי הקרן'!$C$42</f>
        <v>1.9337154672395412E-3</v>
      </c>
    </row>
    <row r="177" spans="2:21" s="137" customFormat="1">
      <c r="B177" s="87" t="s">
        <v>725</v>
      </c>
      <c r="C177" s="84" t="s">
        <v>726</v>
      </c>
      <c r="D177" s="97" t="s">
        <v>131</v>
      </c>
      <c r="E177" s="97" t="s">
        <v>329</v>
      </c>
      <c r="F177" s="84" t="s">
        <v>407</v>
      </c>
      <c r="G177" s="97" t="s">
        <v>331</v>
      </c>
      <c r="H177" s="84" t="s">
        <v>388</v>
      </c>
      <c r="I177" s="84" t="s">
        <v>171</v>
      </c>
      <c r="J177" s="84"/>
      <c r="K177" s="94">
        <v>1.1700000000000002</v>
      </c>
      <c r="L177" s="97" t="s">
        <v>175</v>
      </c>
      <c r="M177" s="98">
        <v>6.0999999999999999E-2</v>
      </c>
      <c r="N177" s="98">
        <v>6.9000000000000008E-3</v>
      </c>
      <c r="O177" s="94">
        <v>10582</v>
      </c>
      <c r="P177" s="96">
        <v>108.27</v>
      </c>
      <c r="Q177" s="84"/>
      <c r="R177" s="94">
        <v>11.457139999999999</v>
      </c>
      <c r="S177" s="95">
        <v>3.5273333333333333E-5</v>
      </c>
      <c r="T177" s="95">
        <f t="shared" si="2"/>
        <v>1.128347677065749E-4</v>
      </c>
      <c r="U177" s="95">
        <f>R177/'סכום נכסי הקרן'!$C$42</f>
        <v>2.007836845801087E-5</v>
      </c>
    </row>
    <row r="178" spans="2:21" s="137" customFormat="1">
      <c r="B178" s="87" t="s">
        <v>727</v>
      </c>
      <c r="C178" s="84" t="s">
        <v>728</v>
      </c>
      <c r="D178" s="97" t="s">
        <v>131</v>
      </c>
      <c r="E178" s="97" t="s">
        <v>329</v>
      </c>
      <c r="F178" s="84" t="s">
        <v>330</v>
      </c>
      <c r="G178" s="97" t="s">
        <v>331</v>
      </c>
      <c r="H178" s="84" t="s">
        <v>388</v>
      </c>
      <c r="I178" s="84" t="s">
        <v>173</v>
      </c>
      <c r="J178" s="84"/>
      <c r="K178" s="94">
        <v>3.3899999999999997</v>
      </c>
      <c r="L178" s="97" t="s">
        <v>175</v>
      </c>
      <c r="M178" s="98">
        <v>3.2500000000000001E-2</v>
      </c>
      <c r="N178" s="98">
        <v>2.1199999999999997E-2</v>
      </c>
      <c r="O178" s="94">
        <f>400000/50000</f>
        <v>8</v>
      </c>
      <c r="P178" s="96">
        <v>5195001</v>
      </c>
      <c r="Q178" s="84"/>
      <c r="R178" s="94">
        <v>415.60007000000002</v>
      </c>
      <c r="S178" s="95">
        <f>2160.41047799082%/50000</f>
        <v>4.3208209559816396E-4</v>
      </c>
      <c r="T178" s="95">
        <f t="shared" si="2"/>
        <v>4.0930055281934476E-3</v>
      </c>
      <c r="U178" s="95">
        <f>R178/'סכום נכסי הקרן'!$C$42</f>
        <v>7.2832935066125676E-4</v>
      </c>
    </row>
    <row r="179" spans="2:21" s="137" customFormat="1">
      <c r="B179" s="87" t="s">
        <v>729</v>
      </c>
      <c r="C179" s="84" t="s">
        <v>730</v>
      </c>
      <c r="D179" s="97" t="s">
        <v>131</v>
      </c>
      <c r="E179" s="97" t="s">
        <v>329</v>
      </c>
      <c r="F179" s="84" t="s">
        <v>330</v>
      </c>
      <c r="G179" s="97" t="s">
        <v>331</v>
      </c>
      <c r="H179" s="84" t="s">
        <v>388</v>
      </c>
      <c r="I179" s="84" t="s">
        <v>171</v>
      </c>
      <c r="J179" s="84"/>
      <c r="K179" s="94">
        <v>3.0199999999999996</v>
      </c>
      <c r="L179" s="97" t="s">
        <v>175</v>
      </c>
      <c r="M179" s="98">
        <v>2.1499999999999998E-2</v>
      </c>
      <c r="N179" s="98">
        <v>1.0899999999999998E-2</v>
      </c>
      <c r="O179" s="94">
        <v>28931</v>
      </c>
      <c r="P179" s="96">
        <v>103.48</v>
      </c>
      <c r="Q179" s="84"/>
      <c r="R179" s="94">
        <v>29.93779</v>
      </c>
      <c r="S179" s="95">
        <v>2.893102893102893E-5</v>
      </c>
      <c r="T179" s="95">
        <f t="shared" si="2"/>
        <v>2.9484003689386892E-4</v>
      </c>
      <c r="U179" s="95">
        <f>R179/'סכום נכסי הקרן'!$C$42</f>
        <v>5.2465273047073992E-5</v>
      </c>
    </row>
    <row r="180" spans="2:21" s="137" customFormat="1">
      <c r="B180" s="87" t="s">
        <v>731</v>
      </c>
      <c r="C180" s="84" t="s">
        <v>732</v>
      </c>
      <c r="D180" s="97" t="s">
        <v>131</v>
      </c>
      <c r="E180" s="97" t="s">
        <v>329</v>
      </c>
      <c r="F180" s="84" t="s">
        <v>733</v>
      </c>
      <c r="G180" s="97" t="s">
        <v>703</v>
      </c>
      <c r="H180" s="84" t="s">
        <v>388</v>
      </c>
      <c r="I180" s="84" t="s">
        <v>173</v>
      </c>
      <c r="J180" s="84"/>
      <c r="K180" s="94">
        <v>5.2799999999999994</v>
      </c>
      <c r="L180" s="97" t="s">
        <v>175</v>
      </c>
      <c r="M180" s="98">
        <v>1.0500000000000001E-2</v>
      </c>
      <c r="N180" s="98">
        <v>1.0599999999999998E-2</v>
      </c>
      <c r="O180" s="94">
        <v>112898</v>
      </c>
      <c r="P180" s="96">
        <v>100.02</v>
      </c>
      <c r="Q180" s="84"/>
      <c r="R180" s="94">
        <v>112.92057000000001</v>
      </c>
      <c r="S180" s="95">
        <v>2.4366019052881024E-4</v>
      </c>
      <c r="T180" s="95">
        <f t="shared" si="2"/>
        <v>1.1120896039713256E-3</v>
      </c>
      <c r="U180" s="95">
        <f>R180/'סכום נכסי הקרן'!$C$42</f>
        <v>1.9789064382111149E-4</v>
      </c>
    </row>
    <row r="181" spans="2:21" s="137" customFormat="1">
      <c r="B181" s="87" t="s">
        <v>734</v>
      </c>
      <c r="C181" s="84" t="s">
        <v>735</v>
      </c>
      <c r="D181" s="97" t="s">
        <v>131</v>
      </c>
      <c r="E181" s="97" t="s">
        <v>329</v>
      </c>
      <c r="F181" s="84" t="s">
        <v>445</v>
      </c>
      <c r="G181" s="97" t="s">
        <v>372</v>
      </c>
      <c r="H181" s="84" t="s">
        <v>442</v>
      </c>
      <c r="I181" s="84" t="s">
        <v>171</v>
      </c>
      <c r="J181" s="84"/>
      <c r="K181" s="94">
        <v>5.7799999999999994</v>
      </c>
      <c r="L181" s="97" t="s">
        <v>175</v>
      </c>
      <c r="M181" s="98">
        <v>3.39E-2</v>
      </c>
      <c r="N181" s="98">
        <v>2.6399999999999996E-2</v>
      </c>
      <c r="O181" s="94">
        <v>33633</v>
      </c>
      <c r="P181" s="96">
        <v>105.99</v>
      </c>
      <c r="Q181" s="84"/>
      <c r="R181" s="94">
        <v>35.647620000000003</v>
      </c>
      <c r="S181" s="95">
        <v>5.1955053541526349E-5</v>
      </c>
      <c r="T181" s="95">
        <f t="shared" si="2"/>
        <v>3.510728612893143E-4</v>
      </c>
      <c r="U181" s="95">
        <f>R181/'סכום נכסי הקרן'!$C$42</f>
        <v>6.2471615866713481E-5</v>
      </c>
    </row>
    <row r="182" spans="2:21" s="137" customFormat="1">
      <c r="B182" s="87" t="s">
        <v>736</v>
      </c>
      <c r="C182" s="84" t="s">
        <v>737</v>
      </c>
      <c r="D182" s="97" t="s">
        <v>131</v>
      </c>
      <c r="E182" s="97" t="s">
        <v>329</v>
      </c>
      <c r="F182" s="84" t="s">
        <v>459</v>
      </c>
      <c r="G182" s="97" t="s">
        <v>372</v>
      </c>
      <c r="H182" s="84" t="s">
        <v>442</v>
      </c>
      <c r="I182" s="84" t="s">
        <v>171</v>
      </c>
      <c r="J182" s="84"/>
      <c r="K182" s="94">
        <v>0.33</v>
      </c>
      <c r="L182" s="97" t="s">
        <v>175</v>
      </c>
      <c r="M182" s="98">
        <v>6.4100000000000004E-2</v>
      </c>
      <c r="N182" s="98">
        <v>4.5000000000000005E-3</v>
      </c>
      <c r="O182" s="94">
        <v>3069.8</v>
      </c>
      <c r="P182" s="96">
        <v>103.05</v>
      </c>
      <c r="Q182" s="84"/>
      <c r="R182" s="94">
        <v>3.16343</v>
      </c>
      <c r="S182" s="95">
        <v>2.8602042337507457E-5</v>
      </c>
      <c r="T182" s="95">
        <f t="shared" si="2"/>
        <v>3.1154798597731225E-5</v>
      </c>
      <c r="U182" s="95">
        <f>R182/'סכום נכסי הקרן'!$C$42</f>
        <v>5.5438366931996408E-6</v>
      </c>
    </row>
    <row r="183" spans="2:21" s="137" customFormat="1">
      <c r="B183" s="87" t="s">
        <v>738</v>
      </c>
      <c r="C183" s="84" t="s">
        <v>739</v>
      </c>
      <c r="D183" s="97" t="s">
        <v>131</v>
      </c>
      <c r="E183" s="97" t="s">
        <v>329</v>
      </c>
      <c r="F183" s="84" t="s">
        <v>464</v>
      </c>
      <c r="G183" s="97" t="s">
        <v>372</v>
      </c>
      <c r="H183" s="84" t="s">
        <v>442</v>
      </c>
      <c r="I183" s="84" t="s">
        <v>171</v>
      </c>
      <c r="J183" s="84"/>
      <c r="K183" s="94">
        <v>0.5</v>
      </c>
      <c r="L183" s="97" t="s">
        <v>175</v>
      </c>
      <c r="M183" s="98">
        <v>8.0000000000000002E-3</v>
      </c>
      <c r="N183" s="98">
        <v>7.4000000000000003E-3</v>
      </c>
      <c r="O183" s="94">
        <v>39616</v>
      </c>
      <c r="P183" s="96">
        <v>100.03</v>
      </c>
      <c r="Q183" s="84"/>
      <c r="R183" s="94">
        <v>39.627879999999998</v>
      </c>
      <c r="S183" s="95">
        <v>1.4656794956144603E-4</v>
      </c>
      <c r="T183" s="95">
        <f t="shared" si="2"/>
        <v>3.9027214771784457E-4</v>
      </c>
      <c r="U183" s="95">
        <f>R183/'סכום נכסי הקרן'!$C$42</f>
        <v>6.9446927928771038E-5</v>
      </c>
    </row>
    <row r="184" spans="2:21" s="137" customFormat="1">
      <c r="B184" s="87" t="s">
        <v>740</v>
      </c>
      <c r="C184" s="84" t="s">
        <v>741</v>
      </c>
      <c r="D184" s="97" t="s">
        <v>131</v>
      </c>
      <c r="E184" s="97" t="s">
        <v>329</v>
      </c>
      <c r="F184" s="84" t="s">
        <v>471</v>
      </c>
      <c r="G184" s="97" t="s">
        <v>372</v>
      </c>
      <c r="H184" s="84" t="s">
        <v>442</v>
      </c>
      <c r="I184" s="84" t="s">
        <v>171</v>
      </c>
      <c r="J184" s="84"/>
      <c r="K184" s="94">
        <v>3.37</v>
      </c>
      <c r="L184" s="97" t="s">
        <v>175</v>
      </c>
      <c r="M184" s="98">
        <v>5.0499999999999996E-2</v>
      </c>
      <c r="N184" s="98">
        <v>2.5000000000000001E-2</v>
      </c>
      <c r="O184" s="94">
        <v>140198.65</v>
      </c>
      <c r="P184" s="96">
        <v>111.15</v>
      </c>
      <c r="Q184" s="84"/>
      <c r="R184" s="94">
        <v>155.83080999999999</v>
      </c>
      <c r="S184" s="95">
        <v>2.4061448588667461E-4</v>
      </c>
      <c r="T184" s="95">
        <f t="shared" si="2"/>
        <v>1.5346878233029719E-3</v>
      </c>
      <c r="U184" s="95">
        <f>R184/'סכום נכסי הקרן'!$C$42</f>
        <v>2.7308983047167836E-4</v>
      </c>
    </row>
    <row r="185" spans="2:21" s="137" customFormat="1">
      <c r="B185" s="87" t="s">
        <v>742</v>
      </c>
      <c r="C185" s="84" t="s">
        <v>743</v>
      </c>
      <c r="D185" s="97" t="s">
        <v>131</v>
      </c>
      <c r="E185" s="97" t="s">
        <v>329</v>
      </c>
      <c r="F185" s="84" t="s">
        <v>471</v>
      </c>
      <c r="G185" s="97" t="s">
        <v>372</v>
      </c>
      <c r="H185" s="84" t="s">
        <v>442</v>
      </c>
      <c r="I185" s="84" t="s">
        <v>171</v>
      </c>
      <c r="J185" s="84"/>
      <c r="K185" s="94">
        <v>5.36</v>
      </c>
      <c r="L185" s="97" t="s">
        <v>175</v>
      </c>
      <c r="M185" s="98">
        <v>4.3499999999999997E-2</v>
      </c>
      <c r="N185" s="98">
        <v>3.6000000000000004E-2</v>
      </c>
      <c r="O185" s="94">
        <v>161684</v>
      </c>
      <c r="P185" s="96">
        <v>104.7</v>
      </c>
      <c r="Q185" s="84"/>
      <c r="R185" s="94">
        <v>169.28315000000001</v>
      </c>
      <c r="S185" s="95">
        <v>1.7679792414104556E-4</v>
      </c>
      <c r="T185" s="95">
        <f t="shared" si="2"/>
        <v>1.6671721657313501E-3</v>
      </c>
      <c r="U185" s="95">
        <f>R185/'סכום נכסי הקרן'!$C$42</f>
        <v>2.9666474001650703E-4</v>
      </c>
    </row>
    <row r="186" spans="2:21" s="137" customFormat="1">
      <c r="B186" s="87" t="s">
        <v>744</v>
      </c>
      <c r="C186" s="84" t="s">
        <v>745</v>
      </c>
      <c r="D186" s="97" t="s">
        <v>131</v>
      </c>
      <c r="E186" s="97" t="s">
        <v>329</v>
      </c>
      <c r="F186" s="84" t="s">
        <v>474</v>
      </c>
      <c r="G186" s="97" t="s">
        <v>331</v>
      </c>
      <c r="H186" s="84" t="s">
        <v>442</v>
      </c>
      <c r="I186" s="84" t="s">
        <v>173</v>
      </c>
      <c r="J186" s="84"/>
      <c r="K186" s="94">
        <v>2.72</v>
      </c>
      <c r="L186" s="97" t="s">
        <v>175</v>
      </c>
      <c r="M186" s="98">
        <v>1.0500000000000001E-2</v>
      </c>
      <c r="N186" s="98">
        <v>9.1999999999999998E-3</v>
      </c>
      <c r="O186" s="94">
        <v>125700</v>
      </c>
      <c r="P186" s="96">
        <v>100.36</v>
      </c>
      <c r="Q186" s="94">
        <v>0.32906000000000002</v>
      </c>
      <c r="R186" s="94">
        <v>126.48158000000001</v>
      </c>
      <c r="S186" s="95">
        <v>4.1899999999999999E-4</v>
      </c>
      <c r="T186" s="95">
        <f t="shared" si="2"/>
        <v>1.2456441745898692E-3</v>
      </c>
      <c r="U186" s="95">
        <f>R186/'סכום נכסי הקרן'!$C$42</f>
        <v>2.2165599498577996E-4</v>
      </c>
    </row>
    <row r="187" spans="2:21" s="137" customFormat="1">
      <c r="B187" s="87" t="s">
        <v>746</v>
      </c>
      <c r="C187" s="84" t="s">
        <v>747</v>
      </c>
      <c r="D187" s="97" t="s">
        <v>131</v>
      </c>
      <c r="E187" s="97" t="s">
        <v>329</v>
      </c>
      <c r="F187" s="84" t="s">
        <v>433</v>
      </c>
      <c r="G187" s="97" t="s">
        <v>413</v>
      </c>
      <c r="H187" s="84" t="s">
        <v>442</v>
      </c>
      <c r="I187" s="84" t="s">
        <v>171</v>
      </c>
      <c r="J187" s="84"/>
      <c r="K187" s="94">
        <v>0.25</v>
      </c>
      <c r="L187" s="97" t="s">
        <v>175</v>
      </c>
      <c r="M187" s="98">
        <v>0.06</v>
      </c>
      <c r="N187" s="98">
        <v>6.5000000000000006E-3</v>
      </c>
      <c r="O187" s="94">
        <v>113393</v>
      </c>
      <c r="P187" s="96">
        <v>102.83</v>
      </c>
      <c r="Q187" s="84"/>
      <c r="R187" s="94">
        <v>116.60203</v>
      </c>
      <c r="S187" s="95">
        <v>7.2325068567951137E-4</v>
      </c>
      <c r="T187" s="95">
        <f t="shared" si="2"/>
        <v>1.1483461814349027E-3</v>
      </c>
      <c r="U187" s="95">
        <f>R187/'סכום נכסי הקרן'!$C$42</f>
        <v>2.0434231590886012E-4</v>
      </c>
    </row>
    <row r="188" spans="2:21" s="137" customFormat="1">
      <c r="B188" s="87" t="s">
        <v>748</v>
      </c>
      <c r="C188" s="84" t="s">
        <v>749</v>
      </c>
      <c r="D188" s="97" t="s">
        <v>131</v>
      </c>
      <c r="E188" s="97" t="s">
        <v>329</v>
      </c>
      <c r="F188" s="84" t="s">
        <v>433</v>
      </c>
      <c r="G188" s="97" t="s">
        <v>413</v>
      </c>
      <c r="H188" s="84" t="s">
        <v>442</v>
      </c>
      <c r="I188" s="84" t="s">
        <v>171</v>
      </c>
      <c r="J188" s="84"/>
      <c r="K188" s="94">
        <v>7.0000000000000009</v>
      </c>
      <c r="L188" s="97" t="s">
        <v>175</v>
      </c>
      <c r="M188" s="98">
        <v>3.61E-2</v>
      </c>
      <c r="N188" s="98">
        <v>3.0899999999999997E-2</v>
      </c>
      <c r="O188" s="94">
        <v>607781</v>
      </c>
      <c r="P188" s="96">
        <v>105.51</v>
      </c>
      <c r="Q188" s="84"/>
      <c r="R188" s="94">
        <v>641.26972999999998</v>
      </c>
      <c r="S188" s="95">
        <v>1.321263043478261E-3</v>
      </c>
      <c r="T188" s="95">
        <f t="shared" si="2"/>
        <v>6.3154959284610311E-3</v>
      </c>
      <c r="U188" s="95">
        <f>R188/'סכום נכסי הקרן'!$C$42</f>
        <v>1.1238101236354927E-3</v>
      </c>
    </row>
    <row r="189" spans="2:21" s="137" customFormat="1">
      <c r="B189" s="87" t="s">
        <v>750</v>
      </c>
      <c r="C189" s="84" t="s">
        <v>751</v>
      </c>
      <c r="D189" s="97" t="s">
        <v>131</v>
      </c>
      <c r="E189" s="97" t="s">
        <v>329</v>
      </c>
      <c r="F189" s="84" t="s">
        <v>412</v>
      </c>
      <c r="G189" s="97" t="s">
        <v>413</v>
      </c>
      <c r="H189" s="84" t="s">
        <v>442</v>
      </c>
      <c r="I189" s="84" t="s">
        <v>173</v>
      </c>
      <c r="J189" s="84"/>
      <c r="K189" s="94">
        <v>9.43</v>
      </c>
      <c r="L189" s="97" t="s">
        <v>175</v>
      </c>
      <c r="M189" s="98">
        <v>3.95E-2</v>
      </c>
      <c r="N189" s="98">
        <v>3.4200000000000001E-2</v>
      </c>
      <c r="O189" s="94">
        <v>236301</v>
      </c>
      <c r="P189" s="96">
        <v>105.26</v>
      </c>
      <c r="Q189" s="84"/>
      <c r="R189" s="94">
        <v>248.73042999999998</v>
      </c>
      <c r="S189" s="95">
        <v>9.8454658798699177E-4</v>
      </c>
      <c r="T189" s="95">
        <f t="shared" si="2"/>
        <v>2.4496026312505995E-3</v>
      </c>
      <c r="U189" s="95">
        <f>R189/'סכום נכסי הקרן'!$C$42</f>
        <v>4.3589423017083507E-4</v>
      </c>
    </row>
    <row r="190" spans="2:21" s="137" customFormat="1">
      <c r="B190" s="87" t="s">
        <v>752</v>
      </c>
      <c r="C190" s="84" t="s">
        <v>753</v>
      </c>
      <c r="D190" s="97" t="s">
        <v>131</v>
      </c>
      <c r="E190" s="97" t="s">
        <v>329</v>
      </c>
      <c r="F190" s="84" t="s">
        <v>412</v>
      </c>
      <c r="G190" s="97" t="s">
        <v>413</v>
      </c>
      <c r="H190" s="84" t="s">
        <v>442</v>
      </c>
      <c r="I190" s="84" t="s">
        <v>173</v>
      </c>
      <c r="J190" s="84"/>
      <c r="K190" s="94">
        <v>10.06</v>
      </c>
      <c r="L190" s="97" t="s">
        <v>175</v>
      </c>
      <c r="M190" s="98">
        <v>3.95E-2</v>
      </c>
      <c r="N190" s="98">
        <v>3.5299999999999998E-2</v>
      </c>
      <c r="O190" s="94">
        <v>85500</v>
      </c>
      <c r="P190" s="96">
        <v>104.5</v>
      </c>
      <c r="Q190" s="84"/>
      <c r="R190" s="94">
        <v>89.347499999999997</v>
      </c>
      <c r="S190" s="95">
        <v>3.5623519694325369E-4</v>
      </c>
      <c r="T190" s="95">
        <f t="shared" si="2"/>
        <v>8.7993202558956274E-4</v>
      </c>
      <c r="U190" s="95">
        <f>R190/'סכום נכסי הקרן'!$C$42</f>
        <v>1.5657939292023371E-4</v>
      </c>
    </row>
    <row r="191" spans="2:21" s="137" customFormat="1">
      <c r="B191" s="87" t="s">
        <v>754</v>
      </c>
      <c r="C191" s="84" t="s">
        <v>755</v>
      </c>
      <c r="D191" s="97" t="s">
        <v>131</v>
      </c>
      <c r="E191" s="97" t="s">
        <v>329</v>
      </c>
      <c r="F191" s="84"/>
      <c r="G191" s="97" t="s">
        <v>372</v>
      </c>
      <c r="H191" s="84" t="s">
        <v>442</v>
      </c>
      <c r="I191" s="84" t="s">
        <v>171</v>
      </c>
      <c r="J191" s="84"/>
      <c r="K191" s="94">
        <v>4.2299999999999995</v>
      </c>
      <c r="L191" s="97" t="s">
        <v>175</v>
      </c>
      <c r="M191" s="98">
        <v>3.9E-2</v>
      </c>
      <c r="N191" s="98">
        <v>3.78E-2</v>
      </c>
      <c r="O191" s="94">
        <v>456000</v>
      </c>
      <c r="P191" s="96">
        <v>101.02</v>
      </c>
      <c r="Q191" s="84"/>
      <c r="R191" s="94">
        <v>460.65121000000005</v>
      </c>
      <c r="S191" s="95">
        <v>5.0771311981918292E-4</v>
      </c>
      <c r="T191" s="95">
        <f t="shared" si="2"/>
        <v>4.5366882375621372E-3</v>
      </c>
      <c r="U191" s="95">
        <f>R191/'סכום נכסי הקרן'!$C$42</f>
        <v>8.0728041422279415E-4</v>
      </c>
    </row>
    <row r="192" spans="2:21" s="137" customFormat="1">
      <c r="B192" s="87" t="s">
        <v>756</v>
      </c>
      <c r="C192" s="84" t="s">
        <v>757</v>
      </c>
      <c r="D192" s="97" t="s">
        <v>131</v>
      </c>
      <c r="E192" s="97" t="s">
        <v>329</v>
      </c>
      <c r="F192" s="84" t="s">
        <v>493</v>
      </c>
      <c r="G192" s="97" t="s">
        <v>413</v>
      </c>
      <c r="H192" s="84" t="s">
        <v>442</v>
      </c>
      <c r="I192" s="84" t="s">
        <v>171</v>
      </c>
      <c r="J192" s="84"/>
      <c r="K192" s="94">
        <v>0.09</v>
      </c>
      <c r="L192" s="97" t="s">
        <v>175</v>
      </c>
      <c r="M192" s="98">
        <v>5.7000000000000002E-2</v>
      </c>
      <c r="N192" s="98">
        <v>1.4100000000000001E-2</v>
      </c>
      <c r="O192" s="94">
        <v>5575.5</v>
      </c>
      <c r="P192" s="96">
        <v>102.72</v>
      </c>
      <c r="Q192" s="84"/>
      <c r="R192" s="94">
        <v>5.7271599999999996</v>
      </c>
      <c r="S192" s="95">
        <v>1.9013756404162585E-4</v>
      </c>
      <c r="T192" s="95">
        <f t="shared" si="2"/>
        <v>5.6403497576043195E-5</v>
      </c>
      <c r="U192" s="95">
        <f>R192/'סכום נכסי הקרן'!$C$42</f>
        <v>1.0036713237158797E-5</v>
      </c>
    </row>
    <row r="193" spans="2:21" s="137" customFormat="1">
      <c r="B193" s="87" t="s">
        <v>758</v>
      </c>
      <c r="C193" s="84" t="s">
        <v>759</v>
      </c>
      <c r="D193" s="97" t="s">
        <v>131</v>
      </c>
      <c r="E193" s="97" t="s">
        <v>329</v>
      </c>
      <c r="F193" s="84" t="s">
        <v>493</v>
      </c>
      <c r="G193" s="97" t="s">
        <v>413</v>
      </c>
      <c r="H193" s="84" t="s">
        <v>442</v>
      </c>
      <c r="I193" s="84" t="s">
        <v>171</v>
      </c>
      <c r="J193" s="84"/>
      <c r="K193" s="94">
        <v>6.2</v>
      </c>
      <c r="L193" s="97" t="s">
        <v>175</v>
      </c>
      <c r="M193" s="98">
        <v>3.9199999999999999E-2</v>
      </c>
      <c r="N193" s="98">
        <v>2.7800000000000002E-2</v>
      </c>
      <c r="O193" s="94">
        <v>420828.83</v>
      </c>
      <c r="P193" s="96">
        <v>109.03</v>
      </c>
      <c r="Q193" s="84"/>
      <c r="R193" s="94">
        <v>458.82969000000003</v>
      </c>
      <c r="S193" s="95">
        <v>4.3843004248562804E-4</v>
      </c>
      <c r="T193" s="95">
        <f t="shared" si="2"/>
        <v>4.5187491370472718E-3</v>
      </c>
      <c r="U193" s="95">
        <f>R193/'סכום נכסי הקרן'!$C$42</f>
        <v>8.0408824325223466E-4</v>
      </c>
    </row>
    <row r="194" spans="2:21" s="137" customFormat="1">
      <c r="B194" s="87" t="s">
        <v>760</v>
      </c>
      <c r="C194" s="84" t="s">
        <v>761</v>
      </c>
      <c r="D194" s="97" t="s">
        <v>131</v>
      </c>
      <c r="E194" s="97" t="s">
        <v>329</v>
      </c>
      <c r="F194" s="84" t="s">
        <v>526</v>
      </c>
      <c r="G194" s="97" t="s">
        <v>490</v>
      </c>
      <c r="H194" s="84" t="s">
        <v>442</v>
      </c>
      <c r="I194" s="84" t="s">
        <v>173</v>
      </c>
      <c r="J194" s="84"/>
      <c r="K194" s="94">
        <v>1.8700000000000003</v>
      </c>
      <c r="L194" s="97" t="s">
        <v>175</v>
      </c>
      <c r="M194" s="98">
        <v>2.3E-2</v>
      </c>
      <c r="N194" s="98">
        <v>9.5999999999999992E-3</v>
      </c>
      <c r="O194" s="94">
        <v>1509436</v>
      </c>
      <c r="P194" s="96">
        <v>102.51</v>
      </c>
      <c r="Q194" s="84"/>
      <c r="R194" s="94">
        <v>1547.3228300000001</v>
      </c>
      <c r="S194" s="95">
        <v>5.0722052768099456E-4</v>
      </c>
      <c r="T194" s="95">
        <f t="shared" si="2"/>
        <v>1.5238690640956655E-2</v>
      </c>
      <c r="U194" s="95">
        <f>R194/'סכום נכסי הקרן'!$C$42</f>
        <v>2.7116468773386833E-3</v>
      </c>
    </row>
    <row r="195" spans="2:21" s="137" customFormat="1">
      <c r="B195" s="87" t="s">
        <v>762</v>
      </c>
      <c r="C195" s="84" t="s">
        <v>763</v>
      </c>
      <c r="D195" s="97" t="s">
        <v>131</v>
      </c>
      <c r="E195" s="97" t="s">
        <v>329</v>
      </c>
      <c r="F195" s="84" t="s">
        <v>526</v>
      </c>
      <c r="G195" s="97" t="s">
        <v>490</v>
      </c>
      <c r="H195" s="84" t="s">
        <v>442</v>
      </c>
      <c r="I195" s="84" t="s">
        <v>173</v>
      </c>
      <c r="J195" s="84"/>
      <c r="K195" s="94">
        <v>6.5299999999999994</v>
      </c>
      <c r="L195" s="97" t="s">
        <v>175</v>
      </c>
      <c r="M195" s="98">
        <v>1.7500000000000002E-2</v>
      </c>
      <c r="N195" s="98">
        <v>1.5700000000000002E-2</v>
      </c>
      <c r="O195" s="94">
        <v>1033585</v>
      </c>
      <c r="P195" s="96">
        <v>101.36</v>
      </c>
      <c r="Q195" s="84"/>
      <c r="R195" s="94">
        <v>1047.6417900000001</v>
      </c>
      <c r="S195" s="95">
        <v>7.1548278483010502E-4</v>
      </c>
      <c r="T195" s="95">
        <f t="shared" si="2"/>
        <v>1.0317620105397191E-2</v>
      </c>
      <c r="U195" s="95">
        <f>R195/'סכום נכסי הקרן'!$C$42</f>
        <v>1.8359676037501553E-3</v>
      </c>
    </row>
    <row r="196" spans="2:21" s="137" customFormat="1">
      <c r="B196" s="87" t="s">
        <v>764</v>
      </c>
      <c r="C196" s="84" t="s">
        <v>765</v>
      </c>
      <c r="D196" s="97" t="s">
        <v>131</v>
      </c>
      <c r="E196" s="97" t="s">
        <v>329</v>
      </c>
      <c r="F196" s="84" t="s">
        <v>526</v>
      </c>
      <c r="G196" s="97" t="s">
        <v>490</v>
      </c>
      <c r="H196" s="84" t="s">
        <v>442</v>
      </c>
      <c r="I196" s="84" t="s">
        <v>173</v>
      </c>
      <c r="J196" s="84"/>
      <c r="K196" s="94">
        <v>5.05</v>
      </c>
      <c r="L196" s="97" t="s">
        <v>175</v>
      </c>
      <c r="M196" s="98">
        <v>2.9600000000000001E-2</v>
      </c>
      <c r="N196" s="98">
        <v>2.1499999999999998E-2</v>
      </c>
      <c r="O196" s="94">
        <v>417000</v>
      </c>
      <c r="P196" s="96">
        <v>104.41</v>
      </c>
      <c r="Q196" s="84"/>
      <c r="R196" s="94">
        <v>435.38969000000003</v>
      </c>
      <c r="S196" s="95">
        <v>1.0210727875531961E-3</v>
      </c>
      <c r="T196" s="95">
        <f t="shared" si="2"/>
        <v>4.2879020883909661E-3</v>
      </c>
      <c r="U196" s="95">
        <f>R196/'סכום נכסי הקרן'!$C$42</f>
        <v>7.6301019439747907E-4</v>
      </c>
    </row>
    <row r="197" spans="2:21" s="137" customFormat="1">
      <c r="B197" s="87" t="s">
        <v>766</v>
      </c>
      <c r="C197" s="84" t="s">
        <v>767</v>
      </c>
      <c r="D197" s="97" t="s">
        <v>131</v>
      </c>
      <c r="E197" s="97" t="s">
        <v>329</v>
      </c>
      <c r="F197" s="84" t="s">
        <v>548</v>
      </c>
      <c r="G197" s="97" t="s">
        <v>372</v>
      </c>
      <c r="H197" s="84" t="s">
        <v>545</v>
      </c>
      <c r="I197" s="84" t="s">
        <v>171</v>
      </c>
      <c r="J197" s="84"/>
      <c r="K197" s="94">
        <v>4.75</v>
      </c>
      <c r="L197" s="97" t="s">
        <v>175</v>
      </c>
      <c r="M197" s="98">
        <v>3.5000000000000003E-2</v>
      </c>
      <c r="N197" s="98">
        <v>2.0299999999999999E-2</v>
      </c>
      <c r="O197" s="94">
        <v>105400</v>
      </c>
      <c r="P197" s="96">
        <v>107.09</v>
      </c>
      <c r="Q197" s="94">
        <v>8.1530000000000005</v>
      </c>
      <c r="R197" s="94">
        <v>121.46544</v>
      </c>
      <c r="S197" s="95">
        <v>6.9097924612876406E-4</v>
      </c>
      <c r="T197" s="95">
        <f t="shared" si="2"/>
        <v>1.196243103145891E-3</v>
      </c>
      <c r="U197" s="95">
        <f>R197/'סכום נכסי הקרן'!$C$42</f>
        <v>2.12865327580392E-4</v>
      </c>
    </row>
    <row r="198" spans="2:21" s="137" customFormat="1">
      <c r="B198" s="87" t="s">
        <v>768</v>
      </c>
      <c r="C198" s="84" t="s">
        <v>769</v>
      </c>
      <c r="D198" s="97" t="s">
        <v>131</v>
      </c>
      <c r="E198" s="97" t="s">
        <v>329</v>
      </c>
      <c r="F198" s="84" t="s">
        <v>407</v>
      </c>
      <c r="G198" s="97" t="s">
        <v>331</v>
      </c>
      <c r="H198" s="84" t="s">
        <v>545</v>
      </c>
      <c r="I198" s="84" t="s">
        <v>171</v>
      </c>
      <c r="J198" s="84"/>
      <c r="K198" s="94">
        <v>4.21</v>
      </c>
      <c r="L198" s="97" t="s">
        <v>175</v>
      </c>
      <c r="M198" s="98">
        <v>3.6000000000000004E-2</v>
      </c>
      <c r="N198" s="98">
        <v>2.58E-2</v>
      </c>
      <c r="O198" s="94">
        <f>600000/50000</f>
        <v>12</v>
      </c>
      <c r="P198" s="96">
        <f>106*50000</f>
        <v>5300000</v>
      </c>
      <c r="Q198" s="84"/>
      <c r="R198" s="94">
        <v>636.00000999999997</v>
      </c>
      <c r="S198" s="95">
        <f>3826.28658886551%/50000</f>
        <v>7.6525731777310198E-4</v>
      </c>
      <c r="T198" s="95">
        <f t="shared" si="2"/>
        <v>6.2635974937662736E-3</v>
      </c>
      <c r="U198" s="95">
        <f>R198/'סכום נכסי הקרן'!$C$42</f>
        <v>1.1145750632425369E-3</v>
      </c>
    </row>
    <row r="199" spans="2:21" s="137" customFormat="1">
      <c r="B199" s="87" t="s">
        <v>770</v>
      </c>
      <c r="C199" s="84" t="s">
        <v>771</v>
      </c>
      <c r="D199" s="97" t="s">
        <v>131</v>
      </c>
      <c r="E199" s="97" t="s">
        <v>329</v>
      </c>
      <c r="F199" s="84" t="s">
        <v>772</v>
      </c>
      <c r="G199" s="97" t="s">
        <v>437</v>
      </c>
      <c r="H199" s="84" t="s">
        <v>545</v>
      </c>
      <c r="I199" s="84" t="s">
        <v>171</v>
      </c>
      <c r="J199" s="84"/>
      <c r="K199" s="94">
        <v>1.5999999999999999</v>
      </c>
      <c r="L199" s="97" t="s">
        <v>175</v>
      </c>
      <c r="M199" s="98">
        <v>5.5500000000000001E-2</v>
      </c>
      <c r="N199" s="98">
        <v>1.23E-2</v>
      </c>
      <c r="O199" s="94">
        <v>6847.8</v>
      </c>
      <c r="P199" s="96">
        <v>108.95</v>
      </c>
      <c r="Q199" s="84"/>
      <c r="R199" s="94">
        <v>7.46068</v>
      </c>
      <c r="S199" s="95">
        <v>1.9021666666666666E-4</v>
      </c>
      <c r="T199" s="95">
        <f t="shared" si="2"/>
        <v>7.34759368160893E-5</v>
      </c>
      <c r="U199" s="95">
        <f>R199/'סכום נכסי הקרן'!$C$42</f>
        <v>1.3074666276864258E-5</v>
      </c>
    </row>
    <row r="200" spans="2:21" s="137" customFormat="1">
      <c r="B200" s="87" t="s">
        <v>773</v>
      </c>
      <c r="C200" s="84" t="s">
        <v>774</v>
      </c>
      <c r="D200" s="97" t="s">
        <v>131</v>
      </c>
      <c r="E200" s="97" t="s">
        <v>329</v>
      </c>
      <c r="F200" s="84" t="s">
        <v>544</v>
      </c>
      <c r="G200" s="97" t="s">
        <v>331</v>
      </c>
      <c r="H200" s="84" t="s">
        <v>545</v>
      </c>
      <c r="I200" s="84" t="s">
        <v>171</v>
      </c>
      <c r="J200" s="84"/>
      <c r="K200" s="94">
        <v>2.38</v>
      </c>
      <c r="L200" s="97" t="s">
        <v>175</v>
      </c>
      <c r="M200" s="98">
        <v>1.5100000000000001E-2</v>
      </c>
      <c r="N200" s="98">
        <v>9.1000000000000022E-3</v>
      </c>
      <c r="O200" s="94">
        <v>182001</v>
      </c>
      <c r="P200" s="96">
        <v>101.6</v>
      </c>
      <c r="Q200" s="84"/>
      <c r="R200" s="94">
        <v>184.91301999999999</v>
      </c>
      <c r="S200" s="95">
        <v>3.5363346675475069E-4</v>
      </c>
      <c r="T200" s="95">
        <f t="shared" si="2"/>
        <v>1.8211017459524141E-3</v>
      </c>
      <c r="U200" s="95">
        <f>R200/'סכום נכסי הקרן'!$C$42</f>
        <v>3.2405571968602406E-4</v>
      </c>
    </row>
    <row r="201" spans="2:21" s="137" customFormat="1">
      <c r="B201" s="87" t="s">
        <v>775</v>
      </c>
      <c r="C201" s="84" t="s">
        <v>776</v>
      </c>
      <c r="D201" s="97" t="s">
        <v>131</v>
      </c>
      <c r="E201" s="97" t="s">
        <v>329</v>
      </c>
      <c r="F201" s="84" t="s">
        <v>777</v>
      </c>
      <c r="G201" s="97" t="s">
        <v>372</v>
      </c>
      <c r="H201" s="84" t="s">
        <v>545</v>
      </c>
      <c r="I201" s="84" t="s">
        <v>171</v>
      </c>
      <c r="J201" s="84"/>
      <c r="K201" s="94">
        <v>3.52</v>
      </c>
      <c r="L201" s="97" t="s">
        <v>175</v>
      </c>
      <c r="M201" s="98">
        <v>6.0499999999999998E-2</v>
      </c>
      <c r="N201" s="98">
        <v>3.8699999999999998E-2</v>
      </c>
      <c r="O201" s="94">
        <v>346528</v>
      </c>
      <c r="P201" s="96">
        <v>108.34</v>
      </c>
      <c r="Q201" s="84"/>
      <c r="R201" s="94">
        <v>375.42841999999996</v>
      </c>
      <c r="S201" s="95">
        <v>3.7137562922452531E-4</v>
      </c>
      <c r="T201" s="95">
        <f t="shared" si="2"/>
        <v>3.6973781031868721E-3</v>
      </c>
      <c r="U201" s="95">
        <f>R201/'סכום נכסי הקרן'!$C$42</f>
        <v>6.5792947859316176E-4</v>
      </c>
    </row>
    <row r="202" spans="2:21" s="137" customFormat="1">
      <c r="B202" s="87" t="s">
        <v>778</v>
      </c>
      <c r="C202" s="84" t="s">
        <v>779</v>
      </c>
      <c r="D202" s="97" t="s">
        <v>131</v>
      </c>
      <c r="E202" s="97" t="s">
        <v>329</v>
      </c>
      <c r="F202" s="84"/>
      <c r="G202" s="97" t="s">
        <v>780</v>
      </c>
      <c r="H202" s="84" t="s">
        <v>545</v>
      </c>
      <c r="I202" s="84" t="s">
        <v>171</v>
      </c>
      <c r="J202" s="84"/>
      <c r="K202" s="94">
        <v>3.18</v>
      </c>
      <c r="L202" s="97" t="s">
        <v>175</v>
      </c>
      <c r="M202" s="98">
        <v>4.4500000000000005E-2</v>
      </c>
      <c r="N202" s="98">
        <v>3.3599999999999998E-2</v>
      </c>
      <c r="O202" s="94">
        <v>1041020</v>
      </c>
      <c r="P202" s="96">
        <v>103.53</v>
      </c>
      <c r="Q202" s="84"/>
      <c r="R202" s="94">
        <v>1077.76802</v>
      </c>
      <c r="S202" s="95">
        <v>7.4358571428571429E-4</v>
      </c>
      <c r="T202" s="95">
        <f t="shared" si="2"/>
        <v>1.0614315979229998E-2</v>
      </c>
      <c r="U202" s="95">
        <f>R202/'סכום נכסי הקרן'!$C$42</f>
        <v>1.8887631134664351E-3</v>
      </c>
    </row>
    <row r="203" spans="2:21" s="137" customFormat="1">
      <c r="B203" s="87" t="s">
        <v>781</v>
      </c>
      <c r="C203" s="84" t="s">
        <v>782</v>
      </c>
      <c r="D203" s="97" t="s">
        <v>131</v>
      </c>
      <c r="E203" s="97" t="s">
        <v>329</v>
      </c>
      <c r="F203" s="84" t="s">
        <v>783</v>
      </c>
      <c r="G203" s="97" t="s">
        <v>420</v>
      </c>
      <c r="H203" s="84" t="s">
        <v>545</v>
      </c>
      <c r="I203" s="84" t="s">
        <v>173</v>
      </c>
      <c r="J203" s="84"/>
      <c r="K203" s="94">
        <v>3.79</v>
      </c>
      <c r="L203" s="97" t="s">
        <v>175</v>
      </c>
      <c r="M203" s="98">
        <v>2.9500000000000002E-2</v>
      </c>
      <c r="N203" s="98">
        <v>1.9900000000000001E-2</v>
      </c>
      <c r="O203" s="94">
        <v>294705.90000000002</v>
      </c>
      <c r="P203" s="96">
        <v>103.67</v>
      </c>
      <c r="Q203" s="84"/>
      <c r="R203" s="94">
        <v>305.52161000000001</v>
      </c>
      <c r="S203" s="95">
        <v>1.0988337796397068E-3</v>
      </c>
      <c r="T203" s="95">
        <f t="shared" si="2"/>
        <v>3.0089062273559353E-3</v>
      </c>
      <c r="U203" s="95">
        <f>R203/'סכום נכסי הקרן'!$C$42</f>
        <v>5.3541943778854931E-4</v>
      </c>
    </row>
    <row r="204" spans="2:21" s="137" customFormat="1">
      <c r="B204" s="87" t="s">
        <v>784</v>
      </c>
      <c r="C204" s="84" t="s">
        <v>785</v>
      </c>
      <c r="D204" s="97" t="s">
        <v>131</v>
      </c>
      <c r="E204" s="97" t="s">
        <v>329</v>
      </c>
      <c r="F204" s="84" t="s">
        <v>571</v>
      </c>
      <c r="G204" s="97" t="s">
        <v>372</v>
      </c>
      <c r="H204" s="84" t="s">
        <v>545</v>
      </c>
      <c r="I204" s="84" t="s">
        <v>171</v>
      </c>
      <c r="J204" s="84"/>
      <c r="K204" s="94">
        <v>4.05</v>
      </c>
      <c r="L204" s="97" t="s">
        <v>175</v>
      </c>
      <c r="M204" s="98">
        <v>7.0499999999999993E-2</v>
      </c>
      <c r="N204" s="98">
        <v>2.4799999999999999E-2</v>
      </c>
      <c r="O204" s="94">
        <v>180.8</v>
      </c>
      <c r="P204" s="96">
        <v>119.06</v>
      </c>
      <c r="Q204" s="84"/>
      <c r="R204" s="94">
        <v>0.21525999999999998</v>
      </c>
      <c r="S204" s="95">
        <v>3.0411283493131929E-7</v>
      </c>
      <c r="T204" s="95">
        <f t="shared" ref="T204:T232" si="3">R204/$R$11</f>
        <v>2.1199716592899549E-6</v>
      </c>
      <c r="U204" s="95">
        <f>R204/'סכום נכסי הקרן'!$C$42</f>
        <v>3.7723808858680442E-7</v>
      </c>
    </row>
    <row r="205" spans="2:21" s="137" customFormat="1">
      <c r="B205" s="87" t="s">
        <v>786</v>
      </c>
      <c r="C205" s="84" t="s">
        <v>787</v>
      </c>
      <c r="D205" s="97" t="s">
        <v>131</v>
      </c>
      <c r="E205" s="97" t="s">
        <v>329</v>
      </c>
      <c r="F205" s="84" t="s">
        <v>579</v>
      </c>
      <c r="G205" s="97" t="s">
        <v>396</v>
      </c>
      <c r="H205" s="84" t="s">
        <v>545</v>
      </c>
      <c r="I205" s="84" t="s">
        <v>173</v>
      </c>
      <c r="J205" s="84"/>
      <c r="K205" s="94">
        <v>4.4300000000000006</v>
      </c>
      <c r="L205" s="97" t="s">
        <v>175</v>
      </c>
      <c r="M205" s="98">
        <v>4.1399999999999999E-2</v>
      </c>
      <c r="N205" s="98">
        <v>2.2700000000000001E-2</v>
      </c>
      <c r="O205" s="94">
        <v>143174.47</v>
      </c>
      <c r="P205" s="96">
        <v>108.37</v>
      </c>
      <c r="Q205" s="94">
        <v>2.9637099999999998</v>
      </c>
      <c r="R205" s="94">
        <v>158.12188</v>
      </c>
      <c r="S205" s="95">
        <v>1.7807550141153608E-4</v>
      </c>
      <c r="T205" s="95">
        <f t="shared" si="3"/>
        <v>1.5572512511086462E-3</v>
      </c>
      <c r="U205" s="95">
        <f>R205/'סכום נכסי הקרן'!$C$42</f>
        <v>2.7710487677669825E-4</v>
      </c>
    </row>
    <row r="206" spans="2:21" s="137" customFormat="1">
      <c r="B206" s="87" t="s">
        <v>788</v>
      </c>
      <c r="C206" s="84" t="s">
        <v>789</v>
      </c>
      <c r="D206" s="97" t="s">
        <v>131</v>
      </c>
      <c r="E206" s="97" t="s">
        <v>329</v>
      </c>
      <c r="F206" s="84" t="s">
        <v>588</v>
      </c>
      <c r="G206" s="97" t="s">
        <v>396</v>
      </c>
      <c r="H206" s="84" t="s">
        <v>545</v>
      </c>
      <c r="I206" s="84" t="s">
        <v>173</v>
      </c>
      <c r="J206" s="84"/>
      <c r="K206" s="94">
        <v>2.4600000000000004</v>
      </c>
      <c r="L206" s="97" t="s">
        <v>175</v>
      </c>
      <c r="M206" s="98">
        <v>1.32E-2</v>
      </c>
      <c r="N206" s="98">
        <v>8.8000000000000005E-3</v>
      </c>
      <c r="O206" s="94">
        <v>1264898</v>
      </c>
      <c r="P206" s="96">
        <v>101.1</v>
      </c>
      <c r="Q206" s="84"/>
      <c r="R206" s="94">
        <v>1278.81188</v>
      </c>
      <c r="S206" s="95">
        <v>2.3160606582170937E-3</v>
      </c>
      <c r="T206" s="95">
        <f t="shared" si="3"/>
        <v>1.2594281070163091E-2</v>
      </c>
      <c r="U206" s="95">
        <f>R206/'סכום נכסי הקרן'!$C$42</f>
        <v>2.2410877509676575E-3</v>
      </c>
    </row>
    <row r="207" spans="2:21" s="137" customFormat="1">
      <c r="B207" s="87" t="s">
        <v>790</v>
      </c>
      <c r="C207" s="84" t="s">
        <v>791</v>
      </c>
      <c r="D207" s="97" t="s">
        <v>131</v>
      </c>
      <c r="E207" s="97" t="s">
        <v>329</v>
      </c>
      <c r="F207" s="84" t="s">
        <v>588</v>
      </c>
      <c r="G207" s="97" t="s">
        <v>396</v>
      </c>
      <c r="H207" s="84" t="s">
        <v>545</v>
      </c>
      <c r="I207" s="84" t="s">
        <v>173</v>
      </c>
      <c r="J207" s="84"/>
      <c r="K207" s="94">
        <v>0.5</v>
      </c>
      <c r="L207" s="97" t="s">
        <v>175</v>
      </c>
      <c r="M207" s="98">
        <v>5.5E-2</v>
      </c>
      <c r="N207" s="98">
        <v>1.03E-2</v>
      </c>
      <c r="O207" s="94">
        <v>5002.3999999999996</v>
      </c>
      <c r="P207" s="96">
        <v>102.22</v>
      </c>
      <c r="Q207" s="84"/>
      <c r="R207" s="94">
        <v>5.1134499999999994</v>
      </c>
      <c r="S207" s="95">
        <v>4.1247575569109802E-5</v>
      </c>
      <c r="T207" s="95">
        <f t="shared" si="3"/>
        <v>5.0359421542303353E-5</v>
      </c>
      <c r="U207" s="95">
        <f>R207/'סכום נכסי הקרן'!$C$42</f>
        <v>8.9612008923357572E-6</v>
      </c>
    </row>
    <row r="208" spans="2:21" s="137" customFormat="1">
      <c r="B208" s="87" t="s">
        <v>792</v>
      </c>
      <c r="C208" s="84" t="s">
        <v>793</v>
      </c>
      <c r="D208" s="97" t="s">
        <v>131</v>
      </c>
      <c r="E208" s="97" t="s">
        <v>329</v>
      </c>
      <c r="F208" s="84" t="s">
        <v>794</v>
      </c>
      <c r="G208" s="97" t="s">
        <v>162</v>
      </c>
      <c r="H208" s="84" t="s">
        <v>545</v>
      </c>
      <c r="I208" s="84" t="s">
        <v>171</v>
      </c>
      <c r="J208" s="84"/>
      <c r="K208" s="94">
        <v>3.3999999999999995</v>
      </c>
      <c r="L208" s="97" t="s">
        <v>175</v>
      </c>
      <c r="M208" s="98">
        <v>2.4E-2</v>
      </c>
      <c r="N208" s="98">
        <v>1.5300000000000001E-2</v>
      </c>
      <c r="O208" s="94">
        <v>155877.79999999999</v>
      </c>
      <c r="P208" s="96">
        <v>103.18</v>
      </c>
      <c r="Q208" s="84"/>
      <c r="R208" s="94">
        <v>160.83472</v>
      </c>
      <c r="S208" s="95">
        <v>5.5666666666666657E-4</v>
      </c>
      <c r="T208" s="95">
        <f t="shared" si="3"/>
        <v>1.5839684485265974E-3</v>
      </c>
      <c r="U208" s="95">
        <f>R208/'סכום נכסי הקרן'!$C$42</f>
        <v>2.8185906508963065E-4</v>
      </c>
    </row>
    <row r="209" spans="2:21" s="137" customFormat="1">
      <c r="B209" s="87" t="s">
        <v>795</v>
      </c>
      <c r="C209" s="84" t="s">
        <v>796</v>
      </c>
      <c r="D209" s="97" t="s">
        <v>131</v>
      </c>
      <c r="E209" s="97" t="s">
        <v>329</v>
      </c>
      <c r="F209" s="84"/>
      <c r="G209" s="97" t="s">
        <v>372</v>
      </c>
      <c r="H209" s="84" t="s">
        <v>545</v>
      </c>
      <c r="I209" s="84" t="s">
        <v>173</v>
      </c>
      <c r="J209" s="84"/>
      <c r="K209" s="94">
        <v>2.8000000000000007</v>
      </c>
      <c r="L209" s="97" t="s">
        <v>175</v>
      </c>
      <c r="M209" s="98">
        <v>5.0999999999999997E-2</v>
      </c>
      <c r="N209" s="98">
        <v>2.9900000000000003E-2</v>
      </c>
      <c r="O209" s="94">
        <v>945456</v>
      </c>
      <c r="P209" s="96">
        <v>107.33</v>
      </c>
      <c r="Q209" s="84"/>
      <c r="R209" s="94">
        <v>1014.75789</v>
      </c>
      <c r="S209" s="95">
        <v>1.116240850059032E-3</v>
      </c>
      <c r="T209" s="95">
        <f t="shared" si="3"/>
        <v>9.9937655293174475E-3</v>
      </c>
      <c r="U209" s="95">
        <f>R209/'סכום נכסי הקרן'!$C$42</f>
        <v>1.7783393422000314E-3</v>
      </c>
    </row>
    <row r="210" spans="2:21" s="137" customFormat="1">
      <c r="B210" s="87" t="s">
        <v>797</v>
      </c>
      <c r="C210" s="84" t="s">
        <v>798</v>
      </c>
      <c r="D210" s="97" t="s">
        <v>131</v>
      </c>
      <c r="E210" s="97" t="s">
        <v>329</v>
      </c>
      <c r="F210" s="84" t="s">
        <v>799</v>
      </c>
      <c r="G210" s="97" t="s">
        <v>372</v>
      </c>
      <c r="H210" s="84" t="s">
        <v>545</v>
      </c>
      <c r="I210" s="84" t="s">
        <v>173</v>
      </c>
      <c r="J210" s="84"/>
      <c r="K210" s="94">
        <v>3.9599999999999995</v>
      </c>
      <c r="L210" s="97" t="s">
        <v>175</v>
      </c>
      <c r="M210" s="98">
        <v>3.3500000000000002E-2</v>
      </c>
      <c r="N210" s="98">
        <v>2.1199999999999997E-2</v>
      </c>
      <c r="O210" s="94">
        <v>234900</v>
      </c>
      <c r="P210" s="96">
        <v>105.74</v>
      </c>
      <c r="Q210" s="84"/>
      <c r="R210" s="94">
        <v>248.38326000000001</v>
      </c>
      <c r="S210" s="95">
        <v>3.7981757114667072E-4</v>
      </c>
      <c r="T210" s="95">
        <f t="shared" si="3"/>
        <v>2.446183554037203E-3</v>
      </c>
      <c r="U210" s="95">
        <f>R210/'סכום נכסי הקרן'!$C$42</f>
        <v>4.3528582290885108E-4</v>
      </c>
    </row>
    <row r="211" spans="2:21" s="137" customFormat="1">
      <c r="B211" s="87" t="s">
        <v>800</v>
      </c>
      <c r="C211" s="84" t="s">
        <v>801</v>
      </c>
      <c r="D211" s="97" t="s">
        <v>131</v>
      </c>
      <c r="E211" s="97" t="s">
        <v>329</v>
      </c>
      <c r="F211" s="84" t="s">
        <v>802</v>
      </c>
      <c r="G211" s="97" t="s">
        <v>803</v>
      </c>
      <c r="H211" s="84" t="s">
        <v>600</v>
      </c>
      <c r="I211" s="84" t="s">
        <v>173</v>
      </c>
      <c r="J211" s="84"/>
      <c r="K211" s="94">
        <v>0.98999999999999977</v>
      </c>
      <c r="L211" s="97" t="s">
        <v>175</v>
      </c>
      <c r="M211" s="98">
        <v>6.3E-2</v>
      </c>
      <c r="N211" s="98">
        <v>1.11E-2</v>
      </c>
      <c r="O211" s="94">
        <v>59500</v>
      </c>
      <c r="P211" s="96">
        <v>105.14</v>
      </c>
      <c r="Q211" s="84"/>
      <c r="R211" s="94">
        <v>62.558300000000003</v>
      </c>
      <c r="S211" s="95">
        <v>3.1733333333333331E-4</v>
      </c>
      <c r="T211" s="95">
        <f t="shared" si="3"/>
        <v>6.1610063668753512E-4</v>
      </c>
      <c r="U211" s="95">
        <f>R211/'סכום נכסי הקרן'!$C$42</f>
        <v>1.0963194981529261E-4</v>
      </c>
    </row>
    <row r="212" spans="2:21" s="137" customFormat="1">
      <c r="B212" s="87" t="s">
        <v>804</v>
      </c>
      <c r="C212" s="84" t="s">
        <v>805</v>
      </c>
      <c r="D212" s="97" t="s">
        <v>131</v>
      </c>
      <c r="E212" s="97" t="s">
        <v>329</v>
      </c>
      <c r="F212" s="84" t="s">
        <v>544</v>
      </c>
      <c r="G212" s="97" t="s">
        <v>331</v>
      </c>
      <c r="H212" s="84" t="s">
        <v>600</v>
      </c>
      <c r="I212" s="84" t="s">
        <v>171</v>
      </c>
      <c r="J212" s="84"/>
      <c r="K212" s="94">
        <v>3.08</v>
      </c>
      <c r="L212" s="97" t="s">
        <v>175</v>
      </c>
      <c r="M212" s="98">
        <v>2.6200000000000001E-2</v>
      </c>
      <c r="N212" s="98">
        <v>1.3999999999999999E-2</v>
      </c>
      <c r="O212" s="94">
        <v>21658</v>
      </c>
      <c r="P212" s="96">
        <v>104</v>
      </c>
      <c r="Q212" s="84"/>
      <c r="R212" s="94">
        <v>22.524319999999999</v>
      </c>
      <c r="S212" s="95">
        <v>2.2437013094646113E-4</v>
      </c>
      <c r="T212" s="95">
        <f t="shared" si="3"/>
        <v>2.2182904415487281E-4</v>
      </c>
      <c r="U212" s="95">
        <f>R212/'סכום נכסי הקרן'!$C$42</f>
        <v>3.9473341185159951E-5</v>
      </c>
    </row>
    <row r="213" spans="2:21" s="137" customFormat="1">
      <c r="B213" s="87" t="s">
        <v>806</v>
      </c>
      <c r="C213" s="84" t="s">
        <v>807</v>
      </c>
      <c r="D213" s="97" t="s">
        <v>131</v>
      </c>
      <c r="E213" s="97" t="s">
        <v>329</v>
      </c>
      <c r="F213" s="84" t="s">
        <v>603</v>
      </c>
      <c r="G213" s="97" t="s">
        <v>372</v>
      </c>
      <c r="H213" s="84" t="s">
        <v>600</v>
      </c>
      <c r="I213" s="84" t="s">
        <v>171</v>
      </c>
      <c r="J213" s="84"/>
      <c r="K213" s="94">
        <v>2.3699999999999997</v>
      </c>
      <c r="L213" s="97" t="s">
        <v>175</v>
      </c>
      <c r="M213" s="98">
        <v>0.05</v>
      </c>
      <c r="N213" s="98">
        <v>1.84E-2</v>
      </c>
      <c r="O213" s="94">
        <v>169253.6</v>
      </c>
      <c r="P213" s="96">
        <v>107.54</v>
      </c>
      <c r="Q213" s="84"/>
      <c r="R213" s="94">
        <v>182.01532</v>
      </c>
      <c r="S213" s="95">
        <v>8.1568000000000005E-4</v>
      </c>
      <c r="T213" s="95">
        <f t="shared" si="3"/>
        <v>1.7925639689519287E-3</v>
      </c>
      <c r="U213" s="95">
        <f>R213/'סכום נכסי הקרן'!$C$42</f>
        <v>3.1897756856970902E-4</v>
      </c>
    </row>
    <row r="214" spans="2:21" s="137" customFormat="1">
      <c r="B214" s="87" t="s">
        <v>808</v>
      </c>
      <c r="C214" s="84" t="s">
        <v>809</v>
      </c>
      <c r="D214" s="97" t="s">
        <v>131</v>
      </c>
      <c r="E214" s="97" t="s">
        <v>329</v>
      </c>
      <c r="F214" s="84" t="s">
        <v>603</v>
      </c>
      <c r="G214" s="97" t="s">
        <v>372</v>
      </c>
      <c r="H214" s="84" t="s">
        <v>600</v>
      </c>
      <c r="I214" s="84" t="s">
        <v>171</v>
      </c>
      <c r="J214" s="84"/>
      <c r="K214" s="94">
        <v>3.2499999999999996</v>
      </c>
      <c r="L214" s="97" t="s">
        <v>175</v>
      </c>
      <c r="M214" s="98">
        <v>4.6500000000000007E-2</v>
      </c>
      <c r="N214" s="98">
        <v>2.06E-2</v>
      </c>
      <c r="O214" s="94">
        <v>92</v>
      </c>
      <c r="P214" s="96">
        <v>108.56</v>
      </c>
      <c r="Q214" s="84"/>
      <c r="R214" s="94">
        <v>9.987E-2</v>
      </c>
      <c r="S214" s="95">
        <v>4.743126204792723E-7</v>
      </c>
      <c r="T214" s="95">
        <f t="shared" si="3"/>
        <v>9.8356206268367482E-7</v>
      </c>
      <c r="U214" s="95">
        <f>R214/'סכום נכסי הקרן'!$C$42</f>
        <v>1.7501982675445581E-7</v>
      </c>
    </row>
    <row r="215" spans="2:21" s="137" customFormat="1">
      <c r="B215" s="87" t="s">
        <v>810</v>
      </c>
      <c r="C215" s="84" t="s">
        <v>811</v>
      </c>
      <c r="D215" s="97" t="s">
        <v>131</v>
      </c>
      <c r="E215" s="97" t="s">
        <v>329</v>
      </c>
      <c r="F215" s="84" t="s">
        <v>812</v>
      </c>
      <c r="G215" s="97" t="s">
        <v>420</v>
      </c>
      <c r="H215" s="84" t="s">
        <v>600</v>
      </c>
      <c r="I215" s="84" t="s">
        <v>173</v>
      </c>
      <c r="J215" s="84"/>
      <c r="K215" s="94">
        <v>2.9400000000000004</v>
      </c>
      <c r="L215" s="97" t="s">
        <v>175</v>
      </c>
      <c r="M215" s="98">
        <v>3.4000000000000002E-2</v>
      </c>
      <c r="N215" s="98">
        <v>2.4900000000000005E-2</v>
      </c>
      <c r="O215" s="94">
        <v>144044.53</v>
      </c>
      <c r="P215" s="96">
        <v>103.21</v>
      </c>
      <c r="Q215" s="84"/>
      <c r="R215" s="94">
        <v>148.66835999999998</v>
      </c>
      <c r="S215" s="95">
        <v>2.773194997687052E-4</v>
      </c>
      <c r="T215" s="95">
        <f t="shared" si="3"/>
        <v>1.4641489818503965E-3</v>
      </c>
      <c r="U215" s="95">
        <f>R215/'סכום נכסי הקרן'!$C$42</f>
        <v>2.6053780525752546E-4</v>
      </c>
    </row>
    <row r="216" spans="2:21" s="137" customFormat="1">
      <c r="B216" s="87" t="s">
        <v>813</v>
      </c>
      <c r="C216" s="84" t="s">
        <v>814</v>
      </c>
      <c r="D216" s="97" t="s">
        <v>131</v>
      </c>
      <c r="E216" s="97" t="s">
        <v>329</v>
      </c>
      <c r="F216" s="84" t="s">
        <v>626</v>
      </c>
      <c r="G216" s="97" t="s">
        <v>372</v>
      </c>
      <c r="H216" s="84" t="s">
        <v>600</v>
      </c>
      <c r="I216" s="84" t="s">
        <v>173</v>
      </c>
      <c r="J216" s="84"/>
      <c r="K216" s="94">
        <v>4.51</v>
      </c>
      <c r="L216" s="97" t="s">
        <v>175</v>
      </c>
      <c r="M216" s="98">
        <v>3.7000000000000005E-2</v>
      </c>
      <c r="N216" s="98">
        <v>2.2600000000000002E-2</v>
      </c>
      <c r="O216" s="94">
        <v>79755.740000000005</v>
      </c>
      <c r="P216" s="96">
        <v>106.6</v>
      </c>
      <c r="Q216" s="84"/>
      <c r="R216" s="94">
        <v>85.019619999999989</v>
      </c>
      <c r="S216" s="95">
        <v>3.2070882236953825E-4</v>
      </c>
      <c r="T216" s="95">
        <f t="shared" si="3"/>
        <v>8.3730923015702609E-4</v>
      </c>
      <c r="U216" s="95">
        <f>R216/'סכום נכסי הקרן'!$C$42</f>
        <v>1.4899488498177295E-4</v>
      </c>
    </row>
    <row r="217" spans="2:21" s="137" customFormat="1">
      <c r="B217" s="87" t="s">
        <v>815</v>
      </c>
      <c r="C217" s="84" t="s">
        <v>816</v>
      </c>
      <c r="D217" s="97" t="s">
        <v>131</v>
      </c>
      <c r="E217" s="97" t="s">
        <v>329</v>
      </c>
      <c r="F217" s="84" t="s">
        <v>817</v>
      </c>
      <c r="G217" s="97" t="s">
        <v>490</v>
      </c>
      <c r="H217" s="84" t="s">
        <v>600</v>
      </c>
      <c r="I217" s="84" t="s">
        <v>171</v>
      </c>
      <c r="J217" s="84"/>
      <c r="K217" s="94">
        <v>0.3</v>
      </c>
      <c r="L217" s="97" t="s">
        <v>175</v>
      </c>
      <c r="M217" s="98">
        <v>8.5000000000000006E-2</v>
      </c>
      <c r="N217" s="98">
        <v>7.4000000000000012E-3</v>
      </c>
      <c r="O217" s="94">
        <v>14923</v>
      </c>
      <c r="P217" s="96">
        <v>104.02</v>
      </c>
      <c r="Q217" s="84"/>
      <c r="R217" s="94">
        <v>15.5229</v>
      </c>
      <c r="S217" s="95">
        <v>5.4681598010212754E-5</v>
      </c>
      <c r="T217" s="95">
        <f t="shared" si="3"/>
        <v>1.5287609435098043E-4</v>
      </c>
      <c r="U217" s="95">
        <f>R217/'סכום נכסי הקרן'!$C$42</f>
        <v>2.7203517259705039E-5</v>
      </c>
    </row>
    <row r="218" spans="2:21" s="137" customFormat="1">
      <c r="B218" s="87" t="s">
        <v>818</v>
      </c>
      <c r="C218" s="84" t="s">
        <v>819</v>
      </c>
      <c r="D218" s="97" t="s">
        <v>131</v>
      </c>
      <c r="E218" s="97" t="s">
        <v>329</v>
      </c>
      <c r="F218" s="84" t="s">
        <v>640</v>
      </c>
      <c r="G218" s="97" t="s">
        <v>420</v>
      </c>
      <c r="H218" s="84" t="s">
        <v>635</v>
      </c>
      <c r="I218" s="84" t="s">
        <v>171</v>
      </c>
      <c r="J218" s="84"/>
      <c r="K218" s="94">
        <v>2.16</v>
      </c>
      <c r="L218" s="97" t="s">
        <v>175</v>
      </c>
      <c r="M218" s="98">
        <v>3.3000000000000002E-2</v>
      </c>
      <c r="N218" s="98">
        <v>2.2700000000000001E-2</v>
      </c>
      <c r="O218" s="94">
        <v>83722.12</v>
      </c>
      <c r="P218" s="96">
        <v>102.68</v>
      </c>
      <c r="Q218" s="84"/>
      <c r="R218" s="94">
        <v>85.965869999999995</v>
      </c>
      <c r="S218" s="95">
        <v>1.2246078141392675E-4</v>
      </c>
      <c r="T218" s="95">
        <f t="shared" si="3"/>
        <v>8.4662830096722368E-4</v>
      </c>
      <c r="U218" s="95">
        <f>R218/'סכום נכסי הקרן'!$C$42</f>
        <v>1.5065316585757555E-4</v>
      </c>
    </row>
    <row r="219" spans="2:21" s="137" customFormat="1">
      <c r="B219" s="87" t="s">
        <v>820</v>
      </c>
      <c r="C219" s="84" t="s">
        <v>821</v>
      </c>
      <c r="D219" s="97" t="s">
        <v>131</v>
      </c>
      <c r="E219" s="97" t="s">
        <v>329</v>
      </c>
      <c r="F219" s="84" t="s">
        <v>646</v>
      </c>
      <c r="G219" s="97" t="s">
        <v>441</v>
      </c>
      <c r="H219" s="84" t="s">
        <v>635</v>
      </c>
      <c r="I219" s="84" t="s">
        <v>173</v>
      </c>
      <c r="J219" s="84"/>
      <c r="K219" s="94">
        <v>2.58</v>
      </c>
      <c r="L219" s="97" t="s">
        <v>175</v>
      </c>
      <c r="M219" s="98">
        <v>0.06</v>
      </c>
      <c r="N219" s="98">
        <v>1.8800000000000001E-2</v>
      </c>
      <c r="O219" s="94">
        <v>309034.8</v>
      </c>
      <c r="P219" s="96">
        <v>110.84</v>
      </c>
      <c r="Q219" s="84"/>
      <c r="R219" s="94">
        <v>342.53416999999996</v>
      </c>
      <c r="S219" s="95">
        <v>5.0209936763075461E-4</v>
      </c>
      <c r="T219" s="95">
        <f t="shared" si="3"/>
        <v>3.3734215959231048E-3</v>
      </c>
      <c r="U219" s="95">
        <f>R219/'סכום נכסי הקרן'!$C$42</f>
        <v>6.0028307891139788E-4</v>
      </c>
    </row>
    <row r="220" spans="2:21" s="137" customFormat="1">
      <c r="B220" s="87" t="s">
        <v>822</v>
      </c>
      <c r="C220" s="84" t="s">
        <v>823</v>
      </c>
      <c r="D220" s="97" t="s">
        <v>131</v>
      </c>
      <c r="E220" s="97" t="s">
        <v>329</v>
      </c>
      <c r="F220" s="84" t="s">
        <v>646</v>
      </c>
      <c r="G220" s="97" t="s">
        <v>441</v>
      </c>
      <c r="H220" s="84" t="s">
        <v>635</v>
      </c>
      <c r="I220" s="84" t="s">
        <v>173</v>
      </c>
      <c r="J220" s="84"/>
      <c r="K220" s="94">
        <v>4.6900000000000004</v>
      </c>
      <c r="L220" s="97" t="s">
        <v>175</v>
      </c>
      <c r="M220" s="98">
        <v>5.9000000000000004E-2</v>
      </c>
      <c r="N220" s="98">
        <v>2.8900000000000002E-2</v>
      </c>
      <c r="O220" s="94">
        <v>4274</v>
      </c>
      <c r="P220" s="96">
        <v>114.72</v>
      </c>
      <c r="Q220" s="84"/>
      <c r="R220" s="94">
        <v>4.90313</v>
      </c>
      <c r="S220" s="95">
        <v>5.99154958799335E-6</v>
      </c>
      <c r="T220" s="95">
        <f t="shared" si="3"/>
        <v>4.8288101095486192E-5</v>
      </c>
      <c r="U220" s="95">
        <f>R220/'סכום נכסי הקרן'!$C$42</f>
        <v>8.5926200375946233E-6</v>
      </c>
    </row>
    <row r="221" spans="2:21" s="137" customFormat="1">
      <c r="B221" s="87" t="s">
        <v>824</v>
      </c>
      <c r="C221" s="84" t="s">
        <v>825</v>
      </c>
      <c r="D221" s="97" t="s">
        <v>131</v>
      </c>
      <c r="E221" s="97" t="s">
        <v>329</v>
      </c>
      <c r="F221" s="84" t="s">
        <v>649</v>
      </c>
      <c r="G221" s="97" t="s">
        <v>372</v>
      </c>
      <c r="H221" s="84" t="s">
        <v>635</v>
      </c>
      <c r="I221" s="84" t="s">
        <v>173</v>
      </c>
      <c r="J221" s="84"/>
      <c r="K221" s="94">
        <v>5.1400000000000006</v>
      </c>
      <c r="L221" s="97" t="s">
        <v>175</v>
      </c>
      <c r="M221" s="98">
        <v>6.9000000000000006E-2</v>
      </c>
      <c r="N221" s="98">
        <v>6.0100000000000001E-2</v>
      </c>
      <c r="O221" s="94">
        <v>319200</v>
      </c>
      <c r="P221" s="96">
        <v>105.81</v>
      </c>
      <c r="Q221" s="84"/>
      <c r="R221" s="94">
        <v>337.74551000000002</v>
      </c>
      <c r="S221" s="95">
        <v>6.9156622851584081E-4</v>
      </c>
      <c r="T221" s="95">
        <f t="shared" si="3"/>
        <v>3.3262608438745342E-3</v>
      </c>
      <c r="U221" s="95">
        <f>R221/'סכום נכסי הקרן'!$C$42</f>
        <v>5.9189106485726777E-4</v>
      </c>
    </row>
    <row r="222" spans="2:21" s="137" customFormat="1">
      <c r="B222" s="87" t="s">
        <v>826</v>
      </c>
      <c r="C222" s="84" t="s">
        <v>827</v>
      </c>
      <c r="D222" s="97" t="s">
        <v>131</v>
      </c>
      <c r="E222" s="97" t="s">
        <v>329</v>
      </c>
      <c r="F222" s="84" t="s">
        <v>828</v>
      </c>
      <c r="G222" s="97" t="s">
        <v>420</v>
      </c>
      <c r="H222" s="84" t="s">
        <v>635</v>
      </c>
      <c r="I222" s="84" t="s">
        <v>171</v>
      </c>
      <c r="J222" s="84"/>
      <c r="K222" s="94">
        <v>0.42</v>
      </c>
      <c r="L222" s="97" t="s">
        <v>175</v>
      </c>
      <c r="M222" s="98">
        <v>2.3599999999999999E-2</v>
      </c>
      <c r="N222" s="98">
        <v>8.6E-3</v>
      </c>
      <c r="O222" s="94">
        <v>799.7</v>
      </c>
      <c r="P222" s="96">
        <v>100.82</v>
      </c>
      <c r="Q222" s="84"/>
      <c r="R222" s="94">
        <v>0.80625000000000002</v>
      </c>
      <c r="S222" s="95">
        <v>7.8401960784313732E-5</v>
      </c>
      <c r="T222" s="95">
        <f t="shared" si="3"/>
        <v>7.9402915093492813E-6</v>
      </c>
      <c r="U222" s="95">
        <f>R222/'סכום נכסי הקרן'!$C$42</f>
        <v>1.4129341676257134E-6</v>
      </c>
    </row>
    <row r="223" spans="2:21" s="137" customFormat="1">
      <c r="B223" s="87" t="s">
        <v>829</v>
      </c>
      <c r="C223" s="84" t="s">
        <v>830</v>
      </c>
      <c r="D223" s="97" t="s">
        <v>131</v>
      </c>
      <c r="E223" s="97" t="s">
        <v>329</v>
      </c>
      <c r="F223" s="84"/>
      <c r="G223" s="97" t="s">
        <v>372</v>
      </c>
      <c r="H223" s="84" t="s">
        <v>635</v>
      </c>
      <c r="I223" s="84" t="s">
        <v>171</v>
      </c>
      <c r="J223" s="84"/>
      <c r="K223" s="94">
        <v>4.58</v>
      </c>
      <c r="L223" s="97" t="s">
        <v>175</v>
      </c>
      <c r="M223" s="98">
        <v>4.5999999999999999E-2</v>
      </c>
      <c r="N223" s="98">
        <v>4.4000000000000004E-2</v>
      </c>
      <c r="O223" s="94">
        <v>193901</v>
      </c>
      <c r="P223" s="96">
        <v>102.22</v>
      </c>
      <c r="Q223" s="84"/>
      <c r="R223" s="94">
        <v>198.09410999999997</v>
      </c>
      <c r="S223" s="95">
        <v>7.4577307692307688E-4</v>
      </c>
      <c r="T223" s="95">
        <f t="shared" si="3"/>
        <v>1.9509147034853984E-3</v>
      </c>
      <c r="U223" s="95">
        <f>R223/'סכום נכסי הקרן'!$C$42</f>
        <v>3.4715526998375999E-4</v>
      </c>
    </row>
    <row r="224" spans="2:21" s="137" customFormat="1">
      <c r="B224" s="87" t="s">
        <v>831</v>
      </c>
      <c r="C224" s="84" t="s">
        <v>832</v>
      </c>
      <c r="D224" s="97" t="s">
        <v>131</v>
      </c>
      <c r="E224" s="97" t="s">
        <v>329</v>
      </c>
      <c r="F224" s="84" t="s">
        <v>661</v>
      </c>
      <c r="G224" s="97" t="s">
        <v>372</v>
      </c>
      <c r="H224" s="84" t="s">
        <v>635</v>
      </c>
      <c r="I224" s="84" t="s">
        <v>171</v>
      </c>
      <c r="J224" s="84"/>
      <c r="K224" s="94">
        <v>0.90999999999999992</v>
      </c>
      <c r="L224" s="97" t="s">
        <v>175</v>
      </c>
      <c r="M224" s="98">
        <v>3.5099999999999999E-2</v>
      </c>
      <c r="N224" s="98">
        <v>1.0500000000000001E-2</v>
      </c>
      <c r="O224" s="94">
        <v>12059.2</v>
      </c>
      <c r="P224" s="96">
        <v>102.18</v>
      </c>
      <c r="Q224" s="84"/>
      <c r="R224" s="94">
        <v>12.322089999999999</v>
      </c>
      <c r="S224" s="95">
        <v>7.2338648917127766E-5</v>
      </c>
      <c r="T224" s="95">
        <f t="shared" si="3"/>
        <v>1.2135316167992271E-4</v>
      </c>
      <c r="U224" s="95">
        <f>R224/'סכום נכסי הקרן'!$C$42</f>
        <v>2.1594172995422173E-5</v>
      </c>
    </row>
    <row r="225" spans="2:21" s="137" customFormat="1">
      <c r="B225" s="87" t="s">
        <v>833</v>
      </c>
      <c r="C225" s="84" t="s">
        <v>834</v>
      </c>
      <c r="D225" s="97" t="s">
        <v>131</v>
      </c>
      <c r="E225" s="97" t="s">
        <v>329</v>
      </c>
      <c r="F225" s="84" t="s">
        <v>668</v>
      </c>
      <c r="G225" s="97" t="s">
        <v>372</v>
      </c>
      <c r="H225" s="84" t="s">
        <v>635</v>
      </c>
      <c r="I225" s="84" t="s">
        <v>173</v>
      </c>
      <c r="J225" s="84"/>
      <c r="K225" s="94">
        <v>3.58</v>
      </c>
      <c r="L225" s="97" t="s">
        <v>175</v>
      </c>
      <c r="M225" s="98">
        <v>5.74E-2</v>
      </c>
      <c r="N225" s="98">
        <v>2.6699999999999998E-2</v>
      </c>
      <c r="O225" s="94">
        <v>117857.52</v>
      </c>
      <c r="P225" s="96">
        <v>112.79</v>
      </c>
      <c r="Q225" s="84"/>
      <c r="R225" s="94">
        <v>132.9315</v>
      </c>
      <c r="S225" s="95">
        <v>2.9255893724550733E-4</v>
      </c>
      <c r="T225" s="95">
        <f t="shared" si="3"/>
        <v>1.3091657187907771E-3</v>
      </c>
      <c r="U225" s="95">
        <f>R225/'סכום נכסי הקרן'!$C$42</f>
        <v>2.3295932812866671E-4</v>
      </c>
    </row>
    <row r="226" spans="2:21" s="137" customFormat="1">
      <c r="B226" s="87" t="s">
        <v>835</v>
      </c>
      <c r="C226" s="84" t="s">
        <v>836</v>
      </c>
      <c r="D226" s="97" t="s">
        <v>131</v>
      </c>
      <c r="E226" s="97" t="s">
        <v>329</v>
      </c>
      <c r="F226" s="84" t="s">
        <v>837</v>
      </c>
      <c r="G226" s="97" t="s">
        <v>420</v>
      </c>
      <c r="H226" s="84" t="s">
        <v>679</v>
      </c>
      <c r="I226" s="84" t="s">
        <v>171</v>
      </c>
      <c r="J226" s="84"/>
      <c r="K226" s="94">
        <v>1.84</v>
      </c>
      <c r="L226" s="97" t="s">
        <v>175</v>
      </c>
      <c r="M226" s="98">
        <v>4.2999999999999997E-2</v>
      </c>
      <c r="N226" s="98">
        <v>2.8199999999999999E-2</v>
      </c>
      <c r="O226" s="94">
        <v>322594.02</v>
      </c>
      <c r="P226" s="96">
        <v>103.12</v>
      </c>
      <c r="Q226" s="84"/>
      <c r="R226" s="94">
        <v>332.65896000000004</v>
      </c>
      <c r="S226" s="95">
        <v>5.5861595673115398E-4</v>
      </c>
      <c r="T226" s="95">
        <f t="shared" si="3"/>
        <v>3.2761663449264651E-3</v>
      </c>
      <c r="U226" s="95">
        <f>R226/'סכום נכסי הקרן'!$C$42</f>
        <v>5.8297700558243169E-4</v>
      </c>
    </row>
    <row r="227" spans="2:21" s="137" customFormat="1">
      <c r="B227" s="87" t="s">
        <v>838</v>
      </c>
      <c r="C227" s="84" t="s">
        <v>839</v>
      </c>
      <c r="D227" s="97" t="s">
        <v>131</v>
      </c>
      <c r="E227" s="97" t="s">
        <v>329</v>
      </c>
      <c r="F227" s="84" t="s">
        <v>837</v>
      </c>
      <c r="G227" s="97" t="s">
        <v>420</v>
      </c>
      <c r="H227" s="84" t="s">
        <v>679</v>
      </c>
      <c r="I227" s="84" t="s">
        <v>171</v>
      </c>
      <c r="J227" s="84"/>
      <c r="K227" s="94">
        <v>2.76</v>
      </c>
      <c r="L227" s="97" t="s">
        <v>175</v>
      </c>
      <c r="M227" s="98">
        <v>4.2500000000000003E-2</v>
      </c>
      <c r="N227" s="98">
        <v>3.2699999999999993E-2</v>
      </c>
      <c r="O227" s="94">
        <v>253822.8</v>
      </c>
      <c r="P227" s="96">
        <v>103.4</v>
      </c>
      <c r="Q227" s="84"/>
      <c r="R227" s="94">
        <v>262.45278000000002</v>
      </c>
      <c r="S227" s="95">
        <v>4.1826021358027255E-4</v>
      </c>
      <c r="T227" s="95">
        <f t="shared" si="3"/>
        <v>2.5847461465291349E-3</v>
      </c>
      <c r="U227" s="95">
        <f>R227/'סכום נכסי הקרן'!$C$42</f>
        <v>4.599423258919126E-4</v>
      </c>
    </row>
    <row r="228" spans="2:21" s="137" customFormat="1">
      <c r="B228" s="87" t="s">
        <v>840</v>
      </c>
      <c r="C228" s="84" t="s">
        <v>841</v>
      </c>
      <c r="D228" s="97" t="s">
        <v>131</v>
      </c>
      <c r="E228" s="97" t="s">
        <v>329</v>
      </c>
      <c r="F228" s="84" t="s">
        <v>842</v>
      </c>
      <c r="G228" s="97" t="s">
        <v>420</v>
      </c>
      <c r="H228" s="84" t="s">
        <v>679</v>
      </c>
      <c r="I228" s="84" t="s">
        <v>173</v>
      </c>
      <c r="J228" s="84"/>
      <c r="K228" s="94">
        <v>2.1399999999999997</v>
      </c>
      <c r="L228" s="97" t="s">
        <v>175</v>
      </c>
      <c r="M228" s="98">
        <v>4.7E-2</v>
      </c>
      <c r="N228" s="98">
        <v>1.9299999999999998E-2</v>
      </c>
      <c r="O228" s="94">
        <v>52000</v>
      </c>
      <c r="P228" s="96">
        <v>106.37</v>
      </c>
      <c r="Q228" s="84"/>
      <c r="R228" s="94">
        <v>55.312400000000004</v>
      </c>
      <c r="S228" s="95">
        <v>4.7210923881464267E-4</v>
      </c>
      <c r="T228" s="95">
        <f t="shared" si="3"/>
        <v>5.4473994428741858E-4</v>
      </c>
      <c r="U228" s="95">
        <f>R228/'סכום נכסי הקרן'!$C$42</f>
        <v>9.6933680438301422E-5</v>
      </c>
    </row>
    <row r="229" spans="2:21" s="137" customFormat="1">
      <c r="B229" s="87" t="s">
        <v>843</v>
      </c>
      <c r="C229" s="84" t="s">
        <v>844</v>
      </c>
      <c r="D229" s="97" t="s">
        <v>131</v>
      </c>
      <c r="E229" s="97" t="s">
        <v>329</v>
      </c>
      <c r="F229" s="84" t="s">
        <v>845</v>
      </c>
      <c r="G229" s="97" t="s">
        <v>441</v>
      </c>
      <c r="H229" s="84" t="s">
        <v>846</v>
      </c>
      <c r="I229" s="84"/>
      <c r="J229" s="84"/>
      <c r="K229" s="94">
        <v>5.3</v>
      </c>
      <c r="L229" s="97" t="s">
        <v>175</v>
      </c>
      <c r="M229" s="98">
        <v>3.4500000000000003E-2</v>
      </c>
      <c r="N229" s="98">
        <v>0.29499999999999998</v>
      </c>
      <c r="O229" s="94">
        <v>0.62</v>
      </c>
      <c r="P229" s="96">
        <v>35.83</v>
      </c>
      <c r="Q229" s="84"/>
      <c r="R229" s="94">
        <v>2.2000000000000001E-4</v>
      </c>
      <c r="S229" s="95">
        <v>1.0619762560059981E-9</v>
      </c>
      <c r="T229" s="95">
        <f t="shared" si="3"/>
        <v>2.1666531870472457E-9</v>
      </c>
      <c r="U229" s="95">
        <f>R229/'סכום נכסי הקרן'!$C$42</f>
        <v>3.8554482713507841E-10</v>
      </c>
    </row>
    <row r="230" spans="2:21" s="137" customFormat="1">
      <c r="B230" s="83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94"/>
      <c r="P230" s="96"/>
      <c r="Q230" s="84"/>
      <c r="R230" s="84"/>
      <c r="S230" s="84"/>
      <c r="T230" s="95"/>
      <c r="U230" s="84"/>
    </row>
    <row r="231" spans="2:21" s="137" customFormat="1">
      <c r="B231" s="102" t="s">
        <v>52</v>
      </c>
      <c r="C231" s="82"/>
      <c r="D231" s="82"/>
      <c r="E231" s="82"/>
      <c r="F231" s="82"/>
      <c r="G231" s="82"/>
      <c r="H231" s="82"/>
      <c r="I231" s="82"/>
      <c r="J231" s="82"/>
      <c r="K231" s="91">
        <v>4.24</v>
      </c>
      <c r="L231" s="82"/>
      <c r="M231" s="82"/>
      <c r="N231" s="104">
        <v>4.5200000000000004E-2</v>
      </c>
      <c r="O231" s="91"/>
      <c r="P231" s="93"/>
      <c r="Q231" s="82"/>
      <c r="R231" s="91">
        <v>219.76925</v>
      </c>
      <c r="S231" s="82"/>
      <c r="T231" s="92">
        <f t="shared" si="3"/>
        <v>2.1643806633067407E-3</v>
      </c>
      <c r="U231" s="92">
        <f>R231/'סכום נכסי הקרן'!$C$42</f>
        <v>3.8514044318570831E-4</v>
      </c>
    </row>
    <row r="232" spans="2:21" s="137" customFormat="1">
      <c r="B232" s="87" t="s">
        <v>847</v>
      </c>
      <c r="C232" s="84" t="s">
        <v>848</v>
      </c>
      <c r="D232" s="97" t="s">
        <v>131</v>
      </c>
      <c r="E232" s="97" t="s">
        <v>329</v>
      </c>
      <c r="F232" s="84" t="s">
        <v>646</v>
      </c>
      <c r="G232" s="97" t="s">
        <v>441</v>
      </c>
      <c r="H232" s="84" t="s">
        <v>635</v>
      </c>
      <c r="I232" s="84" t="s">
        <v>173</v>
      </c>
      <c r="J232" s="84"/>
      <c r="K232" s="94">
        <v>4.24</v>
      </c>
      <c r="L232" s="97" t="s">
        <v>175</v>
      </c>
      <c r="M232" s="98">
        <v>6.7000000000000004E-2</v>
      </c>
      <c r="N232" s="98">
        <v>4.5200000000000004E-2</v>
      </c>
      <c r="O232" s="94">
        <v>222709</v>
      </c>
      <c r="P232" s="96">
        <v>98.68</v>
      </c>
      <c r="Q232" s="84"/>
      <c r="R232" s="94">
        <v>219.76925</v>
      </c>
      <c r="S232" s="95">
        <v>1.8492863471386212E-4</v>
      </c>
      <c r="T232" s="95">
        <f t="shared" si="3"/>
        <v>2.1643806633067407E-3</v>
      </c>
      <c r="U232" s="95">
        <f>R232/'סכום נכסי הקרן'!$C$42</f>
        <v>3.8514044318570831E-4</v>
      </c>
    </row>
    <row r="233" spans="2:21" s="137" customFormat="1">
      <c r="B233" s="139"/>
    </row>
    <row r="234" spans="2:21" s="137" customFormat="1">
      <c r="B234" s="139"/>
    </row>
    <row r="235" spans="2:21" s="137" customFormat="1">
      <c r="B235" s="139"/>
    </row>
    <row r="236" spans="2:21">
      <c r="B236" s="99" t="s">
        <v>262</v>
      </c>
      <c r="C236" s="1"/>
      <c r="D236" s="1"/>
      <c r="E236" s="1"/>
      <c r="F236" s="1"/>
    </row>
    <row r="237" spans="2:21">
      <c r="B237" s="99" t="s">
        <v>122</v>
      </c>
      <c r="C237" s="1"/>
      <c r="D237" s="1"/>
      <c r="E237" s="1"/>
      <c r="F237" s="1"/>
    </row>
    <row r="238" spans="2:21">
      <c r="B238" s="99" t="s">
        <v>247</v>
      </c>
      <c r="C238" s="1"/>
      <c r="D238" s="1"/>
      <c r="E238" s="1"/>
      <c r="F238" s="1"/>
    </row>
    <row r="239" spans="2:21">
      <c r="B239" s="99" t="s">
        <v>257</v>
      </c>
      <c r="C239" s="1"/>
      <c r="D239" s="1"/>
      <c r="E239" s="1"/>
      <c r="F239" s="1"/>
    </row>
    <row r="240" spans="2:21">
      <c r="B240" s="99" t="s">
        <v>255</v>
      </c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2">
    <mergeCell ref="B6:U6"/>
    <mergeCell ref="B7:U7"/>
  </mergeCells>
  <phoneticPr fontId="4" type="noConversion"/>
  <conditionalFormatting sqref="B12:B232">
    <cfRule type="cellIs" dxfId="134" priority="2" operator="equal">
      <formula>"NR3"</formula>
    </cfRule>
  </conditionalFormatting>
  <conditionalFormatting sqref="B12:B232">
    <cfRule type="containsText" dxfId="133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38 B240"/>
    <dataValidation type="list" allowBlank="1" showInputMessage="1" showErrorMessage="1" sqref="I12:I828">
      <formula1>$BM$7:$BM$10</formula1>
    </dataValidation>
    <dataValidation type="list" allowBlank="1" showInputMessage="1" showErrorMessage="1" sqref="E12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zoomScale="85" zoomScaleNormal="85" workbookViewId="0">
      <selection activeCell="B18" sqref="B18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1.85546875" style="1" bestFit="1" customWidth="1"/>
    <col min="11" max="11" width="10.140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190</v>
      </c>
      <c r="C1" s="78" t="s" vm="1">
        <v>263</v>
      </c>
    </row>
    <row r="2" spans="2:61">
      <c r="B2" s="57" t="s">
        <v>189</v>
      </c>
      <c r="C2" s="78" t="s">
        <v>264</v>
      </c>
    </row>
    <row r="3" spans="2:61">
      <c r="B3" s="57" t="s">
        <v>191</v>
      </c>
      <c r="C3" s="78" t="s">
        <v>265</v>
      </c>
    </row>
    <row r="4" spans="2:61">
      <c r="B4" s="57" t="s">
        <v>192</v>
      </c>
      <c r="C4" s="78">
        <v>2145</v>
      </c>
    </row>
    <row r="6" spans="2:61" ht="26.25" customHeight="1">
      <c r="B6" s="194" t="s">
        <v>220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6"/>
      <c r="BI6" s="3"/>
    </row>
    <row r="7" spans="2:61" ht="26.25" customHeight="1">
      <c r="B7" s="194" t="s">
        <v>98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6"/>
      <c r="BE7" s="3"/>
      <c r="BI7" s="3"/>
    </row>
    <row r="8" spans="2:61" s="3" customFormat="1" ht="63">
      <c r="B8" s="22" t="s">
        <v>125</v>
      </c>
      <c r="C8" s="30" t="s">
        <v>50</v>
      </c>
      <c r="D8" s="30" t="s">
        <v>130</v>
      </c>
      <c r="E8" s="30" t="s">
        <v>236</v>
      </c>
      <c r="F8" s="30" t="s">
        <v>127</v>
      </c>
      <c r="G8" s="30" t="s">
        <v>69</v>
      </c>
      <c r="H8" s="30" t="s">
        <v>110</v>
      </c>
      <c r="I8" s="13" t="s">
        <v>249</v>
      </c>
      <c r="J8" s="13" t="s">
        <v>248</v>
      </c>
      <c r="K8" s="13" t="s">
        <v>66</v>
      </c>
      <c r="L8" s="13" t="s">
        <v>63</v>
      </c>
      <c r="M8" s="30" t="s">
        <v>193</v>
      </c>
      <c r="N8" s="14" t="s">
        <v>195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/>
      <c r="K9" s="16" t="s">
        <v>252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E10" s="1"/>
      <c r="BF10" s="3"/>
      <c r="BG10" s="1"/>
      <c r="BI10" s="1"/>
    </row>
    <row r="11" spans="2:61" s="136" customFormat="1" ht="18" customHeight="1">
      <c r="B11" s="105" t="s">
        <v>32</v>
      </c>
      <c r="C11" s="80"/>
      <c r="D11" s="80"/>
      <c r="E11" s="80"/>
      <c r="F11" s="80"/>
      <c r="G11" s="80"/>
      <c r="H11" s="80"/>
      <c r="I11" s="88"/>
      <c r="J11" s="90"/>
      <c r="K11" s="88">
        <v>94826.494329999987</v>
      </c>
      <c r="L11" s="80"/>
      <c r="M11" s="89">
        <v>1</v>
      </c>
      <c r="N11" s="89">
        <f>K11/'סכום נכסי הקרן'!$C$42</f>
        <v>0.16618120165584244</v>
      </c>
      <c r="BE11" s="137"/>
      <c r="BF11" s="141"/>
      <c r="BG11" s="137"/>
      <c r="BI11" s="137"/>
    </row>
    <row r="12" spans="2:61" s="137" customFormat="1" ht="20.25">
      <c r="B12" s="106" t="s">
        <v>243</v>
      </c>
      <c r="C12" s="82"/>
      <c r="D12" s="82"/>
      <c r="E12" s="82"/>
      <c r="F12" s="82"/>
      <c r="G12" s="82"/>
      <c r="H12" s="82"/>
      <c r="I12" s="91"/>
      <c r="J12" s="93"/>
      <c r="K12" s="91">
        <v>74513.136999999959</v>
      </c>
      <c r="L12" s="82"/>
      <c r="M12" s="92">
        <v>0.78578394705483123</v>
      </c>
      <c r="N12" s="92">
        <f>K12/'סכום נכסי הקרן'!$C$42</f>
        <v>0.13058252056344272</v>
      </c>
      <c r="BF12" s="136"/>
    </row>
    <row r="13" spans="2:61" s="137" customFormat="1">
      <c r="B13" s="107" t="s">
        <v>849</v>
      </c>
      <c r="C13" s="82"/>
      <c r="D13" s="82"/>
      <c r="E13" s="82"/>
      <c r="F13" s="82"/>
      <c r="G13" s="82"/>
      <c r="H13" s="82"/>
      <c r="I13" s="91"/>
      <c r="J13" s="93"/>
      <c r="K13" s="91">
        <v>56310.263659999997</v>
      </c>
      <c r="L13" s="82"/>
      <c r="M13" s="92">
        <v>0.59382416336132848</v>
      </c>
      <c r="N13" s="92">
        <f>K13/'סכום נכסי הקרן'!$C$42</f>
        <v>9.8682413039660841E-2</v>
      </c>
    </row>
    <row r="14" spans="2:61" s="137" customFormat="1">
      <c r="B14" s="108" t="s">
        <v>850</v>
      </c>
      <c r="C14" s="84" t="s">
        <v>851</v>
      </c>
      <c r="D14" s="97" t="s">
        <v>131</v>
      </c>
      <c r="E14" s="97" t="s">
        <v>329</v>
      </c>
      <c r="F14" s="84" t="s">
        <v>852</v>
      </c>
      <c r="G14" s="97" t="s">
        <v>853</v>
      </c>
      <c r="H14" s="97" t="s">
        <v>175</v>
      </c>
      <c r="I14" s="94">
        <v>8431.59</v>
      </c>
      <c r="J14" s="96">
        <v>20540</v>
      </c>
      <c r="K14" s="94">
        <v>1731.8486699999999</v>
      </c>
      <c r="L14" s="95">
        <v>1.6962768413354806E-4</v>
      </c>
      <c r="M14" s="95">
        <v>1.8263341719383798E-2</v>
      </c>
      <c r="N14" s="95">
        <f>K14/'סכום נכסי הקרן'!$C$42</f>
        <v>3.0350240731784792E-3</v>
      </c>
    </row>
    <row r="15" spans="2:61" s="137" customFormat="1">
      <c r="B15" s="108" t="s">
        <v>854</v>
      </c>
      <c r="C15" s="84" t="s">
        <v>855</v>
      </c>
      <c r="D15" s="97" t="s">
        <v>131</v>
      </c>
      <c r="E15" s="97" t="s">
        <v>329</v>
      </c>
      <c r="F15" s="84" t="s">
        <v>387</v>
      </c>
      <c r="G15" s="97" t="s">
        <v>372</v>
      </c>
      <c r="H15" s="97" t="s">
        <v>175</v>
      </c>
      <c r="I15" s="94">
        <v>4718.9799999999996</v>
      </c>
      <c r="J15" s="96">
        <v>4830</v>
      </c>
      <c r="K15" s="94">
        <v>227.92673000000002</v>
      </c>
      <c r="L15" s="95">
        <v>4.3403844936563611E-5</v>
      </c>
      <c r="M15" s="95">
        <v>2.4036186469870531E-3</v>
      </c>
      <c r="N15" s="95">
        <f>K15/'סכום נכסי הקרן'!$C$42</f>
        <v>3.9943623507869862E-4</v>
      </c>
    </row>
    <row r="16" spans="2:61" s="137" customFormat="1" ht="20.25">
      <c r="B16" s="108" t="s">
        <v>856</v>
      </c>
      <c r="C16" s="84" t="s">
        <v>857</v>
      </c>
      <c r="D16" s="97" t="s">
        <v>131</v>
      </c>
      <c r="E16" s="97" t="s">
        <v>329</v>
      </c>
      <c r="F16" s="84" t="s">
        <v>702</v>
      </c>
      <c r="G16" s="97" t="s">
        <v>703</v>
      </c>
      <c r="H16" s="97" t="s">
        <v>175</v>
      </c>
      <c r="I16" s="94">
        <v>5060</v>
      </c>
      <c r="J16" s="96">
        <v>43030</v>
      </c>
      <c r="K16" s="94">
        <v>2177.3180000000002</v>
      </c>
      <c r="L16" s="95">
        <v>1.1836212180056484E-4</v>
      </c>
      <c r="M16" s="95">
        <v>2.2961072381552424E-2</v>
      </c>
      <c r="N16" s="95">
        <f>K16/'סכום נכסי הקרן'!$C$42</f>
        <v>3.8156985996731577E-3</v>
      </c>
      <c r="BE16" s="136"/>
    </row>
    <row r="17" spans="2:14" s="137" customFormat="1">
      <c r="B17" s="108" t="s">
        <v>858</v>
      </c>
      <c r="C17" s="84" t="s">
        <v>859</v>
      </c>
      <c r="D17" s="97" t="s">
        <v>131</v>
      </c>
      <c r="E17" s="97" t="s">
        <v>329</v>
      </c>
      <c r="F17" s="84" t="s">
        <v>860</v>
      </c>
      <c r="G17" s="97" t="s">
        <v>372</v>
      </c>
      <c r="H17" s="97" t="s">
        <v>175</v>
      </c>
      <c r="I17" s="94">
        <v>38259</v>
      </c>
      <c r="J17" s="96">
        <v>3529</v>
      </c>
      <c r="K17" s="94">
        <v>1350.16011</v>
      </c>
      <c r="L17" s="95">
        <v>2.3239834189836141E-4</v>
      </c>
      <c r="M17" s="95">
        <v>1.4238216012725187E-2</v>
      </c>
      <c r="N17" s="95">
        <f>K17/'סכום נכסי הקרן'!$C$42</f>
        <v>2.3661238464301295E-3</v>
      </c>
    </row>
    <row r="18" spans="2:14" s="137" customFormat="1">
      <c r="B18" s="108" t="s">
        <v>861</v>
      </c>
      <c r="C18" s="84" t="s">
        <v>862</v>
      </c>
      <c r="D18" s="97" t="s">
        <v>131</v>
      </c>
      <c r="E18" s="97" t="s">
        <v>329</v>
      </c>
      <c r="F18" s="84" t="s">
        <v>395</v>
      </c>
      <c r="G18" s="97" t="s">
        <v>396</v>
      </c>
      <c r="H18" s="97" t="s">
        <v>175</v>
      </c>
      <c r="I18" s="94">
        <v>430051</v>
      </c>
      <c r="J18" s="96">
        <v>579.5</v>
      </c>
      <c r="K18" s="94">
        <v>2492.1455499999997</v>
      </c>
      <c r="L18" s="95">
        <v>1.5550649629399844E-4</v>
      </c>
      <c r="M18" s="95">
        <v>2.6281110227772776E-2</v>
      </c>
      <c r="N18" s="95">
        <f>K18/'סכום נכסי הקרן'!$C$42</f>
        <v>4.3674264785009305E-3</v>
      </c>
    </row>
    <row r="19" spans="2:14" s="137" customFormat="1">
      <c r="B19" s="108" t="s">
        <v>863</v>
      </c>
      <c r="C19" s="84" t="s">
        <v>864</v>
      </c>
      <c r="D19" s="97" t="s">
        <v>131</v>
      </c>
      <c r="E19" s="97" t="s">
        <v>329</v>
      </c>
      <c r="F19" s="84" t="s">
        <v>357</v>
      </c>
      <c r="G19" s="97" t="s">
        <v>331</v>
      </c>
      <c r="H19" s="97" t="s">
        <v>175</v>
      </c>
      <c r="I19" s="94">
        <v>15355</v>
      </c>
      <c r="J19" s="96">
        <v>6326</v>
      </c>
      <c r="K19" s="94">
        <v>971.35730000000001</v>
      </c>
      <c r="L19" s="95">
        <v>1.5304489064292209E-4</v>
      </c>
      <c r="M19" s="95">
        <v>1.0243522201924262E-2</v>
      </c>
      <c r="N19" s="95">
        <f>K19/'סכום נכסי הקרן'!$C$42</f>
        <v>1.702280828704075E-3</v>
      </c>
    </row>
    <row r="20" spans="2:14" s="137" customFormat="1">
      <c r="B20" s="108" t="s">
        <v>865</v>
      </c>
      <c r="C20" s="84" t="s">
        <v>866</v>
      </c>
      <c r="D20" s="97" t="s">
        <v>131</v>
      </c>
      <c r="E20" s="97" t="s">
        <v>329</v>
      </c>
      <c r="F20" s="84" t="s">
        <v>646</v>
      </c>
      <c r="G20" s="97" t="s">
        <v>441</v>
      </c>
      <c r="H20" s="97" t="s">
        <v>175</v>
      </c>
      <c r="I20" s="94">
        <v>479541.99</v>
      </c>
      <c r="J20" s="96">
        <v>153.6</v>
      </c>
      <c r="K20" s="94">
        <v>736.57650000000001</v>
      </c>
      <c r="L20" s="95">
        <v>1.4998119864901273E-4</v>
      </c>
      <c r="M20" s="95">
        <v>7.7676234390431477E-3</v>
      </c>
      <c r="N20" s="95">
        <f>K20/'סכום נכסי הקרן'!$C$42</f>
        <v>1.2908329971102776E-3</v>
      </c>
    </row>
    <row r="21" spans="2:14" s="137" customFormat="1">
      <c r="B21" s="108" t="s">
        <v>867</v>
      </c>
      <c r="C21" s="84" t="s">
        <v>868</v>
      </c>
      <c r="D21" s="97" t="s">
        <v>131</v>
      </c>
      <c r="E21" s="97" t="s">
        <v>329</v>
      </c>
      <c r="F21" s="84" t="s">
        <v>464</v>
      </c>
      <c r="G21" s="97" t="s">
        <v>372</v>
      </c>
      <c r="H21" s="97" t="s">
        <v>175</v>
      </c>
      <c r="I21" s="94">
        <v>10900</v>
      </c>
      <c r="J21" s="96">
        <v>3372</v>
      </c>
      <c r="K21" s="94">
        <v>374.23649999999998</v>
      </c>
      <c r="L21" s="95">
        <v>5.5740101884928762E-5</v>
      </c>
      <c r="M21" s="95">
        <v>3.9465394417897807E-3</v>
      </c>
      <c r="N21" s="95">
        <f>K21/'סכום נכסי הקרן'!$C$42</f>
        <v>6.558406668188035E-4</v>
      </c>
    </row>
    <row r="22" spans="2:14" s="137" customFormat="1">
      <c r="B22" s="108" t="s">
        <v>869</v>
      </c>
      <c r="C22" s="84" t="s">
        <v>870</v>
      </c>
      <c r="D22" s="97" t="s">
        <v>131</v>
      </c>
      <c r="E22" s="97" t="s">
        <v>329</v>
      </c>
      <c r="F22" s="84" t="s">
        <v>407</v>
      </c>
      <c r="G22" s="97" t="s">
        <v>331</v>
      </c>
      <c r="H22" s="97" t="s">
        <v>175</v>
      </c>
      <c r="I22" s="94">
        <v>161580.32</v>
      </c>
      <c r="J22" s="96">
        <v>919.9</v>
      </c>
      <c r="K22" s="94">
        <v>1486.3773600000002</v>
      </c>
      <c r="L22" s="95">
        <v>1.3881268140558838E-4</v>
      </c>
      <c r="M22" s="95">
        <v>1.5674705371131276E-2</v>
      </c>
      <c r="N22" s="95">
        <f>K22/'סכום נכסי הקרן'!$C$42</f>
        <v>2.6048413741758831E-3</v>
      </c>
    </row>
    <row r="23" spans="2:14" s="137" customFormat="1">
      <c r="B23" s="108" t="s">
        <v>871</v>
      </c>
      <c r="C23" s="84" t="s">
        <v>872</v>
      </c>
      <c r="D23" s="97" t="s">
        <v>131</v>
      </c>
      <c r="E23" s="97" t="s">
        <v>329</v>
      </c>
      <c r="F23" s="84" t="s">
        <v>873</v>
      </c>
      <c r="G23" s="97" t="s">
        <v>874</v>
      </c>
      <c r="H23" s="97" t="s">
        <v>175</v>
      </c>
      <c r="I23" s="94">
        <v>149292.76999999999</v>
      </c>
      <c r="J23" s="96">
        <v>1383</v>
      </c>
      <c r="K23" s="94">
        <v>2064.7190599999999</v>
      </c>
      <c r="L23" s="95">
        <v>1.2718596946199282E-4</v>
      </c>
      <c r="M23" s="95">
        <v>2.1773651705552829E-2</v>
      </c>
      <c r="N23" s="95">
        <f>K23/'סכום נכסי הקרן'!$C$42</f>
        <v>3.6183716048645525E-3</v>
      </c>
    </row>
    <row r="24" spans="2:14" s="137" customFormat="1">
      <c r="B24" s="108" t="s">
        <v>875</v>
      </c>
      <c r="C24" s="84" t="s">
        <v>876</v>
      </c>
      <c r="D24" s="97" t="s">
        <v>131</v>
      </c>
      <c r="E24" s="97" t="s">
        <v>329</v>
      </c>
      <c r="F24" s="84" t="s">
        <v>412</v>
      </c>
      <c r="G24" s="97" t="s">
        <v>413</v>
      </c>
      <c r="H24" s="97" t="s">
        <v>175</v>
      </c>
      <c r="I24" s="94">
        <v>34960</v>
      </c>
      <c r="J24" s="96">
        <v>2067</v>
      </c>
      <c r="K24" s="94">
        <v>747.09519999999998</v>
      </c>
      <c r="L24" s="95">
        <v>1.6317846481896336E-4</v>
      </c>
      <c r="M24" s="95">
        <v>7.8785491890070187E-3</v>
      </c>
      <c r="N24" s="95">
        <f>K24/'סכום נכסי הקרן'!$C$42</f>
        <v>1.3092667715338491E-3</v>
      </c>
    </row>
    <row r="25" spans="2:14" s="137" customFormat="1">
      <c r="B25" s="108" t="s">
        <v>877</v>
      </c>
      <c r="C25" s="84" t="s">
        <v>878</v>
      </c>
      <c r="D25" s="97" t="s">
        <v>131</v>
      </c>
      <c r="E25" s="97" t="s">
        <v>329</v>
      </c>
      <c r="F25" s="84" t="s">
        <v>879</v>
      </c>
      <c r="G25" s="97" t="s">
        <v>880</v>
      </c>
      <c r="H25" s="97" t="s">
        <v>175</v>
      </c>
      <c r="I25" s="94">
        <v>11068.43</v>
      </c>
      <c r="J25" s="96">
        <v>8416</v>
      </c>
      <c r="K25" s="94">
        <v>931.51906999999994</v>
      </c>
      <c r="L25" s="95">
        <v>1.130948950694258E-4</v>
      </c>
      <c r="M25" s="95">
        <v>9.8234051209177501E-3</v>
      </c>
      <c r="N25" s="95">
        <f>K25/'סכום נכסי הקרן'!$C$42</f>
        <v>1.632465267346268E-3</v>
      </c>
    </row>
    <row r="26" spans="2:14" s="137" customFormat="1">
      <c r="B26" s="108" t="s">
        <v>881</v>
      </c>
      <c r="C26" s="84" t="s">
        <v>882</v>
      </c>
      <c r="D26" s="97" t="s">
        <v>131</v>
      </c>
      <c r="E26" s="97" t="s">
        <v>329</v>
      </c>
      <c r="F26" s="84" t="s">
        <v>883</v>
      </c>
      <c r="G26" s="97" t="s">
        <v>441</v>
      </c>
      <c r="H26" s="97" t="s">
        <v>175</v>
      </c>
      <c r="I26" s="94">
        <v>25699</v>
      </c>
      <c r="J26" s="96">
        <v>11540</v>
      </c>
      <c r="K26" s="94">
        <v>2965.6646000000001</v>
      </c>
      <c r="L26" s="95">
        <v>2.5335164664467842E-5</v>
      </c>
      <c r="M26" s="95">
        <v>3.1274641343160582E-2</v>
      </c>
      <c r="N26" s="95">
        <f>K26/'סכום נכסי הקרן'!$C$42</f>
        <v>5.1972574797619154E-3</v>
      </c>
    </row>
    <row r="27" spans="2:14" s="137" customFormat="1">
      <c r="B27" s="108" t="s">
        <v>884</v>
      </c>
      <c r="C27" s="84" t="s">
        <v>885</v>
      </c>
      <c r="D27" s="97" t="s">
        <v>131</v>
      </c>
      <c r="E27" s="97" t="s">
        <v>329</v>
      </c>
      <c r="F27" s="84" t="s">
        <v>886</v>
      </c>
      <c r="G27" s="97" t="s">
        <v>874</v>
      </c>
      <c r="H27" s="97" t="s">
        <v>175</v>
      </c>
      <c r="I27" s="94">
        <v>6233065.8200000003</v>
      </c>
      <c r="J27" s="96">
        <v>52.5</v>
      </c>
      <c r="K27" s="94">
        <v>3272.3595599999999</v>
      </c>
      <c r="L27" s="95">
        <v>4.8123291085561403E-4</v>
      </c>
      <c r="M27" s="95">
        <v>3.4508916343696711E-2</v>
      </c>
      <c r="N27" s="95">
        <f>K27/'סכום נכסי הקרן'!$C$42</f>
        <v>5.7347331858364596E-3</v>
      </c>
    </row>
    <row r="28" spans="2:14" s="137" customFormat="1">
      <c r="B28" s="108" t="s">
        <v>887</v>
      </c>
      <c r="C28" s="84" t="s">
        <v>888</v>
      </c>
      <c r="D28" s="97" t="s">
        <v>131</v>
      </c>
      <c r="E28" s="97" t="s">
        <v>329</v>
      </c>
      <c r="F28" s="84" t="s">
        <v>889</v>
      </c>
      <c r="G28" s="97" t="s">
        <v>441</v>
      </c>
      <c r="H28" s="97" t="s">
        <v>175</v>
      </c>
      <c r="I28" s="94">
        <v>142440</v>
      </c>
      <c r="J28" s="96">
        <v>1647</v>
      </c>
      <c r="K28" s="94">
        <v>2345.9867999999997</v>
      </c>
      <c r="L28" s="95">
        <v>1.1159599368408356E-4</v>
      </c>
      <c r="M28" s="95">
        <v>2.4739782025853155E-2</v>
      </c>
      <c r="N28" s="95">
        <f>K28/'סכום נכסי הקרן'!$C$42</f>
        <v>4.1112867057598894E-3</v>
      </c>
    </row>
    <row r="29" spans="2:14" s="137" customFormat="1">
      <c r="B29" s="108" t="s">
        <v>890</v>
      </c>
      <c r="C29" s="84" t="s">
        <v>891</v>
      </c>
      <c r="D29" s="97" t="s">
        <v>131</v>
      </c>
      <c r="E29" s="97" t="s">
        <v>329</v>
      </c>
      <c r="F29" s="84" t="s">
        <v>330</v>
      </c>
      <c r="G29" s="97" t="s">
        <v>331</v>
      </c>
      <c r="H29" s="97" t="s">
        <v>175</v>
      </c>
      <c r="I29" s="94">
        <v>232661</v>
      </c>
      <c r="J29" s="96">
        <v>1697</v>
      </c>
      <c r="K29" s="94">
        <v>3948.2571699999999</v>
      </c>
      <c r="L29" s="95">
        <v>1.5271324484149711E-4</v>
      </c>
      <c r="M29" s="95">
        <v>4.1636645938422097E-2</v>
      </c>
      <c r="N29" s="95">
        <f>K29/'סכום נכסי הקרן'!$C$42</f>
        <v>6.9192278549658351E-3</v>
      </c>
    </row>
    <row r="30" spans="2:14" s="137" customFormat="1">
      <c r="B30" s="108" t="s">
        <v>892</v>
      </c>
      <c r="C30" s="84" t="s">
        <v>893</v>
      </c>
      <c r="D30" s="97" t="s">
        <v>131</v>
      </c>
      <c r="E30" s="97" t="s">
        <v>329</v>
      </c>
      <c r="F30" s="84" t="s">
        <v>335</v>
      </c>
      <c r="G30" s="97" t="s">
        <v>331</v>
      </c>
      <c r="H30" s="97" t="s">
        <v>175</v>
      </c>
      <c r="I30" s="94">
        <v>37270</v>
      </c>
      <c r="J30" s="96">
        <v>6350</v>
      </c>
      <c r="K30" s="94">
        <v>2366.645</v>
      </c>
      <c r="L30" s="95">
        <v>1.6042405531462749E-4</v>
      </c>
      <c r="M30" s="95">
        <v>2.4957634643372778E-2</v>
      </c>
      <c r="N30" s="95">
        <f>K30/'סכום נכסי הקרן'!$C$42</f>
        <v>4.147489715523171E-3</v>
      </c>
    </row>
    <row r="31" spans="2:14" s="137" customFormat="1">
      <c r="B31" s="108" t="s">
        <v>894</v>
      </c>
      <c r="C31" s="84" t="s">
        <v>895</v>
      </c>
      <c r="D31" s="97" t="s">
        <v>131</v>
      </c>
      <c r="E31" s="97" t="s">
        <v>329</v>
      </c>
      <c r="F31" s="84"/>
      <c r="G31" s="97" t="s">
        <v>896</v>
      </c>
      <c r="H31" s="97" t="s">
        <v>175</v>
      </c>
      <c r="I31" s="94">
        <v>27434</v>
      </c>
      <c r="J31" s="96">
        <v>13590</v>
      </c>
      <c r="K31" s="94">
        <v>3728.2806</v>
      </c>
      <c r="L31" s="95">
        <v>5.5789767124047652E-5</v>
      </c>
      <c r="M31" s="95">
        <v>3.9316866307694924E-2</v>
      </c>
      <c r="N31" s="95">
        <f>K31/'סכום נכסי הקרן'!$C$42</f>
        <v>6.5337240883548472E-3</v>
      </c>
    </row>
    <row r="32" spans="2:14" s="137" customFormat="1">
      <c r="B32" s="108" t="s">
        <v>897</v>
      </c>
      <c r="C32" s="84" t="s">
        <v>898</v>
      </c>
      <c r="D32" s="97" t="s">
        <v>131</v>
      </c>
      <c r="E32" s="97" t="s">
        <v>329</v>
      </c>
      <c r="F32" s="84" t="s">
        <v>498</v>
      </c>
      <c r="G32" s="97" t="s">
        <v>372</v>
      </c>
      <c r="H32" s="97" t="s">
        <v>175</v>
      </c>
      <c r="I32" s="94">
        <v>10264.34</v>
      </c>
      <c r="J32" s="96">
        <v>18350</v>
      </c>
      <c r="K32" s="94">
        <v>1883.50639</v>
      </c>
      <c r="L32" s="95">
        <v>2.3085762476064833E-4</v>
      </c>
      <c r="M32" s="95">
        <v>1.9862659727199476E-2</v>
      </c>
      <c r="N32" s="95">
        <f>K32/'סכום נכסי הקרן'!$C$42</f>
        <v>3.3008006615471161E-3</v>
      </c>
    </row>
    <row r="33" spans="2:14" s="137" customFormat="1">
      <c r="B33" s="108" t="s">
        <v>899</v>
      </c>
      <c r="C33" s="84" t="s">
        <v>900</v>
      </c>
      <c r="D33" s="97" t="s">
        <v>131</v>
      </c>
      <c r="E33" s="97" t="s">
        <v>329</v>
      </c>
      <c r="F33" s="84" t="s">
        <v>901</v>
      </c>
      <c r="G33" s="97" t="s">
        <v>203</v>
      </c>
      <c r="H33" s="97" t="s">
        <v>175</v>
      </c>
      <c r="I33" s="94">
        <v>10450</v>
      </c>
      <c r="J33" s="96">
        <v>27980</v>
      </c>
      <c r="K33" s="94">
        <v>2923.91</v>
      </c>
      <c r="L33" s="95">
        <v>1.7329744710804372E-4</v>
      </c>
      <c r="M33" s="95">
        <v>3.0834315036730939E-2</v>
      </c>
      <c r="N33" s="95">
        <f>K33/'סכום נכסי הקרן'!$C$42</f>
        <v>5.1240835250387596E-3</v>
      </c>
    </row>
    <row r="34" spans="2:14" s="137" customFormat="1">
      <c r="B34" s="108" t="s">
        <v>902</v>
      </c>
      <c r="C34" s="84" t="s">
        <v>903</v>
      </c>
      <c r="D34" s="97" t="s">
        <v>131</v>
      </c>
      <c r="E34" s="97" t="s">
        <v>329</v>
      </c>
      <c r="F34" s="84" t="s">
        <v>579</v>
      </c>
      <c r="G34" s="97" t="s">
        <v>396</v>
      </c>
      <c r="H34" s="97" t="s">
        <v>175</v>
      </c>
      <c r="I34" s="94">
        <v>8601</v>
      </c>
      <c r="J34" s="96">
        <v>3361</v>
      </c>
      <c r="K34" s="94">
        <v>289.07961</v>
      </c>
      <c r="L34" s="95">
        <v>8.549174646815763E-5</v>
      </c>
      <c r="M34" s="95">
        <v>3.0485109888592045E-3</v>
      </c>
      <c r="N34" s="95">
        <f>K34/'סכום נכסי הקרן'!$C$42</f>
        <v>5.0660521938966315E-4</v>
      </c>
    </row>
    <row r="35" spans="2:14" s="137" customFormat="1">
      <c r="B35" s="108" t="s">
        <v>904</v>
      </c>
      <c r="C35" s="84" t="s">
        <v>905</v>
      </c>
      <c r="D35" s="97" t="s">
        <v>131</v>
      </c>
      <c r="E35" s="97" t="s">
        <v>329</v>
      </c>
      <c r="F35" s="84" t="s">
        <v>348</v>
      </c>
      <c r="G35" s="97" t="s">
        <v>331</v>
      </c>
      <c r="H35" s="97" t="s">
        <v>175</v>
      </c>
      <c r="I35" s="94">
        <v>210522</v>
      </c>
      <c r="J35" s="96">
        <v>2354</v>
      </c>
      <c r="K35" s="94">
        <v>4955.6878799999995</v>
      </c>
      <c r="L35" s="95">
        <v>1.5788536311434976E-4</v>
      </c>
      <c r="M35" s="95">
        <v>5.2260583026026541E-2</v>
      </c>
      <c r="N35" s="95">
        <f>K35/'סכום נכסי הקרן'!$C$42</f>
        <v>8.6847264865000141E-3</v>
      </c>
    </row>
    <row r="36" spans="2:14" s="137" customFormat="1">
      <c r="B36" s="108" t="s">
        <v>906</v>
      </c>
      <c r="C36" s="84" t="s">
        <v>907</v>
      </c>
      <c r="D36" s="97" t="s">
        <v>131</v>
      </c>
      <c r="E36" s="97" t="s">
        <v>329</v>
      </c>
      <c r="F36" s="84" t="s">
        <v>526</v>
      </c>
      <c r="G36" s="97" t="s">
        <v>490</v>
      </c>
      <c r="H36" s="97" t="s">
        <v>175</v>
      </c>
      <c r="I36" s="94">
        <v>2812</v>
      </c>
      <c r="J36" s="96">
        <v>59610</v>
      </c>
      <c r="K36" s="94">
        <v>1676.2331999999999</v>
      </c>
      <c r="L36" s="95">
        <v>2.7685481898696341E-4</v>
      </c>
      <c r="M36" s="95">
        <v>1.7676844555348018E-2</v>
      </c>
      <c r="N36" s="95">
        <f>K36/'סכום נכסי הקרן'!$C$42</f>
        <v>2.9375592696912695E-3</v>
      </c>
    </row>
    <row r="37" spans="2:14" s="137" customFormat="1">
      <c r="B37" s="108" t="s">
        <v>908</v>
      </c>
      <c r="C37" s="84" t="s">
        <v>909</v>
      </c>
      <c r="D37" s="97" t="s">
        <v>131</v>
      </c>
      <c r="E37" s="97" t="s">
        <v>329</v>
      </c>
      <c r="F37" s="84" t="s">
        <v>910</v>
      </c>
      <c r="G37" s="97" t="s">
        <v>437</v>
      </c>
      <c r="H37" s="97" t="s">
        <v>175</v>
      </c>
      <c r="I37" s="94">
        <v>9092</v>
      </c>
      <c r="J37" s="96">
        <v>24410</v>
      </c>
      <c r="K37" s="94">
        <v>2219.3572000000004</v>
      </c>
      <c r="L37" s="95">
        <v>1.5298214821833259E-4</v>
      </c>
      <c r="M37" s="95">
        <v>2.3404399958903348E-2</v>
      </c>
      <c r="N37" s="95">
        <f>K37/'סכום נכסי הקרן'!$C$42</f>
        <v>3.8893713092045079E-3</v>
      </c>
    </row>
    <row r="38" spans="2:14" s="137" customFormat="1">
      <c r="B38" s="108" t="s">
        <v>911</v>
      </c>
      <c r="C38" s="84" t="s">
        <v>912</v>
      </c>
      <c r="D38" s="97" t="s">
        <v>131</v>
      </c>
      <c r="E38" s="97" t="s">
        <v>329</v>
      </c>
      <c r="F38" s="84" t="s">
        <v>588</v>
      </c>
      <c r="G38" s="97" t="s">
        <v>396</v>
      </c>
      <c r="H38" s="97" t="s">
        <v>175</v>
      </c>
      <c r="I38" s="94">
        <v>24085</v>
      </c>
      <c r="J38" s="96">
        <v>1853</v>
      </c>
      <c r="K38" s="94">
        <v>446.29505</v>
      </c>
      <c r="L38" s="95">
        <v>1.4213374326707413E-4</v>
      </c>
      <c r="M38" s="95">
        <v>4.7064383551592174E-3</v>
      </c>
      <c r="N38" s="95">
        <f>K38/'סכום נכסי הקרן'!$C$42</f>
        <v>7.8212158137950529E-4</v>
      </c>
    </row>
    <row r="39" spans="2:14" s="137" customFormat="1">
      <c r="B39" s="108" t="s">
        <v>913</v>
      </c>
      <c r="C39" s="84" t="s">
        <v>914</v>
      </c>
      <c r="D39" s="97" t="s">
        <v>131</v>
      </c>
      <c r="E39" s="97" t="s">
        <v>329</v>
      </c>
      <c r="F39" s="84" t="s">
        <v>915</v>
      </c>
      <c r="G39" s="97" t="s">
        <v>441</v>
      </c>
      <c r="H39" s="97" t="s">
        <v>175</v>
      </c>
      <c r="I39" s="94">
        <v>8728</v>
      </c>
      <c r="J39" s="96">
        <v>26580</v>
      </c>
      <c r="K39" s="94">
        <v>2319.9023999999999</v>
      </c>
      <c r="L39" s="95">
        <v>6.2092237791586837E-5</v>
      </c>
      <c r="M39" s="95">
        <v>2.4464707004000875E-2</v>
      </c>
      <c r="N39" s="95">
        <f>K39/'סכום נכסי הקרן'!$C$42</f>
        <v>4.0655744080829708E-3</v>
      </c>
    </row>
    <row r="40" spans="2:14" s="137" customFormat="1">
      <c r="B40" s="108" t="s">
        <v>1863</v>
      </c>
      <c r="C40" s="84" t="s">
        <v>916</v>
      </c>
      <c r="D40" s="97" t="s">
        <v>131</v>
      </c>
      <c r="E40" s="97" t="s">
        <v>329</v>
      </c>
      <c r="F40" s="84" t="s">
        <v>371</v>
      </c>
      <c r="G40" s="97" t="s">
        <v>372</v>
      </c>
      <c r="H40" s="97" t="s">
        <v>175</v>
      </c>
      <c r="I40" s="94">
        <v>19597</v>
      </c>
      <c r="J40" s="96">
        <v>19400</v>
      </c>
      <c r="K40" s="94">
        <v>3801.8180000000002</v>
      </c>
      <c r="L40" s="95">
        <v>1.6159440916492705E-4</v>
      </c>
      <c r="M40" s="95">
        <v>4.0092360546088751E-2</v>
      </c>
      <c r="N40" s="95">
        <f>K40/'סכום נכסי הקרן'!$C$42</f>
        <v>6.6625966527683166E-3</v>
      </c>
    </row>
    <row r="41" spans="2:14" s="137" customFormat="1">
      <c r="B41" s="108" t="s">
        <v>917</v>
      </c>
      <c r="C41" s="84" t="s">
        <v>918</v>
      </c>
      <c r="D41" s="97" t="s">
        <v>131</v>
      </c>
      <c r="E41" s="97" t="s">
        <v>329</v>
      </c>
      <c r="F41" s="84" t="s">
        <v>436</v>
      </c>
      <c r="G41" s="97" t="s">
        <v>437</v>
      </c>
      <c r="H41" s="97" t="s">
        <v>175</v>
      </c>
      <c r="I41" s="94">
        <v>27455</v>
      </c>
      <c r="J41" s="96">
        <v>6833</v>
      </c>
      <c r="K41" s="94">
        <v>1876.0001499999998</v>
      </c>
      <c r="L41" s="95">
        <v>2.461078917635151E-4</v>
      </c>
      <c r="M41" s="95">
        <v>1.9783502103024545E-2</v>
      </c>
      <c r="N41" s="95">
        <f>K41/'סכום נכסי הקרן'!$C$42</f>
        <v>3.2876461524415051E-3</v>
      </c>
    </row>
    <row r="42" spans="2:14" s="137" customFormat="1">
      <c r="B42" s="109"/>
      <c r="C42" s="84"/>
      <c r="D42" s="84"/>
      <c r="E42" s="84"/>
      <c r="F42" s="84"/>
      <c r="G42" s="84"/>
      <c r="H42" s="84"/>
      <c r="I42" s="94"/>
      <c r="J42" s="96"/>
      <c r="K42" s="84"/>
      <c r="L42" s="84"/>
      <c r="M42" s="95"/>
      <c r="N42" s="84"/>
    </row>
    <row r="43" spans="2:14" s="137" customFormat="1">
      <c r="B43" s="107" t="s">
        <v>919</v>
      </c>
      <c r="C43" s="82"/>
      <c r="D43" s="82"/>
      <c r="E43" s="82"/>
      <c r="F43" s="82"/>
      <c r="G43" s="82"/>
      <c r="H43" s="82"/>
      <c r="I43" s="91"/>
      <c r="J43" s="93"/>
      <c r="K43" s="91">
        <v>15660.123010000005</v>
      </c>
      <c r="L43" s="82"/>
      <c r="M43" s="92">
        <v>0.16514501691375569</v>
      </c>
      <c r="N43" s="92">
        <f>K43/'סכום נכסי הקרן'!$C$42</f>
        <v>2.7443997358202344E-2</v>
      </c>
    </row>
    <row r="44" spans="2:14" s="137" customFormat="1">
      <c r="B44" s="108" t="s">
        <v>920</v>
      </c>
      <c r="C44" s="84" t="s">
        <v>921</v>
      </c>
      <c r="D44" s="97" t="s">
        <v>131</v>
      </c>
      <c r="E44" s="97" t="s">
        <v>329</v>
      </c>
      <c r="F44" s="84" t="s">
        <v>802</v>
      </c>
      <c r="G44" s="97" t="s">
        <v>803</v>
      </c>
      <c r="H44" s="97" t="s">
        <v>175</v>
      </c>
      <c r="I44" s="94">
        <v>85676</v>
      </c>
      <c r="J44" s="96">
        <v>447.1</v>
      </c>
      <c r="K44" s="94">
        <v>383.05740000000003</v>
      </c>
      <c r="L44" s="95">
        <v>2.9155977797625578E-4</v>
      </c>
      <c r="M44" s="95">
        <v>4.0395609128704574E-3</v>
      </c>
      <c r="N44" s="95">
        <f>K44/'סכום נכסי הקרן'!$C$42</f>
        <v>6.7129908666278446E-4</v>
      </c>
    </row>
    <row r="45" spans="2:14" s="137" customFormat="1">
      <c r="B45" s="108" t="s">
        <v>922</v>
      </c>
      <c r="C45" s="84" t="s">
        <v>923</v>
      </c>
      <c r="D45" s="97" t="s">
        <v>131</v>
      </c>
      <c r="E45" s="97" t="s">
        <v>329</v>
      </c>
      <c r="F45" s="84" t="s">
        <v>603</v>
      </c>
      <c r="G45" s="97" t="s">
        <v>372</v>
      </c>
      <c r="H45" s="97" t="s">
        <v>175</v>
      </c>
      <c r="I45" s="94">
        <v>32886.92</v>
      </c>
      <c r="J45" s="96">
        <v>379.3</v>
      </c>
      <c r="K45" s="94">
        <v>124.74009</v>
      </c>
      <c r="L45" s="95">
        <v>1.5605423256271212E-4</v>
      </c>
      <c r="M45" s="95">
        <v>1.3154560956972585E-3</v>
      </c>
      <c r="N45" s="95">
        <f>K45/'סכום נכסי הקרן'!$C$42</f>
        <v>2.1860407470847328E-4</v>
      </c>
    </row>
    <row r="46" spans="2:14" s="137" customFormat="1">
      <c r="B46" s="108" t="s">
        <v>924</v>
      </c>
      <c r="C46" s="84" t="s">
        <v>925</v>
      </c>
      <c r="D46" s="97" t="s">
        <v>131</v>
      </c>
      <c r="E46" s="97" t="s">
        <v>329</v>
      </c>
      <c r="F46" s="84" t="s">
        <v>926</v>
      </c>
      <c r="G46" s="97" t="s">
        <v>413</v>
      </c>
      <c r="H46" s="97" t="s">
        <v>175</v>
      </c>
      <c r="I46" s="94">
        <v>2239</v>
      </c>
      <c r="J46" s="96">
        <v>20350</v>
      </c>
      <c r="K46" s="94">
        <v>455.63650000000001</v>
      </c>
      <c r="L46" s="95">
        <v>1.5257330656747334E-4</v>
      </c>
      <c r="M46" s="95">
        <v>4.8049493258114848E-3</v>
      </c>
      <c r="N46" s="95">
        <f>K46/'סכום נכסי הקרן'!$C$42</f>
        <v>7.9849225285878256E-4</v>
      </c>
    </row>
    <row r="47" spans="2:14" s="137" customFormat="1">
      <c r="B47" s="108" t="s">
        <v>927</v>
      </c>
      <c r="C47" s="84" t="s">
        <v>928</v>
      </c>
      <c r="D47" s="97" t="s">
        <v>131</v>
      </c>
      <c r="E47" s="97" t="s">
        <v>329</v>
      </c>
      <c r="F47" s="84" t="s">
        <v>929</v>
      </c>
      <c r="G47" s="97" t="s">
        <v>930</v>
      </c>
      <c r="H47" s="97" t="s">
        <v>175</v>
      </c>
      <c r="I47" s="94">
        <v>23873</v>
      </c>
      <c r="J47" s="96">
        <v>1664</v>
      </c>
      <c r="K47" s="94">
        <v>397.24671999999998</v>
      </c>
      <c r="L47" s="95">
        <v>2.1939099126718539E-4</v>
      </c>
      <c r="M47" s="95">
        <v>4.1891954649042025E-3</v>
      </c>
      <c r="N47" s="95">
        <f>K47/'סכום נכסי הקרן'!$C$42</f>
        <v>6.9616553632898589E-4</v>
      </c>
    </row>
    <row r="48" spans="2:14" s="137" customFormat="1">
      <c r="B48" s="108" t="s">
        <v>931</v>
      </c>
      <c r="C48" s="84" t="s">
        <v>932</v>
      </c>
      <c r="D48" s="97" t="s">
        <v>131</v>
      </c>
      <c r="E48" s="97" t="s">
        <v>329</v>
      </c>
      <c r="F48" s="84" t="s">
        <v>933</v>
      </c>
      <c r="G48" s="97" t="s">
        <v>703</v>
      </c>
      <c r="H48" s="97" t="s">
        <v>175</v>
      </c>
      <c r="I48" s="94">
        <v>7300</v>
      </c>
      <c r="J48" s="96">
        <v>1807</v>
      </c>
      <c r="K48" s="94">
        <v>131.911</v>
      </c>
      <c r="L48" s="95">
        <v>1.348865937267719E-4</v>
      </c>
      <c r="M48" s="95">
        <v>1.391077471881903E-3</v>
      </c>
      <c r="N48" s="95">
        <f>K48/'סכום נכסי הקרן'!$C$42</f>
        <v>2.3117092587370604E-4</v>
      </c>
    </row>
    <row r="49" spans="2:14" s="137" customFormat="1">
      <c r="B49" s="108" t="s">
        <v>934</v>
      </c>
      <c r="C49" s="84" t="s">
        <v>935</v>
      </c>
      <c r="D49" s="97" t="s">
        <v>131</v>
      </c>
      <c r="E49" s="97" t="s">
        <v>329</v>
      </c>
      <c r="F49" s="84" t="s">
        <v>828</v>
      </c>
      <c r="G49" s="97" t="s">
        <v>420</v>
      </c>
      <c r="H49" s="97" t="s">
        <v>175</v>
      </c>
      <c r="I49" s="94">
        <v>1467</v>
      </c>
      <c r="J49" s="96">
        <v>6073</v>
      </c>
      <c r="K49" s="94">
        <v>89.090910000000008</v>
      </c>
      <c r="L49" s="95">
        <v>9.2393024685627533E-5</v>
      </c>
      <c r="M49" s="95">
        <v>9.3951495971115507E-4</v>
      </c>
      <c r="N49" s="95">
        <f>K49/'סכום נכסי הקרן'!$C$42</f>
        <v>1.5612972497844015E-4</v>
      </c>
    </row>
    <row r="50" spans="2:14" s="137" customFormat="1">
      <c r="B50" s="108" t="s">
        <v>936</v>
      </c>
      <c r="C50" s="84" t="s">
        <v>937</v>
      </c>
      <c r="D50" s="97" t="s">
        <v>131</v>
      </c>
      <c r="E50" s="97" t="s">
        <v>329</v>
      </c>
      <c r="F50" s="84" t="s">
        <v>938</v>
      </c>
      <c r="G50" s="97" t="s">
        <v>162</v>
      </c>
      <c r="H50" s="97" t="s">
        <v>175</v>
      </c>
      <c r="I50" s="94">
        <v>2093</v>
      </c>
      <c r="J50" s="96">
        <v>7000</v>
      </c>
      <c r="K50" s="94">
        <v>146.51</v>
      </c>
      <c r="L50" s="95">
        <v>9.6507591753797469E-5</v>
      </c>
      <c r="M50" s="95">
        <v>1.5450323354793581E-3</v>
      </c>
      <c r="N50" s="95">
        <f>K50/'סכום נכסי הקרן'!$C$42</f>
        <v>2.5675533010709244E-4</v>
      </c>
    </row>
    <row r="51" spans="2:14" s="137" customFormat="1">
      <c r="B51" s="108" t="s">
        <v>939</v>
      </c>
      <c r="C51" s="84" t="s">
        <v>940</v>
      </c>
      <c r="D51" s="97" t="s">
        <v>131</v>
      </c>
      <c r="E51" s="97" t="s">
        <v>329</v>
      </c>
      <c r="F51" s="84" t="s">
        <v>941</v>
      </c>
      <c r="G51" s="97" t="s">
        <v>490</v>
      </c>
      <c r="H51" s="97" t="s">
        <v>175</v>
      </c>
      <c r="I51" s="94">
        <v>1159</v>
      </c>
      <c r="J51" s="96">
        <v>69970</v>
      </c>
      <c r="K51" s="94">
        <v>810.95230000000004</v>
      </c>
      <c r="L51" s="95">
        <v>3.2323847580926753E-4</v>
      </c>
      <c r="M51" s="95">
        <v>8.5519590883308804E-3</v>
      </c>
      <c r="N51" s="95">
        <f>K51/'סכום נכסי הקרן'!$C$42</f>
        <v>1.4211748378104283E-3</v>
      </c>
    </row>
    <row r="52" spans="2:14" s="137" customFormat="1">
      <c r="B52" s="108" t="s">
        <v>942</v>
      </c>
      <c r="C52" s="84" t="s">
        <v>943</v>
      </c>
      <c r="D52" s="97" t="s">
        <v>131</v>
      </c>
      <c r="E52" s="97" t="s">
        <v>329</v>
      </c>
      <c r="F52" s="84" t="s">
        <v>944</v>
      </c>
      <c r="G52" s="97" t="s">
        <v>945</v>
      </c>
      <c r="H52" s="97" t="s">
        <v>175</v>
      </c>
      <c r="I52" s="94">
        <v>841</v>
      </c>
      <c r="J52" s="96">
        <v>16250</v>
      </c>
      <c r="K52" s="94">
        <v>136.66249999999999</v>
      </c>
      <c r="L52" s="95">
        <v>1.8362297073145915E-4</v>
      </c>
      <c r="M52" s="95">
        <v>1.4411847761070765E-3</v>
      </c>
      <c r="N52" s="95">
        <f>K52/'סכום נכסי הקרן'!$C$42</f>
        <v>2.3949781790158023E-4</v>
      </c>
    </row>
    <row r="53" spans="2:14" s="137" customFormat="1">
      <c r="B53" s="108" t="s">
        <v>946</v>
      </c>
      <c r="C53" s="84" t="s">
        <v>947</v>
      </c>
      <c r="D53" s="97" t="s">
        <v>131</v>
      </c>
      <c r="E53" s="97" t="s">
        <v>329</v>
      </c>
      <c r="F53" s="84" t="s">
        <v>948</v>
      </c>
      <c r="G53" s="97" t="s">
        <v>949</v>
      </c>
      <c r="H53" s="97" t="s">
        <v>175</v>
      </c>
      <c r="I53" s="94">
        <v>9083</v>
      </c>
      <c r="J53" s="96">
        <v>3860</v>
      </c>
      <c r="K53" s="94">
        <v>350.60379999999998</v>
      </c>
      <c r="L53" s="95">
        <v>3.6727588447861299E-4</v>
      </c>
      <c r="M53" s="95">
        <v>3.6973190085450671E-3</v>
      </c>
      <c r="N53" s="95">
        <f>K53/'סכום נכסי הקרן'!$C$42</f>
        <v>6.1442491574500719E-4</v>
      </c>
    </row>
    <row r="54" spans="2:14" s="137" customFormat="1">
      <c r="B54" s="108" t="s">
        <v>950</v>
      </c>
      <c r="C54" s="84" t="s">
        <v>951</v>
      </c>
      <c r="D54" s="97" t="s">
        <v>131</v>
      </c>
      <c r="E54" s="97" t="s">
        <v>329</v>
      </c>
      <c r="F54" s="84" t="s">
        <v>952</v>
      </c>
      <c r="G54" s="97" t="s">
        <v>396</v>
      </c>
      <c r="H54" s="97" t="s">
        <v>175</v>
      </c>
      <c r="I54" s="94">
        <v>1387</v>
      </c>
      <c r="J54" s="96">
        <v>6050</v>
      </c>
      <c r="K54" s="94">
        <v>83.913499999999999</v>
      </c>
      <c r="L54" s="95">
        <v>4.6404962085606953E-5</v>
      </c>
      <c r="M54" s="95">
        <v>8.849161892242654E-4</v>
      </c>
      <c r="N54" s="95">
        <f>K54/'סכום נכסי הקרן'!$C$42</f>
        <v>1.4705643568999727E-4</v>
      </c>
    </row>
    <row r="55" spans="2:14" s="137" customFormat="1">
      <c r="B55" s="108" t="s">
        <v>953</v>
      </c>
      <c r="C55" s="84" t="s">
        <v>954</v>
      </c>
      <c r="D55" s="97" t="s">
        <v>131</v>
      </c>
      <c r="E55" s="97" t="s">
        <v>329</v>
      </c>
      <c r="F55" s="84" t="s">
        <v>459</v>
      </c>
      <c r="G55" s="97" t="s">
        <v>372</v>
      </c>
      <c r="H55" s="97" t="s">
        <v>175</v>
      </c>
      <c r="I55" s="94">
        <v>734</v>
      </c>
      <c r="J55" s="96">
        <v>155500</v>
      </c>
      <c r="K55" s="94">
        <v>1141.3699999999999</v>
      </c>
      <c r="L55" s="95">
        <v>3.4351153969453679E-4</v>
      </c>
      <c r="M55" s="95">
        <v>1.2036404045772131E-2</v>
      </c>
      <c r="N55" s="95">
        <f>K55/'סכום נכסי הקרן'!$C$42</f>
        <v>2.0002240879416562E-3</v>
      </c>
    </row>
    <row r="56" spans="2:14" s="137" customFormat="1">
      <c r="B56" s="108" t="s">
        <v>955</v>
      </c>
      <c r="C56" s="84" t="s">
        <v>956</v>
      </c>
      <c r="D56" s="97" t="s">
        <v>131</v>
      </c>
      <c r="E56" s="97" t="s">
        <v>329</v>
      </c>
      <c r="F56" s="84" t="s">
        <v>957</v>
      </c>
      <c r="G56" s="97" t="s">
        <v>162</v>
      </c>
      <c r="H56" s="97" t="s">
        <v>175</v>
      </c>
      <c r="I56" s="94">
        <v>8272</v>
      </c>
      <c r="J56" s="96">
        <v>2839</v>
      </c>
      <c r="K56" s="94">
        <v>244.76848000000001</v>
      </c>
      <c r="L56" s="95">
        <v>8.875445155022493E-5</v>
      </c>
      <c r="M56" s="95">
        <v>2.5812246010929805E-3</v>
      </c>
      <c r="N56" s="95">
        <f>K56/'סכום נכסי הקרן'!$C$42</f>
        <v>4.2895100595325406E-4</v>
      </c>
    </row>
    <row r="57" spans="2:14" s="137" customFormat="1">
      <c r="B57" s="108" t="s">
        <v>958</v>
      </c>
      <c r="C57" s="84" t="s">
        <v>959</v>
      </c>
      <c r="D57" s="97" t="s">
        <v>131</v>
      </c>
      <c r="E57" s="97" t="s">
        <v>329</v>
      </c>
      <c r="F57" s="84" t="s">
        <v>960</v>
      </c>
      <c r="G57" s="97" t="s">
        <v>198</v>
      </c>
      <c r="H57" s="97" t="s">
        <v>175</v>
      </c>
      <c r="I57" s="94">
        <v>2624</v>
      </c>
      <c r="J57" s="96">
        <v>10300</v>
      </c>
      <c r="K57" s="94">
        <v>270.27199999999999</v>
      </c>
      <c r="L57" s="95">
        <v>1.0347389957637218E-4</v>
      </c>
      <c r="M57" s="95">
        <v>2.8501739087753537E-3</v>
      </c>
      <c r="N57" s="95">
        <f>K57/'סכום נכסי הקרן'!$C$42</f>
        <v>4.7364532508841774E-4</v>
      </c>
    </row>
    <row r="58" spans="2:14" s="137" customFormat="1">
      <c r="B58" s="108" t="s">
        <v>961</v>
      </c>
      <c r="C58" s="84" t="s">
        <v>962</v>
      </c>
      <c r="D58" s="97" t="s">
        <v>131</v>
      </c>
      <c r="E58" s="97" t="s">
        <v>329</v>
      </c>
      <c r="F58" s="84" t="s">
        <v>963</v>
      </c>
      <c r="G58" s="97" t="s">
        <v>372</v>
      </c>
      <c r="H58" s="97" t="s">
        <v>175</v>
      </c>
      <c r="I58" s="94">
        <v>2348</v>
      </c>
      <c r="J58" s="96">
        <v>5991</v>
      </c>
      <c r="K58" s="94">
        <v>140.66867999999999</v>
      </c>
      <c r="L58" s="95">
        <v>1.3091570461558704E-4</v>
      </c>
      <c r="M58" s="95">
        <v>1.4834322516497063E-3</v>
      </c>
      <c r="N58" s="95">
        <f>K58/'סכום נכסי הקרן'!$C$42</f>
        <v>2.4651855415418027E-4</v>
      </c>
    </row>
    <row r="59" spans="2:14" s="137" customFormat="1">
      <c r="B59" s="108" t="s">
        <v>964</v>
      </c>
      <c r="C59" s="84" t="s">
        <v>965</v>
      </c>
      <c r="D59" s="97" t="s">
        <v>131</v>
      </c>
      <c r="E59" s="97" t="s">
        <v>329</v>
      </c>
      <c r="F59" s="84" t="s">
        <v>966</v>
      </c>
      <c r="G59" s="97" t="s">
        <v>420</v>
      </c>
      <c r="H59" s="97" t="s">
        <v>175</v>
      </c>
      <c r="I59" s="94">
        <v>1920</v>
      </c>
      <c r="J59" s="96">
        <v>16570</v>
      </c>
      <c r="K59" s="94">
        <v>318.14400000000001</v>
      </c>
      <c r="L59" s="95">
        <v>3.9578521725722491E-4</v>
      </c>
      <c r="M59" s="95">
        <v>3.3550117216486586E-3</v>
      </c>
      <c r="N59" s="95">
        <f>K59/'סכום נכסי הקרן'!$C$42</f>
        <v>5.5753987947301082E-4</v>
      </c>
    </row>
    <row r="60" spans="2:14" s="137" customFormat="1">
      <c r="B60" s="108" t="s">
        <v>967</v>
      </c>
      <c r="C60" s="84" t="s">
        <v>968</v>
      </c>
      <c r="D60" s="97" t="s">
        <v>131</v>
      </c>
      <c r="E60" s="97" t="s">
        <v>329</v>
      </c>
      <c r="F60" s="84" t="s">
        <v>969</v>
      </c>
      <c r="G60" s="97" t="s">
        <v>930</v>
      </c>
      <c r="H60" s="97" t="s">
        <v>175</v>
      </c>
      <c r="I60" s="94">
        <v>3250</v>
      </c>
      <c r="J60" s="96">
        <v>5513</v>
      </c>
      <c r="K60" s="94">
        <v>179.17250000000001</v>
      </c>
      <c r="L60" s="95">
        <v>2.3254013535409996E-4</v>
      </c>
      <c r="M60" s="95">
        <v>1.8894772106250448E-3</v>
      </c>
      <c r="N60" s="95">
        <f>K60/'סכום נכסי הקרן'!$C$42</f>
        <v>3.1399559336299927E-4</v>
      </c>
    </row>
    <row r="61" spans="2:14" s="137" customFormat="1">
      <c r="B61" s="108" t="s">
        <v>970</v>
      </c>
      <c r="C61" s="84" t="s">
        <v>971</v>
      </c>
      <c r="D61" s="97" t="s">
        <v>131</v>
      </c>
      <c r="E61" s="97" t="s">
        <v>329</v>
      </c>
      <c r="F61" s="84" t="s">
        <v>433</v>
      </c>
      <c r="G61" s="97" t="s">
        <v>413</v>
      </c>
      <c r="H61" s="97" t="s">
        <v>175</v>
      </c>
      <c r="I61" s="94">
        <v>35634.25</v>
      </c>
      <c r="J61" s="96">
        <v>1484</v>
      </c>
      <c r="K61" s="94">
        <v>528.81227000000001</v>
      </c>
      <c r="L61" s="95">
        <v>1.4256850935138877E-4</v>
      </c>
      <c r="M61" s="95">
        <v>5.5766299675669984E-3</v>
      </c>
      <c r="N61" s="95">
        <f>K61/'סכום נכסי הקרן'!$C$42</f>
        <v>9.267310692002655E-4</v>
      </c>
    </row>
    <row r="62" spans="2:14" s="137" customFormat="1">
      <c r="B62" s="108" t="s">
        <v>972</v>
      </c>
      <c r="C62" s="84" t="s">
        <v>973</v>
      </c>
      <c r="D62" s="97" t="s">
        <v>131</v>
      </c>
      <c r="E62" s="97" t="s">
        <v>329</v>
      </c>
      <c r="F62" s="84" t="s">
        <v>974</v>
      </c>
      <c r="G62" s="97" t="s">
        <v>975</v>
      </c>
      <c r="H62" s="97" t="s">
        <v>175</v>
      </c>
      <c r="I62" s="94">
        <v>897</v>
      </c>
      <c r="J62" s="96">
        <v>13820</v>
      </c>
      <c r="K62" s="94">
        <v>123.96539999999999</v>
      </c>
      <c r="L62" s="95">
        <v>1.3206099362868276E-4</v>
      </c>
      <c r="M62" s="95">
        <v>1.3072865434484529E-3</v>
      </c>
      <c r="N62" s="95">
        <f>K62/'סכום נכסי הקרן'!$C$42</f>
        <v>2.1724644869877655E-4</v>
      </c>
    </row>
    <row r="63" spans="2:14" s="137" customFormat="1">
      <c r="B63" s="108" t="s">
        <v>976</v>
      </c>
      <c r="C63" s="84" t="s">
        <v>977</v>
      </c>
      <c r="D63" s="97" t="s">
        <v>131</v>
      </c>
      <c r="E63" s="97" t="s">
        <v>329</v>
      </c>
      <c r="F63" s="84" t="s">
        <v>416</v>
      </c>
      <c r="G63" s="97" t="s">
        <v>372</v>
      </c>
      <c r="H63" s="97" t="s">
        <v>175</v>
      </c>
      <c r="I63" s="94">
        <v>900</v>
      </c>
      <c r="J63" s="96">
        <v>9988</v>
      </c>
      <c r="K63" s="94">
        <v>89.891999999999996</v>
      </c>
      <c r="L63" s="95">
        <v>5.0668172449687915E-5</v>
      </c>
      <c r="M63" s="95">
        <v>9.4796291516558915E-4</v>
      </c>
      <c r="N63" s="95">
        <f>K63/'סכום נכסי הקרן'!$C$42</f>
        <v>1.5753361636739304E-4</v>
      </c>
    </row>
    <row r="64" spans="2:14" s="137" customFormat="1">
      <c r="B64" s="108" t="s">
        <v>978</v>
      </c>
      <c r="C64" s="84" t="s">
        <v>979</v>
      </c>
      <c r="D64" s="97" t="s">
        <v>131</v>
      </c>
      <c r="E64" s="97" t="s">
        <v>329</v>
      </c>
      <c r="F64" s="84" t="s">
        <v>980</v>
      </c>
      <c r="G64" s="97" t="s">
        <v>975</v>
      </c>
      <c r="H64" s="97" t="s">
        <v>175</v>
      </c>
      <c r="I64" s="94">
        <v>9061</v>
      </c>
      <c r="J64" s="96">
        <v>6338</v>
      </c>
      <c r="K64" s="94">
        <v>574.28618000000006</v>
      </c>
      <c r="L64" s="95">
        <v>4.0302140176634658E-4</v>
      </c>
      <c r="M64" s="95">
        <v>6.0561785401605298E-3</v>
      </c>
      <c r="N64" s="95">
        <f>K64/'סכום נכסי הקרן'!$C$42</f>
        <v>1.0064230272462025E-3</v>
      </c>
    </row>
    <row r="65" spans="2:14" s="137" customFormat="1">
      <c r="B65" s="108" t="s">
        <v>1864</v>
      </c>
      <c r="C65" s="84" t="s">
        <v>981</v>
      </c>
      <c r="D65" s="97" t="s">
        <v>131</v>
      </c>
      <c r="E65" s="97" t="s">
        <v>329</v>
      </c>
      <c r="F65" s="84" t="s">
        <v>489</v>
      </c>
      <c r="G65" s="97" t="s">
        <v>490</v>
      </c>
      <c r="H65" s="97" t="s">
        <v>175</v>
      </c>
      <c r="I65" s="94">
        <v>1665.25</v>
      </c>
      <c r="J65" s="96">
        <v>20940</v>
      </c>
      <c r="K65" s="94">
        <v>348.70335</v>
      </c>
      <c r="L65" s="95">
        <v>9.6411260534171354E-5</v>
      </c>
      <c r="M65" s="95">
        <v>3.6772776686913936E-3</v>
      </c>
      <c r="N65" s="95">
        <f>K65/'סכום נכסי הקרן'!$C$42</f>
        <v>6.1109442180533064E-4</v>
      </c>
    </row>
    <row r="66" spans="2:14" s="137" customFormat="1">
      <c r="B66" s="108" t="s">
        <v>982</v>
      </c>
      <c r="C66" s="84" t="s">
        <v>983</v>
      </c>
      <c r="D66" s="97" t="s">
        <v>131</v>
      </c>
      <c r="E66" s="97" t="s">
        <v>329</v>
      </c>
      <c r="F66" s="84" t="s">
        <v>566</v>
      </c>
      <c r="G66" s="97" t="s">
        <v>372</v>
      </c>
      <c r="H66" s="97" t="s">
        <v>175</v>
      </c>
      <c r="I66" s="94">
        <v>267</v>
      </c>
      <c r="J66" s="96">
        <v>41490</v>
      </c>
      <c r="K66" s="94">
        <v>110.7783</v>
      </c>
      <c r="L66" s="95">
        <v>5.1104625523678859E-5</v>
      </c>
      <c r="M66" s="95">
        <v>1.1682209785641457E-3</v>
      </c>
      <c r="N66" s="95">
        <f>K66/'סכום נכסי הקרן'!$C$42</f>
        <v>1.941363660173539E-4</v>
      </c>
    </row>
    <row r="67" spans="2:14" s="137" customFormat="1">
      <c r="B67" s="108" t="s">
        <v>984</v>
      </c>
      <c r="C67" s="84" t="s">
        <v>985</v>
      </c>
      <c r="D67" s="97" t="s">
        <v>131</v>
      </c>
      <c r="E67" s="97" t="s">
        <v>329</v>
      </c>
      <c r="F67" s="84" t="s">
        <v>986</v>
      </c>
      <c r="G67" s="97" t="s">
        <v>413</v>
      </c>
      <c r="H67" s="97" t="s">
        <v>175</v>
      </c>
      <c r="I67" s="94">
        <v>6271</v>
      </c>
      <c r="J67" s="96">
        <v>5900</v>
      </c>
      <c r="K67" s="94">
        <v>369.98899999999998</v>
      </c>
      <c r="L67" s="95">
        <v>1.131414773101542E-4</v>
      </c>
      <c r="M67" s="95">
        <v>3.9017471078538818E-3</v>
      </c>
      <c r="N67" s="95">
        <f>K67/'סכום נכסי הקרן'!$C$42</f>
        <v>6.4839702294036596E-4</v>
      </c>
    </row>
    <row r="68" spans="2:14" s="137" customFormat="1">
      <c r="B68" s="108" t="s">
        <v>987</v>
      </c>
      <c r="C68" s="84" t="s">
        <v>988</v>
      </c>
      <c r="D68" s="97" t="s">
        <v>131</v>
      </c>
      <c r="E68" s="97" t="s">
        <v>329</v>
      </c>
      <c r="F68" s="84" t="s">
        <v>989</v>
      </c>
      <c r="G68" s="97" t="s">
        <v>203</v>
      </c>
      <c r="H68" s="97" t="s">
        <v>175</v>
      </c>
      <c r="I68" s="94">
        <v>5156</v>
      </c>
      <c r="J68" s="96">
        <v>3920</v>
      </c>
      <c r="K68" s="94">
        <v>202.11520000000002</v>
      </c>
      <c r="L68" s="95">
        <v>9.3006500984856949E-5</v>
      </c>
      <c r="M68" s="95">
        <v>2.1314211964499189E-3</v>
      </c>
      <c r="N68" s="95">
        <f>K68/'סכום נכסי הקרן'!$C$42</f>
        <v>3.5420213566078092E-4</v>
      </c>
    </row>
    <row r="69" spans="2:14" s="137" customFormat="1">
      <c r="B69" s="108" t="s">
        <v>990</v>
      </c>
      <c r="C69" s="84" t="s">
        <v>991</v>
      </c>
      <c r="D69" s="97" t="s">
        <v>131</v>
      </c>
      <c r="E69" s="97" t="s">
        <v>329</v>
      </c>
      <c r="F69" s="84" t="s">
        <v>992</v>
      </c>
      <c r="G69" s="97" t="s">
        <v>993</v>
      </c>
      <c r="H69" s="97" t="s">
        <v>175</v>
      </c>
      <c r="I69" s="94">
        <v>9756</v>
      </c>
      <c r="J69" s="96">
        <v>5990</v>
      </c>
      <c r="K69" s="94">
        <v>584.38440000000003</v>
      </c>
      <c r="L69" s="95">
        <v>2.0167558592587201E-4</v>
      </c>
      <c r="M69" s="95">
        <v>6.1626700863402053E-3</v>
      </c>
      <c r="N69" s="95">
        <f>K69/'סכום נכסי הקרן'!$C$42</f>
        <v>1.0241199203565297E-3</v>
      </c>
    </row>
    <row r="70" spans="2:14" s="137" customFormat="1">
      <c r="B70" s="108" t="s">
        <v>994</v>
      </c>
      <c r="C70" s="84" t="s">
        <v>995</v>
      </c>
      <c r="D70" s="97" t="s">
        <v>131</v>
      </c>
      <c r="E70" s="97" t="s">
        <v>329</v>
      </c>
      <c r="F70" s="84" t="s">
        <v>996</v>
      </c>
      <c r="G70" s="97" t="s">
        <v>975</v>
      </c>
      <c r="H70" s="97" t="s">
        <v>175</v>
      </c>
      <c r="I70" s="94">
        <v>18173</v>
      </c>
      <c r="J70" s="96">
        <v>3579</v>
      </c>
      <c r="K70" s="94">
        <v>650.41167000000007</v>
      </c>
      <c r="L70" s="95">
        <v>2.9655451402379909E-4</v>
      </c>
      <c r="M70" s="95">
        <v>6.8589656782685809E-3</v>
      </c>
      <c r="N70" s="95">
        <f>K70/'סכום נכסי הקרן'!$C$42</f>
        <v>1.1398311585308532E-3</v>
      </c>
    </row>
    <row r="71" spans="2:14" s="137" customFormat="1">
      <c r="B71" s="108" t="s">
        <v>997</v>
      </c>
      <c r="C71" s="84" t="s">
        <v>998</v>
      </c>
      <c r="D71" s="97" t="s">
        <v>131</v>
      </c>
      <c r="E71" s="97" t="s">
        <v>329</v>
      </c>
      <c r="F71" s="84" t="s">
        <v>999</v>
      </c>
      <c r="G71" s="97" t="s">
        <v>949</v>
      </c>
      <c r="H71" s="97" t="s">
        <v>175</v>
      </c>
      <c r="I71" s="94">
        <v>43284.04</v>
      </c>
      <c r="J71" s="96">
        <v>1367</v>
      </c>
      <c r="K71" s="94">
        <v>591.69282999999996</v>
      </c>
      <c r="L71" s="95">
        <v>4.0202952086928725E-4</v>
      </c>
      <c r="M71" s="95">
        <v>6.2397416901323515E-3</v>
      </c>
      <c r="N71" s="95">
        <f>K71/'סכום נכסי הקרן'!$C$42</f>
        <v>1.0369277720882514E-3</v>
      </c>
    </row>
    <row r="72" spans="2:14" s="137" customFormat="1">
      <c r="B72" s="108" t="s">
        <v>1000</v>
      </c>
      <c r="C72" s="84" t="s">
        <v>1001</v>
      </c>
      <c r="D72" s="97" t="s">
        <v>131</v>
      </c>
      <c r="E72" s="97" t="s">
        <v>329</v>
      </c>
      <c r="F72" s="84" t="s">
        <v>521</v>
      </c>
      <c r="G72" s="97" t="s">
        <v>413</v>
      </c>
      <c r="H72" s="97" t="s">
        <v>175</v>
      </c>
      <c r="I72" s="94">
        <v>8876</v>
      </c>
      <c r="J72" s="96">
        <v>4395</v>
      </c>
      <c r="K72" s="94">
        <v>390.10020000000003</v>
      </c>
      <c r="L72" s="95">
        <v>1.4028337462942297E-4</v>
      </c>
      <c r="M72" s="95">
        <v>4.113831295317485E-3</v>
      </c>
      <c r="N72" s="95">
        <f>K72/'סכום נכסי הקרן'!$C$42</f>
        <v>6.8364142806527054E-4</v>
      </c>
    </row>
    <row r="73" spans="2:14" s="137" customFormat="1">
      <c r="B73" s="108" t="s">
        <v>1002</v>
      </c>
      <c r="C73" s="84" t="s">
        <v>1003</v>
      </c>
      <c r="D73" s="97" t="s">
        <v>131</v>
      </c>
      <c r="E73" s="97" t="s">
        <v>329</v>
      </c>
      <c r="F73" s="84" t="s">
        <v>1004</v>
      </c>
      <c r="G73" s="97" t="s">
        <v>880</v>
      </c>
      <c r="H73" s="97" t="s">
        <v>175</v>
      </c>
      <c r="I73" s="94">
        <v>4314</v>
      </c>
      <c r="J73" s="96">
        <v>8023</v>
      </c>
      <c r="K73" s="94">
        <v>346.11221999999998</v>
      </c>
      <c r="L73" s="95">
        <v>1.5772483713923414E-4</v>
      </c>
      <c r="M73" s="95">
        <v>3.6499527104262193E-3</v>
      </c>
      <c r="N73" s="95">
        <f>K73/'סכום נכסי הקרן'!$C$42</f>
        <v>6.065535274056283E-4</v>
      </c>
    </row>
    <row r="74" spans="2:14" s="137" customFormat="1">
      <c r="B74" s="108" t="s">
        <v>1005</v>
      </c>
      <c r="C74" s="84" t="s">
        <v>1006</v>
      </c>
      <c r="D74" s="97" t="s">
        <v>131</v>
      </c>
      <c r="E74" s="97" t="s">
        <v>329</v>
      </c>
      <c r="F74" s="84" t="s">
        <v>1007</v>
      </c>
      <c r="G74" s="97" t="s">
        <v>874</v>
      </c>
      <c r="H74" s="97" t="s">
        <v>175</v>
      </c>
      <c r="I74" s="94">
        <v>23520.75</v>
      </c>
      <c r="J74" s="96">
        <v>2769</v>
      </c>
      <c r="K74" s="94">
        <v>651.28956999999991</v>
      </c>
      <c r="L74" s="95">
        <v>2.4027590885448559E-4</v>
      </c>
      <c r="M74" s="95">
        <v>6.8682236394133293E-3</v>
      </c>
      <c r="N74" s="95">
        <f>K74/'סכום נכסי הקרן'!$C$42</f>
        <v>1.1413696576387704E-3</v>
      </c>
    </row>
    <row r="75" spans="2:14" s="137" customFormat="1">
      <c r="B75" s="108" t="s">
        <v>1008</v>
      </c>
      <c r="C75" s="84" t="s">
        <v>1009</v>
      </c>
      <c r="D75" s="97" t="s">
        <v>131</v>
      </c>
      <c r="E75" s="97" t="s">
        <v>329</v>
      </c>
      <c r="F75" s="84" t="s">
        <v>1010</v>
      </c>
      <c r="G75" s="97" t="s">
        <v>203</v>
      </c>
      <c r="H75" s="97" t="s">
        <v>175</v>
      </c>
      <c r="I75" s="94">
        <v>3819</v>
      </c>
      <c r="J75" s="96">
        <v>4000</v>
      </c>
      <c r="K75" s="94">
        <v>152.76</v>
      </c>
      <c r="L75" s="95">
        <v>7.7881634231994406E-5</v>
      </c>
      <c r="M75" s="95">
        <v>1.6109421852967493E-3</v>
      </c>
      <c r="N75" s="95">
        <f>K75/'סכום נכסי הקרן'!$C$42</f>
        <v>2.6770830815070262E-4</v>
      </c>
    </row>
    <row r="76" spans="2:14" s="137" customFormat="1">
      <c r="B76" s="108" t="s">
        <v>1011</v>
      </c>
      <c r="C76" s="84" t="s">
        <v>1012</v>
      </c>
      <c r="D76" s="97" t="s">
        <v>131</v>
      </c>
      <c r="E76" s="97" t="s">
        <v>329</v>
      </c>
      <c r="F76" s="84" t="s">
        <v>1013</v>
      </c>
      <c r="G76" s="97" t="s">
        <v>803</v>
      </c>
      <c r="H76" s="97" t="s">
        <v>175</v>
      </c>
      <c r="I76" s="94">
        <v>10829</v>
      </c>
      <c r="J76" s="96">
        <v>1053</v>
      </c>
      <c r="K76" s="94">
        <v>114.02937</v>
      </c>
      <c r="L76" s="95">
        <v>1.6342655302235595E-4</v>
      </c>
      <c r="M76" s="95">
        <v>1.2025053842354778E-3</v>
      </c>
      <c r="N76" s="95">
        <f>K76/'סכום נכסי הקרן'!$C$42</f>
        <v>1.9983378974987225E-4</v>
      </c>
    </row>
    <row r="77" spans="2:14" s="137" customFormat="1">
      <c r="B77" s="108" t="s">
        <v>1014</v>
      </c>
      <c r="C77" s="84" t="s">
        <v>1015</v>
      </c>
      <c r="D77" s="97" t="s">
        <v>131</v>
      </c>
      <c r="E77" s="97" t="s">
        <v>329</v>
      </c>
      <c r="F77" s="84" t="s">
        <v>1016</v>
      </c>
      <c r="G77" s="97" t="s">
        <v>162</v>
      </c>
      <c r="H77" s="97" t="s">
        <v>175</v>
      </c>
      <c r="I77" s="94">
        <v>3379</v>
      </c>
      <c r="J77" s="96">
        <v>11020</v>
      </c>
      <c r="K77" s="94">
        <v>372.36579999999998</v>
      </c>
      <c r="L77" s="95">
        <v>3.1017438060590392E-4</v>
      </c>
      <c r="M77" s="95">
        <v>3.9268118328212379E-3</v>
      </c>
      <c r="N77" s="95">
        <f>K77/'סכום נכסי הקרן'!$C$42</f>
        <v>6.5256230905461445E-4</v>
      </c>
    </row>
    <row r="78" spans="2:14" s="137" customFormat="1">
      <c r="B78" s="108" t="s">
        <v>1865</v>
      </c>
      <c r="C78" s="84" t="s">
        <v>1017</v>
      </c>
      <c r="D78" s="97" t="s">
        <v>131</v>
      </c>
      <c r="E78" s="97" t="s">
        <v>329</v>
      </c>
      <c r="F78" s="84" t="s">
        <v>1018</v>
      </c>
      <c r="G78" s="97" t="s">
        <v>1019</v>
      </c>
      <c r="H78" s="97" t="s">
        <v>175</v>
      </c>
      <c r="I78" s="94">
        <v>7124</v>
      </c>
      <c r="J78" s="96">
        <v>914.9</v>
      </c>
      <c r="K78" s="94">
        <v>65.177480000000003</v>
      </c>
      <c r="L78" s="95">
        <v>9.1406884234297394E-5</v>
      </c>
      <c r="M78" s="95">
        <v>6.8733406692416332E-4</v>
      </c>
      <c r="N78" s="95">
        <f>K78/'סכום נכסי הקרן'!$C$42</f>
        <v>1.1422200118045469E-4</v>
      </c>
    </row>
    <row r="79" spans="2:14" s="137" customFormat="1">
      <c r="B79" s="108" t="s">
        <v>1020</v>
      </c>
      <c r="C79" s="84" t="s">
        <v>1021</v>
      </c>
      <c r="D79" s="97" t="s">
        <v>131</v>
      </c>
      <c r="E79" s="97" t="s">
        <v>329</v>
      </c>
      <c r="F79" s="84" t="s">
        <v>1022</v>
      </c>
      <c r="G79" s="97" t="s">
        <v>198</v>
      </c>
      <c r="H79" s="97" t="s">
        <v>175</v>
      </c>
      <c r="I79" s="94">
        <v>3727</v>
      </c>
      <c r="J79" s="96">
        <v>7338</v>
      </c>
      <c r="K79" s="94">
        <v>273.48725999999999</v>
      </c>
      <c r="L79" s="95">
        <v>2.7656141626158866E-4</v>
      </c>
      <c r="M79" s="95">
        <v>2.8840806773711724E-3</v>
      </c>
      <c r="N79" s="95">
        <f>K79/'סכום נכסי הקרן'!$C$42</f>
        <v>4.7927999263793744E-4</v>
      </c>
    </row>
    <row r="80" spans="2:14" s="137" customFormat="1">
      <c r="B80" s="108" t="s">
        <v>1023</v>
      </c>
      <c r="C80" s="84" t="s">
        <v>1024</v>
      </c>
      <c r="D80" s="97" t="s">
        <v>131</v>
      </c>
      <c r="E80" s="97" t="s">
        <v>329</v>
      </c>
      <c r="F80" s="84" t="s">
        <v>1025</v>
      </c>
      <c r="G80" s="97" t="s">
        <v>975</v>
      </c>
      <c r="H80" s="97" t="s">
        <v>175</v>
      </c>
      <c r="I80" s="94">
        <v>2434</v>
      </c>
      <c r="J80" s="96">
        <v>13090</v>
      </c>
      <c r="K80" s="94">
        <v>318.61059999999998</v>
      </c>
      <c r="L80" s="95">
        <v>1.6525466939493029E-4</v>
      </c>
      <c r="M80" s="95">
        <v>3.3599322873966255E-3</v>
      </c>
      <c r="N80" s="95">
        <f>K80/'סכום נכסי הקרן'!$C$42</f>
        <v>5.5835758500183451E-4</v>
      </c>
    </row>
    <row r="81" spans="2:14" s="137" customFormat="1">
      <c r="B81" s="108" t="s">
        <v>1026</v>
      </c>
      <c r="C81" s="84" t="s">
        <v>1027</v>
      </c>
      <c r="D81" s="97" t="s">
        <v>131</v>
      </c>
      <c r="E81" s="97" t="s">
        <v>329</v>
      </c>
      <c r="F81" s="84" t="s">
        <v>1028</v>
      </c>
      <c r="G81" s="97" t="s">
        <v>441</v>
      </c>
      <c r="H81" s="97" t="s">
        <v>175</v>
      </c>
      <c r="I81" s="94">
        <v>2284</v>
      </c>
      <c r="J81" s="96">
        <v>13420</v>
      </c>
      <c r="K81" s="94">
        <v>306.51279999999997</v>
      </c>
      <c r="L81" s="95">
        <v>2.3921352792299503E-4</v>
      </c>
      <c r="M81" s="95">
        <v>3.2323540184172913E-3</v>
      </c>
      <c r="N81" s="95">
        <f>K81/'סכום נכסי הקרן'!$C$42</f>
        <v>5.371564749576766E-4</v>
      </c>
    </row>
    <row r="82" spans="2:14" s="137" customFormat="1">
      <c r="B82" s="108" t="s">
        <v>1029</v>
      </c>
      <c r="C82" s="84" t="s">
        <v>1030</v>
      </c>
      <c r="D82" s="97" t="s">
        <v>131</v>
      </c>
      <c r="E82" s="97" t="s">
        <v>329</v>
      </c>
      <c r="F82" s="84" t="s">
        <v>1031</v>
      </c>
      <c r="G82" s="97" t="s">
        <v>441</v>
      </c>
      <c r="H82" s="97" t="s">
        <v>175</v>
      </c>
      <c r="I82" s="94">
        <v>5734</v>
      </c>
      <c r="J82" s="96">
        <v>2547</v>
      </c>
      <c r="K82" s="94">
        <v>146.04498000000001</v>
      </c>
      <c r="L82" s="95">
        <v>2.2289179598427038E-4</v>
      </c>
      <c r="M82" s="95">
        <v>1.5401284317414249E-3</v>
      </c>
      <c r="N82" s="95">
        <f>K82/'סכום נכסי הקרן'!$C$42</f>
        <v>2.5594039349111813E-4</v>
      </c>
    </row>
    <row r="83" spans="2:14" s="137" customFormat="1">
      <c r="B83" s="108" t="s">
        <v>1032</v>
      </c>
      <c r="C83" s="84" t="s">
        <v>1033</v>
      </c>
      <c r="D83" s="97" t="s">
        <v>131</v>
      </c>
      <c r="E83" s="97" t="s">
        <v>329</v>
      </c>
      <c r="F83" s="84" t="s">
        <v>1034</v>
      </c>
      <c r="G83" s="97" t="s">
        <v>930</v>
      </c>
      <c r="H83" s="97" t="s">
        <v>175</v>
      </c>
      <c r="I83" s="94">
        <v>476</v>
      </c>
      <c r="J83" s="96">
        <v>39810</v>
      </c>
      <c r="K83" s="94">
        <v>189.4956</v>
      </c>
      <c r="L83" s="95">
        <v>1.9928667094546871E-4</v>
      </c>
      <c r="M83" s="95">
        <v>1.9983402459290305E-3</v>
      </c>
      <c r="N83" s="95">
        <f>K83/'סכום נכסי הקרן'!$C$42</f>
        <v>3.3208658338571798E-4</v>
      </c>
    </row>
    <row r="84" spans="2:14" s="137" customFormat="1">
      <c r="B84" s="108" t="s">
        <v>1866</v>
      </c>
      <c r="C84" s="84" t="s">
        <v>1035</v>
      </c>
      <c r="D84" s="97" t="s">
        <v>131</v>
      </c>
      <c r="E84" s="97" t="s">
        <v>329</v>
      </c>
      <c r="F84" s="84" t="s">
        <v>1036</v>
      </c>
      <c r="G84" s="97" t="s">
        <v>1037</v>
      </c>
      <c r="H84" s="97" t="s">
        <v>175</v>
      </c>
      <c r="I84" s="94">
        <v>3965</v>
      </c>
      <c r="J84" s="96">
        <v>2078</v>
      </c>
      <c r="K84" s="94">
        <v>82.392699999999991</v>
      </c>
      <c r="L84" s="95">
        <v>1.088724423007633E-4</v>
      </c>
      <c r="M84" s="95">
        <v>8.688784772878991E-4</v>
      </c>
      <c r="N84" s="95">
        <f>K84/'סכום נכסי הקרן'!$C$42</f>
        <v>1.4439126944860168E-4</v>
      </c>
    </row>
    <row r="85" spans="2:14" s="137" customFormat="1">
      <c r="B85" s="108" t="s">
        <v>1038</v>
      </c>
      <c r="C85" s="84" t="s">
        <v>1039</v>
      </c>
      <c r="D85" s="97" t="s">
        <v>131</v>
      </c>
      <c r="E85" s="97" t="s">
        <v>329</v>
      </c>
      <c r="F85" s="84" t="s">
        <v>1040</v>
      </c>
      <c r="G85" s="97" t="s">
        <v>437</v>
      </c>
      <c r="H85" s="97" t="s">
        <v>175</v>
      </c>
      <c r="I85" s="94">
        <v>3666</v>
      </c>
      <c r="J85" s="96">
        <v>10390</v>
      </c>
      <c r="K85" s="94">
        <v>380.8974</v>
      </c>
      <c r="L85" s="95">
        <v>2.914720802980934E-4</v>
      </c>
      <c r="M85" s="95">
        <v>4.0167824687735668E-3</v>
      </c>
      <c r="N85" s="95">
        <f>K85/'סכום נכסי הקרן'!$C$42</f>
        <v>6.6751373745091284E-4</v>
      </c>
    </row>
    <row r="86" spans="2:14" s="137" customFormat="1">
      <c r="B86" s="108" t="s">
        <v>1041</v>
      </c>
      <c r="C86" s="84" t="s">
        <v>1042</v>
      </c>
      <c r="D86" s="97" t="s">
        <v>131</v>
      </c>
      <c r="E86" s="97" t="s">
        <v>329</v>
      </c>
      <c r="F86" s="84" t="s">
        <v>1043</v>
      </c>
      <c r="G86" s="97" t="s">
        <v>1037</v>
      </c>
      <c r="H86" s="97" t="s">
        <v>175</v>
      </c>
      <c r="I86" s="94">
        <v>15931</v>
      </c>
      <c r="J86" s="96">
        <v>300</v>
      </c>
      <c r="K86" s="94">
        <v>47.792999999999999</v>
      </c>
      <c r="L86" s="95">
        <v>9.2816173801189776E-5</v>
      </c>
      <c r="M86" s="95">
        <v>5.0400471237161261E-4</v>
      </c>
      <c r="N86" s="95">
        <f>K86/'סכום נכסי הקרן'!$C$42</f>
        <v>8.3756108742121823E-5</v>
      </c>
    </row>
    <row r="87" spans="2:14" s="137" customFormat="1">
      <c r="B87" s="108" t="s">
        <v>1044</v>
      </c>
      <c r="C87" s="84" t="s">
        <v>1045</v>
      </c>
      <c r="D87" s="97" t="s">
        <v>131</v>
      </c>
      <c r="E87" s="97" t="s">
        <v>329</v>
      </c>
      <c r="F87" s="84" t="s">
        <v>533</v>
      </c>
      <c r="G87" s="97" t="s">
        <v>372</v>
      </c>
      <c r="H87" s="97" t="s">
        <v>175</v>
      </c>
      <c r="I87" s="94">
        <v>26766</v>
      </c>
      <c r="J87" s="96">
        <v>1305</v>
      </c>
      <c r="K87" s="94">
        <v>349.29629999999997</v>
      </c>
      <c r="L87" s="95">
        <v>1.62056868447004E-4</v>
      </c>
      <c r="M87" s="95">
        <v>3.6835306679632689E-3</v>
      </c>
      <c r="N87" s="95">
        <f>K87/'סכום נכסי הקרן'!$C$42</f>
        <v>6.1213355273828402E-4</v>
      </c>
    </row>
    <row r="88" spans="2:14" s="137" customFormat="1">
      <c r="B88" s="108" t="s">
        <v>1046</v>
      </c>
      <c r="C88" s="84" t="s">
        <v>1047</v>
      </c>
      <c r="D88" s="97" t="s">
        <v>131</v>
      </c>
      <c r="E88" s="97" t="s">
        <v>329</v>
      </c>
      <c r="F88" s="84" t="s">
        <v>1048</v>
      </c>
      <c r="G88" s="97" t="s">
        <v>162</v>
      </c>
      <c r="H88" s="97" t="s">
        <v>175</v>
      </c>
      <c r="I88" s="94">
        <v>1022</v>
      </c>
      <c r="J88" s="96">
        <v>17140</v>
      </c>
      <c r="K88" s="94">
        <v>175.17079999999999</v>
      </c>
      <c r="L88" s="95">
        <v>7.5822947926476077E-5</v>
      </c>
      <c r="M88" s="95">
        <v>1.8472769792627639E-3</v>
      </c>
      <c r="N88" s="95">
        <f>K88/'סכום נכסי הקרן'!$C$42</f>
        <v>3.0698270820506086E-4</v>
      </c>
    </row>
    <row r="89" spans="2:14" s="137" customFormat="1">
      <c r="B89" s="108" t="s">
        <v>1049</v>
      </c>
      <c r="C89" s="84" t="s">
        <v>1050</v>
      </c>
      <c r="D89" s="97" t="s">
        <v>131</v>
      </c>
      <c r="E89" s="97" t="s">
        <v>329</v>
      </c>
      <c r="F89" s="84" t="s">
        <v>1051</v>
      </c>
      <c r="G89" s="97" t="s">
        <v>874</v>
      </c>
      <c r="H89" s="97" t="s">
        <v>175</v>
      </c>
      <c r="I89" s="94">
        <v>83032.38</v>
      </c>
      <c r="J89" s="96">
        <v>245.2</v>
      </c>
      <c r="K89" s="94">
        <v>203.59538000000001</v>
      </c>
      <c r="L89" s="95">
        <v>7.9495968759414455E-5</v>
      </c>
      <c r="M89" s="95">
        <v>2.1470305470903516E-3</v>
      </c>
      <c r="N89" s="95">
        <f>K89/'סכום נכסי הקרן'!$C$42</f>
        <v>3.5679611630727543E-4</v>
      </c>
    </row>
    <row r="90" spans="2:14" s="137" customFormat="1">
      <c r="B90" s="108" t="s">
        <v>1052</v>
      </c>
      <c r="C90" s="84" t="s">
        <v>1053</v>
      </c>
      <c r="D90" s="97" t="s">
        <v>131</v>
      </c>
      <c r="E90" s="97" t="s">
        <v>329</v>
      </c>
      <c r="F90" s="84" t="s">
        <v>1054</v>
      </c>
      <c r="G90" s="97" t="s">
        <v>162</v>
      </c>
      <c r="H90" s="97" t="s">
        <v>175</v>
      </c>
      <c r="I90" s="94">
        <v>9491</v>
      </c>
      <c r="J90" s="96">
        <v>1830</v>
      </c>
      <c r="K90" s="94">
        <v>173.68529999999998</v>
      </c>
      <c r="L90" s="95">
        <v>4.0855522475108907E-5</v>
      </c>
      <c r="M90" s="95">
        <v>1.8316115261581664E-3</v>
      </c>
      <c r="N90" s="95">
        <f>K90/'סכום נכסי הקרן'!$C$42</f>
        <v>3.043794043836556E-4</v>
      </c>
    </row>
    <row r="91" spans="2:14" s="137" customFormat="1">
      <c r="B91" s="108" t="s">
        <v>1055</v>
      </c>
      <c r="C91" s="84" t="s">
        <v>1056</v>
      </c>
      <c r="D91" s="97" t="s">
        <v>131</v>
      </c>
      <c r="E91" s="97" t="s">
        <v>329</v>
      </c>
      <c r="F91" s="84" t="s">
        <v>631</v>
      </c>
      <c r="G91" s="97" t="s">
        <v>372</v>
      </c>
      <c r="H91" s="97" t="s">
        <v>175</v>
      </c>
      <c r="I91" s="94">
        <v>99169</v>
      </c>
      <c r="J91" s="96">
        <v>906.8</v>
      </c>
      <c r="K91" s="94">
        <v>899.26449000000002</v>
      </c>
      <c r="L91" s="95">
        <v>2.4473078835918628E-4</v>
      </c>
      <c r="M91" s="95">
        <v>9.483261997122067E-3</v>
      </c>
      <c r="N91" s="95">
        <f>K91/'סכום נכסי הקרן'!$C$42</f>
        <v>1.5759398742989294E-3</v>
      </c>
    </row>
    <row r="92" spans="2:14" s="137" customFormat="1">
      <c r="B92" s="108" t="s">
        <v>1057</v>
      </c>
      <c r="C92" s="84" t="s">
        <v>1058</v>
      </c>
      <c r="D92" s="97" t="s">
        <v>131</v>
      </c>
      <c r="E92" s="97" t="s">
        <v>329</v>
      </c>
      <c r="F92" s="84" t="s">
        <v>799</v>
      </c>
      <c r="G92" s="97" t="s">
        <v>372</v>
      </c>
      <c r="H92" s="97" t="s">
        <v>175</v>
      </c>
      <c r="I92" s="94">
        <v>39954</v>
      </c>
      <c r="J92" s="96">
        <v>1107</v>
      </c>
      <c r="K92" s="94">
        <v>442.29078000000004</v>
      </c>
      <c r="L92" s="95">
        <v>1.141216795201371E-4</v>
      </c>
      <c r="M92" s="95">
        <v>4.6642110216666924E-3</v>
      </c>
      <c r="N92" s="95">
        <f>K92/'סכום נכסי הקרן'!$C$42</f>
        <v>7.7510419235699544E-4</v>
      </c>
    </row>
    <row r="93" spans="2:14" s="137" customFormat="1">
      <c r="B93" s="109"/>
      <c r="C93" s="84"/>
      <c r="D93" s="84"/>
      <c r="E93" s="84"/>
      <c r="F93" s="84"/>
      <c r="G93" s="84"/>
      <c r="H93" s="84"/>
      <c r="I93" s="94"/>
      <c r="J93" s="96"/>
      <c r="K93" s="84"/>
      <c r="L93" s="84"/>
      <c r="M93" s="95"/>
      <c r="N93" s="84"/>
    </row>
    <row r="94" spans="2:14" s="137" customFormat="1">
      <c r="B94" s="107" t="s">
        <v>31</v>
      </c>
      <c r="C94" s="82"/>
      <c r="D94" s="82"/>
      <c r="E94" s="82"/>
      <c r="F94" s="82"/>
      <c r="G94" s="82"/>
      <c r="H94" s="82"/>
      <c r="I94" s="91"/>
      <c r="J94" s="93"/>
      <c r="K94" s="91">
        <v>2542.7503300000008</v>
      </c>
      <c r="L94" s="82"/>
      <c r="M94" s="92">
        <v>2.6814766779747527E-2</v>
      </c>
      <c r="N94" s="92">
        <f>K94/'סכום נכסי הקרן'!$C$42</f>
        <v>4.4561101655796083E-3</v>
      </c>
    </row>
    <row r="95" spans="2:14" s="137" customFormat="1">
      <c r="B95" s="108" t="s">
        <v>1059</v>
      </c>
      <c r="C95" s="84" t="s">
        <v>1060</v>
      </c>
      <c r="D95" s="97" t="s">
        <v>131</v>
      </c>
      <c r="E95" s="97" t="s">
        <v>329</v>
      </c>
      <c r="F95" s="84" t="s">
        <v>1061</v>
      </c>
      <c r="G95" s="97" t="s">
        <v>1037</v>
      </c>
      <c r="H95" s="97" t="s">
        <v>175</v>
      </c>
      <c r="I95" s="94">
        <v>7232</v>
      </c>
      <c r="J95" s="96">
        <v>1752</v>
      </c>
      <c r="K95" s="94">
        <v>126.70464</v>
      </c>
      <c r="L95" s="95">
        <v>2.8090486635442153E-4</v>
      </c>
      <c r="M95" s="95">
        <v>1.3361734069706594E-3</v>
      </c>
      <c r="N95" s="95">
        <f>K95/'סכום נכסי הקרן'!$C$42</f>
        <v>2.2204690239096517E-4</v>
      </c>
    </row>
    <row r="96" spans="2:14" s="137" customFormat="1">
      <c r="B96" s="108" t="s">
        <v>1062</v>
      </c>
      <c r="C96" s="84" t="s">
        <v>1063</v>
      </c>
      <c r="D96" s="97" t="s">
        <v>131</v>
      </c>
      <c r="E96" s="97" t="s">
        <v>329</v>
      </c>
      <c r="F96" s="84" t="s">
        <v>1064</v>
      </c>
      <c r="G96" s="97" t="s">
        <v>949</v>
      </c>
      <c r="H96" s="97" t="s">
        <v>175</v>
      </c>
      <c r="I96" s="94">
        <v>2633</v>
      </c>
      <c r="J96" s="96">
        <v>4912</v>
      </c>
      <c r="K96" s="94">
        <v>129.33296000000001</v>
      </c>
      <c r="L96" s="95">
        <v>4.6152594887140865E-4</v>
      </c>
      <c r="M96" s="95">
        <v>1.3638905552061868E-3</v>
      </c>
      <c r="N96" s="95">
        <f>K96/'סכום נכסי הקרן'!$C$42</f>
        <v>2.2665297139121826E-4</v>
      </c>
    </row>
    <row r="97" spans="2:14" s="137" customFormat="1">
      <c r="B97" s="108" t="s">
        <v>1065</v>
      </c>
      <c r="C97" s="84" t="s">
        <v>1066</v>
      </c>
      <c r="D97" s="97" t="s">
        <v>131</v>
      </c>
      <c r="E97" s="97" t="s">
        <v>329</v>
      </c>
      <c r="F97" s="84" t="s">
        <v>1067</v>
      </c>
      <c r="G97" s="97" t="s">
        <v>162</v>
      </c>
      <c r="H97" s="97" t="s">
        <v>175</v>
      </c>
      <c r="I97" s="94">
        <v>9742</v>
      </c>
      <c r="J97" s="96">
        <v>730.1</v>
      </c>
      <c r="K97" s="94">
        <v>71.126339999999999</v>
      </c>
      <c r="L97" s="95">
        <v>1.7718252145896402E-4</v>
      </c>
      <c r="M97" s="95">
        <v>7.5006822199371302E-4</v>
      </c>
      <c r="N97" s="95">
        <f>K97/'סכום נכסי הקרן'!$C$42</f>
        <v>1.2464723845477641E-4</v>
      </c>
    </row>
    <row r="98" spans="2:14" s="137" customFormat="1">
      <c r="B98" s="108" t="s">
        <v>1068</v>
      </c>
      <c r="C98" s="84" t="s">
        <v>1069</v>
      </c>
      <c r="D98" s="97" t="s">
        <v>131</v>
      </c>
      <c r="E98" s="97" t="s">
        <v>329</v>
      </c>
      <c r="F98" s="84" t="s">
        <v>1070</v>
      </c>
      <c r="G98" s="97" t="s">
        <v>703</v>
      </c>
      <c r="H98" s="97" t="s">
        <v>175</v>
      </c>
      <c r="I98" s="94">
        <v>2300</v>
      </c>
      <c r="J98" s="96">
        <v>698.2</v>
      </c>
      <c r="K98" s="94">
        <v>16.058600000000002</v>
      </c>
      <c r="L98" s="95">
        <v>2.1484165376137762E-4</v>
      </c>
      <c r="M98" s="95">
        <v>1.6934718628440942E-4</v>
      </c>
      <c r="N98" s="95">
        <f>K98/'סכום נכסי הקרן'!$C$42</f>
        <v>2.814231891377896E-5</v>
      </c>
    </row>
    <row r="99" spans="2:14" s="137" customFormat="1">
      <c r="B99" s="108" t="s">
        <v>1071</v>
      </c>
      <c r="C99" s="84" t="s">
        <v>1072</v>
      </c>
      <c r="D99" s="97" t="s">
        <v>131</v>
      </c>
      <c r="E99" s="97" t="s">
        <v>329</v>
      </c>
      <c r="F99" s="84" t="s">
        <v>1073</v>
      </c>
      <c r="G99" s="97" t="s">
        <v>420</v>
      </c>
      <c r="H99" s="97" t="s">
        <v>175</v>
      </c>
      <c r="I99" s="94">
        <v>4993</v>
      </c>
      <c r="J99" s="96">
        <v>2449</v>
      </c>
      <c r="K99" s="94">
        <v>122.27857</v>
      </c>
      <c r="L99" s="95">
        <v>3.8259099849890696E-4</v>
      </c>
      <c r="M99" s="95">
        <v>1.2894979495336578E-3</v>
      </c>
      <c r="N99" s="95">
        <f>K99/'סכום נכסי הקרן'!$C$42</f>
        <v>2.1429031878624811E-4</v>
      </c>
    </row>
    <row r="100" spans="2:14" s="137" customFormat="1">
      <c r="B100" s="108" t="s">
        <v>1867</v>
      </c>
      <c r="C100" s="84" t="s">
        <v>1074</v>
      </c>
      <c r="D100" s="97" t="s">
        <v>131</v>
      </c>
      <c r="E100" s="97" t="s">
        <v>329</v>
      </c>
      <c r="F100" s="84" t="s">
        <v>1075</v>
      </c>
      <c r="G100" s="97" t="s">
        <v>993</v>
      </c>
      <c r="H100" s="97" t="s">
        <v>175</v>
      </c>
      <c r="I100" s="94">
        <v>7220.8</v>
      </c>
      <c r="J100" s="96">
        <v>46</v>
      </c>
      <c r="K100" s="94">
        <v>3.3215700000000004</v>
      </c>
      <c r="L100" s="95">
        <v>1.668153399605283E-4</v>
      </c>
      <c r="M100" s="95">
        <v>3.5027868777272354E-5</v>
      </c>
      <c r="N100" s="95">
        <f>K100/'סכום נכסי הקרן'!$C$42</f>
        <v>5.8209733248502839E-6</v>
      </c>
    </row>
    <row r="101" spans="2:14" s="137" customFormat="1">
      <c r="B101" s="108" t="s">
        <v>1076</v>
      </c>
      <c r="C101" s="84" t="s">
        <v>1077</v>
      </c>
      <c r="D101" s="97" t="s">
        <v>131</v>
      </c>
      <c r="E101" s="97" t="s">
        <v>329</v>
      </c>
      <c r="F101" s="84" t="s">
        <v>1078</v>
      </c>
      <c r="G101" s="97" t="s">
        <v>162</v>
      </c>
      <c r="H101" s="97" t="s">
        <v>175</v>
      </c>
      <c r="I101" s="94">
        <v>33</v>
      </c>
      <c r="J101" s="96">
        <v>4326</v>
      </c>
      <c r="K101" s="94">
        <v>1.4275799999999998</v>
      </c>
      <c r="L101" s="95">
        <v>3.2884902840059791E-6</v>
      </c>
      <c r="M101" s="95">
        <v>1.5054653344369818E-5</v>
      </c>
      <c r="N101" s="95">
        <f>K101/'סכום נכסי הקרן'!$C$42</f>
        <v>2.5018003832795236E-6</v>
      </c>
    </row>
    <row r="102" spans="2:14" s="137" customFormat="1">
      <c r="B102" s="108" t="s">
        <v>1079</v>
      </c>
      <c r="C102" s="84" t="s">
        <v>1080</v>
      </c>
      <c r="D102" s="97" t="s">
        <v>131</v>
      </c>
      <c r="E102" s="97" t="s">
        <v>329</v>
      </c>
      <c r="F102" s="84" t="s">
        <v>1081</v>
      </c>
      <c r="G102" s="97" t="s">
        <v>993</v>
      </c>
      <c r="H102" s="97" t="s">
        <v>175</v>
      </c>
      <c r="I102" s="94">
        <v>68319</v>
      </c>
      <c r="J102" s="96">
        <v>120.1</v>
      </c>
      <c r="K102" s="94">
        <v>82.051119999999997</v>
      </c>
      <c r="L102" s="95">
        <v>2.5829941260787639E-4</v>
      </c>
      <c r="M102" s="95">
        <v>8.6527631944779927E-4</v>
      </c>
      <c r="N102" s="95">
        <f>K102/'סכום נכסי הקרן'!$C$42</f>
        <v>1.4379265853017989E-4</v>
      </c>
    </row>
    <row r="103" spans="2:14" s="137" customFormat="1">
      <c r="B103" s="108" t="s">
        <v>1082</v>
      </c>
      <c r="C103" s="84" t="s">
        <v>1083</v>
      </c>
      <c r="D103" s="97" t="s">
        <v>131</v>
      </c>
      <c r="E103" s="97" t="s">
        <v>329</v>
      </c>
      <c r="F103" s="84" t="s">
        <v>1084</v>
      </c>
      <c r="G103" s="97" t="s">
        <v>203</v>
      </c>
      <c r="H103" s="97" t="s">
        <v>175</v>
      </c>
      <c r="I103" s="94">
        <v>6798</v>
      </c>
      <c r="J103" s="96">
        <v>1785</v>
      </c>
      <c r="K103" s="94">
        <v>121.3443</v>
      </c>
      <c r="L103" s="95">
        <v>2.0564032261270054E-4</v>
      </c>
      <c r="M103" s="95">
        <v>1.2796455342714346E-3</v>
      </c>
      <c r="N103" s="95">
        <f>K103/'סכום נכסי הקרן'!$C$42</f>
        <v>2.1265303257875953E-4</v>
      </c>
    </row>
    <row r="104" spans="2:14" s="137" customFormat="1">
      <c r="B104" s="108" t="s">
        <v>1085</v>
      </c>
      <c r="C104" s="84" t="s">
        <v>1086</v>
      </c>
      <c r="D104" s="97" t="s">
        <v>131</v>
      </c>
      <c r="E104" s="97" t="s">
        <v>329</v>
      </c>
      <c r="F104" s="84" t="s">
        <v>1087</v>
      </c>
      <c r="G104" s="97" t="s">
        <v>945</v>
      </c>
      <c r="H104" s="97" t="s">
        <v>175</v>
      </c>
      <c r="I104" s="94">
        <v>24874</v>
      </c>
      <c r="J104" s="96">
        <v>279.89999999999998</v>
      </c>
      <c r="K104" s="94">
        <v>69.622330000000005</v>
      </c>
      <c r="L104" s="95">
        <v>1.2885855584754884E-3</v>
      </c>
      <c r="M104" s="95">
        <v>7.3420757027789637E-4</v>
      </c>
      <c r="N104" s="95">
        <f>K104/'סכום נכסי הקרן'!$C$42</f>
        <v>1.2201149629359721E-4</v>
      </c>
    </row>
    <row r="105" spans="2:14" s="137" customFormat="1">
      <c r="B105" s="108" t="s">
        <v>1088</v>
      </c>
      <c r="C105" s="84" t="s">
        <v>1089</v>
      </c>
      <c r="D105" s="97" t="s">
        <v>131</v>
      </c>
      <c r="E105" s="97" t="s">
        <v>329</v>
      </c>
      <c r="F105" s="84" t="s">
        <v>1090</v>
      </c>
      <c r="G105" s="97" t="s">
        <v>200</v>
      </c>
      <c r="H105" s="97" t="s">
        <v>175</v>
      </c>
      <c r="I105" s="94">
        <v>5532</v>
      </c>
      <c r="J105" s="96">
        <v>2093</v>
      </c>
      <c r="K105" s="94">
        <v>115.78475999999999</v>
      </c>
      <c r="L105" s="95">
        <v>1.8598854677687597E-4</v>
      </c>
      <c r="M105" s="95">
        <v>1.22101698283883E-3</v>
      </c>
      <c r="N105" s="95">
        <f>K105/'סכום נכסי הקרן'!$C$42</f>
        <v>2.0291006945034789E-4</v>
      </c>
    </row>
    <row r="106" spans="2:14" s="137" customFormat="1">
      <c r="B106" s="108" t="s">
        <v>1091</v>
      </c>
      <c r="C106" s="84" t="s">
        <v>1092</v>
      </c>
      <c r="D106" s="97" t="s">
        <v>131</v>
      </c>
      <c r="E106" s="97" t="s">
        <v>329</v>
      </c>
      <c r="F106" s="84" t="s">
        <v>1093</v>
      </c>
      <c r="G106" s="97" t="s">
        <v>490</v>
      </c>
      <c r="H106" s="97" t="s">
        <v>175</v>
      </c>
      <c r="I106" s="94">
        <v>4100</v>
      </c>
      <c r="J106" s="96">
        <v>2958</v>
      </c>
      <c r="K106" s="94">
        <v>121.27800000000001</v>
      </c>
      <c r="L106" s="95">
        <v>4.7217245857204913E-4</v>
      </c>
      <c r="M106" s="95">
        <v>1.2789463625845717E-3</v>
      </c>
      <c r="N106" s="95">
        <f>K106/'סכום נכסי הקרן'!$C$42</f>
        <v>2.1253684338767292E-4</v>
      </c>
    </row>
    <row r="107" spans="2:14" s="137" customFormat="1">
      <c r="B107" s="108" t="s">
        <v>1094</v>
      </c>
      <c r="C107" s="84" t="s">
        <v>1095</v>
      </c>
      <c r="D107" s="97" t="s">
        <v>131</v>
      </c>
      <c r="E107" s="97" t="s">
        <v>329</v>
      </c>
      <c r="F107" s="84" t="s">
        <v>1096</v>
      </c>
      <c r="G107" s="97" t="s">
        <v>420</v>
      </c>
      <c r="H107" s="97" t="s">
        <v>175</v>
      </c>
      <c r="I107" s="94">
        <v>2752</v>
      </c>
      <c r="J107" s="96">
        <v>2320</v>
      </c>
      <c r="K107" s="94">
        <v>63.846400000000003</v>
      </c>
      <c r="L107" s="95">
        <v>4.1368466465536551E-4</v>
      </c>
      <c r="M107" s="95">
        <v>6.7329706166097396E-4</v>
      </c>
      <c r="N107" s="95">
        <f>K107/'סכום נכסי הקרן'!$C$42</f>
        <v>1.1188931477816851E-4</v>
      </c>
    </row>
    <row r="108" spans="2:14" s="137" customFormat="1">
      <c r="B108" s="108" t="s">
        <v>1097</v>
      </c>
      <c r="C108" s="84" t="s">
        <v>1098</v>
      </c>
      <c r="D108" s="97" t="s">
        <v>131</v>
      </c>
      <c r="E108" s="97" t="s">
        <v>329</v>
      </c>
      <c r="F108" s="84" t="s">
        <v>1099</v>
      </c>
      <c r="G108" s="97" t="s">
        <v>930</v>
      </c>
      <c r="H108" s="97" t="s">
        <v>175</v>
      </c>
      <c r="I108" s="94">
        <v>440</v>
      </c>
      <c r="J108" s="96">
        <v>4794</v>
      </c>
      <c r="K108" s="94">
        <v>21.093599999999999</v>
      </c>
      <c r="L108" s="95">
        <v>2.783170169982118E-4</v>
      </c>
      <c r="M108" s="95">
        <v>2.2244416129729976E-4</v>
      </c>
      <c r="N108" s="95">
        <f>K108/'סכום נכסי הקרן'!$C$42</f>
        <v>3.6966038025711315E-5</v>
      </c>
    </row>
    <row r="109" spans="2:14" s="137" customFormat="1">
      <c r="B109" s="108" t="s">
        <v>1100</v>
      </c>
      <c r="C109" s="84" t="s">
        <v>1101</v>
      </c>
      <c r="D109" s="97" t="s">
        <v>131</v>
      </c>
      <c r="E109" s="97" t="s">
        <v>329</v>
      </c>
      <c r="F109" s="84" t="s">
        <v>1102</v>
      </c>
      <c r="G109" s="97" t="s">
        <v>993</v>
      </c>
      <c r="H109" s="97" t="s">
        <v>175</v>
      </c>
      <c r="I109" s="94">
        <v>4842.25</v>
      </c>
      <c r="J109" s="96">
        <v>477.9</v>
      </c>
      <c r="K109" s="94">
        <v>23.141119999999997</v>
      </c>
      <c r="L109" s="95">
        <v>1.8994998359696719E-4</v>
      </c>
      <c r="M109" s="95">
        <v>2.4403643900899652E-4</v>
      </c>
      <c r="N109" s="95">
        <f>K109/'סכום נכסי הקרן'!$C$42</f>
        <v>4.0554268682327748E-5</v>
      </c>
    </row>
    <row r="110" spans="2:14" s="137" customFormat="1">
      <c r="B110" s="108" t="s">
        <v>1103</v>
      </c>
      <c r="C110" s="84" t="s">
        <v>1104</v>
      </c>
      <c r="D110" s="97" t="s">
        <v>131</v>
      </c>
      <c r="E110" s="97" t="s">
        <v>329</v>
      </c>
      <c r="F110" s="84" t="s">
        <v>387</v>
      </c>
      <c r="G110" s="97" t="s">
        <v>372</v>
      </c>
      <c r="H110" s="97" t="s">
        <v>175</v>
      </c>
      <c r="I110" s="94">
        <v>314.60000000000002</v>
      </c>
      <c r="J110" s="96">
        <v>1181</v>
      </c>
      <c r="K110" s="94">
        <v>3.71543</v>
      </c>
      <c r="L110" s="95">
        <v>2.733888601808378E-6</v>
      </c>
      <c r="M110" s="95">
        <v>3.918134932912478E-5</v>
      </c>
      <c r="N110" s="95">
        <f>K110/'סכום נכסי הקרן'!$C$42</f>
        <v>6.5112037140112928E-6</v>
      </c>
    </row>
    <row r="111" spans="2:14" s="137" customFormat="1">
      <c r="B111" s="108" t="s">
        <v>1105</v>
      </c>
      <c r="C111" s="84" t="s">
        <v>1106</v>
      </c>
      <c r="D111" s="97" t="s">
        <v>131</v>
      </c>
      <c r="E111" s="97" t="s">
        <v>329</v>
      </c>
      <c r="F111" s="84" t="s">
        <v>1107</v>
      </c>
      <c r="G111" s="97" t="s">
        <v>198</v>
      </c>
      <c r="H111" s="97" t="s">
        <v>175</v>
      </c>
      <c r="I111" s="94">
        <v>3620</v>
      </c>
      <c r="J111" s="96">
        <v>1176</v>
      </c>
      <c r="K111" s="94">
        <v>42.571199999999997</v>
      </c>
      <c r="L111" s="95">
        <v>6.0007850750860663E-4</v>
      </c>
      <c r="M111" s="95">
        <v>4.4893782376738005E-4</v>
      </c>
      <c r="N111" s="95">
        <f>K111/'סכום נכסי הקרן'!$C$42</f>
        <v>7.4605027022422042E-5</v>
      </c>
    </row>
    <row r="112" spans="2:14" s="137" customFormat="1">
      <c r="B112" s="108" t="s">
        <v>1108</v>
      </c>
      <c r="C112" s="84" t="s">
        <v>1109</v>
      </c>
      <c r="D112" s="97" t="s">
        <v>131</v>
      </c>
      <c r="E112" s="97" t="s">
        <v>329</v>
      </c>
      <c r="F112" s="84" t="s">
        <v>1110</v>
      </c>
      <c r="G112" s="97" t="s">
        <v>441</v>
      </c>
      <c r="H112" s="97" t="s">
        <v>175</v>
      </c>
      <c r="I112" s="94">
        <v>7804.5</v>
      </c>
      <c r="J112" s="96">
        <v>1013</v>
      </c>
      <c r="K112" s="94">
        <v>79.059610000000006</v>
      </c>
      <c r="L112" s="95">
        <v>2.9638864984706811E-4</v>
      </c>
      <c r="M112" s="95">
        <v>8.3372912347544359E-4</v>
      </c>
      <c r="N112" s="95">
        <f>K112/'סכום נכסי הקרן'!$C$42</f>
        <v>1.3855010759462145E-4</v>
      </c>
    </row>
    <row r="113" spans="2:14" s="137" customFormat="1">
      <c r="B113" s="108" t="s">
        <v>1111</v>
      </c>
      <c r="C113" s="84" t="s">
        <v>1112</v>
      </c>
      <c r="D113" s="97" t="s">
        <v>131</v>
      </c>
      <c r="E113" s="97" t="s">
        <v>329</v>
      </c>
      <c r="F113" s="84" t="s">
        <v>1113</v>
      </c>
      <c r="G113" s="97" t="s">
        <v>441</v>
      </c>
      <c r="H113" s="97" t="s">
        <v>175</v>
      </c>
      <c r="I113" s="94">
        <v>7774</v>
      </c>
      <c r="J113" s="96">
        <v>2702</v>
      </c>
      <c r="K113" s="94">
        <v>210.05348000000001</v>
      </c>
      <c r="L113" s="95">
        <v>5.1212907286389835E-4</v>
      </c>
      <c r="M113" s="95">
        <v>2.2151349312672626E-3</v>
      </c>
      <c r="N113" s="95">
        <f>K113/'סכום נכסי הקרן'!$C$42</f>
        <v>3.6811378470782567E-4</v>
      </c>
    </row>
    <row r="114" spans="2:14" s="137" customFormat="1">
      <c r="B114" s="108" t="s">
        <v>1114</v>
      </c>
      <c r="C114" s="84" t="s">
        <v>1115</v>
      </c>
      <c r="D114" s="97" t="s">
        <v>131</v>
      </c>
      <c r="E114" s="97" t="s">
        <v>329</v>
      </c>
      <c r="F114" s="84" t="s">
        <v>1116</v>
      </c>
      <c r="G114" s="97" t="s">
        <v>437</v>
      </c>
      <c r="H114" s="97" t="s">
        <v>175</v>
      </c>
      <c r="I114" s="94">
        <v>4704</v>
      </c>
      <c r="J114" s="96">
        <v>2246</v>
      </c>
      <c r="K114" s="94">
        <v>105.65183999999999</v>
      </c>
      <c r="L114" s="95">
        <v>3.2945774574840873E-4</v>
      </c>
      <c r="M114" s="95">
        <v>1.1141595051729675E-3</v>
      </c>
      <c r="N114" s="95">
        <f>K114/'סכום נכסי הקרן'!$C$42</f>
        <v>1.8515236540592254E-4</v>
      </c>
    </row>
    <row r="115" spans="2:14" s="137" customFormat="1">
      <c r="B115" s="108" t="s">
        <v>1117</v>
      </c>
      <c r="C115" s="84" t="s">
        <v>1118</v>
      </c>
      <c r="D115" s="97" t="s">
        <v>131</v>
      </c>
      <c r="E115" s="97" t="s">
        <v>329</v>
      </c>
      <c r="F115" s="84" t="s">
        <v>1119</v>
      </c>
      <c r="G115" s="97" t="s">
        <v>930</v>
      </c>
      <c r="H115" s="97" t="s">
        <v>175</v>
      </c>
      <c r="I115" s="94">
        <v>4402</v>
      </c>
      <c r="J115" s="96">
        <v>1541</v>
      </c>
      <c r="K115" s="94">
        <v>67.834820000000008</v>
      </c>
      <c r="L115" s="95">
        <v>3.5816280867336561E-4</v>
      </c>
      <c r="M115" s="95">
        <v>7.1535724777436278E-4</v>
      </c>
      <c r="N115" s="95">
        <f>K115/'סכום נכסי הקרן'!$C$42</f>
        <v>1.1887892704835983E-4</v>
      </c>
    </row>
    <row r="116" spans="2:14" s="137" customFormat="1">
      <c r="B116" s="108" t="s">
        <v>1120</v>
      </c>
      <c r="C116" s="84" t="s">
        <v>1121</v>
      </c>
      <c r="D116" s="97" t="s">
        <v>131</v>
      </c>
      <c r="E116" s="97" t="s">
        <v>329</v>
      </c>
      <c r="F116" s="84" t="s">
        <v>1122</v>
      </c>
      <c r="G116" s="97" t="s">
        <v>200</v>
      </c>
      <c r="H116" s="97" t="s">
        <v>175</v>
      </c>
      <c r="I116" s="94">
        <v>2989.9</v>
      </c>
      <c r="J116" s="96">
        <v>372.2</v>
      </c>
      <c r="K116" s="94">
        <v>11.128410000000001</v>
      </c>
      <c r="L116" s="95">
        <v>1.9973664477214835E-5</v>
      </c>
      <c r="M116" s="95">
        <v>1.1735549308901676E-4</v>
      </c>
      <c r="N116" s="95">
        <f>K116/'סכום נכסי הקרן'!$C$42</f>
        <v>1.950227686244672E-5</v>
      </c>
    </row>
    <row r="117" spans="2:14" s="137" customFormat="1">
      <c r="B117" s="108" t="s">
        <v>1123</v>
      </c>
      <c r="C117" s="84" t="s">
        <v>1124</v>
      </c>
      <c r="D117" s="97" t="s">
        <v>131</v>
      </c>
      <c r="E117" s="97" t="s">
        <v>329</v>
      </c>
      <c r="F117" s="84" t="s">
        <v>1125</v>
      </c>
      <c r="G117" s="97" t="s">
        <v>420</v>
      </c>
      <c r="H117" s="97" t="s">
        <v>175</v>
      </c>
      <c r="I117" s="94">
        <v>4790</v>
      </c>
      <c r="J117" s="96">
        <v>834.6</v>
      </c>
      <c r="K117" s="94">
        <v>39.977339999999998</v>
      </c>
      <c r="L117" s="95">
        <v>4.1562990577782838E-4</v>
      </c>
      <c r="M117" s="95">
        <v>4.2158407607980589E-4</v>
      </c>
      <c r="N117" s="95">
        <f>K117/'סכום נכסי הקרן'!$C$42</f>
        <v>7.0059348361910243E-5</v>
      </c>
    </row>
    <row r="118" spans="2:14" s="137" customFormat="1">
      <c r="B118" s="108" t="s">
        <v>1126</v>
      </c>
      <c r="C118" s="84" t="s">
        <v>1127</v>
      </c>
      <c r="D118" s="97" t="s">
        <v>131</v>
      </c>
      <c r="E118" s="97" t="s">
        <v>329</v>
      </c>
      <c r="F118" s="84" t="s">
        <v>1128</v>
      </c>
      <c r="G118" s="97" t="s">
        <v>162</v>
      </c>
      <c r="H118" s="97" t="s">
        <v>175</v>
      </c>
      <c r="I118" s="94">
        <v>3002</v>
      </c>
      <c r="J118" s="96">
        <v>1560</v>
      </c>
      <c r="K118" s="94">
        <v>46.831199999999995</v>
      </c>
      <c r="L118" s="95">
        <v>2.0854729924995222E-4</v>
      </c>
      <c r="M118" s="95">
        <v>4.9386197740291387E-4</v>
      </c>
      <c r="N118" s="95">
        <f>K118/'סכום נכסי הקרן'!$C$42</f>
        <v>8.2070576856946737E-5</v>
      </c>
    </row>
    <row r="119" spans="2:14" s="137" customFormat="1">
      <c r="B119" s="108" t="s">
        <v>1868</v>
      </c>
      <c r="C119" s="84" t="s">
        <v>1129</v>
      </c>
      <c r="D119" s="97" t="s">
        <v>131</v>
      </c>
      <c r="E119" s="97" t="s">
        <v>329</v>
      </c>
      <c r="F119" s="84" t="s">
        <v>1130</v>
      </c>
      <c r="G119" s="97" t="s">
        <v>1037</v>
      </c>
      <c r="H119" s="97" t="s">
        <v>175</v>
      </c>
      <c r="I119" s="94">
        <v>13737.3</v>
      </c>
      <c r="J119" s="96">
        <v>15.3</v>
      </c>
      <c r="K119" s="94">
        <v>2.10181</v>
      </c>
      <c r="L119" s="95">
        <v>9.4036777413791672E-5</v>
      </c>
      <c r="M119" s="95">
        <v>2.2164797031150568E-5</v>
      </c>
      <c r="N119" s="95">
        <f>K119/'סכום נכסי הקרן'!$C$42</f>
        <v>3.6833726050944507E-6</v>
      </c>
    </row>
    <row r="120" spans="2:14" s="137" customFormat="1">
      <c r="B120" s="108" t="s">
        <v>1131</v>
      </c>
      <c r="C120" s="84" t="s">
        <v>1132</v>
      </c>
      <c r="D120" s="97" t="s">
        <v>131</v>
      </c>
      <c r="E120" s="97" t="s">
        <v>329</v>
      </c>
      <c r="F120" s="84" t="s">
        <v>1133</v>
      </c>
      <c r="G120" s="97" t="s">
        <v>993</v>
      </c>
      <c r="H120" s="97" t="s">
        <v>175</v>
      </c>
      <c r="I120" s="94">
        <v>518.13</v>
      </c>
      <c r="J120" s="96">
        <v>286.3</v>
      </c>
      <c r="K120" s="94">
        <v>1.4834000000000001</v>
      </c>
      <c r="L120" s="95">
        <v>2.8590489370648357E-4</v>
      </c>
      <c r="M120" s="95">
        <v>1.5643307395058903E-5</v>
      </c>
      <c r="N120" s="95">
        <f>K120/'סכום נכסי הקרן'!$C$42</f>
        <v>2.599623620782615E-6</v>
      </c>
    </row>
    <row r="121" spans="2:14" s="137" customFormat="1">
      <c r="B121" s="108" t="s">
        <v>1134</v>
      </c>
      <c r="C121" s="84" t="s">
        <v>1135</v>
      </c>
      <c r="D121" s="97" t="s">
        <v>131</v>
      </c>
      <c r="E121" s="97" t="s">
        <v>329</v>
      </c>
      <c r="F121" s="84" t="s">
        <v>1136</v>
      </c>
      <c r="G121" s="97" t="s">
        <v>162</v>
      </c>
      <c r="H121" s="97" t="s">
        <v>175</v>
      </c>
      <c r="I121" s="94">
        <v>11470</v>
      </c>
      <c r="J121" s="96">
        <v>917.5</v>
      </c>
      <c r="K121" s="94">
        <v>105.23725</v>
      </c>
      <c r="L121" s="95">
        <v>2.8949947055922893E-4</v>
      </c>
      <c r="M121" s="95">
        <v>1.1097874148312409E-3</v>
      </c>
      <c r="N121" s="95">
        <f>K121/'סכום נכסי הקרן'!$C$42</f>
        <v>1.844258061791865E-4</v>
      </c>
    </row>
    <row r="122" spans="2:14" s="137" customFormat="1">
      <c r="B122" s="108" t="s">
        <v>1137</v>
      </c>
      <c r="C122" s="84" t="s">
        <v>1138</v>
      </c>
      <c r="D122" s="97" t="s">
        <v>131</v>
      </c>
      <c r="E122" s="97" t="s">
        <v>329</v>
      </c>
      <c r="F122" s="84" t="s">
        <v>1139</v>
      </c>
      <c r="G122" s="97" t="s">
        <v>162</v>
      </c>
      <c r="H122" s="97" t="s">
        <v>175</v>
      </c>
      <c r="I122" s="94">
        <v>19455</v>
      </c>
      <c r="J122" s="96">
        <v>227.9</v>
      </c>
      <c r="K122" s="94">
        <v>44.337949999999999</v>
      </c>
      <c r="L122" s="95">
        <v>1.2910746730382424E-4</v>
      </c>
      <c r="M122" s="95">
        <v>4.6756922011376021E-4</v>
      </c>
      <c r="N122" s="95">
        <f>K122/'סכום נכסי הקרן'!$C$42</f>
        <v>7.7701214855789769E-5</v>
      </c>
    </row>
    <row r="123" spans="2:14" s="137" customFormat="1">
      <c r="B123" s="108" t="s">
        <v>1140</v>
      </c>
      <c r="C123" s="84" t="s">
        <v>1141</v>
      </c>
      <c r="D123" s="97" t="s">
        <v>131</v>
      </c>
      <c r="E123" s="97" t="s">
        <v>329</v>
      </c>
      <c r="F123" s="84" t="s">
        <v>1142</v>
      </c>
      <c r="G123" s="97" t="s">
        <v>162</v>
      </c>
      <c r="H123" s="97" t="s">
        <v>175</v>
      </c>
      <c r="I123" s="94">
        <v>1922</v>
      </c>
      <c r="J123" s="96">
        <v>830</v>
      </c>
      <c r="K123" s="94">
        <v>15.9526</v>
      </c>
      <c r="L123" s="95">
        <v>2.2327498870556152E-4</v>
      </c>
      <c r="M123" s="95">
        <v>1.6822935523150645E-4</v>
      </c>
      <c r="N123" s="95">
        <f>K123/'סכום נכסי הקרן'!$C$42</f>
        <v>2.7956556406159327E-5</v>
      </c>
    </row>
    <row r="124" spans="2:14" s="137" customFormat="1">
      <c r="B124" s="108" t="s">
        <v>1143</v>
      </c>
      <c r="C124" s="84" t="s">
        <v>1144</v>
      </c>
      <c r="D124" s="97" t="s">
        <v>131</v>
      </c>
      <c r="E124" s="97" t="s">
        <v>329</v>
      </c>
      <c r="F124" s="84" t="s">
        <v>1145</v>
      </c>
      <c r="G124" s="97" t="s">
        <v>803</v>
      </c>
      <c r="H124" s="97" t="s">
        <v>175</v>
      </c>
      <c r="I124" s="94">
        <v>2002.1</v>
      </c>
      <c r="J124" s="96">
        <v>5951</v>
      </c>
      <c r="K124" s="94">
        <v>119.14497</v>
      </c>
      <c r="L124" s="95">
        <v>1.9011952052010758E-4</v>
      </c>
      <c r="M124" s="95">
        <v>1.2564523326716133E-3</v>
      </c>
      <c r="N124" s="95">
        <f>K124/'סכום נכסי הקרן'!$C$42</f>
        <v>2.0879875846665502E-4</v>
      </c>
    </row>
    <row r="125" spans="2:14" s="137" customFormat="1">
      <c r="B125" s="143" t="s">
        <v>1869</v>
      </c>
      <c r="C125" s="84" t="s">
        <v>1146</v>
      </c>
      <c r="D125" s="97" t="s">
        <v>131</v>
      </c>
      <c r="E125" s="97" t="s">
        <v>329</v>
      </c>
      <c r="F125" s="84" t="s">
        <v>1147</v>
      </c>
      <c r="G125" s="97" t="s">
        <v>441</v>
      </c>
      <c r="H125" s="97" t="s">
        <v>175</v>
      </c>
      <c r="I125" s="94">
        <v>7450</v>
      </c>
      <c r="J125" s="96">
        <v>1440</v>
      </c>
      <c r="K125" s="94">
        <v>107.28</v>
      </c>
      <c r="L125" s="95">
        <v>4.4353593995535471E-4</v>
      </c>
      <c r="M125" s="95">
        <v>1.1313293901455571E-3</v>
      </c>
      <c r="N125" s="95">
        <f>K125/'סכום נכסי הקרן'!$C$42</f>
        <v>1.8800567752296006E-4</v>
      </c>
    </row>
    <row r="126" spans="2:14" s="137" customFormat="1">
      <c r="B126" s="108" t="s">
        <v>1148</v>
      </c>
      <c r="C126" s="84" t="s">
        <v>1149</v>
      </c>
      <c r="D126" s="97" t="s">
        <v>131</v>
      </c>
      <c r="E126" s="97" t="s">
        <v>329</v>
      </c>
      <c r="F126" s="84" t="s">
        <v>845</v>
      </c>
      <c r="G126" s="97" t="s">
        <v>441</v>
      </c>
      <c r="H126" s="97" t="s">
        <v>175</v>
      </c>
      <c r="I126" s="94">
        <v>119.76</v>
      </c>
      <c r="J126" s="96">
        <v>434.3</v>
      </c>
      <c r="K126" s="94">
        <v>0.52012000000000003</v>
      </c>
      <c r="L126" s="95">
        <v>2.1204134947959039E-5</v>
      </c>
      <c r="M126" s="95">
        <v>5.4849649739234445E-6</v>
      </c>
      <c r="N126" s="95">
        <f>K126/'סכום נכסי הקרן'!$C$42</f>
        <v>9.1149807040680448E-7</v>
      </c>
    </row>
    <row r="127" spans="2:14" s="137" customFormat="1">
      <c r="B127" s="108" t="s">
        <v>1150</v>
      </c>
      <c r="C127" s="84" t="s">
        <v>1151</v>
      </c>
      <c r="D127" s="97" t="s">
        <v>131</v>
      </c>
      <c r="E127" s="97" t="s">
        <v>329</v>
      </c>
      <c r="F127" s="84" t="s">
        <v>1152</v>
      </c>
      <c r="G127" s="97" t="s">
        <v>372</v>
      </c>
      <c r="H127" s="97" t="s">
        <v>175</v>
      </c>
      <c r="I127" s="94">
        <v>52.89</v>
      </c>
      <c r="J127" s="96">
        <v>569.79999999999995</v>
      </c>
      <c r="K127" s="94">
        <v>0.30135000000000001</v>
      </c>
      <c r="L127" s="95">
        <v>7.7148574676800857E-6</v>
      </c>
      <c r="M127" s="95">
        <v>3.1779093187953354E-6</v>
      </c>
      <c r="N127" s="95">
        <f>K127/'סכום נכסי הקרן'!$C$42</f>
        <v>5.2810878935070858E-7</v>
      </c>
    </row>
    <row r="128" spans="2:14" s="137" customFormat="1">
      <c r="B128" s="108" t="s">
        <v>1153</v>
      </c>
      <c r="C128" s="84" t="s">
        <v>1154</v>
      </c>
      <c r="D128" s="97" t="s">
        <v>131</v>
      </c>
      <c r="E128" s="97" t="s">
        <v>329</v>
      </c>
      <c r="F128" s="84" t="s">
        <v>1155</v>
      </c>
      <c r="G128" s="97" t="s">
        <v>441</v>
      </c>
      <c r="H128" s="97" t="s">
        <v>175</v>
      </c>
      <c r="I128" s="94">
        <v>4437</v>
      </c>
      <c r="J128" s="96">
        <v>541.20000000000005</v>
      </c>
      <c r="K128" s="94">
        <v>24.01304</v>
      </c>
      <c r="L128" s="95">
        <v>3.3804753586812354E-4</v>
      </c>
      <c r="M128" s="95">
        <v>2.532313376094413E-4</v>
      </c>
      <c r="N128" s="95">
        <f>K128/'סכום נכסי הקרן'!$C$42</f>
        <v>4.208228798085329E-5</v>
      </c>
    </row>
    <row r="129" spans="2:19" s="137" customFormat="1">
      <c r="B129" s="108" t="s">
        <v>1156</v>
      </c>
      <c r="C129" s="84" t="s">
        <v>1157</v>
      </c>
      <c r="D129" s="97" t="s">
        <v>131</v>
      </c>
      <c r="E129" s="97" t="s">
        <v>329</v>
      </c>
      <c r="F129" s="84" t="s">
        <v>1158</v>
      </c>
      <c r="G129" s="97" t="s">
        <v>203</v>
      </c>
      <c r="H129" s="97" t="s">
        <v>175</v>
      </c>
      <c r="I129" s="94">
        <v>2138</v>
      </c>
      <c r="J129" s="96">
        <v>676.1</v>
      </c>
      <c r="K129" s="94">
        <v>14.455020000000001</v>
      </c>
      <c r="L129" s="95">
        <v>2.756928559276975E-5</v>
      </c>
      <c r="M129" s="95">
        <v>1.5243651156918186E-4</v>
      </c>
      <c r="N129" s="95">
        <f>K129/'סכום נכסי הקרן'!$C$42</f>
        <v>2.5332082668791369E-5</v>
      </c>
    </row>
    <row r="130" spans="2:19" s="137" customFormat="1">
      <c r="B130" s="108" t="s">
        <v>1159</v>
      </c>
      <c r="C130" s="84" t="s">
        <v>1160</v>
      </c>
      <c r="D130" s="97" t="s">
        <v>131</v>
      </c>
      <c r="E130" s="97" t="s">
        <v>329</v>
      </c>
      <c r="F130" s="84" t="s">
        <v>1161</v>
      </c>
      <c r="G130" s="97" t="s">
        <v>396</v>
      </c>
      <c r="H130" s="97" t="s">
        <v>175</v>
      </c>
      <c r="I130" s="94">
        <v>1720</v>
      </c>
      <c r="J130" s="96">
        <v>1419</v>
      </c>
      <c r="K130" s="94">
        <v>24.4068</v>
      </c>
      <c r="L130" s="95">
        <v>1.944595094035305E-4</v>
      </c>
      <c r="M130" s="95">
        <v>2.5738376360369668E-4</v>
      </c>
      <c r="N130" s="95">
        <f>K130/'סכום נכסי הקרן'!$C$42</f>
        <v>4.27723431223656E-5</v>
      </c>
    </row>
    <row r="131" spans="2:19" s="137" customFormat="1">
      <c r="B131" s="108" t="s">
        <v>1162</v>
      </c>
      <c r="C131" s="84" t="s">
        <v>1163</v>
      </c>
      <c r="D131" s="97" t="s">
        <v>131</v>
      </c>
      <c r="E131" s="97" t="s">
        <v>329</v>
      </c>
      <c r="F131" s="84" t="s">
        <v>1164</v>
      </c>
      <c r="G131" s="97" t="s">
        <v>198</v>
      </c>
      <c r="H131" s="97" t="s">
        <v>175</v>
      </c>
      <c r="I131" s="94">
        <v>1217</v>
      </c>
      <c r="J131" s="96">
        <v>11590</v>
      </c>
      <c r="K131" s="94">
        <v>141.05029999999999</v>
      </c>
      <c r="L131" s="95">
        <v>2.2830686168112267E-4</v>
      </c>
      <c r="M131" s="95">
        <v>1.4874566543516764E-3</v>
      </c>
      <c r="N131" s="95">
        <f>K131/'סכום נכסי הקרן'!$C$42</f>
        <v>2.4718733423114065E-4</v>
      </c>
    </row>
    <row r="132" spans="2:19" s="137" customFormat="1">
      <c r="B132" s="108" t="s">
        <v>1165</v>
      </c>
      <c r="C132" s="84" t="s">
        <v>1166</v>
      </c>
      <c r="D132" s="97" t="s">
        <v>131</v>
      </c>
      <c r="E132" s="97" t="s">
        <v>329</v>
      </c>
      <c r="F132" s="84" t="s">
        <v>1167</v>
      </c>
      <c r="G132" s="97" t="s">
        <v>441</v>
      </c>
      <c r="H132" s="97" t="s">
        <v>175</v>
      </c>
      <c r="I132" s="94">
        <v>26820</v>
      </c>
      <c r="J132" s="96">
        <v>855.1</v>
      </c>
      <c r="K132" s="94">
        <v>229.33781999999999</v>
      </c>
      <c r="L132" s="95">
        <v>3.4427607963508788E-4</v>
      </c>
      <c r="M132" s="95">
        <v>2.4184994037836642E-3</v>
      </c>
      <c r="N132" s="95">
        <f>K132/'סכום נכסי הקרן'!$C$42</f>
        <v>4.0190913712470785E-4</v>
      </c>
    </row>
    <row r="133" spans="2:19" s="137" customFormat="1">
      <c r="B133" s="108" t="s">
        <v>1168</v>
      </c>
      <c r="C133" s="84" t="s">
        <v>1169</v>
      </c>
      <c r="D133" s="97" t="s">
        <v>131</v>
      </c>
      <c r="E133" s="97" t="s">
        <v>329</v>
      </c>
      <c r="F133" s="84" t="s">
        <v>1170</v>
      </c>
      <c r="G133" s="97" t="s">
        <v>930</v>
      </c>
      <c r="H133" s="97" t="s">
        <v>175</v>
      </c>
      <c r="I133" s="94">
        <v>47086</v>
      </c>
      <c r="J133" s="96">
        <v>38</v>
      </c>
      <c r="K133" s="94">
        <v>17.892679999999999</v>
      </c>
      <c r="L133" s="95">
        <v>1.4842343365380157E-4</v>
      </c>
      <c r="M133" s="95">
        <v>1.8868861626090234E-4</v>
      </c>
      <c r="N133" s="95">
        <f>K133/'סכום נכסי הקרן'!$C$42</f>
        <v>3.1356500989014884E-5</v>
      </c>
    </row>
    <row r="134" spans="2:19" s="137" customFormat="1">
      <c r="B134" s="109"/>
      <c r="C134" s="84"/>
      <c r="D134" s="84"/>
      <c r="E134" s="84"/>
      <c r="F134" s="84"/>
      <c r="G134" s="84"/>
      <c r="H134" s="84"/>
      <c r="I134" s="94"/>
      <c r="J134" s="96"/>
      <c r="K134" s="84"/>
      <c r="L134" s="84"/>
      <c r="M134" s="95"/>
      <c r="N134" s="84"/>
    </row>
    <row r="135" spans="2:19" s="137" customFormat="1">
      <c r="B135" s="106" t="s">
        <v>242</v>
      </c>
      <c r="C135" s="82"/>
      <c r="D135" s="82"/>
      <c r="E135" s="82"/>
      <c r="F135" s="82"/>
      <c r="G135" s="82"/>
      <c r="H135" s="82"/>
      <c r="I135" s="91"/>
      <c r="J135" s="93"/>
      <c r="K135" s="91">
        <v>20313.35733000001</v>
      </c>
      <c r="L135" s="82"/>
      <c r="M135" s="92">
        <v>0.21421605294516863</v>
      </c>
      <c r="N135" s="92">
        <f>K135/'סכום נכסי הקרן'!$C$42</f>
        <v>3.5598681092399692E-2</v>
      </c>
    </row>
    <row r="136" spans="2:19" s="137" customFormat="1">
      <c r="B136" s="107" t="s">
        <v>68</v>
      </c>
      <c r="C136" s="82"/>
      <c r="D136" s="82"/>
      <c r="E136" s="82"/>
      <c r="F136" s="82"/>
      <c r="G136" s="82"/>
      <c r="H136" s="82"/>
      <c r="I136" s="91"/>
      <c r="J136" s="93"/>
      <c r="K136" s="91">
        <v>5753.7314500000011</v>
      </c>
      <c r="L136" s="82"/>
      <c r="M136" s="92">
        <v>6.0676412121456115E-2</v>
      </c>
      <c r="N136" s="92">
        <f>K136/'סכום נכסי הקרן'!$C$42</f>
        <v>1.0083279078508702E-2</v>
      </c>
      <c r="P136" s="138"/>
      <c r="R136" s="138"/>
      <c r="S136" s="138"/>
    </row>
    <row r="137" spans="2:19" s="137" customFormat="1">
      <c r="B137" s="108" t="s">
        <v>1171</v>
      </c>
      <c r="C137" s="84" t="s">
        <v>1172</v>
      </c>
      <c r="D137" s="97" t="s">
        <v>1173</v>
      </c>
      <c r="E137" s="97" t="s">
        <v>1174</v>
      </c>
      <c r="F137" s="84"/>
      <c r="G137" s="97" t="s">
        <v>1175</v>
      </c>
      <c r="H137" s="97" t="s">
        <v>174</v>
      </c>
      <c r="I137" s="94">
        <v>2163</v>
      </c>
      <c r="J137" s="96">
        <v>6446</v>
      </c>
      <c r="K137" s="94">
        <v>489.10033000000004</v>
      </c>
      <c r="L137" s="95">
        <v>1.4735661043661948E-5</v>
      </c>
      <c r="M137" s="95">
        <v>5.1578446873498385E-3</v>
      </c>
      <c r="N137" s="95">
        <f>K137/'סכום נכסי הקרן'!$C$42</f>
        <v>8.5713682809799912E-4</v>
      </c>
    </row>
    <row r="138" spans="2:19" s="137" customFormat="1">
      <c r="B138" s="108" t="s">
        <v>1176</v>
      </c>
      <c r="C138" s="84" t="s">
        <v>1177</v>
      </c>
      <c r="D138" s="97" t="s">
        <v>1178</v>
      </c>
      <c r="E138" s="97" t="s">
        <v>1174</v>
      </c>
      <c r="F138" s="84" t="s">
        <v>1179</v>
      </c>
      <c r="G138" s="97" t="s">
        <v>1180</v>
      </c>
      <c r="H138" s="97" t="s">
        <v>174</v>
      </c>
      <c r="I138" s="94">
        <v>2081</v>
      </c>
      <c r="J138" s="96">
        <v>3505</v>
      </c>
      <c r="K138" s="94">
        <v>254.99492000000001</v>
      </c>
      <c r="L138" s="95">
        <v>6.0632419149320461E-5</v>
      </c>
      <c r="M138" s="95">
        <v>2.6890683010236307E-3</v>
      </c>
      <c r="N138" s="95">
        <f>K138/'סכום נכסי הקרן'!$C$42</f>
        <v>4.4687260159874159E-4</v>
      </c>
    </row>
    <row r="139" spans="2:19" s="137" customFormat="1">
      <c r="B139" s="108" t="s">
        <v>1181</v>
      </c>
      <c r="C139" s="84" t="s">
        <v>1182</v>
      </c>
      <c r="D139" s="97" t="s">
        <v>1178</v>
      </c>
      <c r="E139" s="97" t="s">
        <v>1174</v>
      </c>
      <c r="F139" s="84" t="s">
        <v>1183</v>
      </c>
      <c r="G139" s="97" t="s">
        <v>1175</v>
      </c>
      <c r="H139" s="97" t="s">
        <v>174</v>
      </c>
      <c r="I139" s="94">
        <v>1263</v>
      </c>
      <c r="J139" s="96">
        <v>10908</v>
      </c>
      <c r="K139" s="94">
        <v>481.63706999999999</v>
      </c>
      <c r="L139" s="95">
        <v>7.727466937378046E-6</v>
      </c>
      <c r="M139" s="95">
        <v>5.0791403120301355E-3</v>
      </c>
      <c r="N139" s="95">
        <f>K139/'סכום נכסי הקרן'!$C$42</f>
        <v>8.4405764043179847E-4</v>
      </c>
    </row>
    <row r="140" spans="2:19" s="137" customFormat="1">
      <c r="B140" s="108" t="s">
        <v>1184</v>
      </c>
      <c r="C140" s="84" t="s">
        <v>1185</v>
      </c>
      <c r="D140" s="97" t="s">
        <v>1178</v>
      </c>
      <c r="E140" s="97" t="s">
        <v>1174</v>
      </c>
      <c r="F140" s="84" t="s">
        <v>1186</v>
      </c>
      <c r="G140" s="97" t="s">
        <v>1037</v>
      </c>
      <c r="H140" s="97" t="s">
        <v>174</v>
      </c>
      <c r="I140" s="94">
        <v>1735</v>
      </c>
      <c r="J140" s="96">
        <v>570</v>
      </c>
      <c r="K140" s="94">
        <v>34.573689999999999</v>
      </c>
      <c r="L140" s="95">
        <v>1.2629014297791137E-4</v>
      </c>
      <c r="M140" s="95">
        <v>3.6459947448528652E-4</v>
      </c>
      <c r="N140" s="95">
        <f>K140/'סכום נכסי הקרן'!$C$42</f>
        <v>6.0589578793053584E-5</v>
      </c>
    </row>
    <row r="141" spans="2:19" s="137" customFormat="1">
      <c r="B141" s="108" t="s">
        <v>1187</v>
      </c>
      <c r="C141" s="84" t="s">
        <v>1188</v>
      </c>
      <c r="D141" s="97" t="s">
        <v>1173</v>
      </c>
      <c r="E141" s="97" t="s">
        <v>1174</v>
      </c>
      <c r="F141" s="84" t="s">
        <v>889</v>
      </c>
      <c r="G141" s="97" t="s">
        <v>441</v>
      </c>
      <c r="H141" s="97" t="s">
        <v>174</v>
      </c>
      <c r="I141" s="94">
        <v>8902</v>
      </c>
      <c r="J141" s="96">
        <v>473</v>
      </c>
      <c r="K141" s="94">
        <v>147.20417999999998</v>
      </c>
      <c r="L141" s="95">
        <v>6.9743578754262273E-6</v>
      </c>
      <c r="M141" s="95">
        <v>1.5523528634067559E-3</v>
      </c>
      <c r="N141" s="95">
        <f>K141/'סכום נכסי הקרן'!$C$42</f>
        <v>2.5797186423482256E-4</v>
      </c>
    </row>
    <row r="142" spans="2:19" s="137" customFormat="1">
      <c r="B142" s="108" t="s">
        <v>1189</v>
      </c>
      <c r="C142" s="84" t="s">
        <v>1190</v>
      </c>
      <c r="D142" s="97" t="s">
        <v>1178</v>
      </c>
      <c r="E142" s="97" t="s">
        <v>1174</v>
      </c>
      <c r="F142" s="84" t="s">
        <v>1191</v>
      </c>
      <c r="G142" s="97" t="s">
        <v>420</v>
      </c>
      <c r="H142" s="97" t="s">
        <v>174</v>
      </c>
      <c r="I142" s="94">
        <v>1694</v>
      </c>
      <c r="J142" s="96">
        <v>3130</v>
      </c>
      <c r="K142" s="94">
        <v>186.78695000000002</v>
      </c>
      <c r="L142" s="95">
        <v>7.2160549469783963E-5</v>
      </c>
      <c r="M142" s="95">
        <v>1.9697759715757704E-3</v>
      </c>
      <c r="N142" s="95">
        <f>K142/'סכום נכסי הקרן'!$C$42</f>
        <v>3.273397379492661E-4</v>
      </c>
    </row>
    <row r="143" spans="2:19" s="137" customFormat="1">
      <c r="B143" s="108" t="s">
        <v>1192</v>
      </c>
      <c r="C143" s="84" t="s">
        <v>1193</v>
      </c>
      <c r="D143" s="97" t="s">
        <v>1178</v>
      </c>
      <c r="E143" s="97" t="s">
        <v>1174</v>
      </c>
      <c r="F143" s="84" t="s">
        <v>1194</v>
      </c>
      <c r="G143" s="97" t="s">
        <v>30</v>
      </c>
      <c r="H143" s="97" t="s">
        <v>174</v>
      </c>
      <c r="I143" s="94">
        <v>2156</v>
      </c>
      <c r="J143" s="96">
        <v>1935</v>
      </c>
      <c r="K143" s="94">
        <v>145.84823</v>
      </c>
      <c r="L143" s="95">
        <v>6.4233425459835799E-5</v>
      </c>
      <c r="M143" s="95">
        <v>1.5380535896691735E-3</v>
      </c>
      <c r="N143" s="95">
        <f>K143/'סכום נכסי הקרן'!$C$42</f>
        <v>2.5559559374230528E-4</v>
      </c>
    </row>
    <row r="144" spans="2:19" s="137" customFormat="1">
      <c r="B144" s="108" t="s">
        <v>1195</v>
      </c>
      <c r="C144" s="84" t="s">
        <v>1196</v>
      </c>
      <c r="D144" s="97" t="s">
        <v>1178</v>
      </c>
      <c r="E144" s="97" t="s">
        <v>1174</v>
      </c>
      <c r="F144" s="84" t="s">
        <v>1197</v>
      </c>
      <c r="G144" s="97" t="s">
        <v>1198</v>
      </c>
      <c r="H144" s="97" t="s">
        <v>174</v>
      </c>
      <c r="I144" s="94">
        <v>5696</v>
      </c>
      <c r="J144" s="96">
        <v>680</v>
      </c>
      <c r="K144" s="94">
        <v>135.40986999999998</v>
      </c>
      <c r="L144" s="95">
        <v>2.5945065877965815E-4</v>
      </c>
      <c r="M144" s="95">
        <v>1.4279750712787951E-3</v>
      </c>
      <c r="N144" s="95">
        <f>K144/'סכום נכסי הקרן'!$C$42</f>
        <v>2.3730261327969742E-4</v>
      </c>
    </row>
    <row r="145" spans="2:19" s="137" customFormat="1">
      <c r="B145" s="108" t="s">
        <v>1199</v>
      </c>
      <c r="C145" s="84" t="s">
        <v>1200</v>
      </c>
      <c r="D145" s="97" t="s">
        <v>1178</v>
      </c>
      <c r="E145" s="97" t="s">
        <v>1174</v>
      </c>
      <c r="F145" s="84" t="s">
        <v>1201</v>
      </c>
      <c r="G145" s="97" t="s">
        <v>880</v>
      </c>
      <c r="H145" s="97" t="s">
        <v>174</v>
      </c>
      <c r="I145" s="94">
        <v>1177</v>
      </c>
      <c r="J145" s="96">
        <v>4330</v>
      </c>
      <c r="K145" s="94">
        <v>178.17049</v>
      </c>
      <c r="L145" s="95">
        <v>2.3685167338021428E-5</v>
      </c>
      <c r="M145" s="95">
        <v>1.878910438046561E-3</v>
      </c>
      <c r="N145" s="95">
        <f>K145/'סכום נכסי הקרן'!$C$42</f>
        <v>3.1223959439828278E-4</v>
      </c>
    </row>
    <row r="146" spans="2:19" s="137" customFormat="1">
      <c r="B146" s="108" t="s">
        <v>1204</v>
      </c>
      <c r="C146" s="84" t="s">
        <v>1205</v>
      </c>
      <c r="D146" s="97" t="s">
        <v>1178</v>
      </c>
      <c r="E146" s="97" t="s">
        <v>1174</v>
      </c>
      <c r="F146" s="84" t="s">
        <v>1206</v>
      </c>
      <c r="G146" s="97" t="s">
        <v>1207</v>
      </c>
      <c r="H146" s="97" t="s">
        <v>174</v>
      </c>
      <c r="I146" s="94">
        <v>897</v>
      </c>
      <c r="J146" s="96">
        <v>3262</v>
      </c>
      <c r="K146" s="94">
        <v>102.29344999999999</v>
      </c>
      <c r="L146" s="95">
        <v>1.8751761505355458E-5</v>
      </c>
      <c r="M146" s="95">
        <v>1.0787433482884509E-3</v>
      </c>
      <c r="N146" s="95">
        <f>K146/'סכום נכסי הקרן'!$C$42</f>
        <v>1.7926686589682175E-4</v>
      </c>
    </row>
    <row r="147" spans="2:19" s="137" customFormat="1">
      <c r="B147" s="108" t="s">
        <v>1208</v>
      </c>
      <c r="C147" s="84" t="s">
        <v>1209</v>
      </c>
      <c r="D147" s="97" t="s">
        <v>1173</v>
      </c>
      <c r="E147" s="97" t="s">
        <v>1174</v>
      </c>
      <c r="F147" s="84" t="s">
        <v>852</v>
      </c>
      <c r="G147" s="97" t="s">
        <v>853</v>
      </c>
      <c r="H147" s="97" t="s">
        <v>174</v>
      </c>
      <c r="I147" s="94">
        <v>7000</v>
      </c>
      <c r="J147" s="96">
        <v>5868</v>
      </c>
      <c r="K147" s="94">
        <v>1436.0169599999999</v>
      </c>
      <c r="L147" s="95">
        <v>1.4082679410820929E-4</v>
      </c>
      <c r="M147" s="95">
        <v>1.5143625947012272E-2</v>
      </c>
      <c r="N147" s="95">
        <f>K147/'סכום נכסי הקרן'!$C$42</f>
        <v>2.5165859573010943E-3</v>
      </c>
    </row>
    <row r="148" spans="2:19" s="137" customFormat="1">
      <c r="B148" s="108" t="s">
        <v>1210</v>
      </c>
      <c r="C148" s="84" t="s">
        <v>1211</v>
      </c>
      <c r="D148" s="97" t="s">
        <v>1178</v>
      </c>
      <c r="E148" s="97" t="s">
        <v>1174</v>
      </c>
      <c r="F148" s="84" t="s">
        <v>915</v>
      </c>
      <c r="G148" s="97" t="s">
        <v>441</v>
      </c>
      <c r="H148" s="97" t="s">
        <v>174</v>
      </c>
      <c r="I148" s="94">
        <v>2121</v>
      </c>
      <c r="J148" s="96">
        <v>7552</v>
      </c>
      <c r="K148" s="94">
        <v>559.98201000000006</v>
      </c>
      <c r="L148" s="95">
        <v>1.4791073987832197E-5</v>
      </c>
      <c r="M148" s="95">
        <v>5.9053328287265406E-3</v>
      </c>
      <c r="N148" s="95">
        <f>K148/'סכום נכסי הקרן'!$C$42</f>
        <v>9.8135530565547158E-4</v>
      </c>
    </row>
    <row r="149" spans="2:19" s="137" customFormat="1">
      <c r="B149" s="108" t="s">
        <v>1212</v>
      </c>
      <c r="C149" s="84" t="s">
        <v>1213</v>
      </c>
      <c r="D149" s="97" t="s">
        <v>1178</v>
      </c>
      <c r="E149" s="97" t="s">
        <v>1174</v>
      </c>
      <c r="F149" s="84" t="s">
        <v>1043</v>
      </c>
      <c r="G149" s="97" t="s">
        <v>1037</v>
      </c>
      <c r="H149" s="97" t="s">
        <v>174</v>
      </c>
      <c r="I149" s="94">
        <v>1329</v>
      </c>
      <c r="J149" s="96">
        <v>862</v>
      </c>
      <c r="K149" s="94">
        <v>40.0501</v>
      </c>
      <c r="L149" s="95">
        <v>7.7429350233167792E-5</v>
      </c>
      <c r="M149" s="95">
        <v>4.2235137218744006E-4</v>
      </c>
      <c r="N149" s="95">
        <f>K149/'סכום נכסי הקרן'!$C$42</f>
        <v>7.0186858551102738E-5</v>
      </c>
    </row>
    <row r="150" spans="2:19" s="137" customFormat="1">
      <c r="B150" s="108" t="s">
        <v>1214</v>
      </c>
      <c r="C150" s="84" t="s">
        <v>1215</v>
      </c>
      <c r="D150" s="97" t="s">
        <v>1178</v>
      </c>
      <c r="E150" s="97" t="s">
        <v>1174</v>
      </c>
      <c r="F150" s="84" t="s">
        <v>1010</v>
      </c>
      <c r="G150" s="97" t="s">
        <v>203</v>
      </c>
      <c r="H150" s="97" t="s">
        <v>174</v>
      </c>
      <c r="I150" s="94">
        <v>3987</v>
      </c>
      <c r="J150" s="96">
        <v>1119</v>
      </c>
      <c r="K150" s="94">
        <v>155.97239999999999</v>
      </c>
      <c r="L150" s="95">
        <v>8.1307691982969798E-5</v>
      </c>
      <c r="M150" s="95">
        <v>1.6448187935452915E-3</v>
      </c>
      <c r="N150" s="95">
        <f>K150/'סכום נכסי הקרן'!$C$42</f>
        <v>2.7333796361746953E-4</v>
      </c>
    </row>
    <row r="151" spans="2:19" s="137" customFormat="1">
      <c r="B151" s="108" t="s">
        <v>1216</v>
      </c>
      <c r="C151" s="84" t="s">
        <v>1217</v>
      </c>
      <c r="D151" s="97" t="s">
        <v>1178</v>
      </c>
      <c r="E151" s="97" t="s">
        <v>1174</v>
      </c>
      <c r="F151" s="84" t="s">
        <v>1218</v>
      </c>
      <c r="G151" s="97" t="s">
        <v>1219</v>
      </c>
      <c r="H151" s="97" t="s">
        <v>174</v>
      </c>
      <c r="I151" s="94">
        <v>1541</v>
      </c>
      <c r="J151" s="96">
        <v>2000</v>
      </c>
      <c r="K151" s="94">
        <v>107.74672</v>
      </c>
      <c r="L151" s="95">
        <v>3.7084233045117532E-5</v>
      </c>
      <c r="M151" s="95">
        <v>1.1362512213626405E-3</v>
      </c>
      <c r="N151" s="95">
        <f>K151/'סכום נכסי הקרן'!$C$42</f>
        <v>1.8882359334896224E-4</v>
      </c>
    </row>
    <row r="152" spans="2:19" s="137" customFormat="1">
      <c r="B152" s="108" t="s">
        <v>1220</v>
      </c>
      <c r="C152" s="84" t="s">
        <v>1221</v>
      </c>
      <c r="D152" s="97" t="s">
        <v>1178</v>
      </c>
      <c r="E152" s="97" t="s">
        <v>1174</v>
      </c>
      <c r="F152" s="84" t="s">
        <v>1222</v>
      </c>
      <c r="G152" s="97" t="s">
        <v>1198</v>
      </c>
      <c r="H152" s="97" t="s">
        <v>174</v>
      </c>
      <c r="I152" s="94">
        <v>214</v>
      </c>
      <c r="J152" s="96">
        <v>1095</v>
      </c>
      <c r="K152" s="94">
        <v>8.1921800000000005</v>
      </c>
      <c r="L152" s="95">
        <v>6.1110688476443142E-6</v>
      </c>
      <c r="M152" s="95">
        <v>8.6391256556325778E-5</v>
      </c>
      <c r="N152" s="95">
        <f>K152/'סכום נכסי הקרן'!$C$42</f>
        <v>1.4356602827088394E-5</v>
      </c>
    </row>
    <row r="153" spans="2:19" s="137" customFormat="1">
      <c r="B153" s="108" t="s">
        <v>1223</v>
      </c>
      <c r="C153" s="84" t="s">
        <v>1224</v>
      </c>
      <c r="D153" s="97" t="s">
        <v>1178</v>
      </c>
      <c r="E153" s="97" t="s">
        <v>1174</v>
      </c>
      <c r="F153" s="84" t="s">
        <v>883</v>
      </c>
      <c r="G153" s="97" t="s">
        <v>441</v>
      </c>
      <c r="H153" s="97" t="s">
        <v>174</v>
      </c>
      <c r="I153" s="94">
        <v>7486</v>
      </c>
      <c r="J153" s="96">
        <v>3322</v>
      </c>
      <c r="K153" s="94">
        <v>869.40247999999997</v>
      </c>
      <c r="L153" s="95">
        <v>7.3753694581280787E-6</v>
      </c>
      <c r="M153" s="95">
        <v>9.1683499020267963E-3</v>
      </c>
      <c r="N153" s="95">
        <f>K153/'סכום נכסי הקרן'!$C$42</f>
        <v>1.5236074039200384E-3</v>
      </c>
    </row>
    <row r="154" spans="2:19" s="137" customFormat="1">
      <c r="B154" s="108" t="s">
        <v>1225</v>
      </c>
      <c r="C154" s="84" t="s">
        <v>1226</v>
      </c>
      <c r="D154" s="97" t="s">
        <v>1178</v>
      </c>
      <c r="E154" s="97" t="s">
        <v>1174</v>
      </c>
      <c r="F154" s="84" t="s">
        <v>1227</v>
      </c>
      <c r="G154" s="97" t="s">
        <v>896</v>
      </c>
      <c r="H154" s="97" t="s">
        <v>174</v>
      </c>
      <c r="I154" s="94">
        <v>1397</v>
      </c>
      <c r="J154" s="96">
        <v>445</v>
      </c>
      <c r="K154" s="94">
        <v>21.733409999999999</v>
      </c>
      <c r="L154" s="95">
        <v>5.1928674460180612E-5</v>
      </c>
      <c r="M154" s="95">
        <v>2.2919132625916618E-4</v>
      </c>
      <c r="N154" s="95">
        <f>K154/'סכום נכסי הקרן'!$C$42</f>
        <v>3.808729000684447E-5</v>
      </c>
    </row>
    <row r="155" spans="2:19" s="137" customFormat="1">
      <c r="B155" s="108" t="s">
        <v>1228</v>
      </c>
      <c r="C155" s="84" t="s">
        <v>1229</v>
      </c>
      <c r="D155" s="97" t="s">
        <v>1178</v>
      </c>
      <c r="E155" s="97" t="s">
        <v>1174</v>
      </c>
      <c r="F155" s="84" t="s">
        <v>1230</v>
      </c>
      <c r="G155" s="97" t="s">
        <v>1175</v>
      </c>
      <c r="H155" s="97" t="s">
        <v>174</v>
      </c>
      <c r="I155" s="94">
        <v>1666</v>
      </c>
      <c r="J155" s="96">
        <v>4070</v>
      </c>
      <c r="K155" s="94">
        <v>237.05046999999999</v>
      </c>
      <c r="L155" s="95">
        <v>2.6581686111771044E-5</v>
      </c>
      <c r="M155" s="95">
        <v>2.4998337402947208E-3</v>
      </c>
      <c r="N155" s="95">
        <f>K155/'סכום נכסי הקרן'!$C$42</f>
        <v>4.1542537490199581E-4</v>
      </c>
    </row>
    <row r="156" spans="2:19" s="137" customFormat="1">
      <c r="B156" s="108" t="s">
        <v>1231</v>
      </c>
      <c r="C156" s="84" t="s">
        <v>1232</v>
      </c>
      <c r="D156" s="97" t="s">
        <v>1178</v>
      </c>
      <c r="E156" s="97" t="s">
        <v>1174</v>
      </c>
      <c r="F156" s="84" t="s">
        <v>1233</v>
      </c>
      <c r="G156" s="97" t="s">
        <v>1175</v>
      </c>
      <c r="H156" s="97" t="s">
        <v>174</v>
      </c>
      <c r="I156" s="94">
        <v>664</v>
      </c>
      <c r="J156" s="96">
        <v>6960</v>
      </c>
      <c r="K156" s="94">
        <v>161.56554</v>
      </c>
      <c r="L156" s="95">
        <v>1.4808424262782447E-5</v>
      </c>
      <c r="M156" s="95">
        <v>1.7038016763305144E-3</v>
      </c>
      <c r="N156" s="95">
        <f>K156/'סכום נכסי הקרן'!$C$42</f>
        <v>2.8313980995584362E-4</v>
      </c>
    </row>
    <row r="157" spans="2:19" s="137" customFormat="1">
      <c r="B157" s="109"/>
      <c r="C157" s="84"/>
      <c r="D157" s="84"/>
      <c r="E157" s="84"/>
      <c r="F157" s="84"/>
      <c r="G157" s="84"/>
      <c r="H157" s="84"/>
      <c r="I157" s="94"/>
      <c r="J157" s="96"/>
      <c r="K157" s="84"/>
      <c r="L157" s="84"/>
      <c r="M157" s="95"/>
      <c r="N157" s="84"/>
    </row>
    <row r="158" spans="2:19" s="137" customFormat="1">
      <c r="B158" s="107" t="s">
        <v>67</v>
      </c>
      <c r="C158" s="82"/>
      <c r="D158" s="82"/>
      <c r="E158" s="82"/>
      <c r="F158" s="82"/>
      <c r="G158" s="82"/>
      <c r="H158" s="82"/>
      <c r="I158" s="91"/>
      <c r="J158" s="93"/>
      <c r="K158" s="91">
        <v>14559.625880000003</v>
      </c>
      <c r="L158" s="82"/>
      <c r="M158" s="92">
        <v>0.15353964082371244</v>
      </c>
      <c r="N158" s="92">
        <f>K158/'סכום נכסי הקרן'!$C$42</f>
        <v>2.5515402013890978E-2</v>
      </c>
      <c r="P158" s="138"/>
      <c r="R158" s="138"/>
      <c r="S158" s="138"/>
    </row>
    <row r="159" spans="2:19" s="137" customFormat="1">
      <c r="B159" s="108" t="s">
        <v>1234</v>
      </c>
      <c r="C159" s="84" t="s">
        <v>1235</v>
      </c>
      <c r="D159" s="97" t="s">
        <v>30</v>
      </c>
      <c r="E159" s="97" t="s">
        <v>1174</v>
      </c>
      <c r="F159" s="84"/>
      <c r="G159" s="97" t="s">
        <v>1236</v>
      </c>
      <c r="H159" s="97" t="s">
        <v>1237</v>
      </c>
      <c r="I159" s="94">
        <v>1165</v>
      </c>
      <c r="J159" s="96">
        <v>2368</v>
      </c>
      <c r="K159" s="94">
        <v>100.605</v>
      </c>
      <c r="L159" s="95">
        <v>5.2602033785889871E-7</v>
      </c>
      <c r="M159" s="95">
        <v>1.0609376705405832E-3</v>
      </c>
      <c r="N159" s="95">
        <f>K159/'סכום נכסי הקרן'!$C$42</f>
        <v>1.7630789697238439E-4</v>
      </c>
    </row>
    <row r="160" spans="2:19" s="137" customFormat="1">
      <c r="B160" s="108" t="s">
        <v>1238</v>
      </c>
      <c r="C160" s="84" t="s">
        <v>1239</v>
      </c>
      <c r="D160" s="97" t="s">
        <v>30</v>
      </c>
      <c r="E160" s="97" t="s">
        <v>1174</v>
      </c>
      <c r="F160" s="84"/>
      <c r="G160" s="97" t="s">
        <v>1240</v>
      </c>
      <c r="H160" s="97" t="s">
        <v>176</v>
      </c>
      <c r="I160" s="94">
        <v>170</v>
      </c>
      <c r="J160" s="96">
        <v>16829.3</v>
      </c>
      <c r="K160" s="94">
        <v>114.03583999999999</v>
      </c>
      <c r="L160" s="95">
        <v>8.1255663459996348E-7</v>
      </c>
      <c r="M160" s="95">
        <v>1.2025736141120088E-3</v>
      </c>
      <c r="N160" s="95">
        <f>K160/'סכום נכסי הקרן'!$C$42</f>
        <v>1.9984512827274299E-4</v>
      </c>
    </row>
    <row r="161" spans="2:14" s="137" customFormat="1">
      <c r="B161" s="108" t="s">
        <v>1241</v>
      </c>
      <c r="C161" s="84" t="s">
        <v>1242</v>
      </c>
      <c r="D161" s="97" t="s">
        <v>1178</v>
      </c>
      <c r="E161" s="97" t="s">
        <v>1174</v>
      </c>
      <c r="F161" s="84"/>
      <c r="G161" s="97" t="s">
        <v>1175</v>
      </c>
      <c r="H161" s="97" t="s">
        <v>174</v>
      </c>
      <c r="I161" s="94">
        <v>130</v>
      </c>
      <c r="J161" s="96">
        <v>90873</v>
      </c>
      <c r="K161" s="94">
        <v>412.99960999999996</v>
      </c>
      <c r="L161" s="95">
        <v>3.746752826226094E-7</v>
      </c>
      <c r="M161" s="95">
        <v>4.3553187631585836E-3</v>
      </c>
      <c r="N161" s="95">
        <f>K161/'סכום נכסי הקרן'!$C$42</f>
        <v>7.2377210565593086E-4</v>
      </c>
    </row>
    <row r="162" spans="2:14" s="137" customFormat="1">
      <c r="B162" s="108" t="s">
        <v>1243</v>
      </c>
      <c r="C162" s="84" t="s">
        <v>1244</v>
      </c>
      <c r="D162" s="97" t="s">
        <v>1178</v>
      </c>
      <c r="E162" s="97" t="s">
        <v>1174</v>
      </c>
      <c r="F162" s="84"/>
      <c r="G162" s="97" t="s">
        <v>1245</v>
      </c>
      <c r="H162" s="97" t="s">
        <v>174</v>
      </c>
      <c r="I162" s="94">
        <v>97</v>
      </c>
      <c r="J162" s="96">
        <v>96800</v>
      </c>
      <c r="K162" s="94">
        <v>328.26042000000001</v>
      </c>
      <c r="L162" s="95">
        <v>2.0293927241655539E-7</v>
      </c>
      <c r="M162" s="95">
        <v>3.4616951973110029E-3</v>
      </c>
      <c r="N162" s="95">
        <f>K162/'סכום נכסי הקרן'!$C$42</f>
        <v>5.7526866765540111E-4</v>
      </c>
    </row>
    <row r="163" spans="2:14" s="137" customFormat="1">
      <c r="B163" s="108" t="s">
        <v>1246</v>
      </c>
      <c r="C163" s="84" t="s">
        <v>1247</v>
      </c>
      <c r="D163" s="97" t="s">
        <v>1173</v>
      </c>
      <c r="E163" s="97" t="s">
        <v>1174</v>
      </c>
      <c r="F163" s="84"/>
      <c r="G163" s="97" t="s">
        <v>1248</v>
      </c>
      <c r="H163" s="97" t="s">
        <v>174</v>
      </c>
      <c r="I163" s="94">
        <v>760</v>
      </c>
      <c r="J163" s="96">
        <v>8424</v>
      </c>
      <c r="K163" s="94">
        <v>223.82230999999999</v>
      </c>
      <c r="L163" s="95">
        <v>8.5032188252367738E-7</v>
      </c>
      <c r="M163" s="95">
        <v>2.3603351740610532E-3</v>
      </c>
      <c r="N163" s="95">
        <f>K163/'סכום נכסי הקרן'!$C$42</f>
        <v>3.9224333553601783E-4</v>
      </c>
    </row>
    <row r="164" spans="2:14" s="137" customFormat="1">
      <c r="B164" s="108" t="s">
        <v>1249</v>
      </c>
      <c r="C164" s="84" t="s">
        <v>1250</v>
      </c>
      <c r="D164" s="97" t="s">
        <v>30</v>
      </c>
      <c r="E164" s="97" t="s">
        <v>1174</v>
      </c>
      <c r="F164" s="84"/>
      <c r="G164" s="97" t="s">
        <v>1251</v>
      </c>
      <c r="H164" s="97" t="s">
        <v>176</v>
      </c>
      <c r="I164" s="94">
        <v>269</v>
      </c>
      <c r="J164" s="96">
        <v>9671</v>
      </c>
      <c r="K164" s="94">
        <v>103.69314</v>
      </c>
      <c r="L164" s="95">
        <v>1.3321830845282257E-7</v>
      </c>
      <c r="M164" s="95">
        <v>1.0935038855189956E-3</v>
      </c>
      <c r="N164" s="95">
        <f>K164/'סכום נכסי הקרן'!$C$42</f>
        <v>1.8171978971087948E-4</v>
      </c>
    </row>
    <row r="165" spans="2:14" s="137" customFormat="1">
      <c r="B165" s="108" t="s">
        <v>1252</v>
      </c>
      <c r="C165" s="84" t="s">
        <v>1253</v>
      </c>
      <c r="D165" s="97" t="s">
        <v>30</v>
      </c>
      <c r="E165" s="97" t="s">
        <v>1174</v>
      </c>
      <c r="F165" s="84"/>
      <c r="G165" s="97" t="s">
        <v>1254</v>
      </c>
      <c r="H165" s="97" t="s">
        <v>182</v>
      </c>
      <c r="I165" s="94">
        <v>15</v>
      </c>
      <c r="J165" s="96">
        <v>1309000</v>
      </c>
      <c r="K165" s="94">
        <v>105.24361</v>
      </c>
      <c r="L165" s="95">
        <v>1.4909819448050412E-6</v>
      </c>
      <c r="M165" s="95">
        <v>1.109854484694415E-3</v>
      </c>
      <c r="N165" s="95">
        <f>K165/'סכום נכסי הקרן'!$C$42</f>
        <v>1.8443695192964368E-4</v>
      </c>
    </row>
    <row r="166" spans="2:14" s="137" customFormat="1">
      <c r="B166" s="108" t="s">
        <v>1255</v>
      </c>
      <c r="C166" s="84" t="s">
        <v>1256</v>
      </c>
      <c r="D166" s="97" t="s">
        <v>134</v>
      </c>
      <c r="E166" s="97" t="s">
        <v>1174</v>
      </c>
      <c r="F166" s="84"/>
      <c r="G166" s="97" t="s">
        <v>1245</v>
      </c>
      <c r="H166" s="97" t="s">
        <v>177</v>
      </c>
      <c r="I166" s="94">
        <v>434</v>
      </c>
      <c r="J166" s="96">
        <v>5749</v>
      </c>
      <c r="K166" s="94">
        <v>113.32839</v>
      </c>
      <c r="L166" s="95">
        <v>5.2019735760358458E-6</v>
      </c>
      <c r="M166" s="95">
        <v>1.1951131463914786E-3</v>
      </c>
      <c r="N166" s="95">
        <f>K166/'סכום נכסי הקרן'!$C$42</f>
        <v>1.9860533878203067E-4</v>
      </c>
    </row>
    <row r="167" spans="2:14" s="137" customFormat="1">
      <c r="B167" s="108" t="s">
        <v>1257</v>
      </c>
      <c r="C167" s="84" t="s">
        <v>1258</v>
      </c>
      <c r="D167" s="97" t="s">
        <v>30</v>
      </c>
      <c r="E167" s="97" t="s">
        <v>1174</v>
      </c>
      <c r="F167" s="84"/>
      <c r="G167" s="97" t="s">
        <v>1259</v>
      </c>
      <c r="H167" s="97" t="s">
        <v>176</v>
      </c>
      <c r="I167" s="94">
        <v>460</v>
      </c>
      <c r="J167" s="96">
        <v>5260</v>
      </c>
      <c r="K167" s="94">
        <v>96.44283999999999</v>
      </c>
      <c r="L167" s="95">
        <v>4.2633919466620748E-6</v>
      </c>
      <c r="M167" s="95">
        <v>1.0170452960580306E-3</v>
      </c>
      <c r="N167" s="95">
        <f>K167/'סכום נכסי הקרן'!$C$42</f>
        <v>1.6901380943734555E-4</v>
      </c>
    </row>
    <row r="168" spans="2:14" s="137" customFormat="1">
      <c r="B168" s="108" t="s">
        <v>1260</v>
      </c>
      <c r="C168" s="84" t="s">
        <v>1261</v>
      </c>
      <c r="D168" s="97" t="s">
        <v>134</v>
      </c>
      <c r="E168" s="97" t="s">
        <v>1174</v>
      </c>
      <c r="F168" s="84"/>
      <c r="G168" s="97" t="s">
        <v>1236</v>
      </c>
      <c r="H168" s="97" t="s">
        <v>177</v>
      </c>
      <c r="I168" s="94">
        <v>3153</v>
      </c>
      <c r="J168" s="96">
        <v>633.5</v>
      </c>
      <c r="K168" s="94">
        <v>90.725089999999994</v>
      </c>
      <c r="L168" s="95">
        <v>9.901106849821894E-7</v>
      </c>
      <c r="M168" s="95">
        <v>9.5674832905108835E-4</v>
      </c>
      <c r="N168" s="95">
        <f>K168/'סכום נכסי הקרן'!$C$42</f>
        <v>1.5899358700392923E-4</v>
      </c>
    </row>
    <row r="169" spans="2:14" s="137" customFormat="1">
      <c r="B169" s="108" t="s">
        <v>1262</v>
      </c>
      <c r="C169" s="84" t="s">
        <v>1263</v>
      </c>
      <c r="D169" s="97" t="s">
        <v>1173</v>
      </c>
      <c r="E169" s="97" t="s">
        <v>1174</v>
      </c>
      <c r="F169" s="84"/>
      <c r="G169" s="97" t="s">
        <v>1264</v>
      </c>
      <c r="H169" s="97" t="s">
        <v>174</v>
      </c>
      <c r="I169" s="94">
        <v>2179</v>
      </c>
      <c r="J169" s="96">
        <v>850</v>
      </c>
      <c r="K169" s="94">
        <v>64.797139999999999</v>
      </c>
      <c r="L169" s="95">
        <v>7.1337819671141738E-7</v>
      </c>
      <c r="M169" s="95">
        <v>6.8332316255943586E-4</v>
      </c>
      <c r="N169" s="95">
        <f>K169/'סכום נכסי הקרן'!$C$42</f>
        <v>1.1355546427339761E-4</v>
      </c>
    </row>
    <row r="170" spans="2:14" s="137" customFormat="1">
      <c r="B170" s="108" t="s">
        <v>1265</v>
      </c>
      <c r="C170" s="84" t="s">
        <v>1266</v>
      </c>
      <c r="D170" s="97" t="s">
        <v>1173</v>
      </c>
      <c r="E170" s="97" t="s">
        <v>1174</v>
      </c>
      <c r="F170" s="84"/>
      <c r="G170" s="97" t="s">
        <v>1264</v>
      </c>
      <c r="H170" s="97" t="s">
        <v>174</v>
      </c>
      <c r="I170" s="94">
        <v>12111</v>
      </c>
      <c r="J170" s="96">
        <v>2426</v>
      </c>
      <c r="K170" s="94">
        <v>1027.16976</v>
      </c>
      <c r="L170" s="95">
        <v>1.2169536805817215E-6</v>
      </c>
      <c r="M170" s="95">
        <v>1.0832096738970527E-2</v>
      </c>
      <c r="N170" s="95">
        <f>K170/'סכום נכסי הקרן'!$C$42</f>
        <v>1.8000908525344543E-3</v>
      </c>
    </row>
    <row r="171" spans="2:14" s="137" customFormat="1">
      <c r="B171" s="108" t="s">
        <v>1267</v>
      </c>
      <c r="C171" s="84" t="s">
        <v>1268</v>
      </c>
      <c r="D171" s="97" t="s">
        <v>1269</v>
      </c>
      <c r="E171" s="97" t="s">
        <v>1174</v>
      </c>
      <c r="F171" s="84"/>
      <c r="G171" s="97" t="s">
        <v>1264</v>
      </c>
      <c r="H171" s="97" t="s">
        <v>179</v>
      </c>
      <c r="I171" s="94">
        <v>46478</v>
      </c>
      <c r="J171" s="96">
        <v>383</v>
      </c>
      <c r="K171" s="94">
        <v>79.731009999999998</v>
      </c>
      <c r="L171" s="95">
        <v>5.5580883472312463E-7</v>
      </c>
      <c r="M171" s="95">
        <v>8.4080942318222687E-4</v>
      </c>
      <c r="N171" s="95">
        <f>K171/'סכום נכסי הקרן'!$C$42</f>
        <v>1.397267203079782E-4</v>
      </c>
    </row>
    <row r="172" spans="2:14" s="137" customFormat="1">
      <c r="B172" s="108" t="s">
        <v>1270</v>
      </c>
      <c r="C172" s="84" t="s">
        <v>1271</v>
      </c>
      <c r="D172" s="97" t="s">
        <v>134</v>
      </c>
      <c r="E172" s="97" t="s">
        <v>1174</v>
      </c>
      <c r="F172" s="84"/>
      <c r="G172" s="97" t="s">
        <v>1272</v>
      </c>
      <c r="H172" s="97" t="s">
        <v>177</v>
      </c>
      <c r="I172" s="94">
        <v>3651</v>
      </c>
      <c r="J172" s="96">
        <v>1176</v>
      </c>
      <c r="K172" s="94">
        <v>195.01851000000002</v>
      </c>
      <c r="L172" s="95">
        <v>1.728634418069754E-6</v>
      </c>
      <c r="M172" s="95">
        <v>2.0565825129138259E-3</v>
      </c>
      <c r="N172" s="95">
        <f>K172/'סכום נכסי הקרן'!$C$42</f>
        <v>3.4176535330041166E-4</v>
      </c>
    </row>
    <row r="173" spans="2:14" s="137" customFormat="1">
      <c r="B173" s="108" t="s">
        <v>1273</v>
      </c>
      <c r="C173" s="84" t="s">
        <v>1274</v>
      </c>
      <c r="D173" s="97" t="s">
        <v>1173</v>
      </c>
      <c r="E173" s="97" t="s">
        <v>1174</v>
      </c>
      <c r="F173" s="84"/>
      <c r="G173" s="97" t="s">
        <v>1248</v>
      </c>
      <c r="H173" s="97" t="s">
        <v>174</v>
      </c>
      <c r="I173" s="94">
        <v>130</v>
      </c>
      <c r="J173" s="96">
        <v>42241</v>
      </c>
      <c r="K173" s="94">
        <v>191.9769</v>
      </c>
      <c r="L173" s="95">
        <v>8.0417734748213682E-7</v>
      </c>
      <c r="M173" s="95">
        <v>2.0245069835853335E-3</v>
      </c>
      <c r="N173" s="95">
        <f>K173/'סכום נכסי הקרן'!$C$42</f>
        <v>3.3643500329285563E-4</v>
      </c>
    </row>
    <row r="174" spans="2:14" s="137" customFormat="1">
      <c r="B174" s="108" t="s">
        <v>1275</v>
      </c>
      <c r="C174" s="84" t="s">
        <v>1276</v>
      </c>
      <c r="D174" s="97" t="s">
        <v>30</v>
      </c>
      <c r="E174" s="97" t="s">
        <v>1174</v>
      </c>
      <c r="F174" s="84"/>
      <c r="G174" s="97" t="s">
        <v>1264</v>
      </c>
      <c r="H174" s="97" t="s">
        <v>176</v>
      </c>
      <c r="I174" s="94">
        <v>411</v>
      </c>
      <c r="J174" s="96">
        <v>6306</v>
      </c>
      <c r="K174" s="94">
        <v>103.3052</v>
      </c>
      <c r="L174" s="95">
        <v>3.2921943003124406E-7</v>
      </c>
      <c r="M174" s="95">
        <v>1.0894128347768903E-3</v>
      </c>
      <c r="N174" s="95">
        <f>K174/'סכום נכסי הקרן'!$C$42</f>
        <v>1.8103993398252137E-4</v>
      </c>
    </row>
    <row r="175" spans="2:14" s="137" customFormat="1">
      <c r="B175" s="108" t="s">
        <v>1277</v>
      </c>
      <c r="C175" s="84" t="s">
        <v>1278</v>
      </c>
      <c r="D175" s="97" t="s">
        <v>1173</v>
      </c>
      <c r="E175" s="97" t="s">
        <v>1174</v>
      </c>
      <c r="F175" s="84"/>
      <c r="G175" s="97" t="s">
        <v>780</v>
      </c>
      <c r="H175" s="97" t="s">
        <v>174</v>
      </c>
      <c r="I175" s="94">
        <v>245</v>
      </c>
      <c r="J175" s="96">
        <v>12302</v>
      </c>
      <c r="K175" s="94">
        <v>106.01147999999999</v>
      </c>
      <c r="L175" s="95">
        <v>1.5923842798419997E-6</v>
      </c>
      <c r="M175" s="95">
        <v>1.1179521161150997E-3</v>
      </c>
      <c r="N175" s="95">
        <f>K175/'סכום נכסי הקרן'!$C$42</f>
        <v>1.8578262604969917E-4</v>
      </c>
    </row>
    <row r="176" spans="2:14" s="137" customFormat="1">
      <c r="B176" s="108" t="s">
        <v>1279</v>
      </c>
      <c r="C176" s="84" t="s">
        <v>1280</v>
      </c>
      <c r="D176" s="97" t="s">
        <v>134</v>
      </c>
      <c r="E176" s="97" t="s">
        <v>1174</v>
      </c>
      <c r="F176" s="84"/>
      <c r="G176" s="97" t="s">
        <v>1272</v>
      </c>
      <c r="H176" s="97" t="s">
        <v>177</v>
      </c>
      <c r="I176" s="94">
        <v>2296</v>
      </c>
      <c r="J176" s="96">
        <v>442.8</v>
      </c>
      <c r="K176" s="94">
        <v>46.17812</v>
      </c>
      <c r="L176" s="95">
        <v>1.1625153513424251E-7</v>
      </c>
      <c r="M176" s="95">
        <v>4.8697487264791524E-4</v>
      </c>
      <c r="N176" s="95">
        <f>K176/'סכום נכסי הקרן'!$C$42</f>
        <v>8.0926069512831395E-5</v>
      </c>
    </row>
    <row r="177" spans="2:14" s="137" customFormat="1">
      <c r="B177" s="108" t="s">
        <v>1281</v>
      </c>
      <c r="C177" s="84" t="s">
        <v>1282</v>
      </c>
      <c r="D177" s="97" t="s">
        <v>30</v>
      </c>
      <c r="E177" s="97" t="s">
        <v>1174</v>
      </c>
      <c r="F177" s="84"/>
      <c r="G177" s="97" t="s">
        <v>1207</v>
      </c>
      <c r="H177" s="97" t="s">
        <v>176</v>
      </c>
      <c r="I177" s="94">
        <v>313</v>
      </c>
      <c r="J177" s="96">
        <v>9048</v>
      </c>
      <c r="K177" s="94">
        <v>112.88164</v>
      </c>
      <c r="L177" s="95">
        <v>1.8504332082881908E-6</v>
      </c>
      <c r="M177" s="95">
        <v>1.1904019103265316E-3</v>
      </c>
      <c r="N177" s="95">
        <f>K177/'סכום נכסי הקרן'!$C$42</f>
        <v>1.9782241991147344E-4</v>
      </c>
    </row>
    <row r="178" spans="2:14" s="137" customFormat="1">
      <c r="B178" s="108" t="s">
        <v>1283</v>
      </c>
      <c r="C178" s="84" t="s">
        <v>1284</v>
      </c>
      <c r="D178" s="97" t="s">
        <v>1173</v>
      </c>
      <c r="E178" s="97" t="s">
        <v>1174</v>
      </c>
      <c r="F178" s="84"/>
      <c r="G178" s="97" t="s">
        <v>1272</v>
      </c>
      <c r="H178" s="97" t="s">
        <v>174</v>
      </c>
      <c r="I178" s="94">
        <v>999</v>
      </c>
      <c r="J178" s="96">
        <v>10433</v>
      </c>
      <c r="K178" s="94">
        <v>364.37295</v>
      </c>
      <c r="L178" s="95">
        <v>5.2729876398915902E-7</v>
      </c>
      <c r="M178" s="95">
        <v>3.8425226259231685E-3</v>
      </c>
      <c r="N178" s="95">
        <f>K178/'סכום נכסי הקרן'!$C$42</f>
        <v>6.3855502736567533E-4</v>
      </c>
    </row>
    <row r="179" spans="2:14" s="137" customFormat="1">
      <c r="B179" s="108" t="s">
        <v>1285</v>
      </c>
      <c r="C179" s="84" t="s">
        <v>1286</v>
      </c>
      <c r="D179" s="97" t="s">
        <v>1178</v>
      </c>
      <c r="E179" s="97" t="s">
        <v>1174</v>
      </c>
      <c r="F179" s="84"/>
      <c r="G179" s="97" t="s">
        <v>1207</v>
      </c>
      <c r="H179" s="97" t="s">
        <v>174</v>
      </c>
      <c r="I179" s="94">
        <v>1520</v>
      </c>
      <c r="J179" s="96">
        <v>3130</v>
      </c>
      <c r="K179" s="94">
        <v>166.32569000000001</v>
      </c>
      <c r="L179" s="95">
        <v>3.0399669257678411E-7</v>
      </c>
      <c r="M179" s="95">
        <v>1.7540001997878353E-3</v>
      </c>
      <c r="N179" s="95">
        <f>K179/'סכום נכסי הקרן'!$C$42</f>
        <v>2.9148186090533022E-4</v>
      </c>
    </row>
    <row r="180" spans="2:14" s="137" customFormat="1">
      <c r="B180" s="108" t="s">
        <v>1287</v>
      </c>
      <c r="C180" s="84" t="s">
        <v>1288</v>
      </c>
      <c r="D180" s="97" t="s">
        <v>1173</v>
      </c>
      <c r="E180" s="97" t="s">
        <v>1174</v>
      </c>
      <c r="F180" s="84"/>
      <c r="G180" s="97" t="s">
        <v>1264</v>
      </c>
      <c r="H180" s="97" t="s">
        <v>174</v>
      </c>
      <c r="I180" s="94">
        <v>1524</v>
      </c>
      <c r="J180" s="96">
        <v>6688</v>
      </c>
      <c r="K180" s="94">
        <v>356.33022</v>
      </c>
      <c r="L180" s="95">
        <v>5.5352608159707324E-7</v>
      </c>
      <c r="M180" s="95">
        <v>3.7577074056956762E-3</v>
      </c>
      <c r="N180" s="95">
        <f>K180/'סכום נכסי הקרן'!$C$42</f>
        <v>6.2446033214956574E-4</v>
      </c>
    </row>
    <row r="181" spans="2:14" s="137" customFormat="1">
      <c r="B181" s="108" t="s">
        <v>1289</v>
      </c>
      <c r="C181" s="84" t="s">
        <v>1290</v>
      </c>
      <c r="D181" s="97" t="s">
        <v>1178</v>
      </c>
      <c r="E181" s="97" t="s">
        <v>1174</v>
      </c>
      <c r="F181" s="84"/>
      <c r="G181" s="97" t="s">
        <v>1175</v>
      </c>
      <c r="H181" s="97" t="s">
        <v>174</v>
      </c>
      <c r="I181" s="94">
        <v>380</v>
      </c>
      <c r="J181" s="96">
        <v>6640</v>
      </c>
      <c r="K181" s="94">
        <v>88.211070000000007</v>
      </c>
      <c r="L181" s="95">
        <v>6.4516471550095984E-7</v>
      </c>
      <c r="M181" s="95">
        <v>9.3023654014902162E-4</v>
      </c>
      <c r="N181" s="95">
        <f>K181/'סכום נכסי הקרן'!$C$42</f>
        <v>1.5458782606613775E-4</v>
      </c>
    </row>
    <row r="182" spans="2:14" s="137" customFormat="1">
      <c r="B182" s="108" t="s">
        <v>1291</v>
      </c>
      <c r="C182" s="84" t="s">
        <v>1292</v>
      </c>
      <c r="D182" s="97" t="s">
        <v>30</v>
      </c>
      <c r="E182" s="97" t="s">
        <v>1174</v>
      </c>
      <c r="F182" s="84"/>
      <c r="G182" s="97" t="s">
        <v>1236</v>
      </c>
      <c r="H182" s="97" t="s">
        <v>176</v>
      </c>
      <c r="I182" s="94">
        <v>780</v>
      </c>
      <c r="J182" s="96">
        <v>4678</v>
      </c>
      <c r="K182" s="94">
        <v>145.43911</v>
      </c>
      <c r="L182" s="95">
        <v>1.3922038015017238E-6</v>
      </c>
      <c r="M182" s="95">
        <v>1.5337391836280068E-3</v>
      </c>
      <c r="N182" s="95">
        <f>K182/'סכום נכסי הקרן'!$C$42</f>
        <v>2.5487862056195295E-4</v>
      </c>
    </row>
    <row r="183" spans="2:14" s="137" customFormat="1">
      <c r="B183" s="108" t="s">
        <v>1293</v>
      </c>
      <c r="C183" s="84" t="s">
        <v>1294</v>
      </c>
      <c r="D183" s="97" t="s">
        <v>30</v>
      </c>
      <c r="E183" s="97" t="s">
        <v>1174</v>
      </c>
      <c r="F183" s="84"/>
      <c r="G183" s="97" t="s">
        <v>1251</v>
      </c>
      <c r="H183" s="97" t="s">
        <v>176</v>
      </c>
      <c r="I183" s="94">
        <v>642</v>
      </c>
      <c r="J183" s="96">
        <v>6581</v>
      </c>
      <c r="K183" s="94">
        <v>168.40434999999999</v>
      </c>
      <c r="L183" s="95">
        <v>9.5719404380787886E-7</v>
      </c>
      <c r="M183" s="95">
        <v>1.7759208667352622E-3</v>
      </c>
      <c r="N183" s="95">
        <f>K183/'סכום נכסי הקרן'!$C$42</f>
        <v>2.9512466367975109E-4</v>
      </c>
    </row>
    <row r="184" spans="2:14" s="137" customFormat="1">
      <c r="B184" s="108" t="s">
        <v>1295</v>
      </c>
      <c r="C184" s="84" t="s">
        <v>1296</v>
      </c>
      <c r="D184" s="97" t="s">
        <v>1173</v>
      </c>
      <c r="E184" s="97" t="s">
        <v>1174</v>
      </c>
      <c r="F184" s="84"/>
      <c r="G184" s="97" t="s">
        <v>1297</v>
      </c>
      <c r="H184" s="97" t="s">
        <v>174</v>
      </c>
      <c r="I184" s="94">
        <v>375</v>
      </c>
      <c r="J184" s="96">
        <v>8765</v>
      </c>
      <c r="K184" s="94">
        <v>114.90915</v>
      </c>
      <c r="L184" s="95">
        <v>1.3998256541411411E-6</v>
      </c>
      <c r="M184" s="95">
        <v>1.211783171063053E-3</v>
      </c>
      <c r="N184" s="95">
        <f>K184/'סכום נכסי הקרן'!$C$42</f>
        <v>2.0137558351358543E-4</v>
      </c>
    </row>
    <row r="185" spans="2:14" s="137" customFormat="1">
      <c r="B185" s="108" t="s">
        <v>1298</v>
      </c>
      <c r="C185" s="84" t="s">
        <v>1299</v>
      </c>
      <c r="D185" s="97" t="s">
        <v>1173</v>
      </c>
      <c r="E185" s="97" t="s">
        <v>1174</v>
      </c>
      <c r="F185" s="84"/>
      <c r="G185" s="97" t="s">
        <v>1254</v>
      </c>
      <c r="H185" s="97" t="s">
        <v>174</v>
      </c>
      <c r="I185" s="94">
        <v>559</v>
      </c>
      <c r="J185" s="96">
        <v>5374</v>
      </c>
      <c r="K185" s="94">
        <v>105.02213999999999</v>
      </c>
      <c r="L185" s="95">
        <v>7.5946751697175198E-7</v>
      </c>
      <c r="M185" s="95">
        <v>1.1075189559841658E-3</v>
      </c>
      <c r="N185" s="95">
        <f>K185/'סכום נכסי הקרן'!$C$42</f>
        <v>1.8404883096207272E-4</v>
      </c>
    </row>
    <row r="186" spans="2:14" s="137" customFormat="1">
      <c r="B186" s="108" t="s">
        <v>1300</v>
      </c>
      <c r="C186" s="84" t="s">
        <v>1301</v>
      </c>
      <c r="D186" s="97" t="s">
        <v>134</v>
      </c>
      <c r="E186" s="97" t="s">
        <v>1174</v>
      </c>
      <c r="F186" s="84"/>
      <c r="G186" s="97" t="s">
        <v>1254</v>
      </c>
      <c r="H186" s="97" t="s">
        <v>177</v>
      </c>
      <c r="I186" s="94">
        <v>1580</v>
      </c>
      <c r="J186" s="96">
        <v>1359</v>
      </c>
      <c r="K186" s="94">
        <v>97.528890000000004</v>
      </c>
      <c r="L186" s="95">
        <v>3.9777634663890427E-6</v>
      </c>
      <c r="M186" s="95">
        <v>1.0284983188410992E-3</v>
      </c>
      <c r="N186" s="95">
        <f>K186/'סכום נכסי הקרן'!$C$42</f>
        <v>1.7091708652602764E-4</v>
      </c>
    </row>
    <row r="187" spans="2:14" s="137" customFormat="1">
      <c r="B187" s="108" t="s">
        <v>1302</v>
      </c>
      <c r="C187" s="84" t="s">
        <v>1303</v>
      </c>
      <c r="D187" s="97" t="s">
        <v>30</v>
      </c>
      <c r="E187" s="97" t="s">
        <v>1174</v>
      </c>
      <c r="F187" s="84"/>
      <c r="G187" s="97" t="s">
        <v>1236</v>
      </c>
      <c r="H187" s="97" t="s">
        <v>176</v>
      </c>
      <c r="I187" s="94">
        <v>310</v>
      </c>
      <c r="J187" s="96">
        <v>7956</v>
      </c>
      <c r="K187" s="94">
        <v>98.306640000000002</v>
      </c>
      <c r="L187" s="95">
        <v>3.1631437510268736E-6</v>
      </c>
      <c r="M187" s="95">
        <v>1.0367001405523753E-3</v>
      </c>
      <c r="N187" s="95">
        <f>K187/'סכום נכסי הקרן'!$C$42</f>
        <v>1.7228007511377446E-4</v>
      </c>
    </row>
    <row r="188" spans="2:14" s="137" customFormat="1">
      <c r="B188" s="108" t="s">
        <v>1304</v>
      </c>
      <c r="C188" s="84" t="s">
        <v>1305</v>
      </c>
      <c r="D188" s="97" t="s">
        <v>30</v>
      </c>
      <c r="E188" s="97" t="s">
        <v>1174</v>
      </c>
      <c r="F188" s="84"/>
      <c r="G188" s="97" t="s">
        <v>1272</v>
      </c>
      <c r="H188" s="97" t="s">
        <v>176</v>
      </c>
      <c r="I188" s="94">
        <v>3275</v>
      </c>
      <c r="J188" s="96">
        <v>1316</v>
      </c>
      <c r="K188" s="94">
        <v>171.78829999999999</v>
      </c>
      <c r="L188" s="95">
        <v>9.0116482859722509E-7</v>
      </c>
      <c r="M188" s="95">
        <v>1.811606568541592E-3</v>
      </c>
      <c r="N188" s="95">
        <f>K188/'סכום נכסי הקרן'!$C$42</f>
        <v>3.01054956487859E-4</v>
      </c>
    </row>
    <row r="189" spans="2:14" s="137" customFormat="1">
      <c r="B189" s="108" t="s">
        <v>1306</v>
      </c>
      <c r="C189" s="84" t="s">
        <v>1307</v>
      </c>
      <c r="D189" s="97" t="s">
        <v>1178</v>
      </c>
      <c r="E189" s="97" t="s">
        <v>1174</v>
      </c>
      <c r="F189" s="84"/>
      <c r="G189" s="97" t="s">
        <v>1245</v>
      </c>
      <c r="H189" s="97" t="s">
        <v>174</v>
      </c>
      <c r="I189" s="94">
        <v>157</v>
      </c>
      <c r="J189" s="96">
        <v>14895</v>
      </c>
      <c r="K189" s="94">
        <v>81.754480000000001</v>
      </c>
      <c r="L189" s="95">
        <v>1.1364706534684541E-6</v>
      </c>
      <c r="M189" s="95">
        <v>8.6214807979182644E-4</v>
      </c>
      <c r="N189" s="95">
        <f>K189/'סכום נכסי הקרן'!$C$42</f>
        <v>1.4327280390508284E-4</v>
      </c>
    </row>
    <row r="190" spans="2:14" s="137" customFormat="1">
      <c r="B190" s="108" t="s">
        <v>1308</v>
      </c>
      <c r="C190" s="84" t="s">
        <v>1309</v>
      </c>
      <c r="D190" s="97" t="s">
        <v>1173</v>
      </c>
      <c r="E190" s="97" t="s">
        <v>1174</v>
      </c>
      <c r="F190" s="84"/>
      <c r="G190" s="97" t="s">
        <v>1272</v>
      </c>
      <c r="H190" s="97" t="s">
        <v>174</v>
      </c>
      <c r="I190" s="94">
        <v>1340</v>
      </c>
      <c r="J190" s="96">
        <v>8073</v>
      </c>
      <c r="K190" s="94">
        <v>378.19099</v>
      </c>
      <c r="L190" s="95">
        <v>3.1624168913920427E-7</v>
      </c>
      <c r="M190" s="95">
        <v>3.9882418165104816E-3</v>
      </c>
      <c r="N190" s="95">
        <f>K190/'סכום נכסי הקרן'!$C$42</f>
        <v>6.6277081756179162E-4</v>
      </c>
    </row>
    <row r="191" spans="2:14" s="137" customFormat="1">
      <c r="B191" s="108" t="s">
        <v>1310</v>
      </c>
      <c r="C191" s="84" t="s">
        <v>1311</v>
      </c>
      <c r="D191" s="97" t="s">
        <v>1178</v>
      </c>
      <c r="E191" s="97" t="s">
        <v>1174</v>
      </c>
      <c r="F191" s="84"/>
      <c r="G191" s="97" t="s">
        <v>1207</v>
      </c>
      <c r="H191" s="97" t="s">
        <v>174</v>
      </c>
      <c r="I191" s="94">
        <v>1920</v>
      </c>
      <c r="J191" s="96">
        <v>15098</v>
      </c>
      <c r="K191" s="94">
        <v>1013.42608</v>
      </c>
      <c r="L191" s="95">
        <v>8.119139526065909E-7</v>
      </c>
      <c r="M191" s="95">
        <v>1.0687161717412401E-2</v>
      </c>
      <c r="N191" s="95">
        <f>K191/'סכום נכסי הקרן'!$C$42</f>
        <v>1.7760053764899095E-3</v>
      </c>
    </row>
    <row r="192" spans="2:14" s="137" customFormat="1">
      <c r="B192" s="108" t="s">
        <v>1312</v>
      </c>
      <c r="C192" s="84" t="s">
        <v>1313</v>
      </c>
      <c r="D192" s="97" t="s">
        <v>1173</v>
      </c>
      <c r="E192" s="97" t="s">
        <v>1174</v>
      </c>
      <c r="F192" s="84"/>
      <c r="G192" s="97" t="s">
        <v>1248</v>
      </c>
      <c r="H192" s="97" t="s">
        <v>174</v>
      </c>
      <c r="I192" s="94">
        <v>1007</v>
      </c>
      <c r="J192" s="96">
        <v>22190</v>
      </c>
      <c r="K192" s="94">
        <v>781.19273999999996</v>
      </c>
      <c r="L192" s="95">
        <v>2.5582345578096519E-6</v>
      </c>
      <c r="M192" s="95">
        <v>8.2381273874938162E-3</v>
      </c>
      <c r="N192" s="95">
        <f>K192/'סכום נכסי הקרן'!$C$42</f>
        <v>1.3690219086476283E-3</v>
      </c>
    </row>
    <row r="193" spans="2:14" s="137" customFormat="1">
      <c r="B193" s="108" t="s">
        <v>1314</v>
      </c>
      <c r="C193" s="84" t="s">
        <v>1315</v>
      </c>
      <c r="D193" s="97" t="s">
        <v>1269</v>
      </c>
      <c r="E193" s="97" t="s">
        <v>1174</v>
      </c>
      <c r="F193" s="84"/>
      <c r="G193" s="97" t="s">
        <v>1264</v>
      </c>
      <c r="H193" s="97" t="s">
        <v>179</v>
      </c>
      <c r="I193" s="94">
        <v>35043</v>
      </c>
      <c r="J193" s="96">
        <v>527</v>
      </c>
      <c r="K193" s="94">
        <v>82.716649999999987</v>
      </c>
      <c r="L193" s="95">
        <v>4.0374889984315176E-7</v>
      </c>
      <c r="M193" s="95">
        <v>8.7229471662363415E-4</v>
      </c>
      <c r="N193" s="95">
        <f>K193/'סכום נכסי הקרן'!$C$42</f>
        <v>1.4495898420655809E-4</v>
      </c>
    </row>
    <row r="194" spans="2:14" s="137" customFormat="1">
      <c r="B194" s="108" t="s">
        <v>1316</v>
      </c>
      <c r="C194" s="84" t="s">
        <v>1317</v>
      </c>
      <c r="D194" s="97" t="s">
        <v>1318</v>
      </c>
      <c r="E194" s="97" t="s">
        <v>1174</v>
      </c>
      <c r="F194" s="84"/>
      <c r="G194" s="97" t="s">
        <v>198</v>
      </c>
      <c r="H194" s="97" t="s">
        <v>176</v>
      </c>
      <c r="I194" s="94">
        <v>1010</v>
      </c>
      <c r="J194" s="96">
        <v>3361</v>
      </c>
      <c r="K194" s="94">
        <v>135.30576000000002</v>
      </c>
      <c r="L194" s="95">
        <v>3.2406569613803532E-7</v>
      </c>
      <c r="M194" s="95">
        <v>1.4268771713644773E-3</v>
      </c>
      <c r="N194" s="95">
        <f>K194/'סכום נכסי הקרן'!$C$42</f>
        <v>2.3712016295263823E-4</v>
      </c>
    </row>
    <row r="195" spans="2:14" s="137" customFormat="1">
      <c r="B195" s="108" t="s">
        <v>1319</v>
      </c>
      <c r="C195" s="84" t="s">
        <v>1320</v>
      </c>
      <c r="D195" s="97" t="s">
        <v>30</v>
      </c>
      <c r="E195" s="97" t="s">
        <v>1174</v>
      </c>
      <c r="F195" s="84"/>
      <c r="G195" s="97" t="s">
        <v>1207</v>
      </c>
      <c r="H195" s="97" t="s">
        <v>176</v>
      </c>
      <c r="I195" s="94">
        <v>323</v>
      </c>
      <c r="J195" s="96">
        <v>7949</v>
      </c>
      <c r="K195" s="94">
        <v>102.33906</v>
      </c>
      <c r="L195" s="95">
        <v>5.1908316028820336E-6</v>
      </c>
      <c r="M195" s="95">
        <v>1.0792243320084784E-3</v>
      </c>
      <c r="N195" s="95">
        <f>K195/'סכום נכסי הקרן'!$C$42</f>
        <v>1.793467963493928E-4</v>
      </c>
    </row>
    <row r="196" spans="2:14" s="137" customFormat="1">
      <c r="B196" s="108" t="s">
        <v>1321</v>
      </c>
      <c r="C196" s="84" t="s">
        <v>1322</v>
      </c>
      <c r="D196" s="97" t="s">
        <v>135</v>
      </c>
      <c r="E196" s="97" t="s">
        <v>1174</v>
      </c>
      <c r="F196" s="84"/>
      <c r="G196" s="97" t="s">
        <v>1272</v>
      </c>
      <c r="H196" s="97" t="s">
        <v>184</v>
      </c>
      <c r="I196" s="94">
        <v>4400</v>
      </c>
      <c r="J196" s="96">
        <v>1081</v>
      </c>
      <c r="K196" s="94">
        <v>148.58994000000001</v>
      </c>
      <c r="L196" s="95">
        <v>3.0089099293754131E-6</v>
      </c>
      <c r="M196" s="95">
        <v>1.5669665007640278E-3</v>
      </c>
      <c r="N196" s="95">
        <f>K196/'סכום נכסי הקרן'!$C$42</f>
        <v>2.6040037605141672E-4</v>
      </c>
    </row>
    <row r="197" spans="2:14" s="137" customFormat="1">
      <c r="B197" s="108" t="s">
        <v>1323</v>
      </c>
      <c r="C197" s="84" t="s">
        <v>1324</v>
      </c>
      <c r="D197" s="97" t="s">
        <v>30</v>
      </c>
      <c r="E197" s="97" t="s">
        <v>1174</v>
      </c>
      <c r="F197" s="84"/>
      <c r="G197" s="97" t="s">
        <v>1264</v>
      </c>
      <c r="H197" s="97" t="s">
        <v>176</v>
      </c>
      <c r="I197" s="94">
        <v>12087</v>
      </c>
      <c r="J197" s="96">
        <v>277.60000000000002</v>
      </c>
      <c r="K197" s="94">
        <v>133.74092999999999</v>
      </c>
      <c r="L197" s="95">
        <v>7.6211618203184041E-7</v>
      </c>
      <c r="M197" s="95">
        <v>1.4103751377181172E-3</v>
      </c>
      <c r="N197" s="95">
        <f>K197/'סכום נכסי הקרן'!$C$42</f>
        <v>2.3437783517152099E-4</v>
      </c>
    </row>
    <row r="198" spans="2:14" s="137" customFormat="1">
      <c r="B198" s="108" t="s">
        <v>1325</v>
      </c>
      <c r="C198" s="84" t="s">
        <v>1326</v>
      </c>
      <c r="D198" s="97" t="s">
        <v>1173</v>
      </c>
      <c r="E198" s="97" t="s">
        <v>1174</v>
      </c>
      <c r="F198" s="84"/>
      <c r="G198" s="97" t="s">
        <v>331</v>
      </c>
      <c r="H198" s="97" t="s">
        <v>174</v>
      </c>
      <c r="I198" s="94">
        <v>1767</v>
      </c>
      <c r="J198" s="96">
        <v>1105</v>
      </c>
      <c r="K198" s="94">
        <v>68.290199999999999</v>
      </c>
      <c r="L198" s="95">
        <v>5.4696343073635202E-7</v>
      </c>
      <c r="M198" s="95">
        <v>7.2015949215993764E-4</v>
      </c>
      <c r="N198" s="95">
        <f>K198/'סכום נכסי הקרן'!$C$42</f>
        <v>1.1967696979099969E-4</v>
      </c>
    </row>
    <row r="199" spans="2:14" s="137" customFormat="1">
      <c r="B199" s="108" t="s">
        <v>1327</v>
      </c>
      <c r="C199" s="84" t="s">
        <v>1328</v>
      </c>
      <c r="D199" s="97" t="s">
        <v>1173</v>
      </c>
      <c r="E199" s="97" t="s">
        <v>1174</v>
      </c>
      <c r="F199" s="84"/>
      <c r="G199" s="97" t="s">
        <v>331</v>
      </c>
      <c r="H199" s="97" t="s">
        <v>174</v>
      </c>
      <c r="I199" s="94">
        <v>700</v>
      </c>
      <c r="J199" s="96">
        <v>9140</v>
      </c>
      <c r="K199" s="94">
        <v>223.67407</v>
      </c>
      <c r="L199" s="95">
        <v>1.9702748567285716E-7</v>
      </c>
      <c r="M199" s="95">
        <v>2.3587718978791443E-3</v>
      </c>
      <c r="N199" s="95">
        <f>K199/'סכום נכסי הקרן'!$C$42</f>
        <v>3.919835484215883E-4</v>
      </c>
    </row>
    <row r="200" spans="2:14" s="137" customFormat="1">
      <c r="B200" s="108" t="s">
        <v>1329</v>
      </c>
      <c r="C200" s="84" t="s">
        <v>1330</v>
      </c>
      <c r="D200" s="97" t="s">
        <v>1178</v>
      </c>
      <c r="E200" s="97" t="s">
        <v>1174</v>
      </c>
      <c r="F200" s="84"/>
      <c r="G200" s="97" t="s">
        <v>896</v>
      </c>
      <c r="H200" s="97" t="s">
        <v>174</v>
      </c>
      <c r="I200" s="94">
        <v>511</v>
      </c>
      <c r="J200" s="96">
        <v>10367</v>
      </c>
      <c r="K200" s="94">
        <v>185.20189999999999</v>
      </c>
      <c r="L200" s="95">
        <v>9.0368968717994509E-6</v>
      </c>
      <c r="M200" s="95">
        <v>1.9530607063832812E-3</v>
      </c>
      <c r="N200" s="95">
        <f>K200/'סכום נכסי הקרן'!$C$42</f>
        <v>3.2456197509358217E-4</v>
      </c>
    </row>
    <row r="201" spans="2:14" s="137" customFormat="1">
      <c r="B201" s="108" t="s">
        <v>1331</v>
      </c>
      <c r="C201" s="84" t="s">
        <v>1332</v>
      </c>
      <c r="D201" s="97" t="s">
        <v>30</v>
      </c>
      <c r="E201" s="97" t="s">
        <v>1174</v>
      </c>
      <c r="F201" s="84"/>
      <c r="G201" s="97" t="s">
        <v>490</v>
      </c>
      <c r="H201" s="97" t="s">
        <v>176</v>
      </c>
      <c r="I201" s="94">
        <v>1292</v>
      </c>
      <c r="J201" s="96">
        <v>3109.5</v>
      </c>
      <c r="K201" s="94">
        <v>160.13249999999999</v>
      </c>
      <c r="L201" s="95">
        <v>1.373140189885754E-6</v>
      </c>
      <c r="M201" s="95">
        <v>1.6886894441413441E-3</v>
      </c>
      <c r="N201" s="95">
        <f>K201/'סכום נכסי הקרן'!$C$42</f>
        <v>2.8062844105094517E-4</v>
      </c>
    </row>
    <row r="202" spans="2:14" s="137" customFormat="1">
      <c r="B202" s="108" t="s">
        <v>1333</v>
      </c>
      <c r="C202" s="84" t="s">
        <v>1334</v>
      </c>
      <c r="D202" s="97" t="s">
        <v>1173</v>
      </c>
      <c r="E202" s="97" t="s">
        <v>1174</v>
      </c>
      <c r="F202" s="84"/>
      <c r="G202" s="97" t="s">
        <v>1335</v>
      </c>
      <c r="H202" s="97" t="s">
        <v>174</v>
      </c>
      <c r="I202" s="94">
        <v>1425</v>
      </c>
      <c r="J202" s="96">
        <v>2332</v>
      </c>
      <c r="K202" s="94">
        <v>116.17558</v>
      </c>
      <c r="L202" s="95">
        <v>1.5880155707768427E-6</v>
      </c>
      <c r="M202" s="95">
        <v>1.2251384048397311E-3</v>
      </c>
      <c r="N202" s="95">
        <f>K202/'סכום נכסי הקרן'!$C$42</f>
        <v>2.0359497231098851E-4</v>
      </c>
    </row>
    <row r="203" spans="2:14" s="137" customFormat="1">
      <c r="B203" s="108" t="s">
        <v>1336</v>
      </c>
      <c r="C203" s="84" t="s">
        <v>1337</v>
      </c>
      <c r="D203" s="97" t="s">
        <v>1269</v>
      </c>
      <c r="E203" s="97" t="s">
        <v>1174</v>
      </c>
      <c r="F203" s="84"/>
      <c r="G203" s="97" t="s">
        <v>1207</v>
      </c>
      <c r="H203" s="97" t="s">
        <v>179</v>
      </c>
      <c r="I203" s="94">
        <v>53652</v>
      </c>
      <c r="J203" s="96">
        <v>493</v>
      </c>
      <c r="K203" s="94">
        <v>118.47150000000001</v>
      </c>
      <c r="L203" s="95">
        <v>4.8297477357079118E-6</v>
      </c>
      <c r="M203" s="95">
        <v>1.2493502036225704E-3</v>
      </c>
      <c r="N203" s="95">
        <f>K203/'סכום נכסי הקרן'!$C$42</f>
        <v>2.0761851812697019E-4</v>
      </c>
    </row>
    <row r="204" spans="2:14" s="137" customFormat="1">
      <c r="B204" s="108" t="s">
        <v>1338</v>
      </c>
      <c r="C204" s="84" t="s">
        <v>1339</v>
      </c>
      <c r="D204" s="97" t="s">
        <v>1173</v>
      </c>
      <c r="E204" s="97" t="s">
        <v>1174</v>
      </c>
      <c r="F204" s="84"/>
      <c r="G204" s="97" t="s">
        <v>1175</v>
      </c>
      <c r="H204" s="97" t="s">
        <v>174</v>
      </c>
      <c r="I204" s="94">
        <v>660</v>
      </c>
      <c r="J204" s="96">
        <v>12145</v>
      </c>
      <c r="K204" s="94">
        <v>280.22886999999997</v>
      </c>
      <c r="L204" s="95">
        <v>6.2623207068049103E-7</v>
      </c>
      <c r="M204" s="95">
        <v>2.9551748377915597E-3</v>
      </c>
      <c r="N204" s="95">
        <f>K204/'סכום נכסי הקרן'!$C$42</f>
        <v>4.9109450564731067E-4</v>
      </c>
    </row>
    <row r="205" spans="2:14" s="137" customFormat="1">
      <c r="B205" s="108" t="s">
        <v>1340</v>
      </c>
      <c r="C205" s="84" t="s">
        <v>1341</v>
      </c>
      <c r="D205" s="97" t="s">
        <v>1173</v>
      </c>
      <c r="E205" s="97" t="s">
        <v>1174</v>
      </c>
      <c r="F205" s="84"/>
      <c r="G205" s="97" t="s">
        <v>1198</v>
      </c>
      <c r="H205" s="97" t="s">
        <v>174</v>
      </c>
      <c r="I205" s="94">
        <v>440</v>
      </c>
      <c r="J205" s="96">
        <v>6409</v>
      </c>
      <c r="K205" s="94">
        <v>99.30877000000001</v>
      </c>
      <c r="L205" s="95">
        <v>1.6086783752542915E-7</v>
      </c>
      <c r="M205" s="95">
        <v>1.0472681785999758E-3</v>
      </c>
      <c r="N205" s="95">
        <f>K205/'סכום נכסי הקרן'!$C$42</f>
        <v>1.7403628437566939E-4</v>
      </c>
    </row>
    <row r="206" spans="2:14" s="137" customFormat="1">
      <c r="B206" s="108" t="s">
        <v>1342</v>
      </c>
      <c r="C206" s="84" t="s">
        <v>1343</v>
      </c>
      <c r="D206" s="97" t="s">
        <v>1178</v>
      </c>
      <c r="E206" s="97" t="s">
        <v>1174</v>
      </c>
      <c r="F206" s="84"/>
      <c r="G206" s="97" t="s">
        <v>1344</v>
      </c>
      <c r="H206" s="97" t="s">
        <v>174</v>
      </c>
      <c r="I206" s="94">
        <v>858</v>
      </c>
      <c r="J206" s="96">
        <v>6893</v>
      </c>
      <c r="K206" s="94">
        <v>206.76022</v>
      </c>
      <c r="L206" s="95">
        <v>1.1113248661451197E-7</v>
      </c>
      <c r="M206" s="95">
        <v>2.1804056077457234E-3</v>
      </c>
      <c r="N206" s="95">
        <f>K206/'סכום נכסי הקרן'!$C$42</f>
        <v>3.6234242399232176E-4</v>
      </c>
    </row>
    <row r="207" spans="2:14" s="137" customFormat="1">
      <c r="B207" s="108" t="s">
        <v>1345</v>
      </c>
      <c r="C207" s="84" t="s">
        <v>1346</v>
      </c>
      <c r="D207" s="97" t="s">
        <v>1173</v>
      </c>
      <c r="E207" s="97" t="s">
        <v>1174</v>
      </c>
      <c r="F207" s="84"/>
      <c r="G207" s="97" t="s">
        <v>1248</v>
      </c>
      <c r="H207" s="97" t="s">
        <v>174</v>
      </c>
      <c r="I207" s="94">
        <v>253</v>
      </c>
      <c r="J207" s="96">
        <v>12168</v>
      </c>
      <c r="K207" s="94">
        <v>107.62449000000001</v>
      </c>
      <c r="L207" s="95">
        <v>1.3225300575013068E-6</v>
      </c>
      <c r="M207" s="95">
        <v>1.1349622356117319E-3</v>
      </c>
      <c r="N207" s="95">
        <f>K207/'סכום נכסי הקרן'!$C$42</f>
        <v>1.8860938814795899E-4</v>
      </c>
    </row>
    <row r="208" spans="2:14" s="137" customFormat="1">
      <c r="B208" s="108" t="s">
        <v>1202</v>
      </c>
      <c r="C208" s="84" t="s">
        <v>1203</v>
      </c>
      <c r="D208" s="97" t="s">
        <v>1178</v>
      </c>
      <c r="E208" s="97" t="s">
        <v>1174</v>
      </c>
      <c r="F208" s="84"/>
      <c r="G208" s="97" t="s">
        <v>896</v>
      </c>
      <c r="H208" s="97" t="s">
        <v>174</v>
      </c>
      <c r="I208" s="94">
        <v>1000</v>
      </c>
      <c r="J208" s="96">
        <v>3882</v>
      </c>
      <c r="K208" s="94">
        <v>135.71472</v>
      </c>
      <c r="L208" s="95">
        <v>1.8656676459207882E-6</v>
      </c>
      <c r="M208" s="95">
        <v>1.4311898901134884E-3</v>
      </c>
      <c r="N208" s="95">
        <f>K208/'סכום נכסי הקרן'!$C$42</f>
        <v>2.3783685573675257E-4</v>
      </c>
    </row>
    <row r="209" spans="2:14" s="137" customFormat="1">
      <c r="B209" s="108" t="s">
        <v>1347</v>
      </c>
      <c r="C209" s="84" t="s">
        <v>1348</v>
      </c>
      <c r="D209" s="97" t="s">
        <v>1178</v>
      </c>
      <c r="E209" s="97" t="s">
        <v>1174</v>
      </c>
      <c r="F209" s="84"/>
      <c r="G209" s="97" t="s">
        <v>1207</v>
      </c>
      <c r="H209" s="97" t="s">
        <v>174</v>
      </c>
      <c r="I209" s="94">
        <v>93</v>
      </c>
      <c r="J209" s="96">
        <v>30063</v>
      </c>
      <c r="K209" s="94">
        <v>97.743229999999997</v>
      </c>
      <c r="L209" s="95">
        <v>7.0852180775270957E-7</v>
      </c>
      <c r="M209" s="95">
        <v>1.0307586575946765E-3</v>
      </c>
      <c r="N209" s="95">
        <f>K209/'סכום נכסי הקרן'!$C$42</f>
        <v>1.7129271233624641E-4</v>
      </c>
    </row>
    <row r="210" spans="2:14" s="137" customFormat="1">
      <c r="B210" s="108" t="s">
        <v>1349</v>
      </c>
      <c r="C210" s="84" t="s">
        <v>1350</v>
      </c>
      <c r="D210" s="97" t="s">
        <v>134</v>
      </c>
      <c r="E210" s="97" t="s">
        <v>1174</v>
      </c>
      <c r="F210" s="84"/>
      <c r="G210" s="97" t="s">
        <v>1245</v>
      </c>
      <c r="H210" s="97" t="s">
        <v>177</v>
      </c>
      <c r="I210" s="94">
        <v>311</v>
      </c>
      <c r="J210" s="96">
        <v>3856</v>
      </c>
      <c r="K210" s="94">
        <v>54.469589999999997</v>
      </c>
      <c r="L210" s="95">
        <v>2.1148325227404678E-6</v>
      </c>
      <c r="M210" s="95">
        <v>5.7441319944238E-4</v>
      </c>
      <c r="N210" s="95">
        <f>K210/'סכום נכסי הקרן'!$C$42</f>
        <v>9.5456675730311796E-5</v>
      </c>
    </row>
    <row r="211" spans="2:14" s="137" customFormat="1">
      <c r="B211" s="108" t="s">
        <v>1351</v>
      </c>
      <c r="C211" s="84" t="s">
        <v>1352</v>
      </c>
      <c r="D211" s="97" t="s">
        <v>1173</v>
      </c>
      <c r="E211" s="97" t="s">
        <v>1174</v>
      </c>
      <c r="F211" s="84"/>
      <c r="G211" s="97" t="s">
        <v>1240</v>
      </c>
      <c r="H211" s="97" t="s">
        <v>174</v>
      </c>
      <c r="I211" s="94">
        <v>609</v>
      </c>
      <c r="J211" s="96">
        <v>5900</v>
      </c>
      <c r="K211" s="94">
        <v>125.61477000000001</v>
      </c>
      <c r="L211" s="95">
        <v>4.6083270123330637E-7</v>
      </c>
      <c r="M211" s="95">
        <v>1.3246801000873826E-3</v>
      </c>
      <c r="N211" s="95">
        <f>K211/'סכום נכסי הקרן'!$C$42</f>
        <v>2.201369308421029E-4</v>
      </c>
    </row>
    <row r="212" spans="2:14" s="137" customFormat="1">
      <c r="B212" s="108" t="s">
        <v>1353</v>
      </c>
      <c r="C212" s="84" t="s">
        <v>1354</v>
      </c>
      <c r="D212" s="97" t="s">
        <v>1178</v>
      </c>
      <c r="E212" s="97" t="s">
        <v>1174</v>
      </c>
      <c r="F212" s="84"/>
      <c r="G212" s="97" t="s">
        <v>1175</v>
      </c>
      <c r="H212" s="97" t="s">
        <v>174</v>
      </c>
      <c r="I212" s="94">
        <v>1221</v>
      </c>
      <c r="J212" s="96">
        <v>5014</v>
      </c>
      <c r="K212" s="94">
        <v>214.02841000000001</v>
      </c>
      <c r="L212" s="95">
        <v>2.951640952821609E-7</v>
      </c>
      <c r="M212" s="95">
        <v>2.2570528575608056E-3</v>
      </c>
      <c r="N212" s="95">
        <f>K212/'סכום נכסי הקרן'!$C$42</f>
        <v>3.7507975607020769E-4</v>
      </c>
    </row>
    <row r="213" spans="2:14" s="137" customFormat="1">
      <c r="B213" s="108" t="s">
        <v>1355</v>
      </c>
      <c r="C213" s="84" t="s">
        <v>1356</v>
      </c>
      <c r="D213" s="97" t="s">
        <v>30</v>
      </c>
      <c r="E213" s="97" t="s">
        <v>1174</v>
      </c>
      <c r="F213" s="84"/>
      <c r="G213" s="97" t="s">
        <v>1344</v>
      </c>
      <c r="H213" s="97" t="s">
        <v>176</v>
      </c>
      <c r="I213" s="94">
        <v>1460</v>
      </c>
      <c r="J213" s="96">
        <v>1389</v>
      </c>
      <c r="K213" s="94">
        <v>80.831659999999999</v>
      </c>
      <c r="L213" s="95">
        <v>5.4886050189641097E-7</v>
      </c>
      <c r="M213" s="95">
        <v>8.5241641137446882E-4</v>
      </c>
      <c r="N213" s="95">
        <f>K213/'סכום נכסי הקרן'!$C$42</f>
        <v>1.4165558355337015E-4</v>
      </c>
    </row>
    <row r="214" spans="2:14" s="137" customFormat="1">
      <c r="B214" s="108" t="s">
        <v>1357</v>
      </c>
      <c r="C214" s="84" t="s">
        <v>1358</v>
      </c>
      <c r="D214" s="97" t="s">
        <v>1173</v>
      </c>
      <c r="E214" s="97" t="s">
        <v>1174</v>
      </c>
      <c r="F214" s="84"/>
      <c r="G214" s="97" t="s">
        <v>1198</v>
      </c>
      <c r="H214" s="97" t="s">
        <v>174</v>
      </c>
      <c r="I214" s="94">
        <v>2090</v>
      </c>
      <c r="J214" s="96">
        <v>3359</v>
      </c>
      <c r="K214" s="94">
        <v>245.43004000000002</v>
      </c>
      <c r="L214" s="95">
        <v>3.5021019909387819E-7</v>
      </c>
      <c r="M214" s="95">
        <v>2.5882011323322116E-3</v>
      </c>
      <c r="N214" s="95">
        <f>K214/'סכום נכסי הקרן'!$C$42</f>
        <v>4.3011037429797905E-4</v>
      </c>
    </row>
    <row r="215" spans="2:14" s="137" customFormat="1">
      <c r="B215" s="108" t="s">
        <v>1359</v>
      </c>
      <c r="C215" s="84" t="s">
        <v>1360</v>
      </c>
      <c r="D215" s="97" t="s">
        <v>1178</v>
      </c>
      <c r="E215" s="97" t="s">
        <v>1174</v>
      </c>
      <c r="F215" s="84"/>
      <c r="G215" s="97" t="s">
        <v>1245</v>
      </c>
      <c r="H215" s="97" t="s">
        <v>174</v>
      </c>
      <c r="I215" s="94">
        <v>13</v>
      </c>
      <c r="J215" s="96">
        <v>187052</v>
      </c>
      <c r="K215" s="94">
        <v>85.011390000000006</v>
      </c>
      <c r="L215" s="95">
        <v>2.6453715074279183E-7</v>
      </c>
      <c r="M215" s="95">
        <v>8.9649407162682802E-4</v>
      </c>
      <c r="N215" s="95">
        <f>K215/'סכום נכסי הקרן'!$C$42</f>
        <v>1.4898046210028515E-4</v>
      </c>
    </row>
    <row r="216" spans="2:14" s="137" customFormat="1">
      <c r="B216" s="108" t="s">
        <v>1361</v>
      </c>
      <c r="C216" s="84" t="s">
        <v>1362</v>
      </c>
      <c r="D216" s="97" t="s">
        <v>1173</v>
      </c>
      <c r="E216" s="97" t="s">
        <v>1174</v>
      </c>
      <c r="F216" s="84"/>
      <c r="G216" s="97" t="s">
        <v>1363</v>
      </c>
      <c r="H216" s="97" t="s">
        <v>174</v>
      </c>
      <c r="I216" s="94">
        <v>1661</v>
      </c>
      <c r="J216" s="96">
        <v>5864</v>
      </c>
      <c r="K216" s="94">
        <v>340.51403000000005</v>
      </c>
      <c r="L216" s="95">
        <v>3.1365674438073036E-6</v>
      </c>
      <c r="M216" s="95">
        <v>3.5909165724823445E-3</v>
      </c>
      <c r="N216" s="95">
        <f>K216/'סכום נכסי הקרן'!$C$42</f>
        <v>5.9674283106099513E-4</v>
      </c>
    </row>
    <row r="217" spans="2:14" s="137" customFormat="1">
      <c r="B217" s="108" t="s">
        <v>1364</v>
      </c>
      <c r="C217" s="84" t="s">
        <v>1365</v>
      </c>
      <c r="D217" s="97" t="s">
        <v>134</v>
      </c>
      <c r="E217" s="97" t="s">
        <v>1174</v>
      </c>
      <c r="F217" s="84"/>
      <c r="G217" s="97" t="s">
        <v>1259</v>
      </c>
      <c r="H217" s="97" t="s">
        <v>177</v>
      </c>
      <c r="I217" s="94">
        <v>1380</v>
      </c>
      <c r="J217" s="96">
        <v>1660</v>
      </c>
      <c r="K217" s="94">
        <v>104.05042999999999</v>
      </c>
      <c r="L217" s="95">
        <v>1.2909707203715126E-6</v>
      </c>
      <c r="M217" s="95">
        <v>1.0972717143575964E-3</v>
      </c>
      <c r="N217" s="95">
        <f>K217/'סכום נכסי הקרן'!$C$42</f>
        <v>1.823459320349117E-4</v>
      </c>
    </row>
    <row r="218" spans="2:14" s="137" customFormat="1">
      <c r="B218" s="108" t="s">
        <v>1366</v>
      </c>
      <c r="C218" s="84" t="s">
        <v>1367</v>
      </c>
      <c r="D218" s="97" t="s">
        <v>134</v>
      </c>
      <c r="E218" s="97" t="s">
        <v>1174</v>
      </c>
      <c r="F218" s="84"/>
      <c r="G218" s="97" t="s">
        <v>1180</v>
      </c>
      <c r="H218" s="97" t="s">
        <v>177</v>
      </c>
      <c r="I218" s="94">
        <v>696</v>
      </c>
      <c r="J218" s="96">
        <v>3242</v>
      </c>
      <c r="K218" s="94">
        <v>102.48939999999999</v>
      </c>
      <c r="L218" s="95">
        <v>5.085235093991211E-7</v>
      </c>
      <c r="M218" s="95">
        <v>1.0808097538999258E-3</v>
      </c>
      <c r="N218" s="95">
        <f>K218/'סכום נכסי הקרן'!$C$42</f>
        <v>1.7961026366444501E-4</v>
      </c>
    </row>
    <row r="219" spans="2:14" s="137" customFormat="1">
      <c r="B219" s="108" t="s">
        <v>1368</v>
      </c>
      <c r="C219" s="84" t="s">
        <v>1369</v>
      </c>
      <c r="D219" s="97" t="s">
        <v>30</v>
      </c>
      <c r="E219" s="97" t="s">
        <v>1174</v>
      </c>
      <c r="F219" s="84"/>
      <c r="G219" s="97" t="s">
        <v>1198</v>
      </c>
      <c r="H219" s="97" t="s">
        <v>1237</v>
      </c>
      <c r="I219" s="94">
        <v>140</v>
      </c>
      <c r="J219" s="96">
        <v>24420</v>
      </c>
      <c r="K219" s="94">
        <v>124.6768</v>
      </c>
      <c r="L219" s="95">
        <v>1.9927047080637785E-7</v>
      </c>
      <c r="M219" s="95">
        <v>1.3147886661940677E-3</v>
      </c>
      <c r="N219" s="95">
        <f>K219/'סכום נכסי הקרן'!$C$42</f>
        <v>2.1849316047161248E-4</v>
      </c>
    </row>
    <row r="220" spans="2:14" s="137" customFormat="1">
      <c r="B220" s="108" t="s">
        <v>1370</v>
      </c>
      <c r="C220" s="84" t="s">
        <v>1371</v>
      </c>
      <c r="D220" s="97" t="s">
        <v>134</v>
      </c>
      <c r="E220" s="97" t="s">
        <v>1174</v>
      </c>
      <c r="F220" s="84"/>
      <c r="G220" s="97" t="s">
        <v>1272</v>
      </c>
      <c r="H220" s="97" t="s">
        <v>177</v>
      </c>
      <c r="I220" s="94">
        <v>1193</v>
      </c>
      <c r="J220" s="96">
        <v>2035</v>
      </c>
      <c r="K220" s="94">
        <v>110.27105999999999</v>
      </c>
      <c r="L220" s="95">
        <v>2.6448705320377798E-7</v>
      </c>
      <c r="M220" s="95">
        <v>1.1628718406087259E-3</v>
      </c>
      <c r="N220" s="95">
        <f>K220/'סכום נכסי הקרן'!$C$42</f>
        <v>1.9324743984409934E-4</v>
      </c>
    </row>
    <row r="221" spans="2:14" s="137" customFormat="1">
      <c r="B221" s="108" t="s">
        <v>1372</v>
      </c>
      <c r="C221" s="84" t="s">
        <v>1373</v>
      </c>
      <c r="D221" s="97" t="s">
        <v>1173</v>
      </c>
      <c r="E221" s="97" t="s">
        <v>1174</v>
      </c>
      <c r="F221" s="84"/>
      <c r="G221" s="97" t="s">
        <v>1248</v>
      </c>
      <c r="H221" s="97" t="s">
        <v>174</v>
      </c>
      <c r="I221" s="94">
        <v>220</v>
      </c>
      <c r="J221" s="96">
        <v>14599</v>
      </c>
      <c r="K221" s="94">
        <v>112.28382000000001</v>
      </c>
      <c r="L221" s="95">
        <v>8.5337470907680377E-7</v>
      </c>
      <c r="M221" s="95">
        <v>1.1840975540996783E-3</v>
      </c>
      <c r="N221" s="95">
        <f>K221/'סכום נכסי הקרן'!$C$42</f>
        <v>1.9677475441802847E-4</v>
      </c>
    </row>
    <row r="222" spans="2:14" s="137" customFormat="1">
      <c r="B222" s="108" t="s">
        <v>1374</v>
      </c>
      <c r="C222" s="84" t="s">
        <v>1375</v>
      </c>
      <c r="D222" s="97" t="s">
        <v>30</v>
      </c>
      <c r="E222" s="97" t="s">
        <v>1174</v>
      </c>
      <c r="F222" s="84"/>
      <c r="G222" s="97" t="s">
        <v>1175</v>
      </c>
      <c r="H222" s="97" t="s">
        <v>176</v>
      </c>
      <c r="I222" s="94">
        <v>367</v>
      </c>
      <c r="J222" s="96">
        <v>9174.2000000000007</v>
      </c>
      <c r="K222" s="94">
        <v>134.20249999999999</v>
      </c>
      <c r="L222" s="95">
        <v>2.9873726963278383E-7</v>
      </c>
      <c r="M222" s="95">
        <v>1.4152426592189513E-3</v>
      </c>
      <c r="N222" s="95">
        <f>K222/'סכום נכסי הקרן'!$C$42</f>
        <v>2.3518672574361524E-4</v>
      </c>
    </row>
    <row r="223" spans="2:14" s="137" customFormat="1">
      <c r="B223" s="108" t="s">
        <v>1376</v>
      </c>
      <c r="C223" s="84" t="s">
        <v>1377</v>
      </c>
      <c r="D223" s="97" t="s">
        <v>1173</v>
      </c>
      <c r="E223" s="97" t="s">
        <v>1174</v>
      </c>
      <c r="F223" s="84"/>
      <c r="G223" s="97" t="s">
        <v>780</v>
      </c>
      <c r="H223" s="97" t="s">
        <v>174</v>
      </c>
      <c r="I223" s="94">
        <v>431</v>
      </c>
      <c r="J223" s="96">
        <v>10580</v>
      </c>
      <c r="K223" s="94">
        <v>160.58467000000002</v>
      </c>
      <c r="L223" s="95">
        <v>4.2348510020733376E-6</v>
      </c>
      <c r="M223" s="95">
        <v>1.6934578372280532E-3</v>
      </c>
      <c r="N223" s="95">
        <f>K223/'סכום נכסי הקרן'!$C$42</f>
        <v>2.814208583440619E-4</v>
      </c>
    </row>
    <row r="224" spans="2:14" s="137" customFormat="1">
      <c r="B224" s="108" t="s">
        <v>1378</v>
      </c>
      <c r="C224" s="84" t="s">
        <v>1379</v>
      </c>
      <c r="D224" s="97" t="s">
        <v>1173</v>
      </c>
      <c r="E224" s="97" t="s">
        <v>1174</v>
      </c>
      <c r="F224" s="84"/>
      <c r="G224" s="97" t="s">
        <v>1254</v>
      </c>
      <c r="H224" s="97" t="s">
        <v>174</v>
      </c>
      <c r="I224" s="94">
        <v>754</v>
      </c>
      <c r="J224" s="96">
        <v>6214</v>
      </c>
      <c r="K224" s="94">
        <v>163.80005</v>
      </c>
      <c r="L224" s="95">
        <v>1.2469762417933107E-6</v>
      </c>
      <c r="M224" s="95">
        <v>1.7273658712929879E-3</v>
      </c>
      <c r="N224" s="95">
        <f>K224/'סכום נכסי הקרן'!$C$42</f>
        <v>2.8705573619075997E-4</v>
      </c>
    </row>
    <row r="225" spans="2:14" s="137" customFormat="1">
      <c r="B225" s="108" t="s">
        <v>1380</v>
      </c>
      <c r="C225" s="84" t="s">
        <v>1381</v>
      </c>
      <c r="D225" s="97" t="s">
        <v>1178</v>
      </c>
      <c r="E225" s="97" t="s">
        <v>1174</v>
      </c>
      <c r="F225" s="84"/>
      <c r="G225" s="97" t="s">
        <v>1382</v>
      </c>
      <c r="H225" s="97" t="s">
        <v>174</v>
      </c>
      <c r="I225" s="94">
        <v>209</v>
      </c>
      <c r="J225" s="96">
        <v>7632</v>
      </c>
      <c r="K225" s="94">
        <v>55.764279999999999</v>
      </c>
      <c r="L225" s="95">
        <v>2.4510922366063027E-6</v>
      </c>
      <c r="M225" s="95">
        <v>5.880664511959925E-4</v>
      </c>
      <c r="N225" s="95">
        <f>K225/'סכום נכסי הקרן'!$C$42</f>
        <v>9.7725589513236868E-5</v>
      </c>
    </row>
    <row r="226" spans="2:14" s="137" customFormat="1">
      <c r="B226" s="108" t="s">
        <v>1383</v>
      </c>
      <c r="C226" s="84" t="s">
        <v>1384</v>
      </c>
      <c r="D226" s="97" t="s">
        <v>30</v>
      </c>
      <c r="E226" s="97" t="s">
        <v>1174</v>
      </c>
      <c r="F226" s="84"/>
      <c r="G226" s="97" t="s">
        <v>1219</v>
      </c>
      <c r="H226" s="97" t="s">
        <v>176</v>
      </c>
      <c r="I226" s="94">
        <v>1954</v>
      </c>
      <c r="J226" s="96">
        <v>1258</v>
      </c>
      <c r="K226" s="94">
        <v>97.978679999999997</v>
      </c>
      <c r="L226" s="95">
        <v>2.1446710817622153E-6</v>
      </c>
      <c r="M226" s="95">
        <v>1.0332416134569973E-3</v>
      </c>
      <c r="N226" s="95">
        <f>K226/'סכום נכסי הקרן'!$C$42</f>
        <v>1.7170533292510529E-4</v>
      </c>
    </row>
    <row r="227" spans="2:14" s="137" customFormat="1">
      <c r="B227" s="108" t="s">
        <v>1385</v>
      </c>
      <c r="C227" s="84" t="s">
        <v>1386</v>
      </c>
      <c r="D227" s="97" t="s">
        <v>30</v>
      </c>
      <c r="E227" s="97" t="s">
        <v>1174</v>
      </c>
      <c r="F227" s="84"/>
      <c r="G227" s="97" t="s">
        <v>1236</v>
      </c>
      <c r="H227" s="97" t="s">
        <v>176</v>
      </c>
      <c r="I227" s="94">
        <v>240</v>
      </c>
      <c r="J227" s="96">
        <v>9424</v>
      </c>
      <c r="K227" s="94">
        <v>90.15149000000001</v>
      </c>
      <c r="L227" s="95">
        <v>1.129498930131554E-6</v>
      </c>
      <c r="M227" s="95">
        <v>9.5069938667424769E-4</v>
      </c>
      <c r="N227" s="95">
        <f>K227/'סכום נכסי הקרן'!$C$42</f>
        <v>1.5798836649099886E-4</v>
      </c>
    </row>
    <row r="228" spans="2:14" s="137" customFormat="1">
      <c r="B228" s="108" t="s">
        <v>1387</v>
      </c>
      <c r="C228" s="84" t="s">
        <v>1388</v>
      </c>
      <c r="D228" s="97" t="s">
        <v>1173</v>
      </c>
      <c r="E228" s="97" t="s">
        <v>1174</v>
      </c>
      <c r="F228" s="84"/>
      <c r="G228" s="97" t="s">
        <v>1264</v>
      </c>
      <c r="H228" s="97" t="s">
        <v>174</v>
      </c>
      <c r="I228" s="94">
        <v>3028</v>
      </c>
      <c r="J228" s="96">
        <v>5192</v>
      </c>
      <c r="K228" s="94">
        <v>552.58335</v>
      </c>
      <c r="L228" s="95">
        <v>1.7967306633073483E-6</v>
      </c>
      <c r="M228" s="95">
        <v>5.8273096976145496E-3</v>
      </c>
      <c r="N228" s="95">
        <f>K228/'סכום נכסי הקרן'!$C$42</f>
        <v>9.6838932797032966E-4</v>
      </c>
    </row>
    <row r="229" spans="2:14" s="137" customFormat="1">
      <c r="B229" s="108" t="s">
        <v>1389</v>
      </c>
      <c r="C229" s="84" t="s">
        <v>1390</v>
      </c>
      <c r="D229" s="97" t="s">
        <v>30</v>
      </c>
      <c r="E229" s="97" t="s">
        <v>1174</v>
      </c>
      <c r="F229" s="84"/>
      <c r="G229" s="97" t="s">
        <v>1236</v>
      </c>
      <c r="H229" s="97" t="s">
        <v>176</v>
      </c>
      <c r="I229" s="94">
        <v>770</v>
      </c>
      <c r="J229" s="96">
        <v>7473</v>
      </c>
      <c r="K229" s="94">
        <v>229.35705999999999</v>
      </c>
      <c r="L229" s="95">
        <v>1.2991542256283594E-6</v>
      </c>
      <c r="M229" s="95">
        <v>2.418702300665342E-3</v>
      </c>
      <c r="N229" s="95">
        <f>K229/'סכום נכסי הקרן'!$C$42</f>
        <v>4.0194285477231729E-4</v>
      </c>
    </row>
    <row r="230" spans="2:14" s="137" customFormat="1">
      <c r="B230" s="108" t="s">
        <v>1391</v>
      </c>
      <c r="C230" s="84" t="s">
        <v>1392</v>
      </c>
      <c r="D230" s="97" t="s">
        <v>1173</v>
      </c>
      <c r="E230" s="97" t="s">
        <v>1174</v>
      </c>
      <c r="F230" s="84"/>
      <c r="G230" s="97" t="s">
        <v>1175</v>
      </c>
      <c r="H230" s="97" t="s">
        <v>174</v>
      </c>
      <c r="I230" s="94">
        <v>854</v>
      </c>
      <c r="J230" s="96">
        <v>9378</v>
      </c>
      <c r="K230" s="94">
        <v>279.98806000000002</v>
      </c>
      <c r="L230" s="95">
        <v>4.6255915952909717E-7</v>
      </c>
      <c r="M230" s="95">
        <v>2.9526353576420361E-3</v>
      </c>
      <c r="N230" s="95">
        <f>K230/'סכום נכסי הקרן'!$C$42</f>
        <v>4.9067249178448168E-4</v>
      </c>
    </row>
    <row r="231" spans="2:14" s="137" customFormat="1">
      <c r="B231" s="108" t="s">
        <v>1393</v>
      </c>
      <c r="C231" s="84" t="s">
        <v>1394</v>
      </c>
      <c r="D231" s="97" t="s">
        <v>134</v>
      </c>
      <c r="E231" s="97" t="s">
        <v>1174</v>
      </c>
      <c r="F231" s="84"/>
      <c r="G231" s="97" t="s">
        <v>1344</v>
      </c>
      <c r="H231" s="97" t="s">
        <v>177</v>
      </c>
      <c r="I231" s="94">
        <v>9158</v>
      </c>
      <c r="J231" s="96">
        <v>217.75</v>
      </c>
      <c r="K231" s="94">
        <v>94.237769999999998</v>
      </c>
      <c r="L231" s="95">
        <v>3.4397625449658387E-7</v>
      </c>
      <c r="M231" s="95">
        <v>9.9379156285213702E-4</v>
      </c>
      <c r="N231" s="95">
        <f>K231/'סכום נכסי הקרן'!$C$42</f>
        <v>1.651494761102058E-4</v>
      </c>
    </row>
    <row r="232" spans="2:14" s="137" customFormat="1">
      <c r="B232" s="108" t="s">
        <v>1395</v>
      </c>
      <c r="C232" s="84" t="s">
        <v>1396</v>
      </c>
      <c r="D232" s="97" t="s">
        <v>1173</v>
      </c>
      <c r="E232" s="97" t="s">
        <v>1174</v>
      </c>
      <c r="F232" s="84"/>
      <c r="G232" s="97" t="s">
        <v>1264</v>
      </c>
      <c r="H232" s="97" t="s">
        <v>174</v>
      </c>
      <c r="I232" s="94">
        <v>4100</v>
      </c>
      <c r="J232" s="96">
        <v>5541</v>
      </c>
      <c r="K232" s="94">
        <v>794.22477000000003</v>
      </c>
      <c r="L232" s="95">
        <v>8.2044008307603385E-7</v>
      </c>
      <c r="M232" s="95">
        <v>8.3755576499123345E-3</v>
      </c>
      <c r="N232" s="95">
        <f>K232/'סכום נכסי הקרן'!$C$42</f>
        <v>1.3918602348002155E-3</v>
      </c>
    </row>
    <row r="233" spans="2:14" s="137" customFormat="1">
      <c r="B233" s="108" t="s">
        <v>1397</v>
      </c>
      <c r="C233" s="84" t="s">
        <v>1398</v>
      </c>
      <c r="D233" s="97" t="s">
        <v>30</v>
      </c>
      <c r="E233" s="97" t="s">
        <v>1174</v>
      </c>
      <c r="F233" s="84"/>
      <c r="G233" s="97" t="s">
        <v>1245</v>
      </c>
      <c r="H233" s="97" t="s">
        <v>176</v>
      </c>
      <c r="I233" s="94">
        <v>358</v>
      </c>
      <c r="J233" s="96">
        <v>4039</v>
      </c>
      <c r="K233" s="94">
        <v>57.634599999999999</v>
      </c>
      <c r="L233" s="95">
        <v>1.447148589352702E-6</v>
      </c>
      <c r="M233" s="95">
        <v>6.0779005284566662E-4</v>
      </c>
      <c r="N233" s="95">
        <f>K233/'סכום נכסי הקרן'!$C$42</f>
        <v>1.0100328133636086E-4</v>
      </c>
    </row>
    <row r="234" spans="2:14" s="137" customFormat="1">
      <c r="B234" s="139"/>
      <c r="C234" s="139"/>
      <c r="D234" s="139"/>
    </row>
    <row r="235" spans="2:14" s="137" customFormat="1">
      <c r="B235" s="139"/>
      <c r="C235" s="139"/>
      <c r="D235" s="139"/>
    </row>
    <row r="236" spans="2:14" s="137" customFormat="1">
      <c r="B236" s="139"/>
      <c r="C236" s="139"/>
      <c r="D236" s="139"/>
    </row>
    <row r="237" spans="2:14" s="137" customFormat="1">
      <c r="B237" s="140" t="s">
        <v>262</v>
      </c>
      <c r="C237" s="139"/>
      <c r="D237" s="139"/>
    </row>
    <row r="238" spans="2:14" s="137" customFormat="1">
      <c r="B238" s="140" t="s">
        <v>122</v>
      </c>
      <c r="C238" s="139"/>
      <c r="D238" s="139"/>
    </row>
    <row r="239" spans="2:14" s="137" customFormat="1">
      <c r="B239" s="140" t="s">
        <v>247</v>
      </c>
      <c r="C239" s="139"/>
      <c r="D239" s="139"/>
    </row>
    <row r="240" spans="2:14" s="137" customFormat="1">
      <c r="B240" s="140" t="s">
        <v>257</v>
      </c>
      <c r="C240" s="139"/>
      <c r="D240" s="139"/>
    </row>
    <row r="241" spans="2:4" s="137" customFormat="1">
      <c r="B241" s="139"/>
      <c r="C241" s="139"/>
      <c r="D241" s="139"/>
    </row>
    <row r="242" spans="2:4" s="137" customFormat="1">
      <c r="B242" s="139"/>
      <c r="C242" s="139"/>
      <c r="D242" s="139"/>
    </row>
    <row r="243" spans="2:4" s="137" customFormat="1">
      <c r="B243" s="139"/>
      <c r="C243" s="139"/>
      <c r="D243" s="139"/>
    </row>
    <row r="244" spans="2:4" s="137" customFormat="1">
      <c r="B244" s="139"/>
      <c r="C244" s="139"/>
      <c r="D244" s="139"/>
    </row>
    <row r="245" spans="2:4" s="137" customFormat="1">
      <c r="B245" s="139"/>
      <c r="C245" s="139"/>
      <c r="D245" s="139"/>
    </row>
    <row r="246" spans="2:4" s="137" customFormat="1">
      <c r="B246" s="139"/>
      <c r="C246" s="139"/>
      <c r="D246" s="139"/>
    </row>
    <row r="247" spans="2:4" s="137" customFormat="1">
      <c r="B247" s="139"/>
      <c r="C247" s="139"/>
      <c r="D247" s="139"/>
    </row>
    <row r="248" spans="2:4" s="137" customFormat="1">
      <c r="B248" s="139"/>
      <c r="C248" s="139"/>
      <c r="D248" s="139"/>
    </row>
    <row r="249" spans="2:4" s="137" customFormat="1">
      <c r="B249" s="139"/>
      <c r="C249" s="139"/>
      <c r="D249" s="139"/>
    </row>
    <row r="250" spans="2:4" s="137" customFormat="1">
      <c r="B250" s="139"/>
      <c r="C250" s="139"/>
      <c r="D250" s="139"/>
    </row>
    <row r="251" spans="2:4" s="137" customFormat="1">
      <c r="B251" s="139"/>
      <c r="C251" s="139"/>
      <c r="D251" s="139"/>
    </row>
    <row r="252" spans="2:4" s="137" customFormat="1">
      <c r="B252" s="139"/>
      <c r="C252" s="139"/>
      <c r="D252" s="139"/>
    </row>
    <row r="253" spans="2:4" s="137" customFormat="1">
      <c r="B253" s="139"/>
      <c r="C253" s="139"/>
      <c r="D253" s="139"/>
    </row>
    <row r="254" spans="2:4" s="137" customFormat="1">
      <c r="B254" s="139"/>
      <c r="C254" s="139"/>
      <c r="D254" s="139"/>
    </row>
    <row r="255" spans="2:4" s="137" customFormat="1">
      <c r="B255" s="139"/>
      <c r="C255" s="139"/>
      <c r="D255" s="139"/>
    </row>
    <row r="256" spans="2:4" s="137" customFormat="1">
      <c r="B256" s="139"/>
      <c r="C256" s="139"/>
      <c r="D256" s="139"/>
    </row>
    <row r="257" spans="2:4" s="137" customFormat="1">
      <c r="B257" s="139"/>
      <c r="C257" s="139"/>
      <c r="D257" s="139"/>
    </row>
    <row r="258" spans="2:4" s="137" customFormat="1">
      <c r="B258" s="139"/>
      <c r="C258" s="139"/>
      <c r="D258" s="139"/>
    </row>
    <row r="259" spans="2:4" s="137" customFormat="1">
      <c r="B259" s="139"/>
      <c r="C259" s="139"/>
      <c r="D259" s="139"/>
    </row>
    <row r="260" spans="2:4" s="137" customFormat="1">
      <c r="B260" s="139"/>
      <c r="C260" s="139"/>
      <c r="D260" s="139"/>
    </row>
    <row r="261" spans="2:4" s="137" customFormat="1">
      <c r="B261" s="139"/>
      <c r="C261" s="139"/>
      <c r="D261" s="139"/>
    </row>
    <row r="262" spans="2:4" s="137" customFormat="1">
      <c r="B262" s="139"/>
      <c r="C262" s="139"/>
      <c r="D262" s="139"/>
    </row>
    <row r="263" spans="2:4" s="137" customFormat="1">
      <c r="B263" s="139"/>
      <c r="C263" s="139"/>
      <c r="D263" s="139"/>
    </row>
    <row r="264" spans="2:4" s="137" customFormat="1">
      <c r="B264" s="139"/>
      <c r="C264" s="139"/>
      <c r="D264" s="139"/>
    </row>
    <row r="265" spans="2:4" s="137" customFormat="1">
      <c r="B265" s="139"/>
      <c r="C265" s="139"/>
      <c r="D265" s="139"/>
    </row>
    <row r="266" spans="2:4" s="137" customFormat="1">
      <c r="B266" s="139"/>
      <c r="C266" s="139"/>
      <c r="D266" s="139"/>
    </row>
    <row r="267" spans="2:4" s="137" customFormat="1">
      <c r="B267" s="139"/>
      <c r="C267" s="139"/>
      <c r="D267" s="139"/>
    </row>
    <row r="268" spans="2:4" s="137" customFormat="1">
      <c r="B268" s="139"/>
      <c r="C268" s="139"/>
      <c r="D268" s="139"/>
    </row>
    <row r="269" spans="2:4" s="137" customFormat="1">
      <c r="B269" s="139"/>
      <c r="C269" s="139"/>
      <c r="D269" s="139"/>
    </row>
    <row r="270" spans="2:4" s="137" customFormat="1">
      <c r="B270" s="139"/>
      <c r="C270" s="139"/>
      <c r="D270" s="139"/>
    </row>
    <row r="271" spans="2:4" s="137" customFormat="1">
      <c r="B271" s="139"/>
      <c r="C271" s="139"/>
      <c r="D271" s="139"/>
    </row>
    <row r="272" spans="2:4" s="137" customFormat="1">
      <c r="B272" s="139"/>
      <c r="C272" s="139"/>
      <c r="D272" s="139"/>
    </row>
    <row r="273" spans="2:4" s="137" customFormat="1">
      <c r="B273" s="144"/>
      <c r="C273" s="139"/>
      <c r="D273" s="139"/>
    </row>
    <row r="274" spans="2:4" s="137" customFormat="1">
      <c r="B274" s="144"/>
      <c r="C274" s="139"/>
      <c r="D274" s="139"/>
    </row>
    <row r="275" spans="2:4" s="137" customFormat="1">
      <c r="B275" s="141"/>
      <c r="C275" s="139"/>
      <c r="D275" s="139"/>
    </row>
    <row r="276" spans="2:4" s="137" customFormat="1">
      <c r="B276" s="139"/>
      <c r="C276" s="139"/>
      <c r="D276" s="139"/>
    </row>
    <row r="277" spans="2:4" s="137" customFormat="1">
      <c r="B277" s="139"/>
      <c r="C277" s="139"/>
      <c r="D277" s="139"/>
    </row>
    <row r="278" spans="2:4" s="137" customFormat="1">
      <c r="B278" s="139"/>
      <c r="C278" s="139"/>
      <c r="D278" s="139"/>
    </row>
    <row r="279" spans="2:4" s="137" customFormat="1">
      <c r="B279" s="139"/>
      <c r="C279" s="139"/>
      <c r="D279" s="139"/>
    </row>
    <row r="280" spans="2:4" s="137" customFormat="1">
      <c r="B280" s="139"/>
      <c r="C280" s="139"/>
      <c r="D280" s="139"/>
    </row>
    <row r="281" spans="2:4" s="137" customFormat="1">
      <c r="B281" s="139"/>
      <c r="C281" s="139"/>
      <c r="D281" s="139"/>
    </row>
    <row r="282" spans="2:4" s="137" customFormat="1">
      <c r="B282" s="139"/>
      <c r="C282" s="139"/>
      <c r="D282" s="139"/>
    </row>
    <row r="283" spans="2:4" s="137" customFormat="1">
      <c r="B283" s="139"/>
      <c r="C283" s="139"/>
      <c r="D283" s="139"/>
    </row>
    <row r="284" spans="2:4" s="137" customFormat="1">
      <c r="B284" s="139"/>
      <c r="C284" s="139"/>
      <c r="D284" s="139"/>
    </row>
    <row r="285" spans="2:4" s="137" customFormat="1">
      <c r="B285" s="139"/>
      <c r="C285" s="139"/>
      <c r="D285" s="139"/>
    </row>
    <row r="286" spans="2:4" s="137" customFormat="1">
      <c r="B286" s="139"/>
      <c r="C286" s="139"/>
      <c r="D286" s="139"/>
    </row>
    <row r="287" spans="2:4" s="137" customFormat="1">
      <c r="B287" s="139"/>
      <c r="C287" s="139"/>
      <c r="D287" s="139"/>
    </row>
    <row r="288" spans="2:4" s="137" customFormat="1">
      <c r="B288" s="139"/>
      <c r="C288" s="139"/>
      <c r="D288" s="139"/>
    </row>
    <row r="289" spans="2:4" s="137" customFormat="1">
      <c r="B289" s="139"/>
      <c r="C289" s="139"/>
      <c r="D289" s="139"/>
    </row>
    <row r="290" spans="2:4" s="137" customFormat="1">
      <c r="B290" s="139"/>
      <c r="C290" s="139"/>
      <c r="D290" s="139"/>
    </row>
    <row r="291" spans="2:4" s="137" customFormat="1">
      <c r="B291" s="139"/>
      <c r="C291" s="139"/>
      <c r="D291" s="139"/>
    </row>
    <row r="292" spans="2:4" s="137" customFormat="1">
      <c r="B292" s="139"/>
      <c r="C292" s="139"/>
      <c r="D292" s="139"/>
    </row>
    <row r="293" spans="2:4" s="137" customFormat="1">
      <c r="B293" s="139"/>
      <c r="C293" s="139"/>
      <c r="D293" s="139"/>
    </row>
    <row r="294" spans="2:4" s="137" customFormat="1">
      <c r="B294" s="144"/>
      <c r="C294" s="139"/>
      <c r="D294" s="139"/>
    </row>
    <row r="295" spans="2:4" s="137" customFormat="1">
      <c r="B295" s="144"/>
      <c r="C295" s="139"/>
      <c r="D295" s="139"/>
    </row>
    <row r="296" spans="2:4" s="137" customFormat="1">
      <c r="B296" s="141"/>
      <c r="C296" s="139"/>
      <c r="D296" s="139"/>
    </row>
    <row r="297" spans="2:4" s="137" customFormat="1">
      <c r="B297" s="139"/>
      <c r="C297" s="139"/>
      <c r="D297" s="139"/>
    </row>
    <row r="298" spans="2:4" s="137" customFormat="1">
      <c r="B298" s="139"/>
      <c r="C298" s="139"/>
      <c r="D298" s="139"/>
    </row>
    <row r="299" spans="2:4" s="137" customFormat="1">
      <c r="B299" s="139"/>
      <c r="C299" s="139"/>
      <c r="D299" s="139"/>
    </row>
    <row r="300" spans="2:4" s="137" customFormat="1">
      <c r="B300" s="139"/>
      <c r="C300" s="139"/>
      <c r="D300" s="139"/>
    </row>
    <row r="301" spans="2:4" s="137" customFormat="1">
      <c r="B301" s="139"/>
      <c r="C301" s="139"/>
      <c r="D301" s="139"/>
    </row>
    <row r="302" spans="2:4" s="137" customFormat="1">
      <c r="B302" s="139"/>
      <c r="C302" s="139"/>
      <c r="D302" s="139"/>
    </row>
    <row r="303" spans="2:4" s="137" customFormat="1">
      <c r="B303" s="139"/>
      <c r="C303" s="139"/>
      <c r="D303" s="139"/>
    </row>
    <row r="304" spans="2:4" s="137" customFormat="1">
      <c r="B304" s="139"/>
      <c r="C304" s="139"/>
      <c r="D304" s="139"/>
    </row>
    <row r="305" spans="2:4" s="137" customFormat="1">
      <c r="B305" s="139"/>
      <c r="C305" s="139"/>
      <c r="D305" s="139"/>
    </row>
    <row r="306" spans="2:4" s="137" customFormat="1">
      <c r="B306" s="139"/>
      <c r="C306" s="139"/>
      <c r="D306" s="139"/>
    </row>
    <row r="307" spans="2:4" s="137" customFormat="1">
      <c r="B307" s="139"/>
      <c r="C307" s="139"/>
      <c r="D307" s="139"/>
    </row>
    <row r="308" spans="2:4" s="137" customFormat="1">
      <c r="B308" s="139"/>
      <c r="C308" s="139"/>
      <c r="D308" s="139"/>
    </row>
    <row r="309" spans="2:4" s="137" customFormat="1">
      <c r="B309" s="139"/>
      <c r="C309" s="139"/>
      <c r="D309" s="139"/>
    </row>
    <row r="310" spans="2:4" s="137" customFormat="1">
      <c r="B310" s="139"/>
      <c r="C310" s="139"/>
      <c r="D310" s="139"/>
    </row>
    <row r="311" spans="2:4" s="137" customFormat="1">
      <c r="B311" s="139"/>
      <c r="C311" s="139"/>
      <c r="D311" s="139"/>
    </row>
    <row r="312" spans="2:4" s="137" customFormat="1">
      <c r="B312" s="139"/>
      <c r="C312" s="139"/>
      <c r="D312" s="139"/>
    </row>
    <row r="313" spans="2:4" s="137" customFormat="1">
      <c r="B313" s="139"/>
      <c r="C313" s="139"/>
      <c r="D313" s="139"/>
    </row>
    <row r="314" spans="2:4" s="137" customFormat="1">
      <c r="B314" s="139"/>
      <c r="C314" s="139"/>
      <c r="D314" s="139"/>
    </row>
    <row r="315" spans="2:4" s="137" customFormat="1">
      <c r="B315" s="139"/>
      <c r="C315" s="139"/>
      <c r="D315" s="139"/>
    </row>
    <row r="316" spans="2:4" s="137" customFormat="1">
      <c r="B316" s="139"/>
      <c r="C316" s="139"/>
      <c r="D316" s="139"/>
    </row>
    <row r="317" spans="2:4" s="137" customFormat="1">
      <c r="B317" s="139"/>
      <c r="C317" s="139"/>
      <c r="D317" s="139"/>
    </row>
    <row r="318" spans="2:4" s="137" customFormat="1">
      <c r="B318" s="139"/>
      <c r="C318" s="139"/>
      <c r="D318" s="139"/>
    </row>
    <row r="319" spans="2:4" s="137" customFormat="1">
      <c r="B319" s="139"/>
      <c r="C319" s="139"/>
      <c r="D319" s="139"/>
    </row>
    <row r="320" spans="2:4" s="137" customFormat="1">
      <c r="B320" s="139"/>
      <c r="C320" s="139"/>
      <c r="D320" s="139"/>
    </row>
    <row r="321" spans="2:4" s="137" customFormat="1">
      <c r="B321" s="139"/>
      <c r="C321" s="139"/>
      <c r="D321" s="139"/>
    </row>
    <row r="322" spans="2:4" s="137" customFormat="1">
      <c r="B322" s="139"/>
      <c r="C322" s="139"/>
      <c r="D322" s="139"/>
    </row>
    <row r="323" spans="2:4" s="137" customFormat="1">
      <c r="B323" s="139"/>
      <c r="C323" s="139"/>
      <c r="D323" s="139"/>
    </row>
    <row r="324" spans="2:4" s="137" customFormat="1">
      <c r="B324" s="139"/>
      <c r="C324" s="139"/>
      <c r="D324" s="139"/>
    </row>
    <row r="325" spans="2:4" s="137" customFormat="1">
      <c r="B325" s="139"/>
      <c r="C325" s="139"/>
      <c r="D325" s="139"/>
    </row>
    <row r="326" spans="2:4" s="137" customFormat="1">
      <c r="B326" s="139"/>
      <c r="C326" s="139"/>
      <c r="D326" s="139"/>
    </row>
    <row r="327" spans="2:4" s="137" customFormat="1">
      <c r="B327" s="139"/>
      <c r="C327" s="139"/>
      <c r="D327" s="139"/>
    </row>
    <row r="328" spans="2:4" s="137" customFormat="1">
      <c r="B328" s="139"/>
      <c r="C328" s="139"/>
      <c r="D328" s="139"/>
    </row>
    <row r="329" spans="2:4" s="137" customFormat="1">
      <c r="B329" s="139"/>
      <c r="C329" s="139"/>
      <c r="D329" s="139"/>
    </row>
    <row r="330" spans="2:4" s="137" customFormat="1">
      <c r="B330" s="139"/>
      <c r="C330" s="139"/>
      <c r="D330" s="139"/>
    </row>
    <row r="331" spans="2:4" s="137" customFormat="1">
      <c r="B331" s="139"/>
      <c r="C331" s="139"/>
      <c r="D331" s="139"/>
    </row>
    <row r="332" spans="2:4" s="137" customFormat="1">
      <c r="B332" s="139"/>
      <c r="C332" s="139"/>
      <c r="D332" s="139"/>
    </row>
    <row r="333" spans="2:4" s="137" customFormat="1">
      <c r="B333" s="139"/>
      <c r="C333" s="139"/>
      <c r="D333" s="139"/>
    </row>
    <row r="334" spans="2:4" s="137" customFormat="1">
      <c r="B334" s="139"/>
      <c r="C334" s="139"/>
      <c r="D334" s="139"/>
    </row>
    <row r="335" spans="2:4" s="137" customFormat="1">
      <c r="B335" s="139"/>
      <c r="C335" s="139"/>
      <c r="D335" s="139"/>
    </row>
    <row r="336" spans="2:4" s="137" customFormat="1">
      <c r="B336" s="139"/>
      <c r="C336" s="139"/>
      <c r="D336" s="139"/>
    </row>
    <row r="337" spans="2:4" s="137" customFormat="1">
      <c r="B337" s="139"/>
      <c r="C337" s="139"/>
      <c r="D337" s="139"/>
    </row>
    <row r="338" spans="2:4" s="137" customFormat="1">
      <c r="B338" s="139"/>
      <c r="C338" s="139"/>
      <c r="D338" s="139"/>
    </row>
    <row r="339" spans="2:4" s="137" customFormat="1">
      <c r="B339" s="139"/>
      <c r="C339" s="139"/>
      <c r="D339" s="139"/>
    </row>
    <row r="340" spans="2:4" s="137" customFormat="1">
      <c r="B340" s="139"/>
      <c r="C340" s="139"/>
      <c r="D340" s="139"/>
    </row>
    <row r="341" spans="2:4" s="137" customFormat="1">
      <c r="B341" s="139"/>
      <c r="C341" s="139"/>
      <c r="D341" s="139"/>
    </row>
    <row r="342" spans="2:4" s="137" customFormat="1">
      <c r="B342" s="139"/>
      <c r="C342" s="139"/>
      <c r="D342" s="139"/>
    </row>
    <row r="343" spans="2:4" s="137" customFormat="1">
      <c r="B343" s="139"/>
      <c r="C343" s="139"/>
      <c r="D343" s="139"/>
    </row>
    <row r="344" spans="2:4" s="137" customFormat="1">
      <c r="B344" s="139"/>
      <c r="C344" s="139"/>
      <c r="D344" s="139"/>
    </row>
    <row r="345" spans="2:4" s="137" customFormat="1">
      <c r="B345" s="139"/>
      <c r="C345" s="139"/>
      <c r="D345" s="139"/>
    </row>
    <row r="346" spans="2:4" s="137" customFormat="1">
      <c r="B346" s="139"/>
      <c r="C346" s="139"/>
      <c r="D346" s="139"/>
    </row>
    <row r="347" spans="2:4" s="137" customFormat="1">
      <c r="B347" s="139"/>
      <c r="C347" s="139"/>
      <c r="D347" s="139"/>
    </row>
    <row r="348" spans="2:4" s="137" customFormat="1">
      <c r="B348" s="139"/>
      <c r="C348" s="139"/>
      <c r="D348" s="139"/>
    </row>
    <row r="349" spans="2:4" s="137" customFormat="1">
      <c r="B349" s="139"/>
      <c r="C349" s="139"/>
      <c r="D349" s="139"/>
    </row>
    <row r="350" spans="2:4" s="137" customFormat="1">
      <c r="B350" s="139"/>
      <c r="C350" s="139"/>
      <c r="D350" s="139"/>
    </row>
    <row r="351" spans="2:4" s="137" customFormat="1">
      <c r="B351" s="139"/>
      <c r="C351" s="139"/>
      <c r="D351" s="139"/>
    </row>
    <row r="352" spans="2:4" s="137" customFormat="1">
      <c r="B352" s="139"/>
      <c r="C352" s="139"/>
      <c r="D352" s="139"/>
    </row>
    <row r="353" spans="2:7" s="137" customFormat="1">
      <c r="B353" s="139"/>
      <c r="C353" s="139"/>
      <c r="D353" s="139"/>
    </row>
    <row r="354" spans="2:7" s="137" customFormat="1">
      <c r="B354" s="139"/>
      <c r="C354" s="139"/>
      <c r="D354" s="139"/>
    </row>
    <row r="355" spans="2:7" s="137" customFormat="1">
      <c r="B355" s="139"/>
      <c r="C355" s="139"/>
      <c r="D355" s="139"/>
    </row>
    <row r="356" spans="2:7" s="137" customFormat="1">
      <c r="B356" s="139"/>
      <c r="C356" s="139"/>
      <c r="D356" s="139"/>
    </row>
    <row r="357" spans="2:7" s="137" customFormat="1">
      <c r="B357" s="139"/>
      <c r="C357" s="139"/>
      <c r="D357" s="139"/>
    </row>
    <row r="358" spans="2:7" s="137" customFormat="1">
      <c r="B358" s="139"/>
      <c r="C358" s="139"/>
      <c r="D358" s="139"/>
    </row>
    <row r="359" spans="2:7" s="137" customFormat="1">
      <c r="B359" s="139"/>
      <c r="C359" s="139"/>
      <c r="D359" s="139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N6"/>
    <mergeCell ref="B7:N7"/>
  </mergeCells>
  <phoneticPr fontId="4" type="noConversion"/>
  <dataValidations count="4">
    <dataValidation allowBlank="1" showInputMessage="1" showErrorMessage="1" sqref="A1 B34 B239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AX255"/>
  <sheetViews>
    <sheetView rightToLeft="1" topLeftCell="B1" zoomScale="85" zoomScaleNormal="85" workbookViewId="0">
      <selection activeCell="G25" sqref="G25"/>
    </sheetView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8" style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6" width="5.7109375" style="1" customWidth="1"/>
    <col min="17" max="17" width="6.85546875" style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50">
      <c r="B1" s="57" t="s">
        <v>190</v>
      </c>
      <c r="C1" s="78" t="s" vm="1">
        <v>263</v>
      </c>
    </row>
    <row r="2" spans="2:50">
      <c r="B2" s="57" t="s">
        <v>189</v>
      </c>
      <c r="C2" s="78" t="s">
        <v>264</v>
      </c>
    </row>
    <row r="3" spans="2:50">
      <c r="B3" s="57" t="s">
        <v>191</v>
      </c>
      <c r="C3" s="78" t="s">
        <v>265</v>
      </c>
    </row>
    <row r="4" spans="2:50">
      <c r="B4" s="57" t="s">
        <v>192</v>
      </c>
      <c r="C4" s="78">
        <v>2145</v>
      </c>
    </row>
    <row r="6" spans="2:50" ht="26.25" customHeight="1">
      <c r="B6" s="194" t="s">
        <v>220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6"/>
      <c r="AX6" s="3"/>
    </row>
    <row r="7" spans="2:50" ht="26.25" customHeight="1">
      <c r="B7" s="194" t="s">
        <v>99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6"/>
      <c r="AU7" s="3"/>
      <c r="AX7" s="3"/>
    </row>
    <row r="8" spans="2:50" s="3" customFormat="1" ht="63">
      <c r="B8" s="22" t="s">
        <v>125</v>
      </c>
      <c r="C8" s="30" t="s">
        <v>50</v>
      </c>
      <c r="D8" s="30" t="s">
        <v>130</v>
      </c>
      <c r="E8" s="30" t="s">
        <v>127</v>
      </c>
      <c r="F8" s="30" t="s">
        <v>69</v>
      </c>
      <c r="G8" s="30" t="s">
        <v>110</v>
      </c>
      <c r="H8" s="30" t="s">
        <v>249</v>
      </c>
      <c r="I8" s="30" t="s">
        <v>248</v>
      </c>
      <c r="J8" s="30" t="s">
        <v>256</v>
      </c>
      <c r="K8" s="30" t="s">
        <v>66</v>
      </c>
      <c r="L8" s="30" t="s">
        <v>63</v>
      </c>
      <c r="M8" s="30" t="s">
        <v>193</v>
      </c>
      <c r="N8" s="30" t="s">
        <v>195</v>
      </c>
      <c r="AU8" s="1"/>
      <c r="AV8" s="1"/>
      <c r="AX8" s="4"/>
    </row>
    <row r="9" spans="2:50" s="3" customFormat="1" ht="26.25" customHeight="1">
      <c r="B9" s="15"/>
      <c r="C9" s="16"/>
      <c r="D9" s="16"/>
      <c r="E9" s="16"/>
      <c r="F9" s="16"/>
      <c r="G9" s="16"/>
      <c r="H9" s="32" t="s">
        <v>258</v>
      </c>
      <c r="I9" s="32"/>
      <c r="J9" s="16" t="s">
        <v>252</v>
      </c>
      <c r="K9" s="32" t="s">
        <v>252</v>
      </c>
      <c r="L9" s="32" t="s">
        <v>20</v>
      </c>
      <c r="M9" s="17" t="s">
        <v>20</v>
      </c>
      <c r="N9" s="17" t="s">
        <v>20</v>
      </c>
      <c r="AU9" s="1"/>
      <c r="AX9" s="4"/>
    </row>
    <row r="10" spans="2:5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AU10" s="1"/>
      <c r="AV10" s="3"/>
      <c r="AX10" s="1"/>
    </row>
    <row r="11" spans="2:50" s="136" customFormat="1" ht="18" customHeight="1">
      <c r="B11" s="79" t="s">
        <v>33</v>
      </c>
      <c r="C11" s="80"/>
      <c r="D11" s="80"/>
      <c r="E11" s="80"/>
      <c r="F11" s="80"/>
      <c r="G11" s="80"/>
      <c r="H11" s="88"/>
      <c r="I11" s="90"/>
      <c r="J11" s="90">
        <f>J12+J26</f>
        <v>15.294789999999999</v>
      </c>
      <c r="K11" s="88">
        <v>89759.028759999972</v>
      </c>
      <c r="L11" s="80"/>
      <c r="M11" s="89">
        <v>1</v>
      </c>
      <c r="N11" s="89">
        <f>K11/'סכום נכסי הקרן'!$C$42</f>
        <v>0.15730058739584873</v>
      </c>
      <c r="AU11" s="137"/>
      <c r="AV11" s="141"/>
      <c r="AX11" s="137"/>
    </row>
    <row r="12" spans="2:50" s="137" customFormat="1" ht="20.25">
      <c r="B12" s="81" t="s">
        <v>243</v>
      </c>
      <c r="C12" s="82"/>
      <c r="D12" s="82"/>
      <c r="E12" s="82"/>
      <c r="F12" s="82"/>
      <c r="G12" s="82"/>
      <c r="H12" s="91"/>
      <c r="I12" s="93"/>
      <c r="J12" s="93">
        <v>0</v>
      </c>
      <c r="K12" s="91">
        <v>18349.55917</v>
      </c>
      <c r="L12" s="82"/>
      <c r="M12" s="92">
        <v>0.2044313471691358</v>
      </c>
      <c r="N12" s="92">
        <f>K12/'סכום נכסי הקרן'!$C$42</f>
        <v>3.2157170991829742E-2</v>
      </c>
      <c r="AV12" s="136"/>
    </row>
    <row r="13" spans="2:50" s="137" customFormat="1">
      <c r="B13" s="102" t="s">
        <v>71</v>
      </c>
      <c r="C13" s="82"/>
      <c r="D13" s="82"/>
      <c r="E13" s="82"/>
      <c r="F13" s="82"/>
      <c r="G13" s="82"/>
      <c r="H13" s="91"/>
      <c r="I13" s="93"/>
      <c r="J13" s="82"/>
      <c r="K13" s="91">
        <v>3263.0479999999998</v>
      </c>
      <c r="L13" s="82"/>
      <c r="M13" s="92">
        <v>3.6353423661978593E-2</v>
      </c>
      <c r="N13" s="92">
        <f>K13/'סכום נכסי הקרן'!$C$42</f>
        <v>5.7184148958793783E-3</v>
      </c>
    </row>
    <row r="14" spans="2:50" s="137" customFormat="1">
      <c r="B14" s="87" t="s">
        <v>1399</v>
      </c>
      <c r="C14" s="84" t="s">
        <v>1400</v>
      </c>
      <c r="D14" s="97" t="s">
        <v>131</v>
      </c>
      <c r="E14" s="84" t="s">
        <v>1401</v>
      </c>
      <c r="F14" s="97" t="s">
        <v>1402</v>
      </c>
      <c r="G14" s="97" t="s">
        <v>175</v>
      </c>
      <c r="H14" s="94">
        <v>125800</v>
      </c>
      <c r="I14" s="96">
        <v>1286</v>
      </c>
      <c r="J14" s="84"/>
      <c r="K14" s="94">
        <v>1617.788</v>
      </c>
      <c r="L14" s="95">
        <v>6.0928450098550805E-4</v>
      </c>
      <c r="M14" s="95">
        <v>1.8023679872090456E-2</v>
      </c>
      <c r="N14" s="95">
        <f>K14/'סכום נכסי הקרן'!$C$42</f>
        <v>2.8351354309145648E-3</v>
      </c>
    </row>
    <row r="15" spans="2:50" s="137" customFormat="1">
      <c r="B15" s="87" t="s">
        <v>1403</v>
      </c>
      <c r="C15" s="84" t="s">
        <v>1404</v>
      </c>
      <c r="D15" s="97" t="s">
        <v>131</v>
      </c>
      <c r="E15" s="84" t="s">
        <v>1405</v>
      </c>
      <c r="F15" s="97" t="s">
        <v>1402</v>
      </c>
      <c r="G15" s="97" t="s">
        <v>175</v>
      </c>
      <c r="H15" s="94">
        <v>66000</v>
      </c>
      <c r="I15" s="96">
        <v>1281</v>
      </c>
      <c r="J15" s="84"/>
      <c r="K15" s="94">
        <v>845.46</v>
      </c>
      <c r="L15" s="95">
        <v>2.5882352941176468E-4</v>
      </c>
      <c r="M15" s="95">
        <v>9.419219566876252E-3</v>
      </c>
      <c r="N15" s="95">
        <f>K15/'סכום נכסי הקרן'!$C$42</f>
        <v>1.4816487706801064E-3</v>
      </c>
    </row>
    <row r="16" spans="2:50" s="137" customFormat="1" ht="20.25">
      <c r="B16" s="87" t="s">
        <v>1406</v>
      </c>
      <c r="C16" s="84" t="s">
        <v>1407</v>
      </c>
      <c r="D16" s="97" t="s">
        <v>131</v>
      </c>
      <c r="E16" s="84" t="s">
        <v>1408</v>
      </c>
      <c r="F16" s="97" t="s">
        <v>1402</v>
      </c>
      <c r="G16" s="97" t="s">
        <v>175</v>
      </c>
      <c r="H16" s="94">
        <v>4000</v>
      </c>
      <c r="I16" s="96">
        <v>12840</v>
      </c>
      <c r="J16" s="84"/>
      <c r="K16" s="94">
        <v>513.6</v>
      </c>
      <c r="L16" s="95">
        <v>9.6743259111098753E-5</v>
      </c>
      <c r="M16" s="95">
        <v>5.7219870479356134E-3</v>
      </c>
      <c r="N16" s="95">
        <f>K16/'סכום נכסי הקרן'!$C$42</f>
        <v>9.0007192371171032E-4</v>
      </c>
      <c r="AU16" s="136"/>
    </row>
    <row r="17" spans="2:14" s="137" customFormat="1">
      <c r="B17" s="87" t="s">
        <v>1409</v>
      </c>
      <c r="C17" s="84" t="s">
        <v>1410</v>
      </c>
      <c r="D17" s="97" t="s">
        <v>131</v>
      </c>
      <c r="E17" s="84" t="s">
        <v>1408</v>
      </c>
      <c r="F17" s="97" t="s">
        <v>1402</v>
      </c>
      <c r="G17" s="97" t="s">
        <v>175</v>
      </c>
      <c r="H17" s="94">
        <v>20000</v>
      </c>
      <c r="I17" s="96">
        <v>1431</v>
      </c>
      <c r="J17" s="84"/>
      <c r="K17" s="94">
        <v>286.2</v>
      </c>
      <c r="L17" s="95">
        <v>8.5106382978723409E-5</v>
      </c>
      <c r="M17" s="95">
        <v>3.1885371750762699E-3</v>
      </c>
      <c r="N17" s="95">
        <f>K17/'סכום נכסי הקרן'!$C$42</f>
        <v>5.0155877057299738E-4</v>
      </c>
    </row>
    <row r="18" spans="2:14" s="137" customFormat="1">
      <c r="B18" s="83"/>
      <c r="C18" s="84"/>
      <c r="D18" s="84"/>
      <c r="E18" s="84"/>
      <c r="F18" s="84"/>
      <c r="G18" s="84"/>
      <c r="H18" s="94"/>
      <c r="I18" s="96"/>
      <c r="J18" s="84"/>
      <c r="K18" s="84"/>
      <c r="L18" s="84"/>
      <c r="M18" s="95"/>
      <c r="N18" s="84"/>
    </row>
    <row r="19" spans="2:14" s="137" customFormat="1">
      <c r="B19" s="102" t="s">
        <v>72</v>
      </c>
      <c r="C19" s="82"/>
      <c r="D19" s="82"/>
      <c r="E19" s="82"/>
      <c r="F19" s="82"/>
      <c r="G19" s="82"/>
      <c r="H19" s="91"/>
      <c r="I19" s="93"/>
      <c r="J19" s="82"/>
      <c r="K19" s="91">
        <v>15086.511170000002</v>
      </c>
      <c r="L19" s="82"/>
      <c r="M19" s="92">
        <v>0.16807792350715722</v>
      </c>
      <c r="N19" s="92">
        <f>K19/'סכום נכסי הקרן'!$C$42</f>
        <v>2.6438756095950363E-2</v>
      </c>
    </row>
    <row r="20" spans="2:14" s="137" customFormat="1">
      <c r="B20" s="87" t="s">
        <v>1411</v>
      </c>
      <c r="C20" s="84" t="s">
        <v>1412</v>
      </c>
      <c r="D20" s="97" t="s">
        <v>131</v>
      </c>
      <c r="E20" s="84" t="s">
        <v>1401</v>
      </c>
      <c r="F20" s="97" t="s">
        <v>1413</v>
      </c>
      <c r="G20" s="97" t="s">
        <v>175</v>
      </c>
      <c r="H20" s="94">
        <v>400000</v>
      </c>
      <c r="I20" s="96">
        <v>316.27</v>
      </c>
      <c r="J20" s="84"/>
      <c r="K20" s="94">
        <v>1265.08</v>
      </c>
      <c r="L20" s="95">
        <v>1.5328436018098299E-3</v>
      </c>
      <c r="M20" s="95">
        <v>1.409418102531617E-2</v>
      </c>
      <c r="N20" s="95">
        <f>K20/'סכום נכסי הקרן'!$C$42</f>
        <v>2.2170229541456591E-3</v>
      </c>
    </row>
    <row r="21" spans="2:14" s="137" customFormat="1">
      <c r="B21" s="87" t="s">
        <v>1414</v>
      </c>
      <c r="C21" s="84" t="s">
        <v>1415</v>
      </c>
      <c r="D21" s="97" t="s">
        <v>131</v>
      </c>
      <c r="E21" s="84" t="s">
        <v>1405</v>
      </c>
      <c r="F21" s="97" t="s">
        <v>1413</v>
      </c>
      <c r="G21" s="97" t="s">
        <v>175</v>
      </c>
      <c r="H21" s="94">
        <v>30000</v>
      </c>
      <c r="I21" s="96">
        <v>3142.55</v>
      </c>
      <c r="J21" s="84"/>
      <c r="K21" s="94">
        <v>942.76499999999999</v>
      </c>
      <c r="L21" s="95">
        <v>4.7196755028011905E-4</v>
      </c>
      <c r="M21" s="95">
        <v>1.0503288783580643E-2</v>
      </c>
      <c r="N21" s="95">
        <f>K21/'סכום נכסי הקרן'!$C$42</f>
        <v>1.6521734952454645E-3</v>
      </c>
    </row>
    <row r="22" spans="2:14" s="137" customFormat="1">
      <c r="B22" s="87" t="s">
        <v>1416</v>
      </c>
      <c r="C22" s="84" t="s">
        <v>1417</v>
      </c>
      <c r="D22" s="97" t="s">
        <v>131</v>
      </c>
      <c r="E22" s="84" t="s">
        <v>1405</v>
      </c>
      <c r="F22" s="97" t="s">
        <v>1413</v>
      </c>
      <c r="G22" s="97" t="s">
        <v>175</v>
      </c>
      <c r="H22" s="94">
        <v>1561500</v>
      </c>
      <c r="I22" s="96">
        <v>317.47000000000003</v>
      </c>
      <c r="J22" s="84"/>
      <c r="K22" s="94">
        <v>4957.2940499999995</v>
      </c>
      <c r="L22" s="95">
        <v>3.5089887640449438E-3</v>
      </c>
      <c r="M22" s="95">
        <v>5.5228918120927326E-2</v>
      </c>
      <c r="N22" s="95">
        <f>K22/'סכום נכסי הקרן'!$C$42</f>
        <v>8.6875412616591024E-3</v>
      </c>
    </row>
    <row r="23" spans="2:14" s="137" customFormat="1">
      <c r="B23" s="87" t="s">
        <v>1418</v>
      </c>
      <c r="C23" s="84" t="s">
        <v>1419</v>
      </c>
      <c r="D23" s="97" t="s">
        <v>131</v>
      </c>
      <c r="E23" s="84" t="s">
        <v>1420</v>
      </c>
      <c r="F23" s="97" t="s">
        <v>1413</v>
      </c>
      <c r="G23" s="97" t="s">
        <v>175</v>
      </c>
      <c r="H23" s="94">
        <v>128295</v>
      </c>
      <c r="I23" s="96">
        <v>3156.65</v>
      </c>
      <c r="J23" s="84"/>
      <c r="K23" s="94">
        <v>4049.8241200000002</v>
      </c>
      <c r="L23" s="95">
        <v>9.1639285714285716E-4</v>
      </c>
      <c r="M23" s="95">
        <v>4.5118849612650391E-2</v>
      </c>
      <c r="N23" s="95">
        <f>K23/'סכום נכסי הקרן'!$C$42</f>
        <v>7.097221546694869E-3</v>
      </c>
    </row>
    <row r="24" spans="2:14" s="137" customFormat="1">
      <c r="B24" s="87" t="s">
        <v>1421</v>
      </c>
      <c r="C24" s="84" t="s">
        <v>1422</v>
      </c>
      <c r="D24" s="97" t="s">
        <v>131</v>
      </c>
      <c r="E24" s="84" t="s">
        <v>1408</v>
      </c>
      <c r="F24" s="97" t="s">
        <v>1413</v>
      </c>
      <c r="G24" s="97" t="s">
        <v>175</v>
      </c>
      <c r="H24" s="94">
        <v>122000</v>
      </c>
      <c r="I24" s="96">
        <v>3173.4</v>
      </c>
      <c r="J24" s="84"/>
      <c r="K24" s="94">
        <v>3871.5479999999998</v>
      </c>
      <c r="L24" s="95">
        <v>8.1469115191986643E-4</v>
      </c>
      <c r="M24" s="95">
        <v>4.3132685964682678E-2</v>
      </c>
      <c r="N24" s="95">
        <f>K24/'סכום נכסי הקרן'!$C$42</f>
        <v>6.7847968382052657E-3</v>
      </c>
    </row>
    <row r="25" spans="2:14" s="137" customFormat="1">
      <c r="B25" s="83"/>
      <c r="C25" s="84"/>
      <c r="D25" s="84"/>
      <c r="E25" s="84"/>
      <c r="F25" s="84"/>
      <c r="G25" s="84"/>
      <c r="H25" s="94"/>
      <c r="I25" s="96"/>
      <c r="J25" s="84"/>
      <c r="K25" s="84"/>
      <c r="L25" s="84"/>
      <c r="M25" s="95"/>
      <c r="N25" s="84"/>
    </row>
    <row r="26" spans="2:14" s="137" customFormat="1">
      <c r="B26" s="81" t="s">
        <v>242</v>
      </c>
      <c r="C26" s="82"/>
      <c r="D26" s="82"/>
      <c r="E26" s="82"/>
      <c r="F26" s="82"/>
      <c r="G26" s="82"/>
      <c r="H26" s="91"/>
      <c r="I26" s="93"/>
      <c r="J26" s="93">
        <f>J27</f>
        <v>15.294789999999999</v>
      </c>
      <c r="K26" s="91">
        <v>71409.469590000022</v>
      </c>
      <c r="L26" s="82"/>
      <c r="M26" s="92">
        <v>0.79556865283086475</v>
      </c>
      <c r="N26" s="92">
        <f>K26/'סכום נכסי הקרן'!$C$42</f>
        <v>0.12514341640401908</v>
      </c>
    </row>
    <row r="27" spans="2:14" s="137" customFormat="1">
      <c r="B27" s="102" t="s">
        <v>73</v>
      </c>
      <c r="C27" s="82"/>
      <c r="D27" s="82"/>
      <c r="E27" s="82"/>
      <c r="F27" s="82"/>
      <c r="G27" s="82"/>
      <c r="H27" s="91"/>
      <c r="I27" s="93"/>
      <c r="J27" s="93">
        <f>SUM(J57:J62)</f>
        <v>15.294789999999999</v>
      </c>
      <c r="K27" s="91">
        <v>32707.826750000011</v>
      </c>
      <c r="L27" s="82"/>
      <c r="M27" s="92">
        <v>0.36439595216047904</v>
      </c>
      <c r="N27" s="92">
        <f>K27/'סכום נכסי הקרן'!$C$42</f>
        <v>5.7319697319512947E-2</v>
      </c>
    </row>
    <row r="28" spans="2:14" s="137" customFormat="1">
      <c r="B28" s="87" t="s">
        <v>1423</v>
      </c>
      <c r="C28" s="84" t="s">
        <v>1424</v>
      </c>
      <c r="D28" s="97" t="s">
        <v>30</v>
      </c>
      <c r="E28" s="84"/>
      <c r="F28" s="97" t="s">
        <v>1402</v>
      </c>
      <c r="G28" s="97" t="s">
        <v>174</v>
      </c>
      <c r="H28" s="94">
        <v>9645</v>
      </c>
      <c r="I28" s="96">
        <v>3039</v>
      </c>
      <c r="J28" s="84"/>
      <c r="K28" s="94">
        <v>1024.7179799999999</v>
      </c>
      <c r="L28" s="95">
        <v>1.2632004115584214E-3</v>
      </c>
      <c r="M28" s="95">
        <v>1.1416322058696931E-2</v>
      </c>
      <c r="N28" s="95">
        <f>K28/'סכום נכסי הקרן'!$C$42</f>
        <v>1.7957941657332122E-3</v>
      </c>
    </row>
    <row r="29" spans="2:14" s="137" customFormat="1">
      <c r="B29" s="87" t="s">
        <v>1425</v>
      </c>
      <c r="C29" s="84" t="s">
        <v>1426</v>
      </c>
      <c r="D29" s="97" t="s">
        <v>1173</v>
      </c>
      <c r="E29" s="84"/>
      <c r="F29" s="97" t="s">
        <v>1402</v>
      </c>
      <c r="G29" s="97" t="s">
        <v>174</v>
      </c>
      <c r="H29" s="94">
        <v>2446</v>
      </c>
      <c r="I29" s="96">
        <v>8963</v>
      </c>
      <c r="J29" s="84"/>
      <c r="K29" s="94">
        <v>766.44548999999995</v>
      </c>
      <c r="L29" s="95">
        <v>1.7788670190869377E-5</v>
      </c>
      <c r="M29" s="95">
        <v>8.5389236112318224E-3</v>
      </c>
      <c r="N29" s="95">
        <f>K29/'סכום נכסי הקרן'!$C$42</f>
        <v>1.3431776997750475E-3</v>
      </c>
    </row>
    <row r="30" spans="2:14" s="137" customFormat="1">
      <c r="B30" s="87" t="s">
        <v>1427</v>
      </c>
      <c r="C30" s="84" t="s">
        <v>1428</v>
      </c>
      <c r="D30" s="97" t="s">
        <v>135</v>
      </c>
      <c r="E30" s="84"/>
      <c r="F30" s="97" t="s">
        <v>1402</v>
      </c>
      <c r="G30" s="97" t="s">
        <v>184</v>
      </c>
      <c r="H30" s="94">
        <v>79267</v>
      </c>
      <c r="I30" s="96">
        <v>1694</v>
      </c>
      <c r="J30" s="84"/>
      <c r="K30" s="94">
        <v>4194.8540300000004</v>
      </c>
      <c r="L30" s="95">
        <v>5.3922055102354039E-5</v>
      </c>
      <c r="M30" s="95">
        <v>4.6734619212695699E-2</v>
      </c>
      <c r="N30" s="95">
        <f>K30/'סכום נכסי הקרן'!$C$42</f>
        <v>7.351383053878351E-3</v>
      </c>
    </row>
    <row r="31" spans="2:14" s="137" customFormat="1">
      <c r="B31" s="87" t="s">
        <v>1429</v>
      </c>
      <c r="C31" s="84" t="s">
        <v>1430</v>
      </c>
      <c r="D31" s="97" t="s">
        <v>1173</v>
      </c>
      <c r="E31" s="84"/>
      <c r="F31" s="97" t="s">
        <v>1402</v>
      </c>
      <c r="G31" s="97" t="s">
        <v>174</v>
      </c>
      <c r="H31" s="94">
        <v>7852</v>
      </c>
      <c r="I31" s="96">
        <v>2184</v>
      </c>
      <c r="J31" s="84"/>
      <c r="K31" s="94">
        <v>599.52093000000002</v>
      </c>
      <c r="L31" s="95">
        <v>8.9728939068428029E-4</v>
      </c>
      <c r="M31" s="95">
        <v>6.6792270179640055E-3</v>
      </c>
      <c r="N31" s="95">
        <f>K31/'סכום נכסי הקרן'!$C$42</f>
        <v>1.0506463332759612E-3</v>
      </c>
    </row>
    <row r="32" spans="2:14" s="137" customFormat="1">
      <c r="B32" s="87" t="s">
        <v>1431</v>
      </c>
      <c r="C32" s="84" t="s">
        <v>1432</v>
      </c>
      <c r="D32" s="97" t="s">
        <v>1173</v>
      </c>
      <c r="E32" s="84"/>
      <c r="F32" s="97" t="s">
        <v>1402</v>
      </c>
      <c r="G32" s="97" t="s">
        <v>174</v>
      </c>
      <c r="H32" s="94">
        <v>4698</v>
      </c>
      <c r="I32" s="96">
        <v>6492</v>
      </c>
      <c r="J32" s="84"/>
      <c r="K32" s="94">
        <v>1066.2595800000001</v>
      </c>
      <c r="L32" s="95">
        <v>1.9185361299802102E-5</v>
      </c>
      <c r="M32" s="95">
        <v>1.1879134553148884E-2</v>
      </c>
      <c r="N32" s="95">
        <f>K32/'סכום נכסי הקרן'!$C$42</f>
        <v>1.8685948429646424E-3</v>
      </c>
    </row>
    <row r="33" spans="2:14" s="137" customFormat="1">
      <c r="B33" s="87" t="s">
        <v>1433</v>
      </c>
      <c r="C33" s="84" t="s">
        <v>1434</v>
      </c>
      <c r="D33" s="97" t="s">
        <v>1173</v>
      </c>
      <c r="E33" s="84"/>
      <c r="F33" s="97" t="s">
        <v>1402</v>
      </c>
      <c r="G33" s="97" t="s">
        <v>174</v>
      </c>
      <c r="H33" s="94">
        <v>4621</v>
      </c>
      <c r="I33" s="96">
        <v>7924</v>
      </c>
      <c r="J33" s="84"/>
      <c r="K33" s="94">
        <v>1280.12346</v>
      </c>
      <c r="L33" s="95">
        <v>2.0846742813052709E-5</v>
      </c>
      <c r="M33" s="95">
        <v>1.4261779318299304E-2</v>
      </c>
      <c r="N33" s="95">
        <f>K33/'סכום נכסי הקרן'!$C$42</f>
        <v>2.2433862640784475E-3</v>
      </c>
    </row>
    <row r="34" spans="2:14" s="137" customFormat="1">
      <c r="B34" s="87" t="s">
        <v>1435</v>
      </c>
      <c r="C34" s="84" t="s">
        <v>1436</v>
      </c>
      <c r="D34" s="97" t="s">
        <v>1173</v>
      </c>
      <c r="E34" s="84"/>
      <c r="F34" s="97" t="s">
        <v>1402</v>
      </c>
      <c r="G34" s="97" t="s">
        <v>174</v>
      </c>
      <c r="H34" s="94">
        <v>946</v>
      </c>
      <c r="I34" s="96">
        <v>6811</v>
      </c>
      <c r="J34" s="84"/>
      <c r="K34" s="94">
        <v>225.25448</v>
      </c>
      <c r="L34" s="95">
        <v>5.9449744227844605E-6</v>
      </c>
      <c r="M34" s="95">
        <v>2.5095467621679742E-3</v>
      </c>
      <c r="N34" s="95">
        <f>K34/'סכום נכסי הקרן'!$C$42</f>
        <v>3.947531797863726E-4</v>
      </c>
    </row>
    <row r="35" spans="2:14" s="137" customFormat="1">
      <c r="B35" s="87" t="s">
        <v>1437</v>
      </c>
      <c r="C35" s="84" t="s">
        <v>1438</v>
      </c>
      <c r="D35" s="97" t="s">
        <v>30</v>
      </c>
      <c r="E35" s="84"/>
      <c r="F35" s="97" t="s">
        <v>1402</v>
      </c>
      <c r="G35" s="97" t="s">
        <v>176</v>
      </c>
      <c r="H35" s="94">
        <v>1427</v>
      </c>
      <c r="I35" s="96">
        <v>5223</v>
      </c>
      <c r="J35" s="84"/>
      <c r="K35" s="94">
        <v>297.07794000000001</v>
      </c>
      <c r="L35" s="95">
        <v>3.3497652582159624E-4</v>
      </c>
      <c r="M35" s="95">
        <v>3.3097276575299712E-3</v>
      </c>
      <c r="N35" s="95">
        <f>K35/'סכום נכסי הקרן'!$C$42</f>
        <v>5.2062210464975088E-4</v>
      </c>
    </row>
    <row r="36" spans="2:14" s="137" customFormat="1">
      <c r="B36" s="87" t="s">
        <v>1439</v>
      </c>
      <c r="C36" s="84" t="s">
        <v>1440</v>
      </c>
      <c r="D36" s="97" t="s">
        <v>150</v>
      </c>
      <c r="E36" s="84"/>
      <c r="F36" s="97" t="s">
        <v>1402</v>
      </c>
      <c r="G36" s="97" t="s">
        <v>176</v>
      </c>
      <c r="H36" s="94">
        <v>935</v>
      </c>
      <c r="I36" s="96">
        <v>10377</v>
      </c>
      <c r="J36" s="84"/>
      <c r="K36" s="94">
        <v>386.73174999999998</v>
      </c>
      <c r="L36" s="95">
        <v>2.5581649415560544E-5</v>
      </c>
      <c r="M36" s="95">
        <v>4.3085554215838654E-3</v>
      </c>
      <c r="N36" s="95">
        <f>K36/'סכום נכסי הקרן'!$C$42</f>
        <v>6.7773829864271071E-4</v>
      </c>
    </row>
    <row r="37" spans="2:14" s="137" customFormat="1">
      <c r="B37" s="87" t="s">
        <v>1441</v>
      </c>
      <c r="C37" s="84" t="s">
        <v>1442</v>
      </c>
      <c r="D37" s="97" t="s">
        <v>134</v>
      </c>
      <c r="E37" s="84"/>
      <c r="F37" s="97" t="s">
        <v>1402</v>
      </c>
      <c r="G37" s="97" t="s">
        <v>174</v>
      </c>
      <c r="H37" s="94">
        <v>300</v>
      </c>
      <c r="I37" s="96">
        <v>23137</v>
      </c>
      <c r="J37" s="84"/>
      <c r="K37" s="94">
        <v>242.66085999999999</v>
      </c>
      <c r="L37" s="95">
        <v>3.1637623837700928E-6</v>
      </c>
      <c r="M37" s="95">
        <v>2.7034702063101967E-3</v>
      </c>
      <c r="N37" s="95">
        <f>K37/'סכום נכסי הקרן'!$C$42</f>
        <v>4.2525745145977024E-4</v>
      </c>
    </row>
    <row r="38" spans="2:14" s="137" customFormat="1">
      <c r="B38" s="87" t="s">
        <v>1443</v>
      </c>
      <c r="C38" s="84" t="s">
        <v>1444</v>
      </c>
      <c r="D38" s="97" t="s">
        <v>1173</v>
      </c>
      <c r="E38" s="84"/>
      <c r="F38" s="97" t="s">
        <v>1402</v>
      </c>
      <c r="G38" s="97" t="s">
        <v>174</v>
      </c>
      <c r="H38" s="94">
        <v>11913</v>
      </c>
      <c r="I38" s="96">
        <v>2410</v>
      </c>
      <c r="J38" s="84"/>
      <c r="K38" s="94">
        <v>1003.7131400000001</v>
      </c>
      <c r="L38" s="95">
        <v>9.6853658536585365E-4</v>
      </c>
      <c r="M38" s="95">
        <v>1.1182308385753086E-2</v>
      </c>
      <c r="N38" s="95">
        <f>K38/'סכום נכסי הקרן'!$C$42</f>
        <v>1.7589836775204852E-3</v>
      </c>
    </row>
    <row r="39" spans="2:14" s="137" customFormat="1">
      <c r="B39" s="87" t="s">
        <v>1445</v>
      </c>
      <c r="C39" s="84" t="s">
        <v>1446</v>
      </c>
      <c r="D39" s="97" t="s">
        <v>1173</v>
      </c>
      <c r="E39" s="84"/>
      <c r="F39" s="97" t="s">
        <v>1402</v>
      </c>
      <c r="G39" s="97" t="s">
        <v>174</v>
      </c>
      <c r="H39" s="94">
        <v>1575</v>
      </c>
      <c r="I39" s="96">
        <v>3394</v>
      </c>
      <c r="J39" s="84"/>
      <c r="K39" s="94">
        <v>186.88042999999999</v>
      </c>
      <c r="L39" s="95">
        <v>3.140578265204387E-5</v>
      </c>
      <c r="M39" s="95">
        <v>2.0820237538408059E-3</v>
      </c>
      <c r="N39" s="95">
        <f>K39/'סכום נכסי הקרן'!$C$42</f>
        <v>3.2750355945126872E-4</v>
      </c>
    </row>
    <row r="40" spans="2:14" s="137" customFormat="1">
      <c r="B40" s="87" t="s">
        <v>1447</v>
      </c>
      <c r="C40" s="84" t="s">
        <v>1448</v>
      </c>
      <c r="D40" s="97" t="s">
        <v>30</v>
      </c>
      <c r="E40" s="84"/>
      <c r="F40" s="97" t="s">
        <v>1402</v>
      </c>
      <c r="G40" s="97" t="s">
        <v>176</v>
      </c>
      <c r="H40" s="94">
        <v>5800</v>
      </c>
      <c r="I40" s="96">
        <v>3497</v>
      </c>
      <c r="J40" s="84"/>
      <c r="K40" s="94">
        <v>808.44415000000004</v>
      </c>
      <c r="L40" s="95">
        <v>2.3265142398716406E-5</v>
      </c>
      <c r="M40" s="95">
        <v>9.006828183955054E-3</v>
      </c>
      <c r="N40" s="95">
        <f>K40/'סכום נכסי הקרן'!$C$42</f>
        <v>1.4167793639096155E-3</v>
      </c>
    </row>
    <row r="41" spans="2:14" s="137" customFormat="1">
      <c r="B41" s="87" t="s">
        <v>1449</v>
      </c>
      <c r="C41" s="84" t="s">
        <v>1450</v>
      </c>
      <c r="D41" s="97" t="s">
        <v>1173</v>
      </c>
      <c r="E41" s="84"/>
      <c r="F41" s="97" t="s">
        <v>1402</v>
      </c>
      <c r="G41" s="97" t="s">
        <v>174</v>
      </c>
      <c r="H41" s="94">
        <v>380</v>
      </c>
      <c r="I41" s="96">
        <v>17207</v>
      </c>
      <c r="J41" s="84"/>
      <c r="K41" s="94">
        <v>228.59154999999998</v>
      </c>
      <c r="L41" s="95">
        <v>6.9724770642201839E-5</v>
      </c>
      <c r="M41" s="95">
        <v>2.546724860528672E-3</v>
      </c>
      <c r="N41" s="95">
        <f>K41/'סכום נכסי הקרן'!$C$42</f>
        <v>4.0060131649677101E-4</v>
      </c>
    </row>
    <row r="42" spans="2:14" s="137" customFormat="1">
      <c r="B42" s="87" t="s">
        <v>1451</v>
      </c>
      <c r="C42" s="84" t="s">
        <v>1452</v>
      </c>
      <c r="D42" s="97" t="s">
        <v>134</v>
      </c>
      <c r="E42" s="84"/>
      <c r="F42" s="97" t="s">
        <v>1402</v>
      </c>
      <c r="G42" s="97" t="s">
        <v>177</v>
      </c>
      <c r="H42" s="94">
        <v>32886</v>
      </c>
      <c r="I42" s="96">
        <v>723</v>
      </c>
      <c r="J42" s="84"/>
      <c r="K42" s="94">
        <v>1079.95595</v>
      </c>
      <c r="L42" s="95">
        <v>4.9466042678545326E-5</v>
      </c>
      <c r="M42" s="95">
        <v>1.2031724996575156E-2</v>
      </c>
      <c r="N42" s="95">
        <f>K42/'סכום נכסי הקרן'!$C$42</f>
        <v>1.8925974093465881E-3</v>
      </c>
    </row>
    <row r="43" spans="2:14" s="137" customFormat="1">
      <c r="B43" s="87" t="s">
        <v>1453</v>
      </c>
      <c r="C43" s="84" t="s">
        <v>1454</v>
      </c>
      <c r="D43" s="97" t="s">
        <v>1173</v>
      </c>
      <c r="E43" s="84"/>
      <c r="F43" s="97" t="s">
        <v>1402</v>
      </c>
      <c r="G43" s="97" t="s">
        <v>174</v>
      </c>
      <c r="H43" s="94">
        <v>6388</v>
      </c>
      <c r="I43" s="96">
        <v>3971</v>
      </c>
      <c r="J43" s="84"/>
      <c r="K43" s="94">
        <v>886.82150999999999</v>
      </c>
      <c r="L43" s="95">
        <v>8.0352201257861633E-5</v>
      </c>
      <c r="M43" s="95">
        <v>9.880025689351056E-3</v>
      </c>
      <c r="N43" s="95">
        <f>K43/'סכום נכסי הקרן'!$C$42</f>
        <v>1.5541338444209963E-3</v>
      </c>
    </row>
    <row r="44" spans="2:14" s="137" customFormat="1">
      <c r="B44" s="87" t="s">
        <v>1455</v>
      </c>
      <c r="C44" s="84" t="s">
        <v>1456</v>
      </c>
      <c r="D44" s="97" t="s">
        <v>1173</v>
      </c>
      <c r="E44" s="84"/>
      <c r="F44" s="97" t="s">
        <v>1402</v>
      </c>
      <c r="G44" s="97" t="s">
        <v>174</v>
      </c>
      <c r="H44" s="94">
        <v>1830</v>
      </c>
      <c r="I44" s="96">
        <v>3414</v>
      </c>
      <c r="J44" s="84"/>
      <c r="K44" s="94">
        <v>218.41679000000002</v>
      </c>
      <c r="L44" s="95">
        <v>1.1341803532692904E-5</v>
      </c>
      <c r="M44" s="95">
        <v>2.4333684646255312E-3</v>
      </c>
      <c r="N44" s="95">
        <f>K44/'סכום נכסי הקרן'!$C$42</f>
        <v>3.8277028883613057E-4</v>
      </c>
    </row>
    <row r="45" spans="2:14" s="137" customFormat="1">
      <c r="B45" s="87" t="s">
        <v>1457</v>
      </c>
      <c r="C45" s="84" t="s">
        <v>1458</v>
      </c>
      <c r="D45" s="97" t="s">
        <v>134</v>
      </c>
      <c r="E45" s="84"/>
      <c r="F45" s="97" t="s">
        <v>1402</v>
      </c>
      <c r="G45" s="97" t="s">
        <v>176</v>
      </c>
      <c r="H45" s="94">
        <v>1523</v>
      </c>
      <c r="I45" s="96">
        <v>18700</v>
      </c>
      <c r="J45" s="84"/>
      <c r="K45" s="94">
        <v>1135.18831</v>
      </c>
      <c r="L45" s="95">
        <v>3.384167694730742E-4</v>
      </c>
      <c r="M45" s="95">
        <v>1.2647065433777097E-2</v>
      </c>
      <c r="N45" s="95">
        <f>K45/'סכום נכסי הקרן'!$C$42</f>
        <v>1.989390821566872E-3</v>
      </c>
    </row>
    <row r="46" spans="2:14" s="137" customFormat="1">
      <c r="B46" s="87" t="s">
        <v>1459</v>
      </c>
      <c r="C46" s="84" t="s">
        <v>1460</v>
      </c>
      <c r="D46" s="97" t="s">
        <v>1178</v>
      </c>
      <c r="E46" s="84"/>
      <c r="F46" s="97" t="s">
        <v>1402</v>
      </c>
      <c r="G46" s="97" t="s">
        <v>174</v>
      </c>
      <c r="H46" s="94">
        <v>390</v>
      </c>
      <c r="I46" s="96">
        <v>31008</v>
      </c>
      <c r="J46" s="84"/>
      <c r="K46" s="94">
        <v>422.77547999999996</v>
      </c>
      <c r="L46" s="95">
        <v>1.2641815235008105E-5</v>
      </c>
      <c r="M46" s="95">
        <v>4.7101164734126974E-3</v>
      </c>
      <c r="N46" s="95">
        <f>K46/'סכום נכסי הקרן'!$C$42</f>
        <v>7.4090408797068078E-4</v>
      </c>
    </row>
    <row r="47" spans="2:14" s="137" customFormat="1">
      <c r="B47" s="87" t="s">
        <v>1461</v>
      </c>
      <c r="C47" s="84" t="s">
        <v>1462</v>
      </c>
      <c r="D47" s="97" t="s">
        <v>1173</v>
      </c>
      <c r="E47" s="84"/>
      <c r="F47" s="97" t="s">
        <v>1402</v>
      </c>
      <c r="G47" s="97" t="s">
        <v>174</v>
      </c>
      <c r="H47" s="94">
        <v>2290</v>
      </c>
      <c r="I47" s="96">
        <v>6507</v>
      </c>
      <c r="J47" s="84"/>
      <c r="K47" s="94">
        <v>520.94001000000003</v>
      </c>
      <c r="L47" s="95">
        <v>3.4696969696969699E-4</v>
      </c>
      <c r="M47" s="95">
        <v>5.8037616627169952E-3</v>
      </c>
      <c r="N47" s="95">
        <f>K47/'סכום נכסי הקרן'!$C$42</f>
        <v>9.1293511865089101E-4</v>
      </c>
    </row>
    <row r="48" spans="2:14" s="137" customFormat="1">
      <c r="B48" s="87" t="s">
        <v>1463</v>
      </c>
      <c r="C48" s="84" t="s">
        <v>1464</v>
      </c>
      <c r="D48" s="97" t="s">
        <v>1173</v>
      </c>
      <c r="E48" s="84"/>
      <c r="F48" s="97" t="s">
        <v>1402</v>
      </c>
      <c r="G48" s="97" t="s">
        <v>174</v>
      </c>
      <c r="H48" s="94">
        <v>10111</v>
      </c>
      <c r="I48" s="96">
        <v>3028</v>
      </c>
      <c r="J48" s="84"/>
      <c r="K48" s="94">
        <v>1070.33914</v>
      </c>
      <c r="L48" s="95">
        <v>3.3150819672131149E-4</v>
      </c>
      <c r="M48" s="95">
        <v>1.1924584688431742E-2</v>
      </c>
      <c r="N48" s="95">
        <f>K48/'סכום נכסי הקרן'!$C$42</f>
        <v>1.8757441759418567E-3</v>
      </c>
    </row>
    <row r="49" spans="2:14" s="137" customFormat="1">
      <c r="B49" s="87" t="s">
        <v>1465</v>
      </c>
      <c r="C49" s="84" t="s">
        <v>1466</v>
      </c>
      <c r="D49" s="97" t="s">
        <v>30</v>
      </c>
      <c r="E49" s="84"/>
      <c r="F49" s="97" t="s">
        <v>1402</v>
      </c>
      <c r="G49" s="97" t="s">
        <v>176</v>
      </c>
      <c r="H49" s="94">
        <v>2716.9999999999995</v>
      </c>
      <c r="I49" s="96">
        <v>2915</v>
      </c>
      <c r="J49" s="84"/>
      <c r="K49" s="94">
        <v>315.68548000000004</v>
      </c>
      <c r="L49" s="95">
        <v>2.1649402390438242E-4</v>
      </c>
      <c r="M49" s="95">
        <v>3.5170331537798622E-3</v>
      </c>
      <c r="N49" s="95">
        <f>K49/'סכום נכסי הקרן'!$C$42</f>
        <v>5.5323138098024665E-4</v>
      </c>
    </row>
    <row r="50" spans="2:14" s="137" customFormat="1">
      <c r="B50" s="87" t="s">
        <v>1467</v>
      </c>
      <c r="C50" s="84" t="s">
        <v>1468</v>
      </c>
      <c r="D50" s="97" t="s">
        <v>1178</v>
      </c>
      <c r="E50" s="84"/>
      <c r="F50" s="97" t="s">
        <v>1402</v>
      </c>
      <c r="G50" s="97" t="s">
        <v>174</v>
      </c>
      <c r="H50" s="94">
        <v>1397</v>
      </c>
      <c r="I50" s="96">
        <v>4790</v>
      </c>
      <c r="J50" s="84"/>
      <c r="K50" s="94">
        <v>233.93938</v>
      </c>
      <c r="L50" s="95">
        <v>1.2529147982062781E-4</v>
      </c>
      <c r="M50" s="95">
        <v>2.6063047164370861E-3</v>
      </c>
      <c r="N50" s="95">
        <f>K50/'סכום נכסי הקרן'!$C$42</f>
        <v>4.0997326282812461E-4</v>
      </c>
    </row>
    <row r="51" spans="2:14" s="137" customFormat="1">
      <c r="B51" s="87" t="s">
        <v>1469</v>
      </c>
      <c r="C51" s="84" t="s">
        <v>1470</v>
      </c>
      <c r="D51" s="97" t="s">
        <v>30</v>
      </c>
      <c r="E51" s="84"/>
      <c r="F51" s="97" t="s">
        <v>1402</v>
      </c>
      <c r="G51" s="97" t="s">
        <v>176</v>
      </c>
      <c r="H51" s="94">
        <v>3147</v>
      </c>
      <c r="I51" s="96">
        <v>3661.5</v>
      </c>
      <c r="J51" s="84"/>
      <c r="K51" s="94">
        <v>459.28494000000018</v>
      </c>
      <c r="L51" s="95">
        <v>4.2423759570116689E-4</v>
      </c>
      <c r="M51" s="95">
        <v>5.1168661954670682E-3</v>
      </c>
      <c r="N51" s="95">
        <f>K51/'סכום נכסי הקרן'!$C$42</f>
        <v>8.0488605817293152E-4</v>
      </c>
    </row>
    <row r="52" spans="2:14" s="137" customFormat="1">
      <c r="B52" s="87" t="s">
        <v>1471</v>
      </c>
      <c r="C52" s="84" t="s">
        <v>1472</v>
      </c>
      <c r="D52" s="97" t="s">
        <v>30</v>
      </c>
      <c r="E52" s="84"/>
      <c r="F52" s="97" t="s">
        <v>1402</v>
      </c>
      <c r="G52" s="97" t="s">
        <v>176</v>
      </c>
      <c r="H52" s="94">
        <v>1862.0000000000002</v>
      </c>
      <c r="I52" s="96">
        <v>4548</v>
      </c>
      <c r="J52" s="84"/>
      <c r="K52" s="94">
        <v>337.541</v>
      </c>
      <c r="L52" s="95">
        <v>3.2905322621490363E-4</v>
      </c>
      <c r="M52" s="95">
        <v>3.7605242020000676E-3</v>
      </c>
      <c r="N52" s="95">
        <f>K52/'סכום נכסי הקרן'!$C$42</f>
        <v>5.9153266589091595E-4</v>
      </c>
    </row>
    <row r="53" spans="2:14" s="137" customFormat="1">
      <c r="B53" s="87" t="s">
        <v>1473</v>
      </c>
      <c r="C53" s="84" t="s">
        <v>1474</v>
      </c>
      <c r="D53" s="97" t="s">
        <v>1173</v>
      </c>
      <c r="E53" s="84"/>
      <c r="F53" s="97" t="s">
        <v>1402</v>
      </c>
      <c r="G53" s="97" t="s">
        <v>174</v>
      </c>
      <c r="H53" s="94">
        <v>5965</v>
      </c>
      <c r="I53" s="96">
        <v>2479</v>
      </c>
      <c r="J53" s="84"/>
      <c r="K53" s="94">
        <v>516.96172999999999</v>
      </c>
      <c r="L53" s="95">
        <v>1.4249586779899878E-4</v>
      </c>
      <c r="M53" s="95">
        <v>5.7594398818893834E-3</v>
      </c>
      <c r="N53" s="95">
        <f>K53/'סכום נכסי הקרן'!$C$42</f>
        <v>9.0596327649227761E-4</v>
      </c>
    </row>
    <row r="54" spans="2:14" s="137" customFormat="1">
      <c r="B54" s="87" t="s">
        <v>1475</v>
      </c>
      <c r="C54" s="84" t="s">
        <v>1476</v>
      </c>
      <c r="D54" s="97" t="s">
        <v>134</v>
      </c>
      <c r="E54" s="84"/>
      <c r="F54" s="97" t="s">
        <v>1402</v>
      </c>
      <c r="G54" s="97" t="s">
        <v>174</v>
      </c>
      <c r="H54" s="94">
        <v>1087</v>
      </c>
      <c r="I54" s="96">
        <v>42298.5</v>
      </c>
      <c r="J54" s="84"/>
      <c r="K54" s="94">
        <v>1607.4073100000001</v>
      </c>
      <c r="L54" s="95">
        <v>1.8429870021095164E-4</v>
      </c>
      <c r="M54" s="95">
        <v>1.790802922230729E-2</v>
      </c>
      <c r="N54" s="95">
        <f>K54/'סכום נכסי הקרן'!$C$42</f>
        <v>2.8169435157709608E-3</v>
      </c>
    </row>
    <row r="55" spans="2:14" s="137" customFormat="1">
      <c r="B55" s="87" t="s">
        <v>1477</v>
      </c>
      <c r="C55" s="84" t="s">
        <v>1478</v>
      </c>
      <c r="D55" s="97" t="s">
        <v>30</v>
      </c>
      <c r="E55" s="84"/>
      <c r="F55" s="97" t="s">
        <v>1402</v>
      </c>
      <c r="G55" s="97" t="s">
        <v>176</v>
      </c>
      <c r="H55" s="94">
        <v>2461</v>
      </c>
      <c r="I55" s="96">
        <v>2778</v>
      </c>
      <c r="J55" s="84"/>
      <c r="K55" s="94">
        <v>272.50234999999998</v>
      </c>
      <c r="L55" s="95">
        <v>7.5399716538733269E-4</v>
      </c>
      <c r="M55" s="95">
        <v>3.0359324712461392E-3</v>
      </c>
      <c r="N55" s="95">
        <f>K55/'סכום נכסי הקרן'!$C$42</f>
        <v>4.7755396102114827E-4</v>
      </c>
    </row>
    <row r="56" spans="2:14" s="137" customFormat="1">
      <c r="B56" s="87" t="s">
        <v>1479</v>
      </c>
      <c r="C56" s="84" t="s">
        <v>1480</v>
      </c>
      <c r="D56" s="97" t="s">
        <v>1173</v>
      </c>
      <c r="E56" s="84"/>
      <c r="F56" s="97" t="s">
        <v>1402</v>
      </c>
      <c r="G56" s="97" t="s">
        <v>174</v>
      </c>
      <c r="H56" s="94">
        <v>3571</v>
      </c>
      <c r="I56" s="96">
        <v>3853</v>
      </c>
      <c r="J56" s="84"/>
      <c r="K56" s="94">
        <v>481.01684</v>
      </c>
      <c r="L56" s="95">
        <v>1.3009099885406261E-4</v>
      </c>
      <c r="M56" s="95">
        <v>5.3589800006209444E-3</v>
      </c>
      <c r="N56" s="95">
        <f>K56/'סכום נכסי הקרן'!$C$42</f>
        <v>8.4297070194028028E-4</v>
      </c>
    </row>
    <row r="57" spans="2:14" s="137" customFormat="1">
      <c r="B57" s="87" t="s">
        <v>1481</v>
      </c>
      <c r="C57" s="84" t="s">
        <v>1482</v>
      </c>
      <c r="D57" s="97" t="s">
        <v>1173</v>
      </c>
      <c r="E57" s="84"/>
      <c r="F57" s="97" t="s">
        <v>1402</v>
      </c>
      <c r="G57" s="97" t="s">
        <v>174</v>
      </c>
      <c r="H57" s="94">
        <v>1706</v>
      </c>
      <c r="I57" s="96">
        <v>14084</v>
      </c>
      <c r="J57" s="96">
        <v>1.50027</v>
      </c>
      <c r="K57" s="94">
        <v>841.49482</v>
      </c>
      <c r="L57" s="95">
        <v>1.8229330426328583E-5</v>
      </c>
      <c r="M57" s="95">
        <v>9.3750437323693731E-3</v>
      </c>
      <c r="N57" s="95">
        <f>K57/'סכום נכסי הקרן'!$C$42</f>
        <v>1.4746998859634724E-3</v>
      </c>
    </row>
    <row r="58" spans="2:14" s="137" customFormat="1">
      <c r="B58" s="87" t="s">
        <v>1483</v>
      </c>
      <c r="C58" s="84" t="s">
        <v>1484</v>
      </c>
      <c r="D58" s="97" t="s">
        <v>1173</v>
      </c>
      <c r="E58" s="84"/>
      <c r="F58" s="97" t="s">
        <v>1402</v>
      </c>
      <c r="G58" s="97" t="s">
        <v>174</v>
      </c>
      <c r="H58" s="94">
        <v>25727</v>
      </c>
      <c r="I58" s="96">
        <v>4083</v>
      </c>
      <c r="J58" s="84"/>
      <c r="K58" s="94">
        <v>3672.3152000000005</v>
      </c>
      <c r="L58" s="95">
        <v>1.8848871385966106E-5</v>
      </c>
      <c r="M58" s="95">
        <v>4.0913045191466282E-2</v>
      </c>
      <c r="N58" s="95">
        <f>K58/'סכום נכסי הקרן'!$C$42</f>
        <v>6.4356460407705499E-3</v>
      </c>
    </row>
    <row r="59" spans="2:14" s="137" customFormat="1">
      <c r="B59" s="87" t="s">
        <v>1485</v>
      </c>
      <c r="C59" s="84" t="s">
        <v>1486</v>
      </c>
      <c r="D59" s="97" t="s">
        <v>1173</v>
      </c>
      <c r="E59" s="84"/>
      <c r="F59" s="97" t="s">
        <v>1402</v>
      </c>
      <c r="G59" s="97" t="s">
        <v>174</v>
      </c>
      <c r="H59" s="94">
        <v>735</v>
      </c>
      <c r="I59" s="96">
        <v>8323</v>
      </c>
      <c r="J59" s="84"/>
      <c r="K59" s="94">
        <v>213.86447000000001</v>
      </c>
      <c r="L59" s="95">
        <v>1.8008126692713376E-6</v>
      </c>
      <c r="M59" s="95">
        <v>2.3826513383053242E-3</v>
      </c>
      <c r="N59" s="95">
        <f>K59/'סכום נכסי הקרן'!$C$42</f>
        <v>3.7479245507493258E-4</v>
      </c>
    </row>
    <row r="60" spans="2:14" s="137" customFormat="1">
      <c r="B60" s="87" t="s">
        <v>1487</v>
      </c>
      <c r="C60" s="84" t="s">
        <v>1488</v>
      </c>
      <c r="D60" s="97" t="s">
        <v>1173</v>
      </c>
      <c r="E60" s="84"/>
      <c r="F60" s="97" t="s">
        <v>1402</v>
      </c>
      <c r="G60" s="97" t="s">
        <v>174</v>
      </c>
      <c r="H60" s="94">
        <v>2460</v>
      </c>
      <c r="I60" s="96">
        <v>22206</v>
      </c>
      <c r="J60" s="84"/>
      <c r="K60" s="94">
        <v>1909.75153</v>
      </c>
      <c r="L60" s="95">
        <v>7.7942514316012102E-6</v>
      </c>
      <c r="M60" s="95">
        <v>2.1276428192046767E-2</v>
      </c>
      <c r="N60" s="95">
        <f>K60/'סכום נכסי הקרן'!$C$42</f>
        <v>3.3467946522945523E-3</v>
      </c>
    </row>
    <row r="61" spans="2:14" s="137" customFormat="1">
      <c r="B61" s="87" t="s">
        <v>1489</v>
      </c>
      <c r="C61" s="84" t="s">
        <v>1490</v>
      </c>
      <c r="D61" s="97" t="s">
        <v>134</v>
      </c>
      <c r="E61" s="84"/>
      <c r="F61" s="97" t="s">
        <v>1402</v>
      </c>
      <c r="G61" s="97" t="s">
        <v>174</v>
      </c>
      <c r="H61" s="94">
        <v>18000</v>
      </c>
      <c r="I61" s="96">
        <v>4601</v>
      </c>
      <c r="J61" s="96">
        <v>12.208729999999999</v>
      </c>
      <c r="K61" s="94">
        <v>2907.5260099999996</v>
      </c>
      <c r="L61" s="95">
        <v>4.463506803565958E-5</v>
      </c>
      <c r="M61" s="95">
        <v>3.2392574320007611E-2</v>
      </c>
      <c r="N61" s="95">
        <f>K61/'סכום נכסי הקרן'!$C$42</f>
        <v>5.0953709678008821E-3</v>
      </c>
    </row>
    <row r="62" spans="2:14" s="137" customFormat="1">
      <c r="B62" s="87" t="s">
        <v>1491</v>
      </c>
      <c r="C62" s="84" t="s">
        <v>1492</v>
      </c>
      <c r="D62" s="97" t="s">
        <v>1173</v>
      </c>
      <c r="E62" s="84"/>
      <c r="F62" s="97" t="s">
        <v>1402</v>
      </c>
      <c r="G62" s="97" t="s">
        <v>174</v>
      </c>
      <c r="H62" s="94">
        <v>1080</v>
      </c>
      <c r="I62" s="96">
        <v>12291</v>
      </c>
      <c r="J62" s="96">
        <v>1.58579</v>
      </c>
      <c r="K62" s="94">
        <v>465.65460999999999</v>
      </c>
      <c r="L62" s="95">
        <v>1.1776606155701825E-5</v>
      </c>
      <c r="M62" s="95">
        <v>5.1878303100301969E-3</v>
      </c>
      <c r="N62" s="95">
        <f>K62/'סכום נכסי הקרן'!$C$42</f>
        <v>8.1604875507773796E-4</v>
      </c>
    </row>
    <row r="63" spans="2:14" s="137" customFormat="1">
      <c r="B63" s="87" t="s">
        <v>1493</v>
      </c>
      <c r="C63" s="84" t="s">
        <v>1494</v>
      </c>
      <c r="D63" s="97" t="s">
        <v>1173</v>
      </c>
      <c r="E63" s="84"/>
      <c r="F63" s="97" t="s">
        <v>1402</v>
      </c>
      <c r="G63" s="97" t="s">
        <v>174</v>
      </c>
      <c r="H63" s="94">
        <v>3675</v>
      </c>
      <c r="I63" s="96">
        <v>2451</v>
      </c>
      <c r="J63" s="84"/>
      <c r="K63" s="94">
        <v>314.89958000000001</v>
      </c>
      <c r="L63" s="95">
        <v>5.452522255192878E-5</v>
      </c>
      <c r="M63" s="95">
        <v>3.508277488629993E-3</v>
      </c>
      <c r="N63" s="95">
        <f>K63/'סכום נכסי הקרן'!$C$42</f>
        <v>5.5185410970913095E-4</v>
      </c>
    </row>
    <row r="64" spans="2:14" s="137" customFormat="1">
      <c r="B64" s="87" t="s">
        <v>1495</v>
      </c>
      <c r="C64" s="84" t="s">
        <v>1496</v>
      </c>
      <c r="D64" s="97" t="s">
        <v>1173</v>
      </c>
      <c r="E64" s="84"/>
      <c r="F64" s="97" t="s">
        <v>1402</v>
      </c>
      <c r="G64" s="97" t="s">
        <v>174</v>
      </c>
      <c r="H64" s="94">
        <v>2090</v>
      </c>
      <c r="I64" s="96">
        <v>7011</v>
      </c>
      <c r="J64" s="84"/>
      <c r="K64" s="94">
        <v>512.26854000000003</v>
      </c>
      <c r="L64" s="95">
        <v>2.8243243243243241E-4</v>
      </c>
      <c r="M64" s="95">
        <v>5.7071533312789847E-3</v>
      </c>
      <c r="N64" s="95">
        <f>K64/'סכום נכסי הקרן'!$C$42</f>
        <v>8.9773857136835912E-4</v>
      </c>
    </row>
    <row r="65" spans="2:14" s="137" customFormat="1">
      <c r="B65" s="83"/>
      <c r="C65" s="84"/>
      <c r="D65" s="84"/>
      <c r="E65" s="84"/>
      <c r="F65" s="84"/>
      <c r="G65" s="84"/>
      <c r="H65" s="94"/>
      <c r="I65" s="96"/>
      <c r="J65" s="84"/>
      <c r="K65" s="84"/>
      <c r="L65" s="84"/>
      <c r="M65" s="95"/>
      <c r="N65" s="84"/>
    </row>
    <row r="66" spans="2:14" s="137" customFormat="1">
      <c r="B66" s="102" t="s">
        <v>74</v>
      </c>
      <c r="C66" s="82"/>
      <c r="D66" s="82"/>
      <c r="E66" s="82"/>
      <c r="F66" s="82"/>
      <c r="G66" s="82"/>
      <c r="H66" s="91"/>
      <c r="I66" s="93"/>
      <c r="J66" s="82"/>
      <c r="K66" s="91">
        <v>38701.642839999993</v>
      </c>
      <c r="L66" s="82"/>
      <c r="M66" s="92">
        <v>0.43117270067038554</v>
      </c>
      <c r="N66" s="92">
        <f>K66/'סכום נכסי הקרן'!$C$42</f>
        <v>6.7823719084506101E-2</v>
      </c>
    </row>
    <row r="67" spans="2:14" s="137" customFormat="1">
      <c r="B67" s="87" t="s">
        <v>1497</v>
      </c>
      <c r="C67" s="84" t="s">
        <v>1498</v>
      </c>
      <c r="D67" s="97" t="s">
        <v>134</v>
      </c>
      <c r="E67" s="84"/>
      <c r="F67" s="97" t="s">
        <v>1413</v>
      </c>
      <c r="G67" s="97" t="s">
        <v>174</v>
      </c>
      <c r="H67" s="94">
        <v>1271</v>
      </c>
      <c r="I67" s="96">
        <v>11575</v>
      </c>
      <c r="J67" s="84"/>
      <c r="K67" s="94">
        <v>514.32540000000006</v>
      </c>
      <c r="L67" s="95">
        <v>2.3363534239875225E-5</v>
      </c>
      <c r="M67" s="95">
        <v>5.7300686861843919E-3</v>
      </c>
      <c r="N67" s="95">
        <f>K67/'סכום נכסי הקרן'!$C$42</f>
        <v>9.0134317015536395E-4</v>
      </c>
    </row>
    <row r="68" spans="2:14" s="137" customFormat="1">
      <c r="B68" s="87" t="s">
        <v>1499</v>
      </c>
      <c r="C68" s="84" t="s">
        <v>1500</v>
      </c>
      <c r="D68" s="97" t="s">
        <v>1173</v>
      </c>
      <c r="E68" s="84"/>
      <c r="F68" s="97" t="s">
        <v>1413</v>
      </c>
      <c r="G68" s="97" t="s">
        <v>174</v>
      </c>
      <c r="H68" s="94">
        <v>72404</v>
      </c>
      <c r="I68" s="96">
        <v>8004</v>
      </c>
      <c r="J68" s="84"/>
      <c r="K68" s="94">
        <v>20260.075699999998</v>
      </c>
      <c r="L68" s="95">
        <v>2.962701493388307E-4</v>
      </c>
      <c r="M68" s="95">
        <v>0.22571629818067568</v>
      </c>
      <c r="N68" s="95">
        <f>K68/'סכום נכסי הקרן'!$C$42</f>
        <v>3.5505306288636823E-2</v>
      </c>
    </row>
    <row r="69" spans="2:14" s="137" customFormat="1">
      <c r="B69" s="87" t="s">
        <v>1501</v>
      </c>
      <c r="C69" s="84" t="s">
        <v>1502</v>
      </c>
      <c r="D69" s="97" t="s">
        <v>134</v>
      </c>
      <c r="E69" s="84"/>
      <c r="F69" s="97" t="s">
        <v>1413</v>
      </c>
      <c r="G69" s="97" t="s">
        <v>174</v>
      </c>
      <c r="H69" s="94">
        <v>10369</v>
      </c>
      <c r="I69" s="96">
        <v>10102.5</v>
      </c>
      <c r="J69" s="84"/>
      <c r="K69" s="94">
        <v>3662.1586899999998</v>
      </c>
      <c r="L69" s="95">
        <v>3.8351304458463971E-3</v>
      </c>
      <c r="M69" s="95">
        <v>4.0799892117727513E-2</v>
      </c>
      <c r="N69" s="95">
        <f>K69/'סכום נכסי הקרן'!$C$42</f>
        <v>6.4178469958057959E-3</v>
      </c>
    </row>
    <row r="70" spans="2:14" s="137" customFormat="1">
      <c r="B70" s="87" t="s">
        <v>1503</v>
      </c>
      <c r="C70" s="84" t="s">
        <v>1504</v>
      </c>
      <c r="D70" s="97" t="s">
        <v>134</v>
      </c>
      <c r="E70" s="84"/>
      <c r="F70" s="97" t="s">
        <v>1413</v>
      </c>
      <c r="G70" s="97" t="s">
        <v>174</v>
      </c>
      <c r="H70" s="94">
        <v>7072</v>
      </c>
      <c r="I70" s="96">
        <v>7492</v>
      </c>
      <c r="J70" s="84"/>
      <c r="K70" s="94">
        <v>1852.3005000000001</v>
      </c>
      <c r="L70" s="95">
        <v>1.6566795812086434E-4</v>
      </c>
      <c r="M70" s="95">
        <v>2.0636369684354866E-2</v>
      </c>
      <c r="N70" s="95">
        <f>K70/'סכום נכסי הקרן'!$C$42</f>
        <v>3.2461130730669059E-3</v>
      </c>
    </row>
    <row r="71" spans="2:14" s="137" customFormat="1">
      <c r="B71" s="87" t="s">
        <v>1505</v>
      </c>
      <c r="C71" s="84" t="s">
        <v>1506</v>
      </c>
      <c r="D71" s="97" t="s">
        <v>30</v>
      </c>
      <c r="E71" s="84"/>
      <c r="F71" s="97" t="s">
        <v>1413</v>
      </c>
      <c r="G71" s="97" t="s">
        <v>176</v>
      </c>
      <c r="H71" s="94">
        <v>7499</v>
      </c>
      <c r="I71" s="96">
        <v>19001</v>
      </c>
      <c r="J71" s="84"/>
      <c r="K71" s="94">
        <v>5679.4490800000003</v>
      </c>
      <c r="L71" s="95">
        <v>8.2582012120251038E-3</v>
      </c>
      <c r="M71" s="95">
        <v>6.3274404351966185E-2</v>
      </c>
      <c r="N71" s="95">
        <f>K71/'סכום נכסי הקרן'!$C$42</f>
        <v>9.9531009716867288E-3</v>
      </c>
    </row>
    <row r="72" spans="2:14" s="137" customFormat="1">
      <c r="B72" s="87" t="s">
        <v>1507</v>
      </c>
      <c r="C72" s="84" t="s">
        <v>1508</v>
      </c>
      <c r="D72" s="97" t="s">
        <v>134</v>
      </c>
      <c r="E72" s="84"/>
      <c r="F72" s="97" t="s">
        <v>1413</v>
      </c>
      <c r="G72" s="97" t="s">
        <v>174</v>
      </c>
      <c r="H72" s="94">
        <v>11944</v>
      </c>
      <c r="I72" s="96">
        <v>10498</v>
      </c>
      <c r="J72" s="84"/>
      <c r="K72" s="94">
        <v>4383.5683899999995</v>
      </c>
      <c r="L72" s="95">
        <v>2.9645522059281614E-4</v>
      </c>
      <c r="M72" s="95">
        <v>4.8837074671573139E-2</v>
      </c>
      <c r="N72" s="95">
        <f>K72/'סכום נכסי הקרן'!$C$42</f>
        <v>7.682100532533381E-3</v>
      </c>
    </row>
    <row r="73" spans="2:14" s="137" customFormat="1">
      <c r="B73" s="87" t="s">
        <v>1509</v>
      </c>
      <c r="C73" s="84" t="s">
        <v>1510</v>
      </c>
      <c r="D73" s="97" t="s">
        <v>1173</v>
      </c>
      <c r="E73" s="84"/>
      <c r="F73" s="97" t="s">
        <v>1413</v>
      </c>
      <c r="G73" s="97" t="s">
        <v>174</v>
      </c>
      <c r="H73" s="94">
        <v>18068</v>
      </c>
      <c r="I73" s="96">
        <v>3720</v>
      </c>
      <c r="J73" s="84"/>
      <c r="K73" s="94">
        <v>2349.7650800000001</v>
      </c>
      <c r="L73" s="95">
        <v>5.8467986279322706E-5</v>
      </c>
      <c r="M73" s="95">
        <v>2.6178592977903797E-2</v>
      </c>
      <c r="N73" s="95">
        <f>K73/'סכום נכסי הקרן'!$C$42</f>
        <v>4.117908052621108E-3</v>
      </c>
    </row>
    <row r="74" spans="2:14" s="137" customFormat="1">
      <c r="B74" s="139"/>
      <c r="C74" s="139"/>
    </row>
    <row r="75" spans="2:14" s="137" customFormat="1">
      <c r="B75" s="139"/>
      <c r="C75" s="139"/>
    </row>
    <row r="76" spans="2:14" s="137" customFormat="1">
      <c r="B76" s="139"/>
      <c r="C76" s="139"/>
    </row>
    <row r="77" spans="2:14" s="137" customFormat="1">
      <c r="B77" s="140" t="s">
        <v>262</v>
      </c>
      <c r="C77" s="139"/>
    </row>
    <row r="78" spans="2:14" s="137" customFormat="1">
      <c r="B78" s="140" t="s">
        <v>122</v>
      </c>
      <c r="C78" s="139"/>
    </row>
    <row r="79" spans="2:14" s="137" customFormat="1">
      <c r="B79" s="140" t="s">
        <v>247</v>
      </c>
      <c r="C79" s="139"/>
    </row>
    <row r="80" spans="2:14" s="137" customFormat="1">
      <c r="B80" s="140" t="s">
        <v>257</v>
      </c>
      <c r="C80" s="139"/>
    </row>
    <row r="81" spans="2:3" s="137" customFormat="1">
      <c r="B81" s="140" t="s">
        <v>255</v>
      </c>
      <c r="C81" s="139"/>
    </row>
    <row r="82" spans="2:3" s="137" customFormat="1">
      <c r="B82" s="139"/>
      <c r="C82" s="139"/>
    </row>
    <row r="83" spans="2:3" s="137" customFormat="1">
      <c r="B83" s="139"/>
      <c r="C83" s="139"/>
    </row>
    <row r="84" spans="2:3" s="137" customFormat="1">
      <c r="B84" s="139"/>
      <c r="C84" s="139"/>
    </row>
    <row r="85" spans="2:3" s="137" customFormat="1">
      <c r="B85" s="139"/>
      <c r="C85" s="139"/>
    </row>
    <row r="86" spans="2:3" s="137" customFormat="1">
      <c r="B86" s="139"/>
      <c r="C86" s="139"/>
    </row>
    <row r="87" spans="2:3" s="137" customFormat="1">
      <c r="B87" s="139"/>
      <c r="C87" s="139"/>
    </row>
    <row r="88" spans="2:3" s="137" customFormat="1">
      <c r="B88" s="139"/>
      <c r="C88" s="139"/>
    </row>
    <row r="89" spans="2:3" s="137" customFormat="1">
      <c r="B89" s="139"/>
      <c r="C89" s="139"/>
    </row>
    <row r="90" spans="2:3" s="137" customFormat="1">
      <c r="B90" s="139"/>
      <c r="C90" s="139"/>
    </row>
    <row r="91" spans="2:3" s="137" customFormat="1">
      <c r="B91" s="139"/>
      <c r="C91" s="139"/>
    </row>
    <row r="92" spans="2:3" s="137" customFormat="1">
      <c r="B92" s="139"/>
      <c r="C92" s="139"/>
    </row>
    <row r="93" spans="2:3" s="137" customFormat="1">
      <c r="B93" s="139"/>
      <c r="C93" s="139"/>
    </row>
    <row r="94" spans="2:3" s="137" customFormat="1">
      <c r="B94" s="139"/>
      <c r="C94" s="139"/>
    </row>
    <row r="95" spans="2:3" s="137" customFormat="1">
      <c r="B95" s="139"/>
      <c r="C95" s="139"/>
    </row>
    <row r="96" spans="2:3" s="137" customFormat="1">
      <c r="B96" s="139"/>
      <c r="C96" s="139"/>
    </row>
    <row r="97" spans="2:3" s="137" customFormat="1">
      <c r="B97" s="139"/>
      <c r="C97" s="139"/>
    </row>
    <row r="98" spans="2:3" s="137" customFormat="1">
      <c r="B98" s="139"/>
      <c r="C98" s="139"/>
    </row>
    <row r="99" spans="2:3" s="137" customFormat="1">
      <c r="B99" s="139"/>
      <c r="C99" s="139"/>
    </row>
    <row r="100" spans="2:3" s="137" customFormat="1">
      <c r="B100" s="139"/>
      <c r="C100" s="139"/>
    </row>
    <row r="101" spans="2:3" s="137" customFormat="1">
      <c r="B101" s="139"/>
      <c r="C101" s="139"/>
    </row>
    <row r="102" spans="2:3" s="137" customFormat="1">
      <c r="B102" s="139"/>
      <c r="C102" s="139"/>
    </row>
    <row r="103" spans="2:3" s="137" customFormat="1">
      <c r="B103" s="139"/>
      <c r="C103" s="139"/>
    </row>
    <row r="104" spans="2:3" s="137" customFormat="1">
      <c r="B104" s="139"/>
      <c r="C104" s="139"/>
    </row>
    <row r="105" spans="2:3" s="137" customFormat="1">
      <c r="B105" s="139"/>
      <c r="C105" s="139"/>
    </row>
    <row r="106" spans="2:3" s="137" customFormat="1">
      <c r="B106" s="139"/>
      <c r="C106" s="139"/>
    </row>
    <row r="107" spans="2:3" s="137" customFormat="1">
      <c r="B107" s="139"/>
      <c r="C107" s="139"/>
    </row>
    <row r="108" spans="2:3" s="137" customFormat="1">
      <c r="B108" s="139"/>
      <c r="C108" s="139"/>
    </row>
    <row r="109" spans="2:3" s="137" customFormat="1">
      <c r="B109" s="139"/>
      <c r="C109" s="139"/>
    </row>
    <row r="110" spans="2:3" s="137" customFormat="1">
      <c r="B110" s="139"/>
      <c r="C110" s="139"/>
    </row>
    <row r="111" spans="2:3" s="137" customFormat="1">
      <c r="B111" s="139"/>
      <c r="C111" s="139"/>
    </row>
    <row r="112" spans="2:3" s="137" customFormat="1">
      <c r="B112" s="139"/>
      <c r="C112" s="139"/>
    </row>
    <row r="113" spans="2:3" s="137" customFormat="1">
      <c r="B113" s="139"/>
      <c r="C113" s="139"/>
    </row>
    <row r="114" spans="2:3" s="137" customFormat="1">
      <c r="B114" s="139"/>
      <c r="C114" s="139"/>
    </row>
    <row r="115" spans="2:3" s="137" customFormat="1">
      <c r="B115" s="139"/>
      <c r="C115" s="139"/>
    </row>
    <row r="116" spans="2:3" s="137" customFormat="1">
      <c r="B116" s="139"/>
      <c r="C116" s="139"/>
    </row>
    <row r="117" spans="2:3" s="137" customFormat="1">
      <c r="B117" s="139"/>
      <c r="C117" s="139"/>
    </row>
    <row r="118" spans="2:3" s="137" customFormat="1">
      <c r="B118" s="139"/>
      <c r="C118" s="139"/>
    </row>
    <row r="119" spans="2:3" s="137" customFormat="1">
      <c r="B119" s="139"/>
      <c r="C119" s="139"/>
    </row>
    <row r="120" spans="2:3" s="137" customFormat="1">
      <c r="B120" s="139"/>
      <c r="C120" s="139"/>
    </row>
    <row r="121" spans="2:3" s="137" customFormat="1">
      <c r="B121" s="139"/>
      <c r="C121" s="139"/>
    </row>
    <row r="122" spans="2:3" s="137" customFormat="1">
      <c r="B122" s="139"/>
      <c r="C122" s="139"/>
    </row>
    <row r="123" spans="2:3" s="137" customFormat="1">
      <c r="B123" s="139"/>
      <c r="C123" s="139"/>
    </row>
    <row r="124" spans="2:3" s="137" customFormat="1">
      <c r="B124" s="139"/>
      <c r="C124" s="139"/>
    </row>
    <row r="125" spans="2:3" s="137" customFormat="1">
      <c r="B125" s="139"/>
      <c r="C125" s="139"/>
    </row>
    <row r="126" spans="2:3" s="137" customFormat="1">
      <c r="B126" s="139"/>
      <c r="C126" s="139"/>
    </row>
    <row r="127" spans="2:3" s="137" customFormat="1">
      <c r="B127" s="139"/>
      <c r="C127" s="139"/>
    </row>
    <row r="128" spans="2:3" s="137" customFormat="1">
      <c r="B128" s="139"/>
      <c r="C128" s="139"/>
    </row>
    <row r="129" spans="2:3" s="137" customFormat="1">
      <c r="B129" s="139"/>
      <c r="C129" s="139"/>
    </row>
    <row r="130" spans="2:3" s="137" customFormat="1">
      <c r="B130" s="139"/>
      <c r="C130" s="139"/>
    </row>
    <row r="131" spans="2:3" s="137" customFormat="1">
      <c r="B131" s="139"/>
      <c r="C131" s="139"/>
    </row>
    <row r="132" spans="2:3" s="137" customFormat="1">
      <c r="B132" s="139"/>
      <c r="C132" s="139"/>
    </row>
    <row r="133" spans="2:3" s="137" customFormat="1">
      <c r="B133" s="139"/>
      <c r="C133" s="139"/>
    </row>
    <row r="134" spans="2:3" s="137" customFormat="1">
      <c r="B134" s="139"/>
      <c r="C134" s="139"/>
    </row>
    <row r="135" spans="2:3" s="137" customFormat="1">
      <c r="B135" s="139"/>
      <c r="C135" s="139"/>
    </row>
    <row r="136" spans="2:3" s="137" customFormat="1">
      <c r="B136" s="139"/>
      <c r="C136" s="139"/>
    </row>
    <row r="137" spans="2:3" s="137" customFormat="1">
      <c r="B137" s="139"/>
      <c r="C137" s="139"/>
    </row>
    <row r="138" spans="2:3" s="137" customFormat="1">
      <c r="B138" s="139"/>
      <c r="C138" s="139"/>
    </row>
    <row r="139" spans="2:3" s="137" customFormat="1">
      <c r="B139" s="139"/>
      <c r="C139" s="139"/>
    </row>
    <row r="140" spans="2:3" s="137" customFormat="1">
      <c r="B140" s="139"/>
      <c r="C140" s="139"/>
    </row>
    <row r="141" spans="2:3" s="137" customFormat="1">
      <c r="B141" s="139"/>
      <c r="C141" s="139"/>
    </row>
    <row r="142" spans="2:3" s="137" customFormat="1">
      <c r="B142" s="139"/>
      <c r="C142" s="139"/>
    </row>
    <row r="143" spans="2:3" s="137" customFormat="1">
      <c r="B143" s="139"/>
      <c r="C143" s="139"/>
    </row>
    <row r="144" spans="2:3" s="137" customFormat="1">
      <c r="B144" s="139"/>
      <c r="C144" s="139"/>
    </row>
    <row r="145" spans="2:3" s="137" customFormat="1">
      <c r="B145" s="139"/>
      <c r="C145" s="139"/>
    </row>
    <row r="146" spans="2:3" s="137" customFormat="1">
      <c r="B146" s="139"/>
      <c r="C146" s="139"/>
    </row>
    <row r="147" spans="2:3" s="137" customFormat="1">
      <c r="B147" s="139"/>
      <c r="C147" s="139"/>
    </row>
    <row r="148" spans="2:3" s="137" customFormat="1">
      <c r="B148" s="139"/>
      <c r="C148" s="139"/>
    </row>
    <row r="149" spans="2:3" s="137" customFormat="1">
      <c r="B149" s="139"/>
      <c r="C149" s="139"/>
    </row>
    <row r="150" spans="2:3" s="137" customFormat="1">
      <c r="B150" s="139"/>
      <c r="C150" s="139"/>
    </row>
    <row r="151" spans="2:3" s="137" customFormat="1">
      <c r="B151" s="139"/>
      <c r="C151" s="139"/>
    </row>
    <row r="152" spans="2:3" s="137" customFormat="1">
      <c r="B152" s="139"/>
      <c r="C152" s="139"/>
    </row>
    <row r="153" spans="2:3" s="137" customFormat="1">
      <c r="B153" s="139"/>
      <c r="C153" s="139"/>
    </row>
    <row r="154" spans="2:3" s="137" customFormat="1">
      <c r="B154" s="139"/>
      <c r="C154" s="139"/>
    </row>
    <row r="155" spans="2:3" s="137" customFormat="1">
      <c r="B155" s="139"/>
      <c r="C155" s="139"/>
    </row>
    <row r="156" spans="2:3" s="137" customFormat="1">
      <c r="B156" s="139"/>
      <c r="C156" s="139"/>
    </row>
    <row r="157" spans="2:3" s="137" customFormat="1">
      <c r="B157" s="139"/>
      <c r="C157" s="139"/>
    </row>
    <row r="158" spans="2:3" s="137" customFormat="1">
      <c r="B158" s="139"/>
      <c r="C158" s="139"/>
    </row>
    <row r="159" spans="2:3" s="137" customFormat="1">
      <c r="B159" s="139"/>
      <c r="C159" s="139"/>
    </row>
    <row r="160" spans="2:3" s="137" customFormat="1">
      <c r="B160" s="139"/>
      <c r="C160" s="139"/>
    </row>
    <row r="161" spans="2:3" s="137" customFormat="1">
      <c r="B161" s="139"/>
      <c r="C161" s="139"/>
    </row>
    <row r="162" spans="2:3" s="137" customFormat="1">
      <c r="B162" s="139"/>
      <c r="C162" s="139"/>
    </row>
    <row r="163" spans="2:3" s="137" customFormat="1">
      <c r="B163" s="139"/>
      <c r="C163" s="139"/>
    </row>
    <row r="164" spans="2:3" s="137" customFormat="1">
      <c r="B164" s="139"/>
      <c r="C164" s="139"/>
    </row>
    <row r="165" spans="2:3" s="137" customFormat="1">
      <c r="B165" s="139"/>
      <c r="C165" s="139"/>
    </row>
    <row r="166" spans="2:3" s="137" customFormat="1">
      <c r="B166" s="139"/>
      <c r="C166" s="139"/>
    </row>
    <row r="167" spans="2:3" s="137" customFormat="1">
      <c r="B167" s="139"/>
      <c r="C167" s="139"/>
    </row>
    <row r="168" spans="2:3" s="137" customFormat="1">
      <c r="B168" s="139"/>
      <c r="C168" s="139"/>
    </row>
    <row r="169" spans="2:3" s="137" customFormat="1">
      <c r="B169" s="139"/>
      <c r="C169" s="139"/>
    </row>
    <row r="170" spans="2:3" s="137" customFormat="1">
      <c r="B170" s="139"/>
      <c r="C170" s="139"/>
    </row>
    <row r="171" spans="2:3" s="137" customFormat="1">
      <c r="B171" s="139"/>
      <c r="C171" s="139"/>
    </row>
    <row r="172" spans="2:3" s="137" customFormat="1">
      <c r="B172" s="139"/>
      <c r="C172" s="139"/>
    </row>
    <row r="173" spans="2:3" s="137" customFormat="1">
      <c r="B173" s="139"/>
      <c r="C173" s="139"/>
    </row>
    <row r="174" spans="2:3" s="137" customFormat="1">
      <c r="B174" s="139"/>
      <c r="C174" s="139"/>
    </row>
    <row r="175" spans="2:3" s="137" customFormat="1">
      <c r="B175" s="139"/>
      <c r="C175" s="139"/>
    </row>
    <row r="176" spans="2:3" s="137" customFormat="1">
      <c r="B176" s="139"/>
      <c r="C176" s="139"/>
    </row>
    <row r="177" spans="2:3" s="137" customFormat="1">
      <c r="B177" s="139"/>
      <c r="C177" s="139"/>
    </row>
    <row r="178" spans="2:3" s="137" customFormat="1">
      <c r="B178" s="139"/>
      <c r="C178" s="139"/>
    </row>
    <row r="179" spans="2:3" s="137" customFormat="1">
      <c r="B179" s="139"/>
      <c r="C179" s="139"/>
    </row>
    <row r="180" spans="2:3" s="137" customFormat="1">
      <c r="B180" s="139"/>
      <c r="C180" s="139"/>
    </row>
    <row r="181" spans="2:3" s="137" customFormat="1">
      <c r="B181" s="139"/>
      <c r="C181" s="139"/>
    </row>
    <row r="182" spans="2:3" s="137" customFormat="1">
      <c r="B182" s="139"/>
      <c r="C182" s="139"/>
    </row>
    <row r="183" spans="2:3" s="137" customFormat="1">
      <c r="B183" s="139"/>
      <c r="C183" s="139"/>
    </row>
    <row r="184" spans="2:3" s="137" customFormat="1">
      <c r="B184" s="139"/>
      <c r="C184" s="139"/>
    </row>
    <row r="185" spans="2:3" s="137" customFormat="1">
      <c r="B185" s="139"/>
      <c r="C185" s="139"/>
    </row>
    <row r="186" spans="2:3" s="137" customFormat="1">
      <c r="B186" s="139"/>
      <c r="C186" s="139"/>
    </row>
    <row r="187" spans="2:3" s="137" customFormat="1">
      <c r="B187" s="139"/>
      <c r="C187" s="139"/>
    </row>
    <row r="188" spans="2:3" s="137" customFormat="1">
      <c r="B188" s="139"/>
      <c r="C188" s="139"/>
    </row>
    <row r="189" spans="2:3" s="137" customFormat="1">
      <c r="B189" s="139"/>
      <c r="C189" s="139"/>
    </row>
    <row r="190" spans="2:3" s="137" customFormat="1">
      <c r="B190" s="139"/>
      <c r="C190" s="139"/>
    </row>
    <row r="191" spans="2:3" s="137" customFormat="1">
      <c r="B191" s="139"/>
      <c r="C191" s="139"/>
    </row>
    <row r="192" spans="2:3" s="137" customFormat="1">
      <c r="B192" s="139"/>
      <c r="C192" s="139"/>
    </row>
    <row r="193" spans="2:7" s="137" customFormat="1">
      <c r="B193" s="139"/>
      <c r="C193" s="139"/>
    </row>
    <row r="194" spans="2:7" s="137" customFormat="1">
      <c r="B194" s="139"/>
      <c r="C194" s="139"/>
    </row>
    <row r="195" spans="2:7" s="137" customFormat="1">
      <c r="B195" s="139"/>
      <c r="C195" s="139"/>
    </row>
    <row r="196" spans="2:7">
      <c r="D196" s="1"/>
      <c r="E196" s="1"/>
      <c r="F196" s="1"/>
      <c r="G196" s="1"/>
    </row>
    <row r="197" spans="2:7">
      <c r="D197" s="1"/>
      <c r="E197" s="1"/>
      <c r="F197" s="1"/>
      <c r="G197" s="1"/>
    </row>
    <row r="198" spans="2:7">
      <c r="D198" s="1"/>
      <c r="E198" s="1"/>
      <c r="F198" s="1"/>
      <c r="G198" s="1"/>
    </row>
    <row r="199" spans="2:7">
      <c r="D199" s="1"/>
      <c r="E199" s="1"/>
      <c r="F199" s="1"/>
      <c r="G199" s="1"/>
    </row>
    <row r="200" spans="2:7">
      <c r="D200" s="1"/>
      <c r="E200" s="1"/>
      <c r="F200" s="1"/>
      <c r="G200" s="1"/>
    </row>
    <row r="201" spans="2:7">
      <c r="D201" s="1"/>
      <c r="E201" s="1"/>
      <c r="F201" s="1"/>
      <c r="G201" s="1"/>
    </row>
    <row r="202" spans="2:7">
      <c r="D202" s="1"/>
      <c r="E202" s="1"/>
      <c r="F202" s="1"/>
      <c r="G202" s="1"/>
    </row>
    <row r="203" spans="2:7">
      <c r="D203" s="1"/>
      <c r="E203" s="1"/>
      <c r="F203" s="1"/>
      <c r="G203" s="1"/>
    </row>
    <row r="204" spans="2:7">
      <c r="D204" s="1"/>
      <c r="E204" s="1"/>
      <c r="F204" s="1"/>
      <c r="G204" s="1"/>
    </row>
    <row r="205" spans="2:7">
      <c r="D205" s="1"/>
      <c r="E205" s="1"/>
      <c r="F205" s="1"/>
      <c r="G205" s="1"/>
    </row>
    <row r="206" spans="2:7">
      <c r="D206" s="1"/>
      <c r="E206" s="1"/>
      <c r="F206" s="1"/>
      <c r="G206" s="1"/>
    </row>
    <row r="207" spans="2:7">
      <c r="D207" s="1"/>
      <c r="E207" s="1"/>
      <c r="F207" s="1"/>
      <c r="G207" s="1"/>
    </row>
    <row r="208" spans="2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U44:XFD48 A1:B1048576 D1:I1048576 K44:S48 K49:XFD1048576 K1:XFD43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0.71093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190</v>
      </c>
      <c r="C1" s="78" t="s" vm="1">
        <v>263</v>
      </c>
    </row>
    <row r="2" spans="2:65">
      <c r="B2" s="57" t="s">
        <v>189</v>
      </c>
      <c r="C2" s="78" t="s">
        <v>264</v>
      </c>
    </row>
    <row r="3" spans="2:65">
      <c r="B3" s="57" t="s">
        <v>191</v>
      </c>
      <c r="C3" s="78" t="s">
        <v>265</v>
      </c>
    </row>
    <row r="4" spans="2:65">
      <c r="B4" s="57" t="s">
        <v>192</v>
      </c>
      <c r="C4" s="78">
        <v>2145</v>
      </c>
    </row>
    <row r="6" spans="2:65" ht="26.25" customHeight="1">
      <c r="B6" s="194" t="s">
        <v>220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65" ht="26.25" customHeight="1">
      <c r="B7" s="194" t="s">
        <v>100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6"/>
      <c r="BM7" s="3"/>
    </row>
    <row r="8" spans="2:65" s="3" customFormat="1" ht="78.75">
      <c r="B8" s="22" t="s">
        <v>125</v>
      </c>
      <c r="C8" s="30" t="s">
        <v>50</v>
      </c>
      <c r="D8" s="30" t="s">
        <v>130</v>
      </c>
      <c r="E8" s="30" t="s">
        <v>127</v>
      </c>
      <c r="F8" s="30" t="s">
        <v>69</v>
      </c>
      <c r="G8" s="30" t="s">
        <v>15</v>
      </c>
      <c r="H8" s="30" t="s">
        <v>70</v>
      </c>
      <c r="I8" s="30" t="s">
        <v>110</v>
      </c>
      <c r="J8" s="30" t="s">
        <v>249</v>
      </c>
      <c r="K8" s="30" t="s">
        <v>248</v>
      </c>
      <c r="L8" s="30" t="s">
        <v>66</v>
      </c>
      <c r="M8" s="30" t="s">
        <v>63</v>
      </c>
      <c r="N8" s="30" t="s">
        <v>193</v>
      </c>
      <c r="O8" s="20" t="s">
        <v>195</v>
      </c>
      <c r="P8" s="1"/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32" t="s">
        <v>258</v>
      </c>
      <c r="K9" s="32"/>
      <c r="L9" s="32" t="s">
        <v>252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117" t="s">
        <v>34</v>
      </c>
      <c r="C11" s="118"/>
      <c r="D11" s="118"/>
      <c r="E11" s="118"/>
      <c r="F11" s="118"/>
      <c r="G11" s="118"/>
      <c r="H11" s="118"/>
      <c r="I11" s="118"/>
      <c r="J11" s="119"/>
      <c r="K11" s="122"/>
      <c r="L11" s="119">
        <v>32568.583420000003</v>
      </c>
      <c r="M11" s="118"/>
      <c r="N11" s="120">
        <v>1</v>
      </c>
      <c r="O11" s="120">
        <f>L11/'סכום נכסי הקרן'!$C$42</f>
        <v>5.7075676657719461E-2</v>
      </c>
      <c r="P11" s="142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BG11" s="1"/>
      <c r="BH11" s="3"/>
      <c r="BI11" s="1"/>
      <c r="BM11" s="1"/>
    </row>
    <row r="12" spans="2:65" s="4" customFormat="1" ht="18" customHeight="1">
      <c r="B12" s="121" t="s">
        <v>242</v>
      </c>
      <c r="C12" s="118"/>
      <c r="D12" s="118"/>
      <c r="E12" s="118"/>
      <c r="F12" s="118"/>
      <c r="G12" s="118"/>
      <c r="H12" s="118"/>
      <c r="I12" s="118"/>
      <c r="J12" s="119"/>
      <c r="K12" s="122"/>
      <c r="L12" s="119">
        <v>32568.583420000006</v>
      </c>
      <c r="M12" s="118"/>
      <c r="N12" s="120">
        <v>1.0000000000000002</v>
      </c>
      <c r="O12" s="120">
        <f>L12/'סכום נכסי הקרן'!$C$42</f>
        <v>5.7075676657719468E-2</v>
      </c>
      <c r="P12" s="142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BG12" s="1"/>
      <c r="BH12" s="3"/>
      <c r="BI12" s="1"/>
      <c r="BM12" s="1"/>
    </row>
    <row r="13" spans="2:65">
      <c r="B13" s="102" t="s">
        <v>1511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32568.583420000006</v>
      </c>
      <c r="M13" s="82"/>
      <c r="N13" s="92">
        <v>1.0000000000000002</v>
      </c>
      <c r="O13" s="92">
        <f>L13/'סכום נכסי הקרן'!$C$42</f>
        <v>5.7075676657719468E-2</v>
      </c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BH13" s="3"/>
    </row>
    <row r="14" spans="2:65" ht="20.25">
      <c r="B14" s="87" t="s">
        <v>1512</v>
      </c>
      <c r="C14" s="84" t="s">
        <v>1513</v>
      </c>
      <c r="D14" s="97" t="s">
        <v>30</v>
      </c>
      <c r="E14" s="84"/>
      <c r="F14" s="97" t="s">
        <v>1413</v>
      </c>
      <c r="G14" s="84" t="s">
        <v>679</v>
      </c>
      <c r="H14" s="84" t="s">
        <v>1514</v>
      </c>
      <c r="I14" s="97" t="s">
        <v>174</v>
      </c>
      <c r="J14" s="94">
        <v>25968.66</v>
      </c>
      <c r="K14" s="96">
        <v>10908</v>
      </c>
      <c r="L14" s="94">
        <v>9902.9855200000002</v>
      </c>
      <c r="M14" s="95">
        <v>2.8190597984860347E-3</v>
      </c>
      <c r="N14" s="95">
        <v>0.30406558959879992</v>
      </c>
      <c r="O14" s="95">
        <f>L14/'סכום נכסי הקרן'!$C$42</f>
        <v>1.7354749274679931E-2</v>
      </c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BH14" s="4"/>
    </row>
    <row r="15" spans="2:65">
      <c r="B15" s="87" t="s">
        <v>1515</v>
      </c>
      <c r="C15" s="84" t="s">
        <v>1516</v>
      </c>
      <c r="D15" s="97" t="s">
        <v>30</v>
      </c>
      <c r="E15" s="84"/>
      <c r="F15" s="97" t="s">
        <v>1413</v>
      </c>
      <c r="G15" s="84" t="s">
        <v>1517</v>
      </c>
      <c r="H15" s="84" t="s">
        <v>1518</v>
      </c>
      <c r="I15" s="97" t="s">
        <v>174</v>
      </c>
      <c r="J15" s="94">
        <v>193214.18</v>
      </c>
      <c r="K15" s="96">
        <v>1232</v>
      </c>
      <c r="L15" s="94">
        <v>8321.8738899999989</v>
      </c>
      <c r="M15" s="95">
        <v>2.8329992342117491E-4</v>
      </c>
      <c r="N15" s="95">
        <v>0.25551844802957041</v>
      </c>
      <c r="O15" s="95">
        <f>L15/'סכום נכסי הקרן'!$C$42</f>
        <v>1.4583888319818055E-2</v>
      </c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</row>
    <row r="16" spans="2:65">
      <c r="B16" s="87" t="s">
        <v>1519</v>
      </c>
      <c r="C16" s="84" t="s">
        <v>1520</v>
      </c>
      <c r="D16" s="97" t="s">
        <v>30</v>
      </c>
      <c r="E16" s="84"/>
      <c r="F16" s="97" t="s">
        <v>1413</v>
      </c>
      <c r="G16" s="84" t="s">
        <v>1521</v>
      </c>
      <c r="H16" s="84" t="s">
        <v>1514</v>
      </c>
      <c r="I16" s="97" t="s">
        <v>176</v>
      </c>
      <c r="J16" s="94">
        <v>5634.01</v>
      </c>
      <c r="K16" s="96">
        <v>25006</v>
      </c>
      <c r="L16" s="94">
        <v>5615.5005000000001</v>
      </c>
      <c r="M16" s="95">
        <v>3.1982384110369272E-4</v>
      </c>
      <c r="N16" s="95">
        <v>0.17242077825686408</v>
      </c>
      <c r="O16" s="95">
        <f>L16/'סכום נכסי הקרן'!$C$42</f>
        <v>9.8410325888611191E-3</v>
      </c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</row>
    <row r="17" spans="2:59">
      <c r="B17" s="87" t="s">
        <v>1522</v>
      </c>
      <c r="C17" s="84" t="s">
        <v>1523</v>
      </c>
      <c r="D17" s="97" t="s">
        <v>30</v>
      </c>
      <c r="E17" s="84"/>
      <c r="F17" s="97" t="s">
        <v>1402</v>
      </c>
      <c r="G17" s="84" t="s">
        <v>846</v>
      </c>
      <c r="H17" s="84"/>
      <c r="I17" s="97" t="s">
        <v>176</v>
      </c>
      <c r="J17" s="94">
        <v>146</v>
      </c>
      <c r="K17" s="96">
        <v>164772</v>
      </c>
      <c r="L17" s="94">
        <v>958.87648000000002</v>
      </c>
      <c r="M17" s="95">
        <v>6.967850216936832E-4</v>
      </c>
      <c r="N17" s="95">
        <v>2.9441761946918596E-2</v>
      </c>
      <c r="O17" s="95">
        <f>L17/'סכום נכסי הקרן'!$C$42</f>
        <v>1.6804084851158748E-3</v>
      </c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</row>
    <row r="18" spans="2:59">
      <c r="B18" s="87" t="s">
        <v>1524</v>
      </c>
      <c r="C18" s="84" t="s">
        <v>1525</v>
      </c>
      <c r="D18" s="97" t="s">
        <v>148</v>
      </c>
      <c r="E18" s="84"/>
      <c r="F18" s="97" t="s">
        <v>1402</v>
      </c>
      <c r="G18" s="84" t="s">
        <v>846</v>
      </c>
      <c r="H18" s="84"/>
      <c r="I18" s="97" t="s">
        <v>176</v>
      </c>
      <c r="J18" s="94">
        <v>3089.9999999999995</v>
      </c>
      <c r="K18" s="96">
        <v>3785</v>
      </c>
      <c r="L18" s="94">
        <v>466.17690999999996</v>
      </c>
      <c r="M18" s="95">
        <v>1.1193659080815485E-4</v>
      </c>
      <c r="N18" s="95">
        <v>1.4313699309185364E-2</v>
      </c>
      <c r="O18" s="95">
        <f>L18/'סכום נכסי הקרן'!$C$42</f>
        <v>8.1696407354688635E-4</v>
      </c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</row>
    <row r="19" spans="2:59" ht="20.25">
      <c r="B19" s="87" t="s">
        <v>1526</v>
      </c>
      <c r="C19" s="84" t="s">
        <v>1527</v>
      </c>
      <c r="D19" s="97" t="s">
        <v>148</v>
      </c>
      <c r="E19" s="84"/>
      <c r="F19" s="97" t="s">
        <v>1402</v>
      </c>
      <c r="G19" s="84" t="s">
        <v>846</v>
      </c>
      <c r="H19" s="84"/>
      <c r="I19" s="97" t="s">
        <v>176</v>
      </c>
      <c r="J19" s="94">
        <v>2780</v>
      </c>
      <c r="K19" s="96">
        <v>2314</v>
      </c>
      <c r="L19" s="94">
        <v>256.40976000000001</v>
      </c>
      <c r="M19" s="95">
        <v>2.462361739005593E-5</v>
      </c>
      <c r="N19" s="95">
        <v>7.8729171819779432E-3</v>
      </c>
      <c r="O19" s="95">
        <f>L19/'סכום נכסי הקרן'!$C$42</f>
        <v>4.4935207543157703E-4</v>
      </c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BG19" s="4"/>
    </row>
    <row r="20" spans="2:59">
      <c r="B20" s="87" t="s">
        <v>1528</v>
      </c>
      <c r="C20" s="84" t="s">
        <v>1529</v>
      </c>
      <c r="D20" s="97" t="s">
        <v>30</v>
      </c>
      <c r="E20" s="84"/>
      <c r="F20" s="97" t="s">
        <v>1402</v>
      </c>
      <c r="G20" s="84" t="s">
        <v>846</v>
      </c>
      <c r="H20" s="84"/>
      <c r="I20" s="97" t="s">
        <v>174</v>
      </c>
      <c r="J20" s="94">
        <v>1362.08</v>
      </c>
      <c r="K20" s="96">
        <v>11764</v>
      </c>
      <c r="L20" s="94">
        <v>560.18317000000002</v>
      </c>
      <c r="M20" s="95">
        <v>2.1934727021155192E-4</v>
      </c>
      <c r="N20" s="95">
        <v>1.7200108545586842E-2</v>
      </c>
      <c r="O20" s="95">
        <f>L20/'סכום נכסי הקרן'!$C$42</f>
        <v>9.8170783382559197E-4</v>
      </c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BG20" s="3"/>
    </row>
    <row r="21" spans="2:59">
      <c r="B21" s="87" t="s">
        <v>1530</v>
      </c>
      <c r="C21" s="84" t="s">
        <v>1531</v>
      </c>
      <c r="D21" s="97" t="s">
        <v>30</v>
      </c>
      <c r="E21" s="84"/>
      <c r="F21" s="97" t="s">
        <v>1402</v>
      </c>
      <c r="G21" s="84" t="s">
        <v>846</v>
      </c>
      <c r="H21" s="84"/>
      <c r="I21" s="97" t="s">
        <v>176</v>
      </c>
      <c r="J21" s="94">
        <v>394</v>
      </c>
      <c r="K21" s="96">
        <v>120355</v>
      </c>
      <c r="L21" s="94">
        <v>1890.1086</v>
      </c>
      <c r="M21" s="95">
        <v>3.0099292418345571E-4</v>
      </c>
      <c r="N21" s="95">
        <v>5.8034719398919438E-2</v>
      </c>
      <c r="O21" s="95">
        <f>L21/'סכום נכסי הקרן'!$C$42</f>
        <v>3.3123708793342047E-3</v>
      </c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</row>
    <row r="22" spans="2:59">
      <c r="B22" s="87" t="s">
        <v>1532</v>
      </c>
      <c r="C22" s="84" t="s">
        <v>1533</v>
      </c>
      <c r="D22" s="97" t="s">
        <v>30</v>
      </c>
      <c r="E22" s="84"/>
      <c r="F22" s="97" t="s">
        <v>1402</v>
      </c>
      <c r="G22" s="84" t="s">
        <v>846</v>
      </c>
      <c r="H22" s="84"/>
      <c r="I22" s="97" t="s">
        <v>174</v>
      </c>
      <c r="J22" s="94">
        <v>4506.2</v>
      </c>
      <c r="K22" s="96">
        <v>1647.11</v>
      </c>
      <c r="L22" s="94">
        <v>259.48012</v>
      </c>
      <c r="M22" s="95">
        <v>9.5798273907174103E-5</v>
      </c>
      <c r="N22" s="95">
        <v>7.9671908554873206E-3</v>
      </c>
      <c r="O22" s="95">
        <f>L22/'סכום נכסי הקרן'!$C$42</f>
        <v>4.5473280913813362E-4</v>
      </c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</row>
    <row r="23" spans="2:59">
      <c r="B23" s="87" t="s">
        <v>1534</v>
      </c>
      <c r="C23" s="84" t="s">
        <v>1535</v>
      </c>
      <c r="D23" s="97" t="s">
        <v>30</v>
      </c>
      <c r="E23" s="84"/>
      <c r="F23" s="97" t="s">
        <v>1402</v>
      </c>
      <c r="G23" s="84" t="s">
        <v>846</v>
      </c>
      <c r="H23" s="84"/>
      <c r="I23" s="97" t="s">
        <v>174</v>
      </c>
      <c r="J23" s="94">
        <v>9160.4</v>
      </c>
      <c r="K23" s="96">
        <v>1645</v>
      </c>
      <c r="L23" s="94">
        <v>526.80727999999999</v>
      </c>
      <c r="M23" s="95">
        <v>3.4471619205852328E-4</v>
      </c>
      <c r="N23" s="95">
        <v>1.6175320652002736E-2</v>
      </c>
      <c r="O23" s="95">
        <f>L23/'סכום נכסי הקרן'!$C$42</f>
        <v>9.2321737136864021E-4</v>
      </c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</row>
    <row r="24" spans="2:59">
      <c r="B24" s="87" t="s">
        <v>1536</v>
      </c>
      <c r="C24" s="84" t="s">
        <v>1537</v>
      </c>
      <c r="D24" s="97" t="s">
        <v>30</v>
      </c>
      <c r="E24" s="84"/>
      <c r="F24" s="97" t="s">
        <v>1402</v>
      </c>
      <c r="G24" s="84" t="s">
        <v>846</v>
      </c>
      <c r="H24" s="84"/>
      <c r="I24" s="97" t="s">
        <v>174</v>
      </c>
      <c r="J24" s="94">
        <v>292</v>
      </c>
      <c r="K24" s="96">
        <v>45569.19</v>
      </c>
      <c r="L24" s="94">
        <v>465.18485999999996</v>
      </c>
      <c r="M24" s="95">
        <v>9.116397816677869E-5</v>
      </c>
      <c r="N24" s="95">
        <v>1.4283238973001667E-2</v>
      </c>
      <c r="O24" s="95">
        <f>L24/'סכום נכסי הקרן'!$C$42</f>
        <v>8.1522552924798012E-4</v>
      </c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</row>
    <row r="25" spans="2:59">
      <c r="B25" s="87" t="s">
        <v>1538</v>
      </c>
      <c r="C25" s="84" t="s">
        <v>1539</v>
      </c>
      <c r="D25" s="97" t="s">
        <v>30</v>
      </c>
      <c r="E25" s="84"/>
      <c r="F25" s="97" t="s">
        <v>1402</v>
      </c>
      <c r="G25" s="84" t="s">
        <v>846</v>
      </c>
      <c r="H25" s="84"/>
      <c r="I25" s="97" t="s">
        <v>174</v>
      </c>
      <c r="J25" s="94">
        <v>7710.26</v>
      </c>
      <c r="K25" s="96">
        <v>2134.08</v>
      </c>
      <c r="L25" s="94">
        <v>575.24274000000003</v>
      </c>
      <c r="M25" s="95">
        <v>3.728445383954625E-5</v>
      </c>
      <c r="N25" s="95">
        <v>1.7662504155668921E-2</v>
      </c>
      <c r="O25" s="95">
        <f>L25/'סכום נכסי הקרן'!$C$42</f>
        <v>1.0080993761545857E-3</v>
      </c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</row>
    <row r="26" spans="2:59">
      <c r="B26" s="87" t="s">
        <v>1540</v>
      </c>
      <c r="C26" s="84" t="s">
        <v>1541</v>
      </c>
      <c r="D26" s="97" t="s">
        <v>30</v>
      </c>
      <c r="E26" s="84"/>
      <c r="F26" s="97" t="s">
        <v>1402</v>
      </c>
      <c r="G26" s="84" t="s">
        <v>846</v>
      </c>
      <c r="H26" s="84"/>
      <c r="I26" s="97" t="s">
        <v>176</v>
      </c>
      <c r="J26" s="94">
        <v>10350.209999999999</v>
      </c>
      <c r="K26" s="96">
        <v>1253.7</v>
      </c>
      <c r="L26" s="94">
        <v>517.21281999999997</v>
      </c>
      <c r="M26" s="95">
        <v>6.9104490308491819E-4</v>
      </c>
      <c r="N26" s="95">
        <v>1.5880728164627062E-2</v>
      </c>
      <c r="O26" s="95">
        <f>L26/'סכום נכסי הקרן'!$C$42</f>
        <v>9.064033058133928E-4</v>
      </c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</row>
    <row r="27" spans="2:59">
      <c r="B27" s="87" t="s">
        <v>1542</v>
      </c>
      <c r="C27" s="84" t="s">
        <v>1543</v>
      </c>
      <c r="D27" s="97" t="s">
        <v>30</v>
      </c>
      <c r="E27" s="84"/>
      <c r="F27" s="97" t="s">
        <v>1402</v>
      </c>
      <c r="G27" s="84" t="s">
        <v>846</v>
      </c>
      <c r="H27" s="84"/>
      <c r="I27" s="97" t="s">
        <v>184</v>
      </c>
      <c r="J27" s="94">
        <v>3525.82</v>
      </c>
      <c r="K27" s="96">
        <v>9711.4500000000007</v>
      </c>
      <c r="L27" s="94">
        <v>1069.6831599999998</v>
      </c>
      <c r="M27" s="95">
        <v>3.6157429510872818E-4</v>
      </c>
      <c r="N27" s="95">
        <v>3.284401861160223E-2</v>
      </c>
      <c r="O27" s="95">
        <f>L27/'סכום נכסי הקרן'!$C$42</f>
        <v>1.8745945864159289E-3</v>
      </c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</row>
    <row r="28" spans="2:59">
      <c r="B28" s="87" t="s">
        <v>1544</v>
      </c>
      <c r="C28" s="84" t="s">
        <v>1545</v>
      </c>
      <c r="D28" s="97" t="s">
        <v>148</v>
      </c>
      <c r="E28" s="84"/>
      <c r="F28" s="97" t="s">
        <v>1402</v>
      </c>
      <c r="G28" s="84" t="s">
        <v>846</v>
      </c>
      <c r="H28" s="84"/>
      <c r="I28" s="97" t="s">
        <v>174</v>
      </c>
      <c r="J28" s="94">
        <v>3102.0000000000005</v>
      </c>
      <c r="K28" s="96">
        <v>10907.35</v>
      </c>
      <c r="L28" s="94">
        <v>1182.85761</v>
      </c>
      <c r="M28" s="95">
        <v>3.67768668634231E-5</v>
      </c>
      <c r="N28" s="95">
        <v>3.631897631978738E-2</v>
      </c>
      <c r="O28" s="95">
        <f>L28/'סכום נכסי הקרן'!$C$42</f>
        <v>2.0729301489675546E-3</v>
      </c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</row>
    <row r="29" spans="2:59">
      <c r="B29" s="83"/>
      <c r="C29" s="84"/>
      <c r="D29" s="84"/>
      <c r="E29" s="84"/>
      <c r="F29" s="84"/>
      <c r="G29" s="84"/>
      <c r="H29" s="84"/>
      <c r="I29" s="84"/>
      <c r="J29" s="94"/>
      <c r="K29" s="96"/>
      <c r="L29" s="84"/>
      <c r="M29" s="84"/>
      <c r="N29" s="95"/>
      <c r="O29" s="84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</row>
    <row r="30" spans="2:5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</row>
    <row r="31" spans="2:5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</row>
    <row r="32" spans="2:59">
      <c r="B32" s="99" t="s">
        <v>262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</row>
    <row r="33" spans="2:31">
      <c r="B33" s="99" t="s">
        <v>122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</row>
    <row r="34" spans="2:31">
      <c r="B34" s="99" t="s">
        <v>247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</row>
    <row r="35" spans="2:31">
      <c r="B35" s="99" t="s">
        <v>257</v>
      </c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</row>
    <row r="36" spans="2:31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</row>
    <row r="37" spans="2:31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</row>
    <row r="38" spans="2:31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</row>
    <row r="39" spans="2:31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</row>
    <row r="40" spans="2:31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</row>
    <row r="41" spans="2:31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</row>
    <row r="42" spans="2:31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</row>
    <row r="43" spans="2:31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</row>
    <row r="44" spans="2:31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</row>
    <row r="45" spans="2:31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</row>
    <row r="46" spans="2:31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2:31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2:31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2:31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2:31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2:31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2:31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2:31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2:31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2:31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2:31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</row>
    <row r="57" spans="2:31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</row>
    <row r="58" spans="2:31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</row>
    <row r="59" spans="2:31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</row>
    <row r="60" spans="2:31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</row>
    <row r="61" spans="2:31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</row>
    <row r="62" spans="2:31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</row>
    <row r="63" spans="2:31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</row>
    <row r="64" spans="2:31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</row>
    <row r="65" spans="2:31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</row>
    <row r="66" spans="2:31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</row>
    <row r="67" spans="2:31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</row>
    <row r="68" spans="2:31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</row>
    <row r="69" spans="2:31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</row>
    <row r="70" spans="2:31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</row>
    <row r="71" spans="2:31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</row>
    <row r="72" spans="2:31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</row>
    <row r="73" spans="2:31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</row>
    <row r="74" spans="2:31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31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31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31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31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31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31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</row>
    <row r="117" spans="2:15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</row>
    <row r="118" spans="2:15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</row>
    <row r="119" spans="2:15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</row>
    <row r="120" spans="2:15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</row>
    <row r="121" spans="2:15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</row>
    <row r="122" spans="2:15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</row>
    <row r="123" spans="2:15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</row>
    <row r="124" spans="2:15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</row>
    <row r="125" spans="2:1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</row>
    <row r="126" spans="2:15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</row>
    <row r="127" spans="2:15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</row>
    <row r="128" spans="2:15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C5:C1048576 A1:B1048576 D1:XFD19 AH20:XFD23 D20:AF23 D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2017-09-10T07:32:35+00:00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8CCC38A8-7E2F-41BC-B17E-1F9ACF652B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user</cp:lastModifiedBy>
  <cp:lastPrinted>2016-08-01T08:41:27Z</cp:lastPrinted>
  <dcterms:created xsi:type="dcterms:W3CDTF">2005-07-19T07:39:38Z</dcterms:created>
  <dcterms:modified xsi:type="dcterms:W3CDTF">2017-11-07T12:58:53Z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_AdHocReviewCycleID">
    <vt:i4>561826631</vt:i4>
  </property>
  <property fmtid="{D5CDD505-2E9C-101B-9397-08002B2CF9AE}" pid="22" name="_EmailSubject">
    <vt:lpwstr>מספרי מנפיק להלוואות ברשימת נכסים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5" name="b76e59bb9f5947a781773f53cc6e9460">
    <vt:lpwstr/>
  </property>
  <property fmtid="{D5CDD505-2E9C-101B-9397-08002B2CF9AE}" pid="26" name="n612d9597dc7466f957352ce79be86f3">
    <vt:lpwstr/>
  </property>
  <property fmtid="{D5CDD505-2E9C-101B-9397-08002B2CF9AE}" pid="27" name="ia53b9f18d984e01914f4b79710425b7">
    <vt:lpwstr/>
  </property>
  <property fmtid="{D5CDD505-2E9C-101B-9397-08002B2CF9AE}" pid="29" name="aa1c885e8039426686f6c49672b09953">
    <vt:lpwstr/>
  </property>
  <property fmtid="{D5CDD505-2E9C-101B-9397-08002B2CF9AE}" pid="30" name="e09eddfac2354f9ab04a226e27f86f1f">
    <vt:lpwstr/>
  </property>
  <property fmtid="{D5CDD505-2E9C-101B-9397-08002B2CF9AE}" pid="31" name="kb4cc1381c4248d7a2dfa3f1be0c86c0">
    <vt:lpwstr/>
  </property>
  <property fmtid="{D5CDD505-2E9C-101B-9397-08002B2CF9AE}" pid="32" name="xd_Signature">
    <vt:bool>false</vt:bool>
  </property>
  <property fmtid="{D5CDD505-2E9C-101B-9397-08002B2CF9AE}" pid="33" name="xd_ProgID">
    <vt:lpwstr/>
  </property>
  <property fmtid="{D5CDD505-2E9C-101B-9397-08002B2CF9AE}" pid="34" name="_SourceUrl">
    <vt:lpwstr/>
  </property>
  <property fmtid="{D5CDD505-2E9C-101B-9397-08002B2CF9AE}" pid="35" name="_SharedFileIndex">
    <vt:lpwstr/>
  </property>
  <property fmtid="{D5CDD505-2E9C-101B-9397-08002B2CF9AE}" pid="36" name="TemplateUrl">
    <vt:lpwstr/>
  </property>
</Properties>
</file>