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קונצרני'!$B$6:$U$33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קונצרני'!$B$6:$S$31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J10" i="58" l="1"/>
  <c r="J11" i="58"/>
  <c r="R40" i="71"/>
  <c r="R39" i="71"/>
  <c r="R38" i="71"/>
  <c r="R37" i="71"/>
  <c r="R32" i="71"/>
  <c r="R35" i="71"/>
  <c r="R34" i="71"/>
  <c r="R33" i="71"/>
  <c r="R30" i="71"/>
  <c r="R29" i="71"/>
  <c r="R28" i="71"/>
  <c r="R27" i="71"/>
  <c r="R26" i="71"/>
  <c r="R25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P11" i="71"/>
  <c r="P12" i="71"/>
  <c r="P13" i="71"/>
  <c r="P25" i="71"/>
  <c r="P32" i="71"/>
  <c r="P37" i="71"/>
  <c r="P38" i="71"/>
  <c r="E10" i="80"/>
  <c r="H16" i="74"/>
  <c r="C24" i="84"/>
  <c r="C11" i="84"/>
  <c r="C10" i="84"/>
  <c r="C43" i="88"/>
  <c r="I56" i="76"/>
  <c r="I55" i="76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J11" i="72"/>
  <c r="J12" i="72"/>
  <c r="J13" i="72"/>
  <c r="J12" i="81"/>
  <c r="J11" i="81"/>
  <c r="H11" i="81"/>
  <c r="J10" i="81"/>
  <c r="H10" i="81"/>
  <c r="J11" i="63"/>
  <c r="J12" i="63"/>
  <c r="J13" i="63"/>
  <c r="R13" i="61"/>
  <c r="R12" i="61"/>
  <c r="Q13" i="61"/>
  <c r="Q12" i="61"/>
  <c r="Q11" i="61"/>
  <c r="R138" i="61"/>
  <c r="S91" i="61"/>
  <c r="P91" i="61"/>
  <c r="O91" i="61"/>
  <c r="S145" i="61"/>
  <c r="P145" i="61"/>
  <c r="O145" i="61"/>
  <c r="S153" i="61"/>
  <c r="O153" i="61"/>
  <c r="C37" i="88"/>
  <c r="C35" i="88"/>
  <c r="C34" i="88"/>
  <c r="C33" i="88"/>
  <c r="C32" i="88"/>
  <c r="C30" i="88"/>
  <c r="C29" i="88"/>
  <c r="C28" i="88"/>
  <c r="C27" i="88"/>
  <c r="C26" i="88"/>
  <c r="C24" i="88"/>
  <c r="C22" i="88"/>
  <c r="C20" i="88"/>
  <c r="C19" i="88"/>
  <c r="C18" i="88"/>
  <c r="C17" i="88"/>
  <c r="C16" i="88"/>
  <c r="C14" i="88"/>
  <c r="C13" i="88"/>
  <c r="C11" i="88"/>
  <c r="I11" i="76"/>
  <c r="R11" i="61"/>
  <c r="T12" i="61"/>
  <c r="J57" i="76"/>
  <c r="J48" i="76"/>
  <c r="J44" i="76"/>
  <c r="J40" i="76"/>
  <c r="J32" i="76"/>
  <c r="J28" i="76"/>
  <c r="J23" i="76"/>
  <c r="J19" i="76"/>
  <c r="J14" i="76"/>
  <c r="C31" i="88"/>
  <c r="J13" i="76"/>
  <c r="J20" i="76"/>
  <c r="J26" i="76"/>
  <c r="J31" i="76"/>
  <c r="J37" i="76"/>
  <c r="J42" i="76"/>
  <c r="J47" i="76"/>
  <c r="J53" i="76"/>
  <c r="J16" i="76"/>
  <c r="J21" i="76"/>
  <c r="J27" i="76"/>
  <c r="J33" i="76"/>
  <c r="J38" i="76"/>
  <c r="J43" i="76"/>
  <c r="J49" i="76"/>
  <c r="J11" i="76"/>
  <c r="J17" i="76"/>
  <c r="J22" i="76"/>
  <c r="J29" i="76"/>
  <c r="J34" i="76"/>
  <c r="J39" i="76"/>
  <c r="J45" i="76"/>
  <c r="J50" i="76"/>
  <c r="J56" i="76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J35" i="76"/>
  <c r="J12" i="76"/>
  <c r="J51" i="76"/>
  <c r="J30" i="76"/>
  <c r="J46" i="76"/>
  <c r="J25" i="76"/>
  <c r="J41" i="76"/>
  <c r="J18" i="76"/>
  <c r="J36" i="76"/>
  <c r="J52" i="76"/>
  <c r="J55" i="76"/>
  <c r="T26" i="61"/>
  <c r="T170" i="61"/>
  <c r="T166" i="61"/>
  <c r="T162" i="61"/>
  <c r="T158" i="61"/>
  <c r="T154" i="61"/>
  <c r="T150" i="61"/>
  <c r="T146" i="61"/>
  <c r="T142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4" i="61"/>
  <c r="T20" i="61"/>
  <c r="T16" i="61"/>
  <c r="T172" i="61"/>
  <c r="T168" i="61"/>
  <c r="T160" i="61"/>
  <c r="T148" i="61"/>
  <c r="T140" i="61"/>
  <c r="T131" i="61"/>
  <c r="T123" i="61"/>
  <c r="T119" i="61"/>
  <c r="T107" i="61"/>
  <c r="T99" i="61"/>
  <c r="T91" i="61"/>
  <c r="T83" i="61"/>
  <c r="T79" i="61"/>
  <c r="T71" i="61"/>
  <c r="T63" i="61"/>
  <c r="T55" i="61"/>
  <c r="T47" i="61"/>
  <c r="T39" i="61"/>
  <c r="T31" i="61"/>
  <c r="T22" i="61"/>
  <c r="T14" i="61"/>
  <c r="T171" i="61"/>
  <c r="T163" i="61"/>
  <c r="T151" i="61"/>
  <c r="T147" i="61"/>
  <c r="T138" i="61"/>
  <c r="T130" i="61"/>
  <c r="T122" i="61"/>
  <c r="T118" i="61"/>
  <c r="T110" i="61"/>
  <c r="T102" i="61"/>
  <c r="T94" i="61"/>
  <c r="T86" i="61"/>
  <c r="T78" i="61"/>
  <c r="T70" i="61"/>
  <c r="T62" i="61"/>
  <c r="T58" i="61"/>
  <c r="T50" i="61"/>
  <c r="T42" i="61"/>
  <c r="T34" i="61"/>
  <c r="T25" i="61"/>
  <c r="T17" i="61"/>
  <c r="C15" i="88"/>
  <c r="T173" i="61"/>
  <c r="T169" i="61"/>
  <c r="T165" i="61"/>
  <c r="T161" i="61"/>
  <c r="T157" i="61"/>
  <c r="T153" i="61"/>
  <c r="T149" i="61"/>
  <c r="T145" i="61"/>
  <c r="T141" i="61"/>
  <c r="T136" i="61"/>
  <c r="T132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3" i="61"/>
  <c r="T19" i="61"/>
  <c r="T15" i="61"/>
  <c r="T11" i="61"/>
  <c r="T164" i="61"/>
  <c r="T156" i="61"/>
  <c r="T152" i="61"/>
  <c r="T144" i="61"/>
  <c r="T135" i="61"/>
  <c r="T127" i="61"/>
  <c r="T115" i="61"/>
  <c r="T111" i="61"/>
  <c r="T103" i="61"/>
  <c r="T95" i="61"/>
  <c r="T87" i="61"/>
  <c r="T75" i="61"/>
  <c r="T67" i="61"/>
  <c r="T59" i="61"/>
  <c r="T51" i="61"/>
  <c r="T43" i="61"/>
  <c r="T35" i="61"/>
  <c r="T27" i="61"/>
  <c r="T18" i="61"/>
  <c r="T167" i="61"/>
  <c r="T159" i="61"/>
  <c r="T155" i="61"/>
  <c r="T143" i="61"/>
  <c r="T134" i="61"/>
  <c r="T126" i="61"/>
  <c r="T114" i="61"/>
  <c r="T106" i="61"/>
  <c r="T98" i="61"/>
  <c r="T90" i="61"/>
  <c r="T82" i="61"/>
  <c r="T74" i="61"/>
  <c r="T66" i="61"/>
  <c r="T54" i="61"/>
  <c r="T46" i="61"/>
  <c r="T38" i="61"/>
  <c r="T30" i="61"/>
  <c r="T21" i="61"/>
  <c r="T13" i="61"/>
  <c r="C12" i="88"/>
  <c r="C10" i="88"/>
  <c r="C42" i="88"/>
  <c r="U26" i="61"/>
  <c r="K37" i="76"/>
  <c r="K36" i="76"/>
  <c r="S19" i="71"/>
  <c r="L15" i="65"/>
  <c r="N105" i="62"/>
  <c r="P67" i="69"/>
  <c r="N21" i="63"/>
  <c r="N104" i="62"/>
  <c r="P66" i="69"/>
  <c r="N12" i="63"/>
  <c r="N95" i="62"/>
  <c r="P61" i="69"/>
  <c r="N203" i="62"/>
  <c r="N90" i="62"/>
  <c r="N19" i="62"/>
  <c r="U61" i="61"/>
  <c r="U136" i="61"/>
  <c r="U28" i="61"/>
  <c r="U143" i="61"/>
  <c r="U123" i="61"/>
  <c r="U114" i="61"/>
  <c r="D15" i="88"/>
  <c r="K11" i="67"/>
  <c r="N160" i="62"/>
  <c r="N37" i="62"/>
  <c r="N155" i="62"/>
  <c r="U117" i="61"/>
  <c r="U76" i="61"/>
  <c r="U46" i="61"/>
  <c r="U25" i="61"/>
  <c r="D21" i="88"/>
  <c r="P76" i="69"/>
  <c r="N39" i="62"/>
  <c r="O19" i="64"/>
  <c r="O18" i="64"/>
  <c r="N29" i="62"/>
  <c r="N135" i="62"/>
  <c r="N24" i="62"/>
  <c r="Q12" i="59"/>
  <c r="Q34" i="59"/>
  <c r="D17" i="88"/>
  <c r="K16" i="76"/>
  <c r="K28" i="76"/>
  <c r="S15" i="71"/>
  <c r="O20" i="64"/>
  <c r="N89" i="62"/>
  <c r="P47" i="69"/>
  <c r="N13" i="63"/>
  <c r="N88" i="62"/>
  <c r="P46" i="69"/>
  <c r="N204" i="62"/>
  <c r="N78" i="62"/>
  <c r="P37" i="69"/>
  <c r="N199" i="62"/>
  <c r="N73" i="62"/>
  <c r="U162" i="61"/>
  <c r="U53" i="61"/>
  <c r="U120" i="61"/>
  <c r="U152" i="61"/>
  <c r="U134" i="61"/>
  <c r="U91" i="61"/>
  <c r="Q19" i="59"/>
  <c r="D26" i="88"/>
  <c r="K17" i="76"/>
  <c r="M23" i="72"/>
  <c r="P80" i="69"/>
  <c r="N174" i="62"/>
  <c r="N44" i="62"/>
  <c r="N169" i="62"/>
  <c r="N43" i="62"/>
  <c r="L15" i="66"/>
  <c r="L16" i="65"/>
  <c r="N28" i="62"/>
  <c r="U12" i="61"/>
  <c r="U63" i="61"/>
  <c r="U13" i="61"/>
  <c r="K56" i="76"/>
  <c r="K12" i="76"/>
  <c r="M14" i="72"/>
  <c r="N170" i="62"/>
  <c r="N145" i="62"/>
  <c r="N38" i="62"/>
  <c r="N140" i="62"/>
  <c r="O13" i="64"/>
  <c r="U101" i="61"/>
  <c r="U72" i="61"/>
  <c r="U31" i="61"/>
  <c r="Q27" i="59"/>
  <c r="K21" i="73"/>
  <c r="K18" i="73"/>
  <c r="S16" i="71"/>
  <c r="P16" i="69"/>
  <c r="N110" i="62"/>
  <c r="P11" i="69"/>
  <c r="N109" i="62"/>
  <c r="K14" i="67"/>
  <c r="N103" i="62"/>
  <c r="L14" i="66"/>
  <c r="N94" i="62"/>
  <c r="U125" i="61"/>
  <c r="U141" i="61"/>
  <c r="U71" i="61"/>
  <c r="U140" i="61"/>
  <c r="U58" i="61"/>
  <c r="D19" i="88"/>
  <c r="K16" i="73"/>
  <c r="K13" i="73"/>
  <c r="S37" i="71"/>
  <c r="P12" i="69"/>
  <c r="D16" i="88"/>
  <c r="U172" i="61"/>
  <c r="U32" i="61"/>
  <c r="U77" i="61"/>
  <c r="N111" i="62"/>
  <c r="P65" i="69"/>
  <c r="N28" i="63"/>
  <c r="N125" i="62"/>
  <c r="P75" i="69"/>
  <c r="P32" i="69"/>
  <c r="K20" i="76"/>
  <c r="D22" i="88"/>
  <c r="Q14" i="59"/>
  <c r="U94" i="61"/>
  <c r="U112" i="61"/>
  <c r="U146" i="61"/>
  <c r="N175" i="62"/>
  <c r="N74" i="62"/>
  <c r="P30" i="69"/>
  <c r="N189" i="62"/>
  <c r="N84" i="62"/>
  <c r="S39" i="71"/>
  <c r="K30" i="73"/>
  <c r="I15" i="80"/>
  <c r="Q151" i="78"/>
  <c r="Q134" i="78"/>
  <c r="Q116" i="78"/>
  <c r="Q100" i="78"/>
  <c r="Q84" i="78"/>
  <c r="Q68" i="78"/>
  <c r="Q52" i="78"/>
  <c r="Q37" i="78"/>
  <c r="Q20" i="78"/>
  <c r="I23" i="80"/>
  <c r="O13" i="79"/>
  <c r="Q138" i="78"/>
  <c r="Q123" i="78"/>
  <c r="Q107" i="78"/>
  <c r="Q91" i="78"/>
  <c r="Q75" i="78"/>
  <c r="Q59" i="78"/>
  <c r="Q145" i="78"/>
  <c r="Q110" i="78"/>
  <c r="Q78" i="78"/>
  <c r="Q50" i="78"/>
  <c r="Q30" i="78"/>
  <c r="I25" i="80"/>
  <c r="Q144" i="78"/>
  <c r="Q109" i="78"/>
  <c r="Q77" i="78"/>
  <c r="Q49" i="78"/>
  <c r="Q28" i="78"/>
  <c r="I22" i="80"/>
  <c r="Q142" i="78"/>
  <c r="Q106" i="78"/>
  <c r="Q74" i="78"/>
  <c r="Q48" i="78"/>
  <c r="Q27" i="78"/>
  <c r="I20" i="80"/>
  <c r="Q141" i="78"/>
  <c r="Q105" i="78"/>
  <c r="Q73" i="78"/>
  <c r="K44" i="76"/>
  <c r="K17" i="73"/>
  <c r="S30" i="71"/>
  <c r="N42" i="63"/>
  <c r="N68" i="62"/>
  <c r="N41" i="63"/>
  <c r="N63" i="62"/>
  <c r="N36" i="63"/>
  <c r="N58" i="62"/>
  <c r="N27" i="63"/>
  <c r="N53" i="62"/>
  <c r="U81" i="61"/>
  <c r="U96" i="61"/>
  <c r="Q23" i="59"/>
  <c r="U51" i="61"/>
  <c r="D38" i="88"/>
  <c r="K32" i="76"/>
  <c r="M33" i="72"/>
  <c r="S26" i="71"/>
  <c r="N38" i="63"/>
  <c r="D33" i="88"/>
  <c r="U66" i="61"/>
  <c r="U62" i="61"/>
  <c r="U92" i="61"/>
  <c r="U142" i="61"/>
  <c r="N159" i="62"/>
  <c r="N54" i="62"/>
  <c r="P22" i="69"/>
  <c r="N173" i="62"/>
  <c r="N60" i="62"/>
  <c r="S29" i="71"/>
  <c r="K22" i="73"/>
  <c r="D35" i="88"/>
  <c r="U155" i="61"/>
  <c r="U22" i="61"/>
  <c r="U161" i="61"/>
  <c r="N21" i="62"/>
  <c r="N43" i="63"/>
  <c r="N124" i="62"/>
  <c r="P86" i="69"/>
  <c r="O15" i="64"/>
  <c r="N134" i="62"/>
  <c r="K11" i="81"/>
  <c r="K13" i="76"/>
  <c r="I11" i="80"/>
  <c r="Q147" i="78"/>
  <c r="Q129" i="78"/>
  <c r="Q112" i="78"/>
  <c r="Q96" i="78"/>
  <c r="Q80" i="78"/>
  <c r="Q64" i="78"/>
  <c r="Q126" i="78"/>
  <c r="Q33" i="78"/>
  <c r="Q16" i="78"/>
  <c r="I18" i="80"/>
  <c r="Q154" i="78"/>
  <c r="Q139" i="78"/>
  <c r="Q119" i="78"/>
  <c r="Q103" i="78"/>
  <c r="Q87" i="78"/>
  <c r="Q71" i="78"/>
  <c r="I17" i="80"/>
  <c r="Q137" i="78"/>
  <c r="Q102" i="78"/>
  <c r="Q70" i="78"/>
  <c r="Q46" i="78"/>
  <c r="Q24" i="78"/>
  <c r="I16" i="80"/>
  <c r="Q136" i="78"/>
  <c r="Q101" i="78"/>
  <c r="Q69" i="78"/>
  <c r="Q44" i="78"/>
  <c r="Q23" i="78"/>
  <c r="I13" i="80"/>
  <c r="Q132" i="78"/>
  <c r="Q98" i="78"/>
  <c r="Q66" i="78"/>
  <c r="Q43" i="78"/>
  <c r="Q22" i="78"/>
  <c r="I12" i="80"/>
  <c r="Q131" i="78"/>
  <c r="Q97" i="78"/>
  <c r="Q65" i="78"/>
  <c r="Q42" i="78"/>
  <c r="K42" i="76"/>
  <c r="S13" i="71"/>
  <c r="P95" i="69"/>
  <c r="P94" i="69"/>
  <c r="P85" i="69"/>
  <c r="N12" i="62"/>
  <c r="U56" i="61"/>
  <c r="U163" i="61"/>
  <c r="D32" i="88"/>
  <c r="M15" i="72"/>
  <c r="N190" i="62"/>
  <c r="U122" i="61"/>
  <c r="U157" i="61"/>
  <c r="N23" i="63"/>
  <c r="P70" i="69"/>
  <c r="N126" i="62"/>
  <c r="L16" i="74"/>
  <c r="U83" i="61"/>
  <c r="U33" i="61"/>
  <c r="P21" i="69"/>
  <c r="N79" i="62"/>
  <c r="N22" i="63"/>
  <c r="I24" i="80"/>
  <c r="Q143" i="78"/>
  <c r="Q108" i="78"/>
  <c r="Q76" i="78"/>
  <c r="Q45" i="78"/>
  <c r="Q12" i="78"/>
  <c r="Q150" i="78"/>
  <c r="Q115" i="78"/>
  <c r="Q83" i="78"/>
  <c r="O16" i="79"/>
  <c r="Q94" i="78"/>
  <c r="Q40" i="78"/>
  <c r="O15" i="79"/>
  <c r="Q93" i="78"/>
  <c r="Q39" i="78"/>
  <c r="O12" i="79"/>
  <c r="Q90" i="78"/>
  <c r="Q38" i="78"/>
  <c r="O11" i="79"/>
  <c r="Q89" i="78"/>
  <c r="Q47" i="78"/>
  <c r="Q19" i="78"/>
  <c r="K18" i="76"/>
  <c r="K52" i="76"/>
  <c r="K21" i="76"/>
  <c r="K27" i="73"/>
  <c r="M21" i="72"/>
  <c r="M26" i="72"/>
  <c r="S23" i="71"/>
  <c r="S17" i="71"/>
  <c r="P40" i="69"/>
  <c r="N46" i="63"/>
  <c r="N178" i="62"/>
  <c r="N114" i="62"/>
  <c r="N48" i="62"/>
  <c r="P55" i="69"/>
  <c r="O23" i="64"/>
  <c r="N197" i="62"/>
  <c r="N133" i="62"/>
  <c r="N67" i="62"/>
  <c r="P74" i="69"/>
  <c r="K18" i="67"/>
  <c r="N16" i="63"/>
  <c r="N148" i="62"/>
  <c r="N82" i="62"/>
  <c r="P89" i="69"/>
  <c r="P25" i="69"/>
  <c r="N31" i="63"/>
  <c r="N163" i="62"/>
  <c r="N98" i="62"/>
  <c r="N32" i="62"/>
  <c r="U170" i="61"/>
  <c r="U105" i="61"/>
  <c r="U41" i="61"/>
  <c r="U165" i="61"/>
  <c r="U100" i="61"/>
  <c r="U36" i="61"/>
  <c r="U79" i="61"/>
  <c r="U151" i="61"/>
  <c r="U21" i="61"/>
  <c r="U99" i="61"/>
  <c r="U171" i="61"/>
  <c r="U11" i="61"/>
  <c r="K24" i="73"/>
  <c r="P60" i="69"/>
  <c r="P51" i="69"/>
  <c r="P50" i="69"/>
  <c r="P45" i="69"/>
  <c r="U166" i="61"/>
  <c r="U160" i="61"/>
  <c r="U50" i="61"/>
  <c r="K31" i="76"/>
  <c r="M18" i="72"/>
  <c r="N150" i="62"/>
  <c r="U43" i="61"/>
  <c r="U16" i="61"/>
  <c r="P17" i="69"/>
  <c r="N59" i="62"/>
  <c r="N18" i="63"/>
  <c r="D28" i="88"/>
  <c r="Q11" i="59"/>
  <c r="U97" i="61"/>
  <c r="P81" i="69"/>
  <c r="N129" i="62"/>
  <c r="P36" i="69"/>
  <c r="I19" i="80"/>
  <c r="Q140" i="78"/>
  <c r="Q104" i="78"/>
  <c r="Q72" i="78"/>
  <c r="Q41" i="78"/>
  <c r="Q146" i="78"/>
  <c r="Q111" i="78"/>
  <c r="Q79" i="78"/>
  <c r="Q153" i="78"/>
  <c r="Q86" i="78"/>
  <c r="Q35" i="78"/>
  <c r="Q152" i="78"/>
  <c r="Q85" i="78"/>
  <c r="Q34" i="78"/>
  <c r="Q149" i="78"/>
  <c r="Q82" i="78"/>
  <c r="Q32" i="78"/>
  <c r="Q148" i="78"/>
  <c r="Q81" i="78"/>
  <c r="Q36" i="78"/>
  <c r="Q14" i="78"/>
  <c r="K29" i="73"/>
  <c r="K14" i="76"/>
  <c r="K32" i="73"/>
  <c r="K48" i="76"/>
  <c r="M28" i="72"/>
  <c r="K10" i="81"/>
  <c r="S40" i="71"/>
  <c r="P88" i="69"/>
  <c r="P24" i="69"/>
  <c r="N30" i="63"/>
  <c r="N162" i="62"/>
  <c r="N97" i="62"/>
  <c r="N31" i="62"/>
  <c r="P39" i="69"/>
  <c r="N49" i="63"/>
  <c r="N181" i="62"/>
  <c r="N117" i="62"/>
  <c r="N51" i="62"/>
  <c r="P58" i="69"/>
  <c r="L13" i="65"/>
  <c r="N196" i="62"/>
  <c r="N132" i="62"/>
  <c r="N66" i="62"/>
  <c r="P73" i="69"/>
  <c r="K17" i="67"/>
  <c r="N15" i="63"/>
  <c r="N147" i="62"/>
  <c r="N81" i="62"/>
  <c r="N18" i="62"/>
  <c r="U154" i="61"/>
  <c r="U89" i="61"/>
  <c r="U24" i="61"/>
  <c r="U149" i="61"/>
  <c r="U84" i="61"/>
  <c r="U19" i="61"/>
  <c r="U47" i="61"/>
  <c r="U118" i="61"/>
  <c r="Q22" i="59"/>
  <c r="U67" i="61"/>
  <c r="U138" i="61"/>
  <c r="Q31" i="59"/>
  <c r="D20" i="88"/>
  <c r="D30" i="88"/>
  <c r="U130" i="61"/>
  <c r="U107" i="61"/>
  <c r="U70" i="61"/>
  <c r="U39" i="61"/>
  <c r="U40" i="61"/>
  <c r="U124" i="61"/>
  <c r="U20" i="61"/>
  <c r="U109" i="61"/>
  <c r="N16" i="62"/>
  <c r="N77" i="62"/>
  <c r="M20" i="72"/>
  <c r="N193" i="62"/>
  <c r="N183" i="62"/>
  <c r="U102" i="61"/>
  <c r="K34" i="76"/>
  <c r="D31" i="88"/>
  <c r="N20" i="62"/>
  <c r="N37" i="63"/>
  <c r="N69" i="62"/>
  <c r="P31" i="69"/>
  <c r="O14" i="79"/>
  <c r="Q92" i="78"/>
  <c r="Q29" i="78"/>
  <c r="Q133" i="78"/>
  <c r="Q67" i="78"/>
  <c r="Q62" i="78"/>
  <c r="Q125" i="78"/>
  <c r="Q17" i="78"/>
  <c r="Q58" i="78"/>
  <c r="Q121" i="78"/>
  <c r="Q31" i="78"/>
  <c r="K11" i="73"/>
  <c r="K14" i="73"/>
  <c r="M11" i="72"/>
  <c r="S22" i="71"/>
  <c r="K16" i="67"/>
  <c r="N146" i="62"/>
  <c r="P87" i="69"/>
  <c r="N33" i="63"/>
  <c r="N100" i="62"/>
  <c r="P42" i="69"/>
  <c r="N180" i="62"/>
  <c r="N50" i="62"/>
  <c r="L12" i="65"/>
  <c r="N131" i="62"/>
  <c r="N17" i="62"/>
  <c r="U73" i="61"/>
  <c r="U132" i="61"/>
  <c r="U144" i="61"/>
  <c r="U86" i="61"/>
  <c r="U35" i="61"/>
  <c r="Q25" i="59"/>
  <c r="D14" i="88"/>
  <c r="U42" i="61"/>
  <c r="U59" i="61"/>
  <c r="U110" i="61"/>
  <c r="U127" i="61"/>
  <c r="U104" i="61"/>
  <c r="U45" i="61"/>
  <c r="U150" i="61"/>
  <c r="N57" i="62"/>
  <c r="N167" i="62"/>
  <c r="O17" i="64"/>
  <c r="P69" i="69"/>
  <c r="N86" i="62"/>
  <c r="N172" i="62"/>
  <c r="O22" i="64"/>
  <c r="P78" i="69"/>
  <c r="N92" i="62"/>
  <c r="N177" i="62"/>
  <c r="L14" i="65"/>
  <c r="P79" i="69"/>
  <c r="N93" i="62"/>
  <c r="N182" i="62"/>
  <c r="L13" i="66"/>
  <c r="P84" i="69"/>
  <c r="S27" i="71"/>
  <c r="M27" i="72"/>
  <c r="K40" i="76"/>
  <c r="K26" i="76"/>
  <c r="K45" i="76"/>
  <c r="D11" i="88"/>
  <c r="D18" i="88"/>
  <c r="U98" i="61"/>
  <c r="U75" i="61"/>
  <c r="U38" i="61"/>
  <c r="Q35" i="59"/>
  <c r="U23" i="61"/>
  <c r="U108" i="61"/>
  <c r="Q29" i="59"/>
  <c r="U93" i="61"/>
  <c r="N15" i="62"/>
  <c r="N61" i="62"/>
  <c r="N151" i="62"/>
  <c r="N39" i="63"/>
  <c r="P53" i="69"/>
  <c r="N70" i="62"/>
  <c r="N156" i="62"/>
  <c r="N44" i="63"/>
  <c r="P62" i="69"/>
  <c r="N75" i="62"/>
  <c r="N161" i="62"/>
  <c r="O11" i="64"/>
  <c r="P63" i="69"/>
  <c r="N76" i="62"/>
  <c r="N166" i="62"/>
  <c r="O16" i="64"/>
  <c r="P68" i="69"/>
  <c r="S11" i="71"/>
  <c r="M34" i="72"/>
  <c r="L13" i="74"/>
  <c r="L15" i="74"/>
  <c r="L14" i="74"/>
  <c r="K47" i="76"/>
  <c r="S33" i="71"/>
  <c r="N116" i="62"/>
  <c r="N195" i="62"/>
  <c r="U137" i="61"/>
  <c r="U68" i="61"/>
  <c r="U164" i="61"/>
  <c r="U106" i="61"/>
  <c r="D37" i="88"/>
  <c r="Q17" i="59"/>
  <c r="U60" i="61"/>
  <c r="U85" i="61"/>
  <c r="N123" i="62"/>
  <c r="P29" i="69"/>
  <c r="N128" i="62"/>
  <c r="P34" i="69"/>
  <c r="N137" i="62"/>
  <c r="P35" i="69"/>
  <c r="N138" i="62"/>
  <c r="N26" i="63"/>
  <c r="K12" i="81"/>
  <c r="K41" i="76"/>
  <c r="K22" i="76"/>
  <c r="D13" i="88"/>
  <c r="D27" i="88"/>
  <c r="U34" i="61"/>
  <c r="U156" i="61"/>
  <c r="U95" i="61"/>
  <c r="U153" i="61"/>
  <c r="U133" i="61"/>
  <c r="N106" i="62"/>
  <c r="P13" i="69"/>
  <c r="N112" i="62"/>
  <c r="P18" i="69"/>
  <c r="M22" i="72"/>
  <c r="N153" i="62"/>
  <c r="N139" i="62"/>
  <c r="U14" i="61"/>
  <c r="K20" i="73"/>
  <c r="N45" i="62"/>
  <c r="P27" i="69"/>
  <c r="N119" i="62"/>
  <c r="P91" i="69"/>
  <c r="O10" i="79"/>
  <c r="Q88" i="78"/>
  <c r="Q25" i="78"/>
  <c r="Q128" i="78"/>
  <c r="Q63" i="78"/>
  <c r="Q55" i="78"/>
  <c r="Q117" i="78"/>
  <c r="Q11" i="78"/>
  <c r="Q53" i="78"/>
  <c r="Q113" i="78"/>
  <c r="Q26" i="78"/>
  <c r="K29" i="76"/>
  <c r="K25" i="76"/>
  <c r="M19" i="72"/>
  <c r="S34" i="71"/>
  <c r="L11" i="65"/>
  <c r="N130" i="62"/>
  <c r="P71" i="69"/>
  <c r="N17" i="63"/>
  <c r="N83" i="62"/>
  <c r="P26" i="69"/>
  <c r="N164" i="62"/>
  <c r="N33" i="62"/>
  <c r="N47" i="63"/>
  <c r="N115" i="62"/>
  <c r="N23" i="62"/>
  <c r="U57" i="61"/>
  <c r="U116" i="61"/>
  <c r="U111" i="61"/>
  <c r="U54" i="61"/>
  <c r="Q32" i="59"/>
  <c r="D10" i="88"/>
  <c r="D23" i="88"/>
  <c r="U82" i="61"/>
  <c r="U148" i="61"/>
  <c r="U159" i="61"/>
  <c r="U168" i="61"/>
  <c r="U145" i="61"/>
  <c r="U65" i="61"/>
  <c r="N11" i="62"/>
  <c r="N102" i="62"/>
  <c r="N187" i="62"/>
  <c r="K13" i="67"/>
  <c r="P93" i="69"/>
  <c r="N107" i="62"/>
  <c r="N192" i="62"/>
  <c r="P14" i="69"/>
  <c r="N26" i="62"/>
  <c r="N113" i="62"/>
  <c r="N201" i="62"/>
  <c r="P15" i="69"/>
  <c r="N27" i="62"/>
  <c r="N118" i="62"/>
  <c r="N202" i="62"/>
  <c r="P20" i="69"/>
  <c r="S21" i="71"/>
  <c r="S20" i="71"/>
  <c r="M24" i="72"/>
  <c r="K31" i="73"/>
  <c r="K46" i="76"/>
  <c r="K25" i="73"/>
  <c r="D24" i="88"/>
  <c r="D34" i="88"/>
  <c r="U147" i="61"/>
  <c r="U115" i="61"/>
  <c r="U78" i="61"/>
  <c r="U55" i="61"/>
  <c r="U44" i="61"/>
  <c r="U128" i="61"/>
  <c r="U29" i="61"/>
  <c r="U113" i="61"/>
  <c r="N13" i="62"/>
  <c r="N85" i="62"/>
  <c r="N171" i="62"/>
  <c r="O21" i="64"/>
  <c r="P77" i="69"/>
  <c r="N91" i="62"/>
  <c r="N176" i="62"/>
  <c r="L11" i="66"/>
  <c r="P82" i="69"/>
  <c r="N96" i="62"/>
  <c r="N185" i="62"/>
  <c r="L12" i="66"/>
  <c r="P83" i="69"/>
  <c r="N101" i="62"/>
  <c r="N186" i="62"/>
  <c r="K12" i="67"/>
  <c r="P92" i="69"/>
  <c r="S32" i="71"/>
  <c r="M31" i="72"/>
  <c r="K57" i="76"/>
  <c r="K30" i="76"/>
  <c r="K53" i="76"/>
  <c r="D12" i="88"/>
  <c r="N198" i="62"/>
  <c r="N188" i="62"/>
  <c r="U37" i="61"/>
  <c r="P96" i="69"/>
  <c r="Q13" i="59"/>
  <c r="N120" i="62"/>
  <c r="S38" i="71"/>
  <c r="U119" i="61"/>
  <c r="N184" i="62"/>
  <c r="M16" i="72"/>
  <c r="Q124" i="78"/>
  <c r="Q60" i="78"/>
  <c r="I14" i="80"/>
  <c r="Q99" i="78"/>
  <c r="Q127" i="78"/>
  <c r="Q18" i="78"/>
  <c r="Q61" i="78"/>
  <c r="Q122" i="78"/>
  <c r="Q15" i="78"/>
  <c r="Q57" i="78"/>
  <c r="K51" i="76"/>
  <c r="K55" i="76"/>
  <c r="K19" i="76"/>
  <c r="P72" i="69"/>
  <c r="N14" i="63"/>
  <c r="N80" i="62"/>
  <c r="P23" i="69"/>
  <c r="N165" i="62"/>
  <c r="N34" i="62"/>
  <c r="N48" i="63"/>
  <c r="P57" i="69"/>
  <c r="N65" i="62"/>
  <c r="Q33" i="59"/>
  <c r="U15" i="61"/>
  <c r="Q15" i="59"/>
  <c r="Q30" i="59"/>
  <c r="U169" i="61"/>
  <c r="N14" i="62"/>
  <c r="N11" i="63"/>
  <c r="N41" i="62"/>
  <c r="N20" i="63"/>
  <c r="N47" i="62"/>
  <c r="N25" i="63"/>
  <c r="N52" i="62"/>
  <c r="P44" i="69"/>
  <c r="S14" i="71"/>
  <c r="M25" i="72"/>
  <c r="L12" i="74"/>
  <c r="Q21" i="59"/>
  <c r="U126" i="61"/>
  <c r="U64" i="61"/>
  <c r="U49" i="61"/>
  <c r="N22" i="62"/>
  <c r="N191" i="62"/>
  <c r="N25" i="62"/>
  <c r="N200" i="62"/>
  <c r="N144" i="62"/>
  <c r="U103" i="61"/>
  <c r="O14" i="64"/>
  <c r="I10" i="80"/>
  <c r="Q54" i="78"/>
  <c r="K35" i="76"/>
  <c r="P56" i="69"/>
  <c r="N149" i="62"/>
  <c r="P41" i="69"/>
  <c r="Q16" i="59"/>
  <c r="U17" i="61"/>
  <c r="U90" i="61"/>
  <c r="U80" i="61"/>
  <c r="N143" i="62"/>
  <c r="N152" i="62"/>
  <c r="N157" i="62"/>
  <c r="N158" i="62"/>
  <c r="M30" i="72"/>
  <c r="K43" i="76"/>
  <c r="U74" i="61"/>
  <c r="U135" i="61"/>
  <c r="U158" i="61"/>
  <c r="P33" i="69"/>
  <c r="P38" i="69"/>
  <c r="N141" i="62"/>
  <c r="P43" i="69"/>
  <c r="N142" i="62"/>
  <c r="P48" i="69"/>
  <c r="M13" i="72"/>
  <c r="K49" i="76"/>
  <c r="K27" i="76"/>
  <c r="P64" i="69"/>
  <c r="Q28" i="59"/>
  <c r="N136" i="62"/>
  <c r="N29" i="63"/>
  <c r="N34" i="63"/>
  <c r="M29" i="72"/>
  <c r="K23" i="76"/>
  <c r="P52" i="69"/>
  <c r="Q13" i="78"/>
  <c r="S12" i="71"/>
  <c r="N99" i="62"/>
  <c r="U131" i="61"/>
  <c r="U87" i="61"/>
  <c r="N62" i="62"/>
  <c r="N72" i="62"/>
  <c r="K23" i="73"/>
  <c r="U167" i="61"/>
  <c r="U69" i="61"/>
  <c r="N24" i="63"/>
  <c r="P19" i="69"/>
  <c r="P28" i="69"/>
  <c r="K11" i="76"/>
  <c r="Q20" i="59"/>
  <c r="N168" i="62"/>
  <c r="K33" i="76"/>
  <c r="Q95" i="78"/>
  <c r="Q114" i="78"/>
  <c r="K38" i="76"/>
  <c r="N194" i="62"/>
  <c r="P90" i="69"/>
  <c r="N179" i="62"/>
  <c r="U52" i="61"/>
  <c r="U18" i="61"/>
  <c r="Q24" i="59"/>
  <c r="N35" i="63"/>
  <c r="N40" i="63"/>
  <c r="N45" i="63"/>
  <c r="O12" i="64"/>
  <c r="K26" i="73"/>
  <c r="D29" i="88"/>
  <c r="U27" i="61"/>
  <c r="U88" i="61"/>
  <c r="N40" i="62"/>
  <c r="N46" i="62"/>
  <c r="N30" i="62"/>
  <c r="N205" i="62"/>
  <c r="N35" i="62"/>
  <c r="N206" i="62"/>
  <c r="S25" i="71"/>
  <c r="M32" i="72"/>
  <c r="K50" i="76"/>
  <c r="K39" i="76"/>
  <c r="M12" i="72"/>
  <c r="Q120" i="78"/>
  <c r="Q118" i="78"/>
  <c r="Q10" i="78"/>
  <c r="K12" i="73"/>
  <c r="N64" i="62"/>
  <c r="N32" i="63"/>
  <c r="N49" i="62"/>
  <c r="Q18" i="59"/>
  <c r="D25" i="88"/>
  <c r="U30" i="61"/>
  <c r="U129" i="61"/>
  <c r="P49" i="69"/>
  <c r="P54" i="69"/>
  <c r="P59" i="69"/>
  <c r="K28" i="73"/>
  <c r="U173" i="61"/>
  <c r="N127" i="62"/>
  <c r="N55" i="62"/>
  <c r="N56" i="62"/>
  <c r="S18" i="71"/>
  <c r="N154" i="62"/>
  <c r="U48" i="61"/>
  <c r="Q56" i="78"/>
  <c r="Q51" i="78"/>
  <c r="K15" i="67"/>
  <c r="U121" i="61"/>
  <c r="N36" i="62"/>
  <c r="N71" i="62"/>
  <c r="S35" i="71"/>
  <c r="N19" i="63"/>
  <c r="N121" i="62"/>
  <c r="N122" i="62"/>
  <c r="S28" i="71"/>
  <c r="L11" i="74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70630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12]&amp;[NechesBoded_L2_102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0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4" si="17">
        <n x="1" s="1"/>
        <n x="2" s="1"/>
        <n x="15"/>
        <n x="16"/>
      </t>
    </mdx>
    <mdx n="0" f="v">
      <t c="4" si="17">
        <n x="1" s="1"/>
        <n x="2" s="1"/>
        <n x="18"/>
        <n x="16"/>
      </t>
    </mdx>
    <mdx n="0" f="v">
      <t c="4" si="17">
        <n x="1" s="1"/>
        <n x="2" s="1"/>
        <n x="19"/>
        <n x="16"/>
      </t>
    </mdx>
    <mdx n="0" f="v">
      <t c="4" si="17">
        <n x="1" s="1"/>
        <n x="2" s="1"/>
        <n x="20"/>
        <n x="16"/>
      </t>
    </mdx>
    <mdx n="0" f="v">
      <t c="4" si="17">
        <n x="1" s="1"/>
        <n x="2" s="1"/>
        <n x="21"/>
        <n x="16"/>
      </t>
    </mdx>
    <mdx n="0" f="v">
      <t c="4" si="17">
        <n x="1" s="1"/>
        <n x="2" s="1"/>
        <n x="22"/>
        <n x="16"/>
      </t>
    </mdx>
    <mdx n="0" f="v">
      <t c="4" si="17">
        <n x="1" s="1"/>
        <n x="2" s="1"/>
        <n x="23"/>
        <n x="16"/>
      </t>
    </mdx>
    <mdx n="0" f="v">
      <t c="4" si="17">
        <n x="1" s="1"/>
        <n x="2" s="1"/>
        <n x="24"/>
        <n x="16"/>
      </t>
    </mdx>
    <mdx n="0" f="v">
      <t c="4" si="17">
        <n x="1" s="1"/>
        <n x="2" s="1"/>
        <n x="25"/>
        <n x="16"/>
      </t>
    </mdx>
    <mdx n="0" f="v">
      <t c="4" si="17">
        <n x="1" s="1"/>
        <n x="2" s="1"/>
        <n x="26"/>
        <n x="16"/>
      </t>
    </mdx>
    <mdx n="0" f="v">
      <t c="4" si="17">
        <n x="1" s="1"/>
        <n x="2" s="1"/>
        <n x="27"/>
        <n x="16"/>
      </t>
    </mdx>
  </mdx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<sst xmlns="http://schemas.openxmlformats.org/spreadsheetml/2006/main" count="6405" uniqueCount="1774">
  <si>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</si>
  <si>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</si>
  <si>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</si>
  <si>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</si>
  <si>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</si>
  <si>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</si>
  <si>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</si>
  <si>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</si>
  <si>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</si>
  <si>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</si>
  <si>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</si>
  <si>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</si>
  <si>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</si>
  <si>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</si>
  <si>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</si>
  <si>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</si>
  <si>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</si>
  <si>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</si>
  <si>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</si>
  <si>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</si>
  <si>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</si>
  <si>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</si>
  <si>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</si>
  <si>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</si>
  <si>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</si>
  <si>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</si>
  <si>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</si>
  <si>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</si>
  <si>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</si>
  <si>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</si>
  <si>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</si>
  <si>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</si>
  <si>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</si>
  <si>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</si>
  <si>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</si>
  <si>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</si>
  <si>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</si>
  <si>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</si>
  <si>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</si>
  <si>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</si>
  <si>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</si>
  <si>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</si>
  <si>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</si>
  <si>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</si>
  <si>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</si>
  <si>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</si>
  <si>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</si>
  <si>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</si>
  <si>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</si>
  <si>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</si>
  <si>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</si>
  <si>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</si>
  <si>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</si>
  <si>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</si>
  <si>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</si>
  <si>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</si>
  <si>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</si>
  <si>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</si>
  <si>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</si>
  <si>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</si>
  <si>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</si>
  <si>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</si>
  <si>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</si>
  <si>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</si>
  <si>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</si>
  <si>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</si>
  <si>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</si>
  <si>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</si>
  <si>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</si>
  <si>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</si>
  <si>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</si>
  <si>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</si>
  <si>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</si>
  <si>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</si>
  <si>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</si>
  <si>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</si>
  <si>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</si>
  <si>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</si>
  <si>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</si>
  <si>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</si>
  <si>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</si>
  <si>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</si>
  <si>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</si>
  <si>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</si>
  <si>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</si>
  <si>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</si>
  <si>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</si>
  <si>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</si>
  <si>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</si>
  <si>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</si>
  <si>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</si>
  <si>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</si>
  <si>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</si>
  <si>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</si>
  <si>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</si>
  <si>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</si>
  <si>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</si>
  <si>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</si>
  <si>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</si>
  <si>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</si>
  <si>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</si>
  <si>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</si>
  <si>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</si>
  <si>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</si>
  <si>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</si>
  <si>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</si>
  <si>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</si>
  <si>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</si>
  <si>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</si>
  <si>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</si>
  <si>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</si>
  <si>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</si>
  <si>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</si>
  <si>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</si>
  <si>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</si>
  <si>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</si>
  <si>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</si>
  <si>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</si>
  <si>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</si>
  <si>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</si>
  <si>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</si>
  <si>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</si>
  <si>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</si>
  <si>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</si>
  <si>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</si>
  <si>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</si>
  <si>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</si>
  <si>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</si>
  <si>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</si>
  <si>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</si>
  <si>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</si>
  <si>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</si>
  <si>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</si>
  <si>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</si>
  <si>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</si>
  <si>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</si>
  <si>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</si>
  <si>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</si>
  <si>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</si>
  <si>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</si>
  <si>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</si>
  <si>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</si>
  <si>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</si>
  <si>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</si>
  <si>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</si>
  <si>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</si>
  <si>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</si>
  <si>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</si>
  <si>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</si>
  <si>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</si>
  <si>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</si>
  <si>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</si>
  <si>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</si>
  <si>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</si>
  <si>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</si>
  <si>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</si>
  <si>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</si>
  <si>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</si>
  <si>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</si>
  <si>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</si>
  <si>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</si>
  <si>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</si>
  <si>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</si>
  <si>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</si>
  <si>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</si>
  <si>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</si>
  <si>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</si>
  <si>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</si>
  <si>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</si>
  <si>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</si>
  <si>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</si>
  <si>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</si>
  <si>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</si>
  <si>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</si>
  <si>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</si>
  <si>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</si>
  <si>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</si>
  <si>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</si>
  <si>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</si>
  <si>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</si>
  <si>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</si>
  <si>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</si>
  <si>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</si>
  <si>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</si>
  <si>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</si>
  <si>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</si>
  <si>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</si>
  <si>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</si>
  <si>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</si>
  <si>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</si>
  <si>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</si>
  <si>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</si>
  <si>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</si>
  <si>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</si>
  <si>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</si>
  <si>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</si>
  <si>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</si>
  <si>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</si>
  <si>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</si>
  <si>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</si>
  <si>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</si>
  <si>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</si>
  <si>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</si>
  <si>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</si>
  <si>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</si>
  <si>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</si>
  <si>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</si>
  <si>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</si>
  <si>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</si>
  <si>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</si>
  <si>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</si>
  <si>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</si>
  <si>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</si>
  <si>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</si>
  <si>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</si>
  <si>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</si>
  <si>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</si>
  <si>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</si>
  <si>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</si>
  <si>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</si>
  <si>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</si>
  <si>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</si>
  <si>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</si>
  <si>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</si>
  <si>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</si>
  <si>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</si>
  <si>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</si>
  <si>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</si>
  <si>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</si>
  <si>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</si>
  <si>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</si>
  <si>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</si>
  <si>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</si>
  <si>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</si>
  <si>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</si>
  <si>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</si>
  <si>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</si>
  <si>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</si>
  <si>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</si>
  <si>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צמוד למדד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</si>
  <si>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</si>
  <si>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</si>
  <si>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</si>
  <si>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</si>
  <si>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</si>
  <si>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</si>
  <si>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</si>
  <si>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</si>
  <si>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</si>
  <si>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</si>
  <si>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</si>
  <si>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</si>
  <si>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</si>
  <si>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</si>
  <si>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</si>
  <si>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</si>
  <si>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</si>
  <si>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</si>
  <si>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</si>
  <si>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</si>
  <si>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</si>
  <si>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</si>
  <si>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</si>
  <si>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</si>
  <si>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</si>
  <si>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</si>
  <si>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</si>
  <si>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</si>
  <si>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</si>
  <si>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</si>
  <si>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</si>
  <si>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</si>
  <si>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</si>
  <si>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</si>
  <si>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</si>
  <si>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</si>
  <si>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</si>
  <si>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</si>
  <si>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</si>
  <si>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</si>
  <si>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</si>
  <si>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</si>
  <si>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</si>
  <si>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</si>
  <si>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</si>
  <si>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</si>
  <si>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</si>
  <si>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</si>
  <si>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</si>
  <si>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שקלי 0519</t>
  </si>
  <si>
    <t>1131770</t>
  </si>
  <si>
    <t>ממשלתי שקלי 1018</t>
  </si>
  <si>
    <t>1136548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</si>
  <si>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</si>
  <si>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</si>
  <si>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</si>
  <si>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</si>
  <si>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</si>
  <si>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</si>
  <si>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</si>
  <si>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</si>
  <si>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</si>
  <si>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</si>
  <si>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</si>
  <si>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</si>
  <si>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</si>
  <si>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</si>
  <si>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</si>
  <si>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</si>
  <si>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</si>
  <si>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</si>
  <si>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</si>
  <si>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</si>
  <si>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</si>
  <si>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</si>
  <si>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</si>
  <si>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</si>
  <si>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</si>
  <si>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</si>
  <si>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</si>
  <si>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</si>
  <si>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</si>
  <si>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</si>
  <si>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</si>
  <si>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</si>
  <si>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</si>
  <si>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</si>
  <si>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</si>
  <si>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</si>
  <si>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</si>
  <si>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</si>
  <si>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</si>
  <si>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</si>
  <si>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</si>
  <si>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</si>
  <si>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</si>
  <si>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</si>
  <si>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</si>
  <si>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</si>
  <si>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</t>
  </si>
  <si>
    <t>1940386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</si>
  <si>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</si>
  <si>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</si>
  <si>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</si>
  <si>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</si>
  <si>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</si>
  <si>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</si>
  <si>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</si>
  <si>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</si>
  <si>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</si>
  <si>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</si>
  <si>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</si>
  <si>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</si>
  <si>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</si>
  <si>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</si>
  <si>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</si>
  <si>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</si>
  <si>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</si>
  <si>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</si>
  <si>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</si>
  <si>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</si>
  <si>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</si>
  <si>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</si>
  <si>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</si>
  <si>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</si>
  <si>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</si>
  <si>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</si>
  <si>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</si>
  <si>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</si>
  <si>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</si>
  <si>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</si>
  <si>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</si>
  <si>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</si>
  <si>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</si>
  <si>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</si>
  <si>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</si>
  <si>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</si>
  <si>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</si>
  <si>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</si>
  <si>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</si>
  <si>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</si>
  <si>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</si>
  <si>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</si>
  <si>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</si>
  <si>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</si>
  <si>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</si>
  <si>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</si>
  <si>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</si>
  <si>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</si>
  <si>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</si>
  <si>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</si>
  <si>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</si>
  <si>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</si>
  <si>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</si>
  <si>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</si>
  <si>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</si>
  <si>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</si>
  <si>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</si>
  <si>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</si>
  <si>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</si>
  <si>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</si>
  <si>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</si>
  <si>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</si>
  <si>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</si>
  <si>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</si>
  <si>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</si>
  <si>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</si>
  <si>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</si>
  <si>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</si>
  <si>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</si>
  <si>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</si>
  <si>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</si>
  <si>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</si>
  <si>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</si>
  <si>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</si>
  <si>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</si>
  <si>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</si>
  <si>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</si>
  <si>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</si>
  <si>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</si>
  <si>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</si>
  <si>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</si>
  <si>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</si>
  <si>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</si>
  <si>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</si>
  <si>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</si>
  <si>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</si>
  <si>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</si>
  <si>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</si>
  <si>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</si>
  <si>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</si>
  <si>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</si>
  <si>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</si>
  <si>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</si>
  <si>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</si>
  <si>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</si>
  <si>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</si>
  <si>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</si>
  <si>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</si>
  <si>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</si>
  <si>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</si>
  <si>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</si>
  <si>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</si>
  <si>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</si>
  <si>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</si>
  <si>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</si>
  <si>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</si>
  <si>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</si>
  <si>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</si>
  <si>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</si>
  <si>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</si>
  <si>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</si>
  <si>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</si>
  <si>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</si>
  <si>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</si>
  <si>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</si>
  <si>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</si>
  <si>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</si>
  <si>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</si>
  <si>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</si>
  <si>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</si>
  <si>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</si>
  <si>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</si>
  <si>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</si>
  <si>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</si>
  <si>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</si>
  <si>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</si>
  <si>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</si>
  <si>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</si>
  <si>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</si>
  <si>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</si>
  <si>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</si>
  <si>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</si>
  <si>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</si>
  <si>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</si>
  <si>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</si>
  <si>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</si>
  <si>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</si>
  <si>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</si>
  <si>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</si>
  <si>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</si>
  <si>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</si>
  <si>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</si>
  <si>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</si>
  <si>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</si>
  <si>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</si>
  <si>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</si>
  <si>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</si>
  <si>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</si>
  <si>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</si>
  <si>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</si>
  <si>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</si>
  <si>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</si>
  <si>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</si>
  <si>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</si>
  <si>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</si>
  <si>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</si>
  <si>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</si>
  <si>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</si>
  <si>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</si>
  <si>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</si>
  <si>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</si>
  <si>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</si>
  <si>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</si>
  <si>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</si>
  <si>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</si>
  <si>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</si>
  <si>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</si>
  <si>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</si>
  <si>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</si>
  <si>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</si>
  <si>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</si>
  <si>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</si>
  <si>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</si>
  <si>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</si>
  <si>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</si>
  <si>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</si>
  <si>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</si>
  <si>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</si>
  <si>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</si>
  <si>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</si>
  <si>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</si>
  <si>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</si>
  <si>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אגח ג</t>
  </si>
  <si>
    <t>1115724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</si>
  <si>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</si>
  <si>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</si>
  <si>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</si>
  <si>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</si>
  <si>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</si>
  <si>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</si>
  <si>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</si>
  <si>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</si>
  <si>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</si>
  <si>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</si>
  <si>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</si>
  <si>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</si>
  <si>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</si>
  <si>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</si>
  <si>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</si>
  <si>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</si>
  <si>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</si>
  <si>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</si>
  <si>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</si>
  <si>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</si>
  <si>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</si>
  <si>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</si>
  <si>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</si>
  <si>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</si>
  <si>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</si>
  <si>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</si>
  <si>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</si>
  <si>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</si>
  <si>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</si>
  <si>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</si>
  <si>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</si>
  <si>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</si>
  <si>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</si>
  <si>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</si>
  <si>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</si>
  <si>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</si>
  <si>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</si>
  <si>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</si>
  <si>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</si>
  <si>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</si>
  <si>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</si>
  <si>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</si>
  <si>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</si>
  <si>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</si>
  <si>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</si>
  <si>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</si>
  <si>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</si>
  <si>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</si>
  <si>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</si>
  <si>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</si>
  <si>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</si>
  <si>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</si>
  <si>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</si>
  <si>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</si>
  <si>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</si>
  <si>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</si>
  <si>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</si>
  <si>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</si>
  <si>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</si>
  <si>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</si>
  <si>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</si>
  <si>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</si>
  <si>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</si>
  <si>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</si>
  <si>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</si>
  <si>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</si>
  <si>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</si>
  <si>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</si>
  <si>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</si>
  <si>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</si>
  <si>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</si>
  <si>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</si>
  <si>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</si>
  <si>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</si>
  <si>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</si>
  <si>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</si>
  <si>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</si>
  <si>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</si>
  <si>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הכשר.ק13</t>
  </si>
  <si>
    <t>6120125</t>
  </si>
  <si>
    <t>BBB+</t>
  </si>
  <si>
    <t>הכשרת ישוב 12</t>
  </si>
  <si>
    <t>6120117</t>
  </si>
  <si>
    <t>דסקש.ק8</t>
  </si>
  <si>
    <t>6390223</t>
  </si>
  <si>
    <t>520023896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</si>
  <si>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</si>
  <si>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</si>
  <si>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</si>
  <si>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</si>
  <si>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</si>
  <si>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</si>
  <si>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</si>
  <si>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</si>
  <si>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</si>
  <si>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</si>
  <si>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</si>
  <si>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פועלים הנפקות אגח 29</t>
  </si>
  <si>
    <t>1940485</t>
  </si>
  <si>
    <t>לאומי מימון הת יג</t>
  </si>
  <si>
    <t>6040281</t>
  </si>
  <si>
    <t>בנק לאומי שה סדרה 201</t>
  </si>
  <si>
    <t>6040158</t>
  </si>
  <si>
    <t>חשמל אגח 26</t>
  </si>
  <si>
    <t>6000202</t>
  </si>
  <si>
    <t>לאומי כ.התחייבות 400  COCO</t>
  </si>
  <si>
    <t>6040331</t>
  </si>
  <si>
    <t>גבים אגח ז*</t>
  </si>
  <si>
    <t>7590144</t>
  </si>
  <si>
    <t>דה זראסאי אגח ב</t>
  </si>
  <si>
    <t>1131028</t>
  </si>
  <si>
    <t>דקסיה ישראל הנפקות אגח יא</t>
  </si>
  <si>
    <t>1134154</t>
  </si>
  <si>
    <t>הפניקס אגח ג</t>
  </si>
  <si>
    <t>1120807</t>
  </si>
  <si>
    <t>כללביט אג6</t>
  </si>
  <si>
    <t>1120138</t>
  </si>
  <si>
    <t>כללביט אגח י</t>
  </si>
  <si>
    <t>1136068</t>
  </si>
  <si>
    <t>קרסו אגח א</t>
  </si>
  <si>
    <t>1136464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</si>
  <si>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</si>
  <si>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</si>
  <si>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</si>
  <si>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</si>
  <si>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</si>
  <si>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</si>
  <si>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</si>
  <si>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</si>
  <si>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</si>
  <si>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</si>
  <si>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</si>
  <si>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</si>
  <si>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</si>
  <si>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ה</t>
  </si>
  <si>
    <t>1118843</t>
  </si>
  <si>
    <t>קרסו אגח ב</t>
  </si>
  <si>
    <t>1139591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</si>
  <si>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</si>
  <si>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</si>
  <si>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</si>
  <si>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</si>
  <si>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</si>
  <si>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</si>
  <si>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</si>
  <si>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</si>
  <si>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</si>
  <si>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</si>
  <si>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</si>
  <si>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</si>
  <si>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</si>
  <si>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</si>
  <si>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</si>
  <si>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</si>
  <si>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בזן 4</t>
  </si>
  <si>
    <t>2590362</t>
  </si>
  <si>
    <t>דור אלון אגח ג</t>
  </si>
  <si>
    <t>1115245</t>
  </si>
  <si>
    <t>520043878</t>
  </si>
  <si>
    <t>כלכלית ירושלים אגח יא</t>
  </si>
  <si>
    <t>1980341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</si>
  <si>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</si>
  <si>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</si>
  <si>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</si>
  <si>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</si>
  <si>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</si>
  <si>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</si>
  <si>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</si>
  <si>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פטרוכימיים אגח 1</t>
  </si>
  <si>
    <t>7560154</t>
  </si>
  <si>
    <t>520029315</t>
  </si>
  <si>
    <t>NR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</si>
  <si>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</si>
  <si>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</si>
  <si>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</si>
  <si>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</si>
  <si>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</si>
  <si>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</si>
  <si>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</si>
  <si>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</si>
  <si>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</si>
  <si>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</si>
  <si>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</si>
  <si>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</si>
  <si>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</si>
  <si>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</si>
  <si>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</si>
  <si>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</si>
  <si>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</si>
  <si>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</si>
  <si>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</si>
  <si>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</si>
  <si>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</si>
  <si>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</si>
  <si>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</si>
  <si>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</si>
  <si>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</si>
  <si>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</si>
  <si>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</si>
  <si>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</si>
  <si>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</si>
  <si>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</si>
  <si>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</si>
  <si>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</si>
  <si>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</si>
  <si>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</si>
  <si>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</si>
  <si>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</si>
  <si>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</si>
  <si>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</si>
  <si>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</si>
  <si>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</si>
  <si>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</si>
  <si>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</si>
  <si>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</si>
  <si>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</si>
  <si>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</si>
  <si>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</si>
  <si>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</si>
  <si>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</si>
  <si>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</si>
  <si>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</si>
  <si>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</si>
  <si>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</si>
  <si>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</si>
  <si>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</si>
  <si>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</si>
  <si>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</si>
  <si>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</si>
  <si>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</si>
  <si>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</si>
  <si>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</si>
  <si>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</si>
  <si>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</si>
  <si>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</si>
  <si>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</si>
  <si>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</si>
  <si>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</si>
  <si>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</si>
  <si>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</si>
  <si>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</si>
  <si>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</si>
  <si>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</si>
  <si>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</si>
  <si>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</si>
  <si>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</si>
  <si>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</si>
  <si>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</si>
  <si>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</si>
  <si>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</si>
  <si>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</si>
  <si>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</si>
  <si>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</si>
  <si>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</si>
  <si>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</si>
  <si>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</si>
  <si>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</si>
  <si>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</si>
  <si>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</si>
  <si>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</si>
  <si>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</si>
  <si>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</si>
  <si>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</si>
  <si>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</si>
  <si>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</si>
  <si>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</si>
  <si>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</si>
  <si>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</si>
  <si>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</si>
  <si>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</si>
  <si>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</si>
  <si>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</si>
  <si>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</si>
  <si>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</si>
  <si>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</si>
  <si>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</si>
  <si>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</si>
  <si>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</si>
  <si>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</si>
  <si>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</si>
  <si>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</si>
  <si>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</si>
  <si>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</si>
  <si>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</si>
  <si>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</si>
  <si>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</si>
  <si>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</si>
  <si>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</si>
  <si>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</si>
  <si>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</si>
  <si>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</si>
  <si>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</si>
  <si>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</si>
  <si>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</si>
  <si>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</si>
  <si>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</si>
  <si>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</si>
  <si>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</si>
  <si>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</si>
  <si>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</si>
  <si>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</si>
  <si>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</si>
  <si>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</si>
  <si>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</si>
  <si>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</si>
  <si>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</si>
  <si>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</si>
  <si>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</si>
  <si>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</si>
  <si>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</si>
  <si>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</si>
  <si>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</si>
  <si>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</si>
  <si>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</si>
  <si>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</si>
  <si>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</si>
  <si>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</si>
  <si>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</si>
  <si>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</si>
  <si>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</si>
  <si>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</si>
  <si>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</si>
  <si>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</si>
  <si>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</si>
  <si>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</si>
  <si>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</si>
  <si>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</si>
  <si>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</si>
  <si>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</si>
  <si>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</si>
  <si>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</si>
  <si>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</si>
  <si>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</si>
  <si>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</si>
  <si>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</si>
  <si>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</si>
  <si>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</si>
  <si>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</si>
  <si>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</si>
  <si>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</si>
  <si>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</si>
  <si>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</si>
  <si>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</si>
  <si>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</si>
  <si>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</si>
  <si>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</si>
  <si>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</si>
  <si>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</si>
  <si>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</si>
  <si>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</si>
  <si>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</si>
  <si>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1094119</t>
  </si>
  <si>
    <t>511524605</t>
  </si>
  <si>
    <t>ביוטכנולוגיה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</si>
  <si>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</si>
  <si>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</si>
  <si>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</si>
  <si>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</si>
  <si>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</si>
  <si>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</si>
  <si>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</si>
  <si>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</si>
  <si>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</si>
  <si>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</si>
  <si>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</si>
  <si>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</si>
  <si>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</si>
  <si>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</si>
  <si>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</si>
  <si>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</si>
  <si>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</si>
  <si>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</si>
  <si>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</si>
  <si>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</si>
  <si>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</si>
  <si>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</si>
  <si>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אוברסיז*</t>
  </si>
  <si>
    <t>1139617</t>
  </si>
  <si>
    <t>510490071</t>
  </si>
  <si>
    <t>1122415</t>
  </si>
  <si>
    <t>513787804</t>
  </si>
  <si>
    <t>אלוט תקשורת*</t>
  </si>
  <si>
    <t>1099654</t>
  </si>
  <si>
    <t>512394776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</si>
  <si>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</si>
  <si>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</si>
  <si>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</si>
  <si>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</si>
  <si>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</si>
  <si>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</si>
  <si>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</si>
  <si>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</si>
  <si>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</si>
  <si>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</si>
  <si>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</si>
  <si>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</si>
  <si>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</si>
  <si>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</si>
  <si>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</si>
  <si>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</si>
  <si>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</si>
  <si>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</si>
  <si>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</si>
  <si>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</si>
  <si>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1096171</t>
  </si>
  <si>
    <t>512866971</t>
  </si>
  <si>
    <t>מדיקל קומפרישין סיסטם*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</si>
  <si>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</si>
  <si>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</si>
  <si>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</si>
  <si>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</si>
  <si>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</si>
  <si>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</si>
  <si>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</si>
  <si>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</si>
  <si>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</si>
  <si>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</si>
  <si>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</si>
  <si>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</si>
  <si>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</si>
  <si>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</si>
  <si>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</si>
  <si>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</si>
  <si>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תדיר גן</t>
  </si>
  <si>
    <t>1090141</t>
  </si>
  <si>
    <t>511870891</t>
  </si>
  <si>
    <t>*KAMADA LTD</t>
  </si>
  <si>
    <t>IL0010941198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</si>
  <si>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</si>
  <si>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</si>
  <si>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</si>
  <si>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</si>
  <si>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</si>
  <si>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</si>
  <si>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</si>
  <si>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</si>
  <si>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</si>
  <si>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</si>
  <si>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</si>
  <si>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</si>
  <si>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</si>
  <si>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</si>
  <si>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</si>
  <si>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</si>
  <si>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</si>
  <si>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</si>
  <si>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</si>
  <si>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</si>
  <si>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</si>
  <si>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</si>
  <si>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</si>
  <si>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</si>
  <si>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</si>
  <si>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</si>
  <si>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</si>
  <si>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</si>
  <si>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</si>
  <si>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</si>
  <si>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</si>
  <si>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</si>
  <si>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</si>
  <si>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</si>
  <si>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</si>
  <si>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</si>
  <si>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</si>
  <si>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</si>
  <si>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</si>
  <si>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</si>
  <si>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</si>
  <si>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</si>
  <si>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</si>
  <si>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</si>
  <si>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</si>
  <si>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</si>
  <si>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</si>
  <si>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</si>
  <si>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</si>
  <si>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</si>
  <si>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</si>
  <si>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</si>
  <si>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</si>
  <si>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</si>
  <si>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</si>
  <si>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</si>
  <si>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</si>
  <si>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</si>
  <si>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</si>
  <si>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</si>
  <si>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</si>
  <si>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</si>
  <si>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</si>
  <si>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</si>
  <si>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</si>
  <si>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</si>
  <si>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</si>
  <si>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</si>
  <si>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</si>
  <si>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</si>
  <si>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</si>
  <si>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</si>
  <si>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</si>
  <si>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</si>
  <si>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</si>
  <si>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</si>
  <si>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</si>
  <si>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</si>
  <si>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</si>
  <si>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</si>
  <si>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</si>
  <si>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</si>
  <si>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</si>
  <si>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</si>
  <si>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</si>
  <si>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</si>
  <si>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</si>
  <si>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</si>
  <si>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</si>
  <si>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</si>
  <si>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</si>
  <si>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BANK OF CHINA LTD H</t>
  </si>
  <si>
    <t>CNE1000001Z5</t>
  </si>
  <si>
    <t>HKSE</t>
  </si>
  <si>
    <t>BHP BILLITON</t>
  </si>
  <si>
    <t>GB0000566504</t>
  </si>
  <si>
    <t>ENERGY</t>
  </si>
  <si>
    <t>BLACKROCK</t>
  </si>
  <si>
    <t>US09247X1019</t>
  </si>
  <si>
    <t>BNP PARIBAS</t>
  </si>
  <si>
    <t>FR0000131104</t>
  </si>
  <si>
    <t>BOSTON PROPERTIES INC</t>
  </si>
  <si>
    <t>US1011211018</t>
  </si>
  <si>
    <t>Real Estate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</si>
  <si>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</si>
  <si>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</si>
  <si>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</si>
  <si>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</si>
  <si>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</si>
  <si>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</si>
  <si>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</si>
  <si>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</si>
  <si>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</si>
  <si>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</si>
  <si>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</si>
  <si>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</si>
  <si>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</si>
  <si>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</si>
  <si>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</si>
  <si>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</si>
  <si>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</si>
  <si>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</si>
  <si>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</si>
  <si>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</si>
  <si>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</si>
  <si>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</si>
  <si>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</si>
  <si>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</si>
  <si>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</si>
  <si>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</si>
  <si>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</si>
  <si>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</si>
  <si>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</si>
  <si>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</si>
  <si>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</si>
  <si>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</si>
  <si>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</si>
  <si>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</si>
  <si>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</si>
  <si>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</si>
  <si>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</si>
  <si>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</si>
  <si>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</si>
  <si>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</si>
  <si>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</si>
  <si>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</si>
  <si>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</si>
  <si>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</si>
  <si>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</si>
  <si>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</si>
  <si>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</si>
  <si>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</si>
  <si>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</si>
  <si>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</si>
  <si>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</si>
  <si>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</si>
  <si>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</si>
  <si>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</si>
  <si>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</si>
  <si>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</si>
  <si>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</si>
  <si>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</si>
  <si>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</si>
  <si>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</si>
  <si>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</si>
  <si>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</si>
  <si>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</si>
  <si>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</si>
  <si>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</si>
  <si>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</si>
  <si>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</si>
  <si>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</si>
  <si>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</si>
  <si>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</si>
  <si>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NEXT PLC</t>
  </si>
  <si>
    <t>GB0032089863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</si>
  <si>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</si>
  <si>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</si>
  <si>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</si>
  <si>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</si>
  <si>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</si>
  <si>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</si>
  <si>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</si>
  <si>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</si>
  <si>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</si>
  <si>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</si>
  <si>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</si>
  <si>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</si>
  <si>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</si>
  <si>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</si>
  <si>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</si>
  <si>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</si>
  <si>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</si>
  <si>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</si>
  <si>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</si>
  <si>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</si>
  <si>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</si>
  <si>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</si>
  <si>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</si>
  <si>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</si>
  <si>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</si>
  <si>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SL GREEN REALTY CORP</t>
  </si>
  <si>
    <t>US78440X1019</t>
  </si>
  <si>
    <t>SOUTHWEST AIRLINES</t>
  </si>
  <si>
    <t>US8447411088</t>
  </si>
  <si>
    <t>STERICYCLE</t>
  </si>
  <si>
    <t>US8589121081</t>
  </si>
  <si>
    <t>Commercial &amp; Professional Sevi</t>
  </si>
  <si>
    <t>STMICROELECTRONICS</t>
  </si>
  <si>
    <t>NL0000226223</t>
  </si>
  <si>
    <t>THALES SA</t>
  </si>
  <si>
    <t>FR0000121329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</si>
  <si>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</si>
  <si>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</si>
  <si>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</si>
  <si>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</si>
  <si>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</si>
  <si>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</si>
  <si>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</si>
  <si>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</si>
  <si>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</si>
  <si>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</si>
  <si>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</si>
  <si>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</si>
  <si>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AMUNDI ETF MSCI EM ASIA UCIT</t>
  </si>
  <si>
    <t>FR0011018316</t>
  </si>
  <si>
    <t>מניות</t>
  </si>
  <si>
    <t>CONSUMER DISCRETIONARY SELT</t>
  </si>
  <si>
    <t>US81369Y4070</t>
  </si>
  <si>
    <t>DAIWA ETF TOPIX</t>
  </si>
  <si>
    <t>JP3027620008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</si>
  <si>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</si>
  <si>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</si>
  <si>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</si>
  <si>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</si>
  <si>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</si>
  <si>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</si>
  <si>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</si>
  <si>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</si>
  <si>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</si>
  <si>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</si>
  <si>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</si>
  <si>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</si>
  <si>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</si>
  <si>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</si>
  <si>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</si>
  <si>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</si>
  <si>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</si>
  <si>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</si>
  <si>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</si>
  <si>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</si>
  <si>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</si>
  <si>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</si>
  <si>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</si>
  <si>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</si>
  <si>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</si>
  <si>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</si>
  <si>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</si>
  <si>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</si>
  <si>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</si>
  <si>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</si>
  <si>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</si>
  <si>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</si>
  <si>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</si>
  <si>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</si>
  <si>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</si>
  <si>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</si>
  <si>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</si>
  <si>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</si>
  <si>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</si>
  <si>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</si>
  <si>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</si>
  <si>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</si>
  <si>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</si>
  <si>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</si>
  <si>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</si>
  <si>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</si>
  <si>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</si>
  <si>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</si>
  <si>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</si>
  <si>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</si>
  <si>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</si>
  <si>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</si>
  <si>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</si>
  <si>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</si>
  <si>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</si>
  <si>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</si>
  <si>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</si>
  <si>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</si>
  <si>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</si>
  <si>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</si>
  <si>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</si>
  <si>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</si>
  <si>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</si>
  <si>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</si>
  <si>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</si>
  <si>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</si>
  <si>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תעודות השתתפות בקרנות נאמנות בחו"ל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</si>
  <si>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</si>
  <si>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</si>
  <si>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</si>
  <si>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</si>
  <si>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</si>
  <si>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</si>
  <si>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EB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</si>
  <si>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</si>
  <si>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</si>
  <si>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</si>
  <si>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</si>
  <si>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</si>
  <si>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</si>
  <si>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</si>
  <si>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</si>
  <si>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</si>
  <si>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</si>
  <si>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</si>
  <si>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</si>
  <si>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</si>
  <si>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</si>
  <si>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</si>
  <si>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</si>
  <si>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</si>
  <si>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</si>
  <si>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</si>
  <si>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</si>
  <si>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bC 1660 JUL 2017</t>
  </si>
  <si>
    <t>81965030</t>
  </si>
  <si>
    <t>bP 1660 JUL 2017</t>
  </si>
  <si>
    <t>81965535</t>
  </si>
  <si>
    <t>EURO STOXX 50 SEP17</t>
  </si>
  <si>
    <t>VGU7</t>
  </si>
  <si>
    <t>EURO STOXX BANK SEP17</t>
  </si>
  <si>
    <t>CAU7</t>
  </si>
  <si>
    <t>FTSE 100 IDX FUT SEP17</t>
  </si>
  <si>
    <t>Z U7</t>
  </si>
  <si>
    <t>RUSSELL 2000 MINI SEP17</t>
  </si>
  <si>
    <t>RTAU7</t>
  </si>
  <si>
    <t>S&amp;P500 EMINI FUT SEP17</t>
  </si>
  <si>
    <t>ESU7</t>
  </si>
  <si>
    <t>TOPIX INDX FUTR SEP17</t>
  </si>
  <si>
    <t>TPU7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</si>
  <si>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</si>
  <si>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</si>
  <si>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</si>
  <si>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</si>
  <si>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</si>
  <si>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</si>
  <si>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</si>
  <si>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</si>
  <si>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8702 % 4.8  2018</t>
  </si>
  <si>
    <t>98720000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</si>
  <si>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</si>
  <si>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</si>
  <si>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</si>
  <si>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</si>
  <si>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</si>
  <si>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</si>
  <si>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</si>
  <si>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</si>
  <si>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</si>
  <si>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</si>
  <si>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8686 %4.8 2017</t>
  </si>
  <si>
    <t>98686000</t>
  </si>
  <si>
    <t>ערד 8690 %4.8 2017</t>
  </si>
  <si>
    <t>98690000</t>
  </si>
  <si>
    <t>ערד 8691 %4.8 2018</t>
  </si>
  <si>
    <t>98691000</t>
  </si>
  <si>
    <t>ערד 8699 % 4.8  2018</t>
  </si>
  <si>
    <t>98699000</t>
  </si>
  <si>
    <t>ערד 8704 % 4.8</t>
  </si>
  <si>
    <t>98704000</t>
  </si>
  <si>
    <t>ערד 8786_1/2027</t>
  </si>
  <si>
    <t>71116487</t>
  </si>
  <si>
    <t>ערד 8790 2027 4.8%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</si>
  <si>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</si>
  <si>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</si>
  <si>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</si>
  <si>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</si>
  <si>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</si>
  <si>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</si>
  <si>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</si>
  <si>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</si>
  <si>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</si>
  <si>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</si>
  <si>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</si>
  <si>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</si>
  <si>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</si>
  <si>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</si>
  <si>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</si>
  <si>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</si>
  <si>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</si>
  <si>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</si>
  <si>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</si>
  <si>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</si>
  <si>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</si>
  <si>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</si>
  <si>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</si>
  <si>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</si>
  <si>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</si>
  <si>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</si>
  <si>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</si>
  <si>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</si>
  <si>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</si>
  <si>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</si>
  <si>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</si>
  <si>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</si>
  <si>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</si>
  <si>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</si>
  <si>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</si>
  <si>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</si>
  <si>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</si>
  <si>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</si>
  <si>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</si>
  <si>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</si>
  <si>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</si>
  <si>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</si>
  <si>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</si>
  <si>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</si>
  <si>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</si>
  <si>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</si>
  <si>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</si>
  <si>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</si>
  <si>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</si>
  <si>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</si>
  <si>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</si>
  <si>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</si>
  <si>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</si>
  <si>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</si>
  <si>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</si>
  <si>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</si>
  <si>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</si>
  <si>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</si>
  <si>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</si>
  <si>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</si>
  <si>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</si>
  <si>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</si>
  <si>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</si>
  <si>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</si>
  <si>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</si>
  <si>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</si>
  <si>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</si>
  <si>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</si>
  <si>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</si>
  <si>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</si>
  <si>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</si>
  <si>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</si>
  <si>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</si>
  <si>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</si>
  <si>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</si>
  <si>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</si>
  <si>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</si>
  <si>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</si>
  <si>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</si>
  <si>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</si>
  <si>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</si>
  <si>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</si>
  <si>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</si>
  <si>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</si>
  <si>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</si>
  <si>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</si>
  <si>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</si>
  <si>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</si>
  <si>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</si>
  <si>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</si>
  <si>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</si>
  <si>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</si>
  <si>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</si>
  <si>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</si>
  <si>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</si>
  <si>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</si>
  <si>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</si>
  <si>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</si>
  <si>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</si>
  <si>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</si>
  <si>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</si>
  <si>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</si>
  <si>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</si>
  <si>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</si>
  <si>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</si>
  <si>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</si>
  <si>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</si>
  <si>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</si>
  <si>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</si>
  <si>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</si>
  <si>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</si>
  <si>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</si>
  <si>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</si>
  <si>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</si>
  <si>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</si>
  <si>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</si>
  <si>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</si>
  <si>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</si>
  <si>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8778 2026 4.8%</t>
  </si>
  <si>
    <t>8287781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</si>
  <si>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</si>
  <si>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</si>
  <si>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</si>
  <si>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</si>
  <si>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</si>
  <si>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</si>
  <si>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</si>
  <si>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</si>
  <si>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</si>
  <si>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</si>
  <si>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</si>
  <si>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</si>
  <si>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</si>
  <si>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</si>
  <si>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</si>
  <si>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</si>
  <si>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</si>
  <si>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</si>
  <si>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</si>
  <si>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</si>
  <si>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פועלים שטר הון 6  וחצי</t>
  </si>
  <si>
    <t>626279</t>
  </si>
  <si>
    <t>yes   די.בי.אס לווין סדרה א ל</t>
  </si>
  <si>
    <t>1106988</t>
  </si>
  <si>
    <t>512705138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</si>
  <si>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</si>
  <si>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</si>
  <si>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</si>
  <si>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</si>
  <si>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</si>
  <si>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</si>
  <si>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</si>
  <si>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</si>
  <si>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</si>
  <si>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</si>
  <si>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אלון דלק אגח א רמ חש 01/17</t>
  </si>
  <si>
    <t>1139930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</si>
  <si>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</si>
  <si>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</si>
  <si>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</si>
  <si>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</si>
  <si>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</si>
  <si>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</si>
  <si>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</si>
  <si>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</si>
  <si>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</si>
  <si>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</si>
  <si>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</si>
  <si>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</si>
  <si>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</si>
  <si>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</si>
  <si>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</si>
  <si>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</si>
  <si>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</si>
  <si>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</si>
  <si>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</si>
  <si>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</si>
  <si>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</si>
  <si>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</si>
  <si>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</si>
  <si>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</si>
  <si>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TRANSED PARTNERS 3.951 09/50 12/37</t>
  </si>
  <si>
    <t>CA89366TAA57</t>
  </si>
  <si>
    <t>אנלייט Enlight מניה לא סחירה*</t>
  </si>
  <si>
    <t>550266274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</si>
  <si>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</si>
  <si>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</si>
  <si>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</si>
  <si>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</si>
  <si>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</si>
  <si>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</si>
  <si>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</si>
  <si>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</si>
  <si>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</si>
  <si>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</si>
  <si>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</si>
  <si>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</si>
  <si>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</si>
  <si>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</si>
  <si>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</si>
  <si>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</si>
  <si>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</si>
  <si>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</si>
  <si>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</si>
  <si>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</si>
  <si>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</si>
  <si>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</si>
  <si>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</si>
  <si>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</si>
  <si>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</si>
  <si>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</si>
  <si>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</si>
  <si>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</si>
  <si>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</si>
  <si>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II</t>
  </si>
  <si>
    <t>סה"כ קרנות השקעה בחו"ל</t>
  </si>
  <si>
    <t>SVB</t>
  </si>
  <si>
    <t>APCS*</t>
  </si>
  <si>
    <t>apollo</t>
  </si>
  <si>
    <t>CMP VII</t>
  </si>
  <si>
    <t>DOVER</t>
  </si>
  <si>
    <t>Harbourvest co inv cruise</t>
  </si>
  <si>
    <t>HarbourVest Co Inv DNLD</t>
  </si>
  <si>
    <t>Harbourvest co inv perston</t>
  </si>
  <si>
    <t>harbourvest Sec gridiron</t>
  </si>
  <si>
    <t>PCS III</t>
  </si>
  <si>
    <t>SLF I</t>
  </si>
  <si>
    <t>THOMA BRAVO</t>
  </si>
  <si>
    <t>warburg pincus</t>
  </si>
  <si>
    <t>סה"כ כתבי אופציה בישראל:</t>
  </si>
  <si>
    <t>אפריקה תעשיות הלוואה אופציה לא סחירה*</t>
  </si>
  <si>
    <t>3153001</t>
  </si>
  <si>
    <t>1133354</t>
  </si>
  <si>
    <t>REDHILL WARRANT</t>
  </si>
  <si>
    <t>52290</t>
  </si>
  <si>
    <t>+I14/-ILS 98.8863696 08-05-18 (10) +0.4</t>
  </si>
  <si>
    <t>10001868</t>
  </si>
  <si>
    <t>₪ / מט"ח</t>
  </si>
  <si>
    <t>+ILS/-EUR 4 03-08-17 (10) +47</t>
  </si>
  <si>
    <t>10002178</t>
  </si>
  <si>
    <t>+ILS/-USD 3.5045 24-10-17 (10) --165</t>
  </si>
  <si>
    <t>10002260</t>
  </si>
  <si>
    <t>+ILS/-USD 3.5057 03-10-17 (10) --143</t>
  </si>
  <si>
    <t>10002226</t>
  </si>
  <si>
    <t>+ILS/-USD 3.5286 19-10-17 (10) --164</t>
  </si>
  <si>
    <t>10002230</t>
  </si>
  <si>
    <t>+ILS/-USD 3.5945 11-07-17 (12) --75.5</t>
  </si>
  <si>
    <t>10002161</t>
  </si>
  <si>
    <t>+ILS/-USD 3.6151 02-08-17 (10) --169</t>
  </si>
  <si>
    <t>10002104</t>
  </si>
  <si>
    <t>+USD/-ILS 3.5459 11-07-17 (12) --41</t>
  </si>
  <si>
    <t>10002189</t>
  </si>
  <si>
    <t>+EUR/-USD 1.0899 10-07-17 (10) +30.9</t>
  </si>
  <si>
    <t>10002167</t>
  </si>
  <si>
    <t>+EUR/-USD 1.1149 10-07-17 (10) +11.7</t>
  </si>
  <si>
    <t>10002228</t>
  </si>
  <si>
    <t>+EUR/-USD 1.117 10-07-17 (10) +10</t>
  </si>
  <si>
    <t>10002242</t>
  </si>
  <si>
    <t>+EUR/-USD 1.1176 17-07-17 (10) +16.1</t>
  </si>
  <si>
    <t>10002244</t>
  </si>
  <si>
    <t>+EUR/-USD 1.1189 08-08-17 (10) +28.7</t>
  </si>
  <si>
    <t>10002246</t>
  </si>
  <si>
    <t>+EUR/-USD 1.121 13-09-17 (10) +49.5</t>
  </si>
  <si>
    <t>10002248</t>
  </si>
  <si>
    <t>+EUR/-USD 1.1295 27-07-17 (10) +30</t>
  </si>
  <si>
    <t>10002198</t>
  </si>
  <si>
    <t>+GBP/-USD 1.2686 10-08-17 (10) +19.1</t>
  </si>
  <si>
    <t>10002241</t>
  </si>
  <si>
    <t>+GBP/-USD 1.2913 10-08-17 (10) +36.6</t>
  </si>
  <si>
    <t>10002150</t>
  </si>
  <si>
    <t>+GBP/-USD 1.2967 10-08-17 (10) +34.4</t>
  </si>
  <si>
    <t>10002163</t>
  </si>
  <si>
    <t>+USD/-EUR 1.0701 27-07-17 (10) +52.5</t>
  </si>
  <si>
    <t>10002127</t>
  </si>
  <si>
    <t>+USD/-EUR 1.0808 17-07-17 (10) +53.3</t>
  </si>
  <si>
    <t>10002117</t>
  </si>
  <si>
    <t>+USD/-EUR 1.0826 08-08-17 (10) +55.9</t>
  </si>
  <si>
    <t>10002133</t>
  </si>
  <si>
    <t>+USD/-EUR 1.0924 10-07-17 (10) +32.4</t>
  </si>
  <si>
    <t>10002164</t>
  </si>
  <si>
    <t>+USD/-EUR 1.0948 10-07-17 (10) +34.4</t>
  </si>
  <si>
    <t>10002155</t>
  </si>
  <si>
    <t>+USD/-EUR 1.0956 17-07-17 (10) +40.2</t>
  </si>
  <si>
    <t>10002151</t>
  </si>
  <si>
    <t>+USD/-EUR 1.097 27-07-17 (10) +48</t>
  </si>
  <si>
    <t>10002144</t>
  </si>
  <si>
    <t>+USD/-EUR 1.1207 13-09-17 (10) +65</t>
  </si>
  <si>
    <t>10002171</t>
  </si>
  <si>
    <t>+USD/-EUR 1.1237 16-10-17 (10) +72.2</t>
  </si>
  <si>
    <t>10002215</t>
  </si>
  <si>
    <t>+USD/-EUR 1.126 13-09-17 (10) +53.3</t>
  </si>
  <si>
    <t>10002207</t>
  </si>
  <si>
    <t>+USD/-EUR 1.1263 27-09-17 (12) +62.8</t>
  </si>
  <si>
    <t>10002204</t>
  </si>
  <si>
    <t>+USD/-EUR 1.1323 13-09-17 (10) +57.3</t>
  </si>
  <si>
    <t>10002186</t>
  </si>
  <si>
    <t>+USD/-GBP 1.254 10-08-17 (10) +39.7</t>
  </si>
  <si>
    <t>10002119</t>
  </si>
  <si>
    <t>+USD/-GBP 1.2759 19-09-17 (12) +38</t>
  </si>
  <si>
    <t>10002209</t>
  </si>
  <si>
    <t>+USD/-GBP 1.2795 10-08-17 (10) +19</t>
  </si>
  <si>
    <t>10002258</t>
  </si>
  <si>
    <t>+USD/-GBP 1.2929 19-09-17 (10) +49.3</t>
  </si>
  <si>
    <t>10002147</t>
  </si>
  <si>
    <t>+USD/-GBP 1.2933 19-09-17 (12) +49.3</t>
  </si>
  <si>
    <t>10002149</t>
  </si>
  <si>
    <t>+USD/-JPY 111.119 28-09-17 (26) --45.1</t>
  </si>
  <si>
    <t>10002257</t>
  </si>
  <si>
    <t>TRS</t>
  </si>
  <si>
    <t>10002138</t>
  </si>
  <si>
    <t/>
  </si>
  <si>
    <t>דולר ניו-זילנד</t>
  </si>
  <si>
    <t>כתר נורבגי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</si>
  <si>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</si>
  <si>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</si>
  <si>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</si>
  <si>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</si>
  <si>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</si>
  <si>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</si>
  <si>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</si>
  <si>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</si>
  <si>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31795000</t>
  </si>
  <si>
    <t>30312000</t>
  </si>
  <si>
    <t>32012000</t>
  </si>
  <si>
    <t>31110000</t>
  </si>
  <si>
    <t>30210000</t>
  </si>
  <si>
    <t>32010000</t>
  </si>
  <si>
    <t>30310000</t>
  </si>
  <si>
    <t>30226000</t>
  </si>
  <si>
    <t>30326000</t>
  </si>
  <si>
    <t>35195000</t>
  </si>
  <si>
    <t>UBS</t>
  </si>
  <si>
    <t>30791000</t>
  </si>
  <si>
    <t>Aa3</t>
  </si>
  <si>
    <t>MOODY'S</t>
  </si>
  <si>
    <t>30891000</t>
  </si>
  <si>
    <t>30291000</t>
  </si>
  <si>
    <t>31091000</t>
  </si>
  <si>
    <t>31791000</t>
  </si>
  <si>
    <t>31191000</t>
  </si>
  <si>
    <t>32091000</t>
  </si>
  <si>
    <t>30391000</t>
  </si>
  <si>
    <t>32691000</t>
  </si>
  <si>
    <t>כן</t>
  </si>
  <si>
    <t>לא</t>
  </si>
  <si>
    <t>D</t>
  </si>
  <si>
    <t>פקדון טפחות 6.22% 09.01.2018</t>
  </si>
  <si>
    <t>שפיצר בלמש שנה 5.9% 06.08.017</t>
  </si>
  <si>
    <t>שפיצר טפחות שנה 6.15% 2.10.015</t>
  </si>
  <si>
    <t>שפיצר רבע הבינלאומי 6% 15.7.17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</si>
  <si>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</si>
  <si>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</si>
  <si>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</si>
  <si>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</si>
  <si>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</si>
  <si>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</si>
  <si>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</si>
  <si>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</si>
  <si>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</si>
  <si>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</si>
  <si>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</si>
  <si>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</si>
  <si>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</si>
  <si>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</si>
  <si>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</si>
  <si>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</si>
  <si>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</si>
  <si>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מגדלי הסיבים פת-עלות-לא מניב</t>
  </si>
  <si>
    <t>נדלן פסגות ירושלים</t>
  </si>
  <si>
    <t>מרכז מסחרי, שכונת רוממה, ירושלים</t>
  </si>
  <si>
    <t>נדלן טרמינל  פארק אור יהודה בניין B</t>
  </si>
  <si>
    <t>סה"כ השקעות אחרות</t>
  </si>
  <si>
    <t>*Citymark Building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</si>
  <si>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</si>
  <si>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</si>
  <si>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</si>
  <si>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</si>
  <si>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</si>
  <si>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</si>
  <si>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</si>
  <si>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</si>
  <si>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</si>
  <si>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</si>
  <si>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</si>
  <si>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סה"כ בחו"ל</t>
  </si>
  <si>
    <t>סה"כ יתרות התחייבות להשקעה</t>
  </si>
  <si>
    <t>אנלייט</t>
  </si>
  <si>
    <t>שניאור צאלים - להגדלת מינוף</t>
  </si>
  <si>
    <t>עזריאלי אגח ג</t>
  </si>
  <si>
    <t>1136324</t>
  </si>
  <si>
    <t>קבוצת עזריאלי</t>
  </si>
  <si>
    <t>יואל</t>
  </si>
  <si>
    <t>סרגון</t>
  </si>
  <si>
    <t>קמהדע</t>
  </si>
  <si>
    <t>אייסקיור מדיקל</t>
  </si>
  <si>
    <t>מדיגוס</t>
  </si>
  <si>
    <t>מדיגוס אופציה ה לא סחירה</t>
  </si>
  <si>
    <t>מובטחות משכנתא - גורם 01</t>
  </si>
  <si>
    <t>בבטחונות אחרים - גורם 80</t>
  </si>
  <si>
    <t>בבטחונות אחרים - גורם 69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</si>
  <si>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</si>
  <si>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</si>
  <si>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</si>
  <si>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</si>
  <si>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</si>
  <si>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</si>
  <si>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</si>
  <si>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</si>
  <si>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</si>
  <si>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</si>
  <si>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</si>
  <si>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</si>
  <si>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</si>
  <si>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</si>
  <si>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</si>
  <si>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</si>
  <si>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</si>
  <si>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92</t>
  </si>
  <si>
    <t>בבטחונות אחרים - גורם 96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</si>
  <si>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</si>
  <si>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</si>
  <si>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</si>
  <si>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</si>
  <si>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</si>
  <si>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</si>
  <si>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</si>
  <si>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</si>
  <si>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</si>
  <si>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98</t>
  </si>
  <si>
    <t>בשיעבוד כלי רכב - גורם 68</t>
  </si>
  <si>
    <t>בשיעבוד כלי רכב - גורם 01</t>
  </si>
  <si>
    <t>בבטחונות אחרים - גורם 84</t>
  </si>
  <si>
    <t>בבטחונות אחרים - גורם 95</t>
  </si>
  <si>
    <t>בבטחונות אחרים - גורם 91</t>
  </si>
  <si>
    <t>בבטחונות אחרים - גורם 86</t>
  </si>
  <si>
    <t>בבטחונות אחרים - גורם 79</t>
  </si>
  <si>
    <t>בבטחונות אחרים - גורם 93</t>
  </si>
  <si>
    <t>גורם 80</t>
  </si>
  <si>
    <t>גורם 98</t>
  </si>
  <si>
    <t>גורם 105</t>
  </si>
  <si>
    <t>גורם 48</t>
  </si>
  <si>
    <t>גורם 77</t>
  </si>
  <si>
    <t>גורם 67</t>
  </si>
  <si>
    <t>גורם 96</t>
  </si>
  <si>
    <t>גורם 104</t>
  </si>
  <si>
    <t>גורם 86</t>
  </si>
  <si>
    <t>גורם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</si>
</sst>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0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6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8" fontId="7" fillId="0" borderId="31" xfId="7" applyNumberFormat="1" applyFont="1" applyBorder="1" applyAlignment="1">
      <alignment horizontal="center"/>
    </xf>
    <xf numFmtId="49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0" fillId="0" borderId="28" xfId="0" applyFont="1" applyFill="1" applyBorder="1" applyAlignment="1"/>
    <xf numFmtId="0" fontId="30" fillId="0" borderId="30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0" fontId="31" fillId="0" borderId="0" xfId="0" applyFont="1" applyFill="1" applyBorder="1" applyAlignment="1"/>
    <xf numFmtId="49" fontId="31" fillId="0" borderId="0" xfId="0" applyNumberFormat="1" applyFont="1" applyFill="1" applyBorder="1" applyAlignment="1">
      <alignment horizontal="right"/>
    </xf>
    <xf numFmtId="43" fontId="7" fillId="0" borderId="31" xfId="13" applyFont="1" applyFill="1" applyBorder="1" applyAlignment="1">
      <alignment horizontal="right"/>
    </xf>
    <xf numFmtId="168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readingOrder="2"/>
    </xf>
    <xf numFmtId="10" fontId="31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10" fontId="30" fillId="0" borderId="0" xfId="16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30">
    <cellStyle name="Comma" xfId="13" builtinId="3"/>
    <cellStyle name="Comma 2" xfId="1"/>
    <cellStyle name="Comma 2 2" xfId="24"/>
    <cellStyle name="Comma 2 3" xfId="17"/>
    <cellStyle name="Comma 3" xfId="22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6"/>
    <cellStyle name="Normal 11 2 3" xfId="23"/>
    <cellStyle name="Normal 11 3" xfId="25"/>
    <cellStyle name="Normal 11 4" xfId="18"/>
    <cellStyle name="Normal 2" xfId="5"/>
    <cellStyle name="Normal 2 2" xfId="27"/>
    <cellStyle name="Normal 2 3" xfId="19"/>
    <cellStyle name="Normal 3" xfId="6"/>
    <cellStyle name="Normal 3 2" xfId="28"/>
    <cellStyle name="Normal 3 3" xfId="20"/>
    <cellStyle name="Normal 4" xfId="12"/>
    <cellStyle name="Normal_2007-16618" xfId="7"/>
    <cellStyle name="Percent" xfId="14" builtinId="5"/>
    <cellStyle name="Percent 2" xfId="8"/>
    <cellStyle name="Percent 2 2" xfId="29"/>
    <cellStyle name="Percent 2 3" xfId="21"/>
    <cellStyle name="Percent 3" xfId="16"/>
    <cellStyle name="Text" xfId="9"/>
    <cellStyle name="Total" xfId="10"/>
    <cellStyle name="היפר-קישור" xfId="11" builtinId="8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0">
      <c r="B1" s="56" t="s">
        <v>188</v>
      </c>
      <c r="C1" s="76" t="s" vm="1">
        <v>263</v>
      </c>
    </row>
    <row r="2" spans="1:20">
      <c r="B2" s="56" t="s">
        <v>187</v>
      </c>
      <c r="C2" s="76" t="s">
        <v>264</v>
      </c>
    </row>
    <row r="3" spans="1:20">
      <c r="B3" s="56" t="s">
        <v>189</v>
      </c>
      <c r="C3" s="76" t="s">
        <v>265</v>
      </c>
    </row>
    <row r="4" spans="1:20">
      <c r="B4" s="56" t="s">
        <v>190</v>
      </c>
      <c r="C4" s="76">
        <v>2207</v>
      </c>
    </row>
    <row r="6" spans="1:20" ht="26.25" customHeight="1">
      <c r="B6" s="172" t="s">
        <v>204</v>
      </c>
      <c r="C6" s="173"/>
      <c r="D6" s="174"/>
    </row>
    <row r="7" spans="1:20" s="10" customFormat="1">
      <c r="B7" s="22"/>
      <c r="C7" s="23" t="s">
        <v>119</v>
      </c>
      <c r="D7" s="24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252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203</v>
      </c>
      <c r="C10" s="107">
        <f>C11+C12+C23+C33+C34+C35+C37</f>
        <v>3549622.2500399998</v>
      </c>
      <c r="D10" s="108">
        <f>C10/$C$42</f>
        <v>1</v>
      </c>
    </row>
    <row r="11" spans="1:20">
      <c r="A11" s="44" t="s">
        <v>150</v>
      </c>
      <c r="B11" s="28" t="s">
        <v>205</v>
      </c>
      <c r="C11" s="107">
        <f>מזומנים!J10</f>
        <v>1168035.2861499998</v>
      </c>
      <c r="D11" s="108">
        <f t="shared" ref="D11:D38" si="0">C11/$C$42</f>
        <v>0.3290590389264203</v>
      </c>
    </row>
    <row r="12" spans="1:20">
      <c r="B12" s="28" t="s">
        <v>206</v>
      </c>
      <c r="C12" s="107">
        <f>C13+C14+C15+C16+C17+C18+C19+C20+C21+C22</f>
        <v>1133919.0825200002</v>
      </c>
      <c r="D12" s="108">
        <f t="shared" si="0"/>
        <v>0.31944781800576733</v>
      </c>
    </row>
    <row r="13" spans="1:20">
      <c r="A13" s="54" t="s">
        <v>150</v>
      </c>
      <c r="B13" s="29" t="s">
        <v>74</v>
      </c>
      <c r="C13" s="107">
        <f>'תעודות התחייבות ממשלתיות'!N11</f>
        <v>876584.67457000015</v>
      </c>
      <c r="D13" s="108">
        <f t="shared" si="0"/>
        <v>0.24695153817004672</v>
      </c>
    </row>
    <row r="14" spans="1:20">
      <c r="A14" s="54" t="s">
        <v>150</v>
      </c>
      <c r="B14" s="29" t="s">
        <v>75</v>
      </c>
      <c r="C14" s="107">
        <f>'תעודות חוב מסחריות '!Q11</f>
        <v>0</v>
      </c>
      <c r="D14" s="108">
        <f t="shared" si="0"/>
        <v>0</v>
      </c>
    </row>
    <row r="15" spans="1:20">
      <c r="A15" s="54" t="s">
        <v>150</v>
      </c>
      <c r="B15" s="29" t="s">
        <v>76</v>
      </c>
      <c r="C15" s="107">
        <f>'אג"ח קונצרני'!R11</f>
        <v>143897.93007999993</v>
      </c>
      <c r="D15" s="108">
        <f t="shared" si="0"/>
        <v>4.0538941877090832E-2</v>
      </c>
    </row>
    <row r="16" spans="1:20">
      <c r="A16" s="54" t="s">
        <v>150</v>
      </c>
      <c r="B16" s="29" t="s">
        <v>77</v>
      </c>
      <c r="C16" s="107">
        <f>מניות!K11</f>
        <v>79039.971630000015</v>
      </c>
      <c r="D16" s="108">
        <f t="shared" si="0"/>
        <v>2.2267150153543615E-2</v>
      </c>
    </row>
    <row r="17" spans="1:4">
      <c r="A17" s="54" t="s">
        <v>150</v>
      </c>
      <c r="B17" s="29" t="s">
        <v>78</v>
      </c>
      <c r="C17" s="107">
        <f>'תעודות סל'!K11</f>
        <v>28171.991710000002</v>
      </c>
      <c r="D17" s="108">
        <f t="shared" si="0"/>
        <v>7.9366168356879499E-3</v>
      </c>
    </row>
    <row r="18" spans="1:4">
      <c r="A18" s="54" t="s">
        <v>150</v>
      </c>
      <c r="B18" s="29" t="s">
        <v>79</v>
      </c>
      <c r="C18" s="107">
        <f>'קרנות נאמנות'!L11</f>
        <v>6647.2680799999998</v>
      </c>
      <c r="D18" s="108">
        <f t="shared" si="0"/>
        <v>1.8726691494919195E-3</v>
      </c>
    </row>
    <row r="19" spans="1:4">
      <c r="A19" s="54" t="s">
        <v>150</v>
      </c>
      <c r="B19" s="29" t="s">
        <v>80</v>
      </c>
      <c r="C19" s="107">
        <f>'כתבי אופציה'!I11</f>
        <v>13.752540000000002</v>
      </c>
      <c r="D19" s="108">
        <f t="shared" si="0"/>
        <v>3.874367194944484E-6</v>
      </c>
    </row>
    <row r="20" spans="1:4">
      <c r="A20" s="54" t="s">
        <v>150</v>
      </c>
      <c r="B20" s="29" t="s">
        <v>81</v>
      </c>
      <c r="C20" s="107">
        <f>אופציות!I11</f>
        <v>-1.6</v>
      </c>
      <c r="D20" s="108">
        <f t="shared" si="0"/>
        <v>-4.5075218918913699E-7</v>
      </c>
    </row>
    <row r="21" spans="1:4">
      <c r="A21" s="54" t="s">
        <v>150</v>
      </c>
      <c r="B21" s="29" t="s">
        <v>82</v>
      </c>
      <c r="C21" s="107" vm="2">
        <v>-434.90609000000001</v>
      </c>
      <c r="D21" s="108">
        <f t="shared" si="0"/>
        <v>-1.2252179509949238E-4</v>
      </c>
    </row>
    <row r="22" spans="1:4">
      <c r="A22" s="54" t="s">
        <v>150</v>
      </c>
      <c r="B22" s="29" t="s">
        <v>83</v>
      </c>
      <c r="C22" s="107">
        <f>'מוצרים מובנים'!N11</f>
        <v>0</v>
      </c>
      <c r="D22" s="108">
        <f t="shared" si="0"/>
        <v>0</v>
      </c>
    </row>
    <row r="23" spans="1:4">
      <c r="B23" s="28" t="s">
        <v>207</v>
      </c>
      <c r="C23" s="107">
        <f>C24+C25+C26+C27+C28+C29+C30+C31+C32</f>
        <v>1129655.7503599997</v>
      </c>
      <c r="D23" s="108">
        <f t="shared" si="0"/>
        <v>0.31824675156554189</v>
      </c>
    </row>
    <row r="24" spans="1:4">
      <c r="A24" s="54" t="s">
        <v>150</v>
      </c>
      <c r="B24" s="29" t="s">
        <v>84</v>
      </c>
      <c r="C24" s="107">
        <f>'לא סחיר- תעודות התחייבות ממשלתי'!M11</f>
        <v>1063283.6303699999</v>
      </c>
      <c r="D24" s="108">
        <f t="shared" si="0"/>
        <v>0.2995483900739066</v>
      </c>
    </row>
    <row r="25" spans="1:4">
      <c r="A25" s="54" t="s">
        <v>150</v>
      </c>
      <c r="B25" s="29" t="s">
        <v>85</v>
      </c>
      <c r="C25" s="107">
        <v>0</v>
      </c>
      <c r="D25" s="108">
        <f t="shared" si="0"/>
        <v>0</v>
      </c>
    </row>
    <row r="26" spans="1:4">
      <c r="A26" s="54" t="s">
        <v>150</v>
      </c>
      <c r="B26" s="29" t="s">
        <v>76</v>
      </c>
      <c r="C26" s="107">
        <f>'לא סחיר - אג"ח קונצרני'!P11</f>
        <v>41833.407459999995</v>
      </c>
      <c r="D26" s="108">
        <f t="shared" si="0"/>
        <v>1.1785312496147607E-2</v>
      </c>
    </row>
    <row r="27" spans="1:4">
      <c r="A27" s="54" t="s">
        <v>150</v>
      </c>
      <c r="B27" s="29" t="s">
        <v>86</v>
      </c>
      <c r="C27" s="107">
        <f>'לא סחיר - מניות'!J11</f>
        <v>16558.30141</v>
      </c>
      <c r="D27" s="108">
        <f t="shared" si="0"/>
        <v>4.6648066311319207E-3</v>
      </c>
    </row>
    <row r="28" spans="1:4">
      <c r="A28" s="54" t="s">
        <v>150</v>
      </c>
      <c r="B28" s="29" t="s">
        <v>87</v>
      </c>
      <c r="C28" s="107">
        <f>'לא סחיר - קרנות השקעה'!H11</f>
        <v>6994.0817200000001</v>
      </c>
      <c r="D28" s="108">
        <f t="shared" si="0"/>
        <v>1.9703735291610779E-3</v>
      </c>
    </row>
    <row r="29" spans="1:4">
      <c r="A29" s="54" t="s">
        <v>150</v>
      </c>
      <c r="B29" s="29" t="s">
        <v>88</v>
      </c>
      <c r="C29" s="107">
        <f>'לא סחיר - כתבי אופציה'!I11</f>
        <v>6.7738199999999997</v>
      </c>
      <c r="D29" s="108">
        <f t="shared" si="0"/>
        <v>1.9083213713582248E-6</v>
      </c>
    </row>
    <row r="30" spans="1:4">
      <c r="A30" s="54" t="s">
        <v>150</v>
      </c>
      <c r="B30" s="29" t="s">
        <v>230</v>
      </c>
      <c r="C30" s="107">
        <f>'לא סחיר - אופציות'!I11</f>
        <v>0</v>
      </c>
      <c r="D30" s="108">
        <f t="shared" si="0"/>
        <v>0</v>
      </c>
    </row>
    <row r="31" spans="1:4">
      <c r="A31" s="54" t="s">
        <v>150</v>
      </c>
      <c r="B31" s="29" t="s">
        <v>113</v>
      </c>
      <c r="C31" s="107">
        <f>'לא סחיר - חוזים עתידיים'!I11</f>
        <v>979.55558000000008</v>
      </c>
      <c r="D31" s="108">
        <f t="shared" si="0"/>
        <v>2.7596051382339676E-4</v>
      </c>
    </row>
    <row r="32" spans="1:4">
      <c r="A32" s="54" t="s">
        <v>150</v>
      </c>
      <c r="B32" s="29" t="s">
        <v>89</v>
      </c>
      <c r="C32" s="107">
        <f>'לא סחיר - מוצרים מובנים'!N11</f>
        <v>0</v>
      </c>
      <c r="D32" s="108">
        <f t="shared" si="0"/>
        <v>0</v>
      </c>
    </row>
    <row r="33" spans="1:4">
      <c r="A33" s="54" t="s">
        <v>150</v>
      </c>
      <c r="B33" s="28" t="s">
        <v>208</v>
      </c>
      <c r="C33" s="107">
        <f>הלוואות!O10</f>
        <v>102635.57954000001</v>
      </c>
      <c r="D33" s="108">
        <f t="shared" si="0"/>
        <v>2.8914507603969249E-2</v>
      </c>
    </row>
    <row r="34" spans="1:4">
      <c r="A34" s="54" t="s">
        <v>150</v>
      </c>
      <c r="B34" s="28" t="s">
        <v>209</v>
      </c>
      <c r="C34" s="107">
        <f>'פקדונות מעל 3 חודשים'!M10</f>
        <v>106.01357999999999</v>
      </c>
      <c r="D34" s="108">
        <f t="shared" si="0"/>
        <v>2.9866158292986064E-5</v>
      </c>
    </row>
    <row r="35" spans="1:4">
      <c r="A35" s="54" t="s">
        <v>150</v>
      </c>
      <c r="B35" s="28" t="s">
        <v>210</v>
      </c>
      <c r="C35" s="107">
        <f>'זכויות מקרקעין'!G10</f>
        <v>15267.004720000001</v>
      </c>
      <c r="D35" s="108">
        <f t="shared" si="0"/>
        <v>4.3010223749380544E-3</v>
      </c>
    </row>
    <row r="36" spans="1:4">
      <c r="A36" s="54" t="s">
        <v>150</v>
      </c>
      <c r="B36" s="55" t="s">
        <v>211</v>
      </c>
      <c r="C36" s="107" t="s" vm="3">
        <v>1637</v>
      </c>
      <c r="D36" s="108"/>
    </row>
    <row r="37" spans="1:4">
      <c r="A37" s="54" t="s">
        <v>150</v>
      </c>
      <c r="B37" s="28" t="s">
        <v>212</v>
      </c>
      <c r="C37" s="107">
        <f>'השקעות אחרות '!I10</f>
        <v>3.5331700000000001</v>
      </c>
      <c r="D37" s="108">
        <f t="shared" si="0"/>
        <v>9.9536507017336452E-7</v>
      </c>
    </row>
    <row r="38" spans="1:4">
      <c r="A38" s="54"/>
      <c r="B38" s="67" t="s">
        <v>214</v>
      </c>
      <c r="C38" s="107">
        <v>0</v>
      </c>
      <c r="D38" s="108">
        <f t="shared" si="0"/>
        <v>0</v>
      </c>
    </row>
    <row r="39" spans="1:4">
      <c r="A39" s="54" t="s">
        <v>150</v>
      </c>
      <c r="B39" s="68" t="s">
        <v>215</v>
      </c>
      <c r="C39" s="107" t="s" vm="4">
        <v>1637</v>
      </c>
      <c r="D39" s="108" t="s" vm="5">
        <v>1637</v>
      </c>
    </row>
    <row r="40" spans="1:4">
      <c r="A40" s="54" t="s">
        <v>150</v>
      </c>
      <c r="B40" s="68" t="s">
        <v>250</v>
      </c>
      <c r="C40" s="107" t="s" vm="6">
        <v>1637</v>
      </c>
      <c r="D40" s="108" t="s" vm="7">
        <v>1637</v>
      </c>
    </row>
    <row r="41" spans="1:4">
      <c r="A41" s="54" t="s">
        <v>150</v>
      </c>
      <c r="B41" s="68" t="s">
        <v>216</v>
      </c>
      <c r="C41" s="107" t="s" vm="8">
        <v>1637</v>
      </c>
      <c r="D41" s="108" t="s" vm="9">
        <v>1637</v>
      </c>
    </row>
    <row r="42" spans="1:4">
      <c r="B42" s="68" t="s">
        <v>90</v>
      </c>
      <c r="C42" s="107">
        <f>C38+C10</f>
        <v>3549622.2500399998</v>
      </c>
      <c r="D42" s="108">
        <f>D10+D38</f>
        <v>1</v>
      </c>
    </row>
    <row r="43" spans="1:4">
      <c r="A43" s="54" t="s">
        <v>150</v>
      </c>
      <c r="B43" s="68" t="s">
        <v>213</v>
      </c>
      <c r="C43" s="124">
        <f>'יתרת התחייבות להשקעה'!C10</f>
        <v>75504.131040386128</v>
      </c>
      <c r="D43" s="108"/>
    </row>
    <row r="44" spans="1:4">
      <c r="B44" s="6" t="s">
        <v>118</v>
      </c>
    </row>
    <row r="45" spans="1:4">
      <c r="C45" s="74" t="s">
        <v>195</v>
      </c>
      <c r="D45" s="35" t="s">
        <v>112</v>
      </c>
    </row>
    <row r="46" spans="1:4">
      <c r="C46" s="75" t="s">
        <v>1</v>
      </c>
      <c r="D46" s="24" t="s">
        <v>2</v>
      </c>
    </row>
    <row r="47" spans="1:4">
      <c r="C47" s="109" t="s">
        <v>176</v>
      </c>
      <c r="D47" s="110" vm="10">
        <v>2.6831999999999998</v>
      </c>
    </row>
    <row r="48" spans="1:4">
      <c r="C48" s="109" t="s">
        <v>185</v>
      </c>
      <c r="D48" s="110">
        <v>1.056065732237796</v>
      </c>
    </row>
    <row r="49" spans="2:4">
      <c r="C49" s="109" t="s">
        <v>181</v>
      </c>
      <c r="D49" s="110" vm="11">
        <v>2.6907999999999999</v>
      </c>
    </row>
    <row r="50" spans="2:4">
      <c r="B50" s="12"/>
      <c r="C50" s="109" t="s">
        <v>1014</v>
      </c>
      <c r="D50" s="110" vm="12">
        <v>3.6467999999999998</v>
      </c>
    </row>
    <row r="51" spans="2:4">
      <c r="C51" s="109" t="s">
        <v>174</v>
      </c>
      <c r="D51" s="110" vm="13">
        <v>3.9859</v>
      </c>
    </row>
    <row r="52" spans="2:4">
      <c r="C52" s="109" t="s">
        <v>175</v>
      </c>
      <c r="D52" s="110" vm="14">
        <v>4.5420999999999996</v>
      </c>
    </row>
    <row r="53" spans="2:4">
      <c r="C53" s="109" t="s">
        <v>177</v>
      </c>
      <c r="D53" s="110">
        <v>0.44789504701873062</v>
      </c>
    </row>
    <row r="54" spans="2:4">
      <c r="C54" s="109" t="s">
        <v>182</v>
      </c>
      <c r="D54" s="110" vm="15">
        <v>3.1240000000000001</v>
      </c>
    </row>
    <row r="55" spans="2:4">
      <c r="C55" s="109" t="s">
        <v>183</v>
      </c>
      <c r="D55" s="110">
        <v>0.19270626626096926</v>
      </c>
    </row>
    <row r="56" spans="2:4">
      <c r="C56" s="109" t="s">
        <v>180</v>
      </c>
      <c r="D56" s="110" vm="16">
        <v>0.53600000000000003</v>
      </c>
    </row>
    <row r="57" spans="2:4">
      <c r="C57" s="109" t="s">
        <v>1638</v>
      </c>
      <c r="D57" s="125">
        <v>2.5608</v>
      </c>
    </row>
    <row r="58" spans="2:4">
      <c r="C58" s="109" t="s">
        <v>179</v>
      </c>
      <c r="D58" s="110" vm="17">
        <v>0.41299999999999998</v>
      </c>
    </row>
    <row r="59" spans="2:4">
      <c r="C59" s="109" t="s">
        <v>172</v>
      </c>
      <c r="D59" s="110" vm="18">
        <v>3.496</v>
      </c>
    </row>
    <row r="60" spans="2:4">
      <c r="C60" s="109" t="s">
        <v>186</v>
      </c>
      <c r="D60" s="110" vm="19">
        <v>0.2671</v>
      </c>
    </row>
    <row r="61" spans="2:4">
      <c r="C61" s="109" t="s">
        <v>1639</v>
      </c>
      <c r="D61" s="110" vm="20">
        <v>0.41749999999999998</v>
      </c>
    </row>
    <row r="62" spans="2:4">
      <c r="C62" s="109" t="s">
        <v>173</v>
      </c>
      <c r="D62" s="11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6" t="s" vm="1">
        <v>263</v>
      </c>
    </row>
    <row r="2" spans="2:60">
      <c r="B2" s="56" t="s">
        <v>187</v>
      </c>
      <c r="C2" s="76" t="s">
        <v>264</v>
      </c>
    </row>
    <row r="3" spans="2:60">
      <c r="B3" s="56" t="s">
        <v>189</v>
      </c>
      <c r="C3" s="76" t="s">
        <v>265</v>
      </c>
    </row>
    <row r="4" spans="2:60">
      <c r="B4" s="56" t="s">
        <v>190</v>
      </c>
      <c r="C4" s="76">
        <v>2207</v>
      </c>
    </row>
    <row r="6" spans="2:60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60" ht="26.25" customHeight="1">
      <c r="B7" s="186" t="s">
        <v>101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  <c r="BH7" s="3"/>
    </row>
    <row r="8" spans="2:60" s="3" customFormat="1" ht="78.75"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63</v>
      </c>
      <c r="K8" s="30" t="s">
        <v>191</v>
      </c>
      <c r="L8" s="30" t="s">
        <v>193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258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2" t="s">
        <v>52</v>
      </c>
      <c r="C11" s="115"/>
      <c r="D11" s="115"/>
      <c r="E11" s="115"/>
      <c r="F11" s="115"/>
      <c r="G11" s="116"/>
      <c r="H11" s="118"/>
      <c r="I11" s="116">
        <v>13.752540000000002</v>
      </c>
      <c r="J11" s="115"/>
      <c r="K11" s="117">
        <v>1</v>
      </c>
      <c r="L11" s="117">
        <f>I11/'סכום נכסי הקרן'!$C$42</f>
        <v>3.874367194944484E-6</v>
      </c>
      <c r="BC11" s="1"/>
      <c r="BD11" s="3"/>
      <c r="BE11" s="1"/>
      <c r="BG11" s="1"/>
    </row>
    <row r="12" spans="2:60" s="4" customFormat="1" ht="18" customHeight="1">
      <c r="B12" s="122" t="s">
        <v>26</v>
      </c>
      <c r="C12" s="115"/>
      <c r="D12" s="115"/>
      <c r="E12" s="115"/>
      <c r="F12" s="115"/>
      <c r="G12" s="116"/>
      <c r="H12" s="118"/>
      <c r="I12" s="116">
        <v>13.752540000000002</v>
      </c>
      <c r="J12" s="115"/>
      <c r="K12" s="117">
        <v>1</v>
      </c>
      <c r="L12" s="117">
        <f>I12/'סכום נכסי הקרן'!$C$42</f>
        <v>3.874367194944484E-6</v>
      </c>
      <c r="BC12" s="1"/>
      <c r="BD12" s="3"/>
      <c r="BE12" s="1"/>
      <c r="BG12" s="1"/>
    </row>
    <row r="13" spans="2:60">
      <c r="B13" s="113" t="s">
        <v>1271</v>
      </c>
      <c r="C13" s="80"/>
      <c r="D13" s="80"/>
      <c r="E13" s="80"/>
      <c r="F13" s="80"/>
      <c r="G13" s="86"/>
      <c r="H13" s="88"/>
      <c r="I13" s="86">
        <v>13.752540000000002</v>
      </c>
      <c r="J13" s="80"/>
      <c r="K13" s="87">
        <v>1</v>
      </c>
      <c r="L13" s="87">
        <f>I13/'סכום נכסי הקרן'!$C$42</f>
        <v>3.874367194944484E-6</v>
      </c>
      <c r="BD13" s="3"/>
    </row>
    <row r="14" spans="2:60" ht="20.25">
      <c r="B14" s="112" t="s">
        <v>1272</v>
      </c>
      <c r="C14" s="78" t="s">
        <v>1273</v>
      </c>
      <c r="D14" s="89" t="s">
        <v>129</v>
      </c>
      <c r="E14" s="89" t="s">
        <v>336</v>
      </c>
      <c r="F14" s="89" t="s">
        <v>173</v>
      </c>
      <c r="G14" s="83">
        <v>5580</v>
      </c>
      <c r="H14" s="85">
        <v>130.30000000000001</v>
      </c>
      <c r="I14" s="83">
        <v>7.27074</v>
      </c>
      <c r="J14" s="84">
        <v>9.9467368285952647E-4</v>
      </c>
      <c r="K14" s="84">
        <v>0.52868342866117812</v>
      </c>
      <c r="L14" s="84">
        <f>I14/'סכום נכסי הקרן'!$C$42</f>
        <v>2.0483137325156408E-6</v>
      </c>
      <c r="BD14" s="4"/>
    </row>
    <row r="15" spans="2:60">
      <c r="B15" s="112" t="s">
        <v>1274</v>
      </c>
      <c r="C15" s="78" t="s">
        <v>1275</v>
      </c>
      <c r="D15" s="89" t="s">
        <v>129</v>
      </c>
      <c r="E15" s="89" t="s">
        <v>839</v>
      </c>
      <c r="F15" s="89" t="s">
        <v>173</v>
      </c>
      <c r="G15" s="83">
        <v>8234</v>
      </c>
      <c r="H15" s="85">
        <v>61.7</v>
      </c>
      <c r="I15" s="83">
        <v>5.0803799999999999</v>
      </c>
      <c r="J15" s="84">
        <v>1.2789384282943304E-3</v>
      </c>
      <c r="K15" s="84">
        <v>0.36941394098835556</v>
      </c>
      <c r="L15" s="84">
        <f>I15/'סכום נכסי הקרן'!$C$42</f>
        <v>1.4312452543204423E-6</v>
      </c>
    </row>
    <row r="16" spans="2:60">
      <c r="B16" s="112" t="s">
        <v>1276</v>
      </c>
      <c r="C16" s="78" t="s">
        <v>1277</v>
      </c>
      <c r="D16" s="89" t="s">
        <v>129</v>
      </c>
      <c r="E16" s="89" t="s">
        <v>878</v>
      </c>
      <c r="F16" s="89" t="s">
        <v>173</v>
      </c>
      <c r="G16" s="83">
        <v>46714</v>
      </c>
      <c r="H16" s="85">
        <v>3</v>
      </c>
      <c r="I16" s="83">
        <v>1.4014200000000001</v>
      </c>
      <c r="J16" s="84">
        <v>1.3247500886210564E-3</v>
      </c>
      <c r="K16" s="84">
        <v>0.10190263035046616</v>
      </c>
      <c r="L16" s="84">
        <f>I16/'סכום נכסי הקרן'!$C$42</f>
        <v>3.9480820810840024E-7</v>
      </c>
    </row>
    <row r="17" spans="2:56">
      <c r="B17" s="81"/>
      <c r="C17" s="78"/>
      <c r="D17" s="78"/>
      <c r="E17" s="78"/>
      <c r="F17" s="78"/>
      <c r="G17" s="83"/>
      <c r="H17" s="85"/>
      <c r="I17" s="78"/>
      <c r="J17" s="78"/>
      <c r="K17" s="84"/>
      <c r="L17" s="78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91" t="s">
        <v>262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91" t="s">
        <v>121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91" t="s">
        <v>247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91" t="s">
        <v>257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12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188</v>
      </c>
      <c r="C1" s="76" t="s" vm="1">
        <v>263</v>
      </c>
    </row>
    <row r="2" spans="2:61">
      <c r="B2" s="56" t="s">
        <v>187</v>
      </c>
      <c r="C2" s="76" t="s">
        <v>264</v>
      </c>
    </row>
    <row r="3" spans="2:61">
      <c r="B3" s="56" t="s">
        <v>189</v>
      </c>
      <c r="C3" s="76" t="s">
        <v>265</v>
      </c>
    </row>
    <row r="4" spans="2:61">
      <c r="B4" s="56" t="s">
        <v>190</v>
      </c>
      <c r="C4" s="76">
        <v>2207</v>
      </c>
    </row>
    <row r="6" spans="2:61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61" ht="26.25" customHeight="1">
      <c r="B7" s="186" t="s">
        <v>102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  <c r="BI7" s="3"/>
    </row>
    <row r="8" spans="2:61" s="3" customFormat="1" ht="78.75"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63</v>
      </c>
      <c r="K8" s="30" t="s">
        <v>191</v>
      </c>
      <c r="L8" s="31" t="s">
        <v>193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258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54</v>
      </c>
      <c r="C11" s="115"/>
      <c r="D11" s="115"/>
      <c r="E11" s="115"/>
      <c r="F11" s="115"/>
      <c r="G11" s="116"/>
      <c r="H11" s="118"/>
      <c r="I11" s="116">
        <v>-1.6</v>
      </c>
      <c r="J11" s="115"/>
      <c r="K11" s="117">
        <v>1</v>
      </c>
      <c r="L11" s="117">
        <f>I11/'סכום נכסי הקרן'!$C$42</f>
        <v>-4.5075218918913699E-7</v>
      </c>
      <c r="BD11" s="1"/>
      <c r="BE11" s="3"/>
      <c r="BF11" s="1"/>
      <c r="BH11" s="1"/>
    </row>
    <row r="12" spans="2:61">
      <c r="B12" s="114" t="s">
        <v>242</v>
      </c>
      <c r="C12" s="115"/>
      <c r="D12" s="115"/>
      <c r="E12" s="115"/>
      <c r="F12" s="115"/>
      <c r="G12" s="116"/>
      <c r="H12" s="118"/>
      <c r="I12" s="116">
        <v>-1.6</v>
      </c>
      <c r="J12" s="115"/>
      <c r="K12" s="117">
        <v>1</v>
      </c>
      <c r="L12" s="117">
        <f>I12/'סכום נכסי הקרן'!$C$42</f>
        <v>-4.5075218918913699E-7</v>
      </c>
      <c r="BE12" s="3"/>
    </row>
    <row r="13" spans="2:61" ht="20.25">
      <c r="B13" s="114" t="s">
        <v>236</v>
      </c>
      <c r="C13" s="115"/>
      <c r="D13" s="115"/>
      <c r="E13" s="115"/>
      <c r="F13" s="115"/>
      <c r="G13" s="116"/>
      <c r="H13" s="118"/>
      <c r="I13" s="116">
        <v>-1.6</v>
      </c>
      <c r="J13" s="115"/>
      <c r="K13" s="117">
        <v>1</v>
      </c>
      <c r="L13" s="117">
        <f>I13/'סכום נכסי הקרן'!$C$42</f>
        <v>-4.5075218918913699E-7</v>
      </c>
      <c r="BE13" s="4"/>
    </row>
    <row r="14" spans="2:61">
      <c r="B14" s="77" t="s">
        <v>1278</v>
      </c>
      <c r="C14" s="78" t="s">
        <v>1279</v>
      </c>
      <c r="D14" s="89" t="s">
        <v>129</v>
      </c>
      <c r="E14" s="89"/>
      <c r="F14" s="89" t="s">
        <v>173</v>
      </c>
      <c r="G14" s="83">
        <v>40</v>
      </c>
      <c r="H14" s="85">
        <v>496000</v>
      </c>
      <c r="I14" s="83">
        <v>198.4</v>
      </c>
      <c r="J14" s="78"/>
      <c r="K14" s="84">
        <v>-124</v>
      </c>
      <c r="L14" s="84">
        <f>I14/'סכום נכסי הקרן'!$C$42</f>
        <v>5.5893271459452981E-5</v>
      </c>
    </row>
    <row r="15" spans="2:61">
      <c r="B15" s="77" t="s">
        <v>1280</v>
      </c>
      <c r="C15" s="78" t="s">
        <v>1281</v>
      </c>
      <c r="D15" s="89" t="s">
        <v>129</v>
      </c>
      <c r="E15" s="89"/>
      <c r="F15" s="89" t="s">
        <v>173</v>
      </c>
      <c r="G15" s="83">
        <v>-40</v>
      </c>
      <c r="H15" s="85">
        <v>500000</v>
      </c>
      <c r="I15" s="83">
        <v>-200</v>
      </c>
      <c r="J15" s="78"/>
      <c r="K15" s="84">
        <v>125</v>
      </c>
      <c r="L15" s="84">
        <f>I15/'סכום נכסי הקרן'!$C$42</f>
        <v>-5.6344023648642121E-5</v>
      </c>
    </row>
    <row r="16" spans="2:61">
      <c r="B16" s="81"/>
      <c r="C16" s="78"/>
      <c r="D16" s="78"/>
      <c r="E16" s="78"/>
      <c r="F16" s="78"/>
      <c r="G16" s="83"/>
      <c r="H16" s="85"/>
      <c r="I16" s="78"/>
      <c r="J16" s="78"/>
      <c r="K16" s="84"/>
      <c r="L16" s="78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91" t="s">
        <v>262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91" t="s">
        <v>121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91" t="s">
        <v>247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91" t="s">
        <v>257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188</v>
      </c>
      <c r="C1" s="76" t="s" vm="1">
        <v>263</v>
      </c>
    </row>
    <row r="2" spans="1:60">
      <c r="B2" s="56" t="s">
        <v>187</v>
      </c>
      <c r="C2" s="76" t="s">
        <v>264</v>
      </c>
    </row>
    <row r="3" spans="1:60">
      <c r="B3" s="56" t="s">
        <v>189</v>
      </c>
      <c r="C3" s="76" t="s">
        <v>265</v>
      </c>
    </row>
    <row r="4" spans="1:60">
      <c r="B4" s="56" t="s">
        <v>190</v>
      </c>
      <c r="C4" s="76">
        <v>2207</v>
      </c>
    </row>
    <row r="6" spans="1:60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8"/>
      <c r="BD6" s="1" t="s">
        <v>129</v>
      </c>
      <c r="BF6" s="1" t="s">
        <v>196</v>
      </c>
      <c r="BH6" s="3" t="s">
        <v>173</v>
      </c>
    </row>
    <row r="7" spans="1:60" ht="26.25" customHeight="1">
      <c r="B7" s="186" t="s">
        <v>103</v>
      </c>
      <c r="C7" s="187"/>
      <c r="D7" s="187"/>
      <c r="E7" s="187"/>
      <c r="F7" s="187"/>
      <c r="G7" s="187"/>
      <c r="H7" s="187"/>
      <c r="I7" s="187"/>
      <c r="J7" s="187"/>
      <c r="K7" s="188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2" t="s">
        <v>125</v>
      </c>
      <c r="C8" s="30" t="s">
        <v>49</v>
      </c>
      <c r="D8" s="30" t="s">
        <v>128</v>
      </c>
      <c r="E8" s="30" t="s">
        <v>69</v>
      </c>
      <c r="F8" s="30" t="s">
        <v>110</v>
      </c>
      <c r="G8" s="30" t="s">
        <v>249</v>
      </c>
      <c r="H8" s="30" t="s">
        <v>248</v>
      </c>
      <c r="I8" s="30" t="s">
        <v>66</v>
      </c>
      <c r="J8" s="30" t="s">
        <v>191</v>
      </c>
      <c r="K8" s="30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/>
      <c r="I9" s="16" t="s">
        <v>252</v>
      </c>
      <c r="J9" s="32" t="s">
        <v>20</v>
      </c>
      <c r="K9" s="57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14" t="s">
        <v>53</v>
      </c>
      <c r="C11" s="115"/>
      <c r="D11" s="115"/>
      <c r="E11" s="115"/>
      <c r="F11" s="115"/>
      <c r="G11" s="116"/>
      <c r="H11" s="118"/>
      <c r="I11" s="116">
        <v>-434.90609000000001</v>
      </c>
      <c r="J11" s="117">
        <v>1</v>
      </c>
      <c r="K11" s="117">
        <f>I11/'סכום נכסי הקרן'!$C$42</f>
        <v>-1.2252179509949238E-4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14" t="s">
        <v>244</v>
      </c>
      <c r="C12" s="115"/>
      <c r="D12" s="115"/>
      <c r="E12" s="115"/>
      <c r="F12" s="115"/>
      <c r="G12" s="116"/>
      <c r="H12" s="118"/>
      <c r="I12" s="116">
        <v>-434.90609000000001</v>
      </c>
      <c r="J12" s="117">
        <v>1</v>
      </c>
      <c r="K12" s="117">
        <f>I12/'סכום נכסי הקרן'!$C$42</f>
        <v>-1.2252179509949238E-4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77" t="s">
        <v>1282</v>
      </c>
      <c r="C13" s="78" t="s">
        <v>1283</v>
      </c>
      <c r="D13" s="89" t="s">
        <v>28</v>
      </c>
      <c r="E13" s="89"/>
      <c r="F13" s="89" t="s">
        <v>174</v>
      </c>
      <c r="G13" s="83">
        <v>63</v>
      </c>
      <c r="H13" s="85">
        <v>343100</v>
      </c>
      <c r="I13" s="83">
        <v>-311.00009</v>
      </c>
      <c r="J13" s="84">
        <v>0.71509711441382662</v>
      </c>
      <c r="K13" s="84">
        <f>I13/'סכום נכסי הקרן'!$C$42</f>
        <v>-8.7614982128449143E-5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77" t="s">
        <v>1284</v>
      </c>
      <c r="C14" s="78" t="s">
        <v>1285</v>
      </c>
      <c r="D14" s="89" t="s">
        <v>28</v>
      </c>
      <c r="E14" s="89"/>
      <c r="F14" s="89" t="s">
        <v>174</v>
      </c>
      <c r="G14" s="83">
        <v>16</v>
      </c>
      <c r="H14" s="85">
        <v>13050</v>
      </c>
      <c r="I14" s="83">
        <v>-3.5389999999999998E-2</v>
      </c>
      <c r="J14" s="84">
        <v>8.1373889245836954E-5</v>
      </c>
      <c r="K14" s="84">
        <f>I14/'סכום נכסי הקרן'!$C$42</f>
        <v>-9.9700749846272222E-9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77" t="s">
        <v>1286</v>
      </c>
      <c r="C15" s="78" t="s">
        <v>1287</v>
      </c>
      <c r="D15" s="89" t="s">
        <v>28</v>
      </c>
      <c r="E15" s="89"/>
      <c r="F15" s="89" t="s">
        <v>175</v>
      </c>
      <c r="G15" s="83">
        <v>9</v>
      </c>
      <c r="H15" s="85">
        <v>724250</v>
      </c>
      <c r="I15" s="83">
        <v>-79.196060000000003</v>
      </c>
      <c r="J15" s="84">
        <v>0.18209922054667022</v>
      </c>
      <c r="K15" s="84">
        <f>I15/'סכום נכסי הקרן'!$C$42</f>
        <v>-2.2311123387596402E-5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77" t="s">
        <v>1288</v>
      </c>
      <c r="C16" s="78" t="s">
        <v>1289</v>
      </c>
      <c r="D16" s="89" t="s">
        <v>28</v>
      </c>
      <c r="E16" s="89"/>
      <c r="F16" s="89" t="s">
        <v>172</v>
      </c>
      <c r="G16" s="83">
        <v>5</v>
      </c>
      <c r="H16" s="85">
        <v>141270</v>
      </c>
      <c r="I16" s="83">
        <v>-8.6525999999999996</v>
      </c>
      <c r="J16" s="84">
        <v>1.9895329587129945E-2</v>
      </c>
      <c r="K16" s="84">
        <f>I16/'סכום נכסי הקרן'!$C$42</f>
        <v>-2.437611495111204E-6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77" t="s">
        <v>1290</v>
      </c>
      <c r="C17" s="78" t="s">
        <v>1291</v>
      </c>
      <c r="D17" s="89" t="s">
        <v>28</v>
      </c>
      <c r="E17" s="89"/>
      <c r="F17" s="89" t="s">
        <v>172</v>
      </c>
      <c r="G17" s="83">
        <v>54</v>
      </c>
      <c r="H17" s="85">
        <v>242100</v>
      </c>
      <c r="I17" s="83">
        <v>-57.889949999999999</v>
      </c>
      <c r="J17" s="84">
        <v>0.1331090810892071</v>
      </c>
      <c r="K17" s="84">
        <f>I17/'סכום נכסי הקרן'!$C$42</f>
        <v>-1.6308763559093547E-5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77" t="s">
        <v>1292</v>
      </c>
      <c r="C18" s="78" t="s">
        <v>1293</v>
      </c>
      <c r="D18" s="89" t="s">
        <v>28</v>
      </c>
      <c r="E18" s="89"/>
      <c r="F18" s="89" t="s">
        <v>182</v>
      </c>
      <c r="G18" s="83">
        <v>14</v>
      </c>
      <c r="H18" s="85">
        <v>161150</v>
      </c>
      <c r="I18" s="83">
        <v>21.867999999999999</v>
      </c>
      <c r="J18" s="84">
        <v>-5.0282119526079749E-2</v>
      </c>
      <c r="K18" s="84">
        <f>I18/'סכום נכסי הקרן'!$C$42</f>
        <v>6.1606555457425287E-6</v>
      </c>
      <c r="BD18" s="1" t="s">
        <v>130</v>
      </c>
      <c r="BF18" s="1" t="s">
        <v>160</v>
      </c>
      <c r="BH18" s="1" t="s">
        <v>28</v>
      </c>
    </row>
    <row r="19" spans="2:60">
      <c r="B19" s="102"/>
      <c r="C19" s="78"/>
      <c r="D19" s="78"/>
      <c r="E19" s="78"/>
      <c r="F19" s="78"/>
      <c r="G19" s="83"/>
      <c r="H19" s="85"/>
      <c r="I19" s="78"/>
      <c r="J19" s="84"/>
      <c r="K19" s="78"/>
      <c r="BD19" s="1" t="s">
        <v>143</v>
      </c>
      <c r="BF19" s="1" t="s">
        <v>161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148</v>
      </c>
      <c r="BF20" s="1" t="s">
        <v>162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133</v>
      </c>
      <c r="BE21" s="1" t="s">
        <v>149</v>
      </c>
      <c r="BF21" s="1" t="s">
        <v>163</v>
      </c>
    </row>
    <row r="22" spans="2:60">
      <c r="B22" s="91" t="s">
        <v>262</v>
      </c>
      <c r="C22" s="77"/>
      <c r="D22" s="77"/>
      <c r="E22" s="77"/>
      <c r="F22" s="77"/>
      <c r="G22" s="77"/>
      <c r="H22" s="77"/>
      <c r="I22" s="77"/>
      <c r="J22" s="77"/>
      <c r="K22" s="77"/>
      <c r="BD22" s="1" t="s">
        <v>139</v>
      </c>
      <c r="BF22" s="1" t="s">
        <v>164</v>
      </c>
    </row>
    <row r="23" spans="2:60">
      <c r="B23" s="91" t="s">
        <v>121</v>
      </c>
      <c r="C23" s="77"/>
      <c r="D23" s="77"/>
      <c r="E23" s="77"/>
      <c r="F23" s="77"/>
      <c r="G23" s="77"/>
      <c r="H23" s="77"/>
      <c r="I23" s="77"/>
      <c r="J23" s="77"/>
      <c r="K23" s="77"/>
      <c r="BD23" s="1" t="s">
        <v>28</v>
      </c>
      <c r="BE23" s="1" t="s">
        <v>140</v>
      </c>
      <c r="BF23" s="1" t="s">
        <v>199</v>
      </c>
    </row>
    <row r="24" spans="2:60">
      <c r="B24" s="91" t="s">
        <v>247</v>
      </c>
      <c r="C24" s="77"/>
      <c r="D24" s="77"/>
      <c r="E24" s="77"/>
      <c r="F24" s="77"/>
      <c r="G24" s="77"/>
      <c r="H24" s="77"/>
      <c r="I24" s="77"/>
      <c r="J24" s="77"/>
      <c r="K24" s="77"/>
      <c r="BF24" s="1" t="s">
        <v>202</v>
      </c>
    </row>
    <row r="25" spans="2:60">
      <c r="B25" s="91" t="s">
        <v>257</v>
      </c>
      <c r="C25" s="77"/>
      <c r="D25" s="77"/>
      <c r="E25" s="77"/>
      <c r="F25" s="77"/>
      <c r="G25" s="77"/>
      <c r="H25" s="77"/>
      <c r="I25" s="77"/>
      <c r="J25" s="77"/>
      <c r="K25" s="77"/>
      <c r="BF25" s="1" t="s">
        <v>165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166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201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167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168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200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28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Q32" sqref="Q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188</v>
      </c>
      <c r="C1" s="76" t="s" vm="1">
        <v>263</v>
      </c>
    </row>
    <row r="2" spans="2:81">
      <c r="B2" s="56" t="s">
        <v>187</v>
      </c>
      <c r="C2" s="76" t="s">
        <v>264</v>
      </c>
    </row>
    <row r="3" spans="2:81">
      <c r="B3" s="56" t="s">
        <v>189</v>
      </c>
      <c r="C3" s="76" t="s">
        <v>265</v>
      </c>
      <c r="E3" s="2"/>
    </row>
    <row r="4" spans="2:81">
      <c r="B4" s="56" t="s">
        <v>190</v>
      </c>
      <c r="C4" s="76">
        <v>2207</v>
      </c>
    </row>
    <row r="6" spans="2:81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81" ht="26.25" customHeight="1">
      <c r="B7" s="186" t="s">
        <v>104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</row>
    <row r="8" spans="2:81" s="3" customFormat="1" ht="47.25">
      <c r="B8" s="22" t="s">
        <v>125</v>
      </c>
      <c r="C8" s="30" t="s">
        <v>49</v>
      </c>
      <c r="D8" s="13" t="s">
        <v>55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66</v>
      </c>
      <c r="O8" s="30" t="s">
        <v>63</v>
      </c>
      <c r="P8" s="30" t="s">
        <v>191</v>
      </c>
      <c r="Q8" s="31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258</v>
      </c>
      <c r="M9" s="32"/>
      <c r="N9" s="32" t="s">
        <v>252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1" t="s">
        <v>262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1" t="s">
        <v>121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1" t="s">
        <v>247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1" t="s">
        <v>257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P103"/>
  <sheetViews>
    <sheetView rightToLeft="1" workbookViewId="0">
      <selection activeCell="C17" sqref="C17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35" width="5.7109375" style="3" customWidth="1"/>
    <col min="36" max="43" width="5.7109375" style="1" customWidth="1"/>
    <col min="44" max="16384" width="9.140625" style="1"/>
  </cols>
  <sheetData>
    <row r="1" spans="2:68">
      <c r="B1" s="56" t="s">
        <v>188</v>
      </c>
      <c r="C1" s="76" t="s" vm="1">
        <v>263</v>
      </c>
    </row>
    <row r="2" spans="2:68">
      <c r="B2" s="56" t="s">
        <v>187</v>
      </c>
      <c r="C2" s="76" t="s">
        <v>264</v>
      </c>
    </row>
    <row r="3" spans="2:68">
      <c r="B3" s="56" t="s">
        <v>189</v>
      </c>
      <c r="C3" s="76" t="s">
        <v>265</v>
      </c>
    </row>
    <row r="4" spans="2:68">
      <c r="B4" s="56" t="s">
        <v>190</v>
      </c>
      <c r="C4" s="76">
        <v>2207</v>
      </c>
    </row>
    <row r="6" spans="2:68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2:68" ht="26.25" customHeight="1">
      <c r="B7" s="186" t="s">
        <v>95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</row>
    <row r="8" spans="2:68" s="3" customFormat="1" ht="78.75">
      <c r="B8" s="22" t="s">
        <v>125</v>
      </c>
      <c r="C8" s="30" t="s">
        <v>49</v>
      </c>
      <c r="D8" s="30" t="s">
        <v>15</v>
      </c>
      <c r="E8" s="30" t="s">
        <v>70</v>
      </c>
      <c r="F8" s="30" t="s">
        <v>111</v>
      </c>
      <c r="G8" s="30" t="s">
        <v>18</v>
      </c>
      <c r="H8" s="30" t="s">
        <v>110</v>
      </c>
      <c r="I8" s="30" t="s">
        <v>17</v>
      </c>
      <c r="J8" s="30" t="s">
        <v>19</v>
      </c>
      <c r="K8" s="30" t="s">
        <v>249</v>
      </c>
      <c r="L8" s="30" t="s">
        <v>248</v>
      </c>
      <c r="M8" s="30" t="s">
        <v>119</v>
      </c>
      <c r="N8" s="30" t="s">
        <v>63</v>
      </c>
      <c r="O8" s="30" t="s">
        <v>191</v>
      </c>
      <c r="P8" s="31" t="s">
        <v>193</v>
      </c>
    </row>
    <row r="9" spans="2:68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258</v>
      </c>
      <c r="L9" s="32"/>
      <c r="M9" s="32" t="s">
        <v>252</v>
      </c>
      <c r="N9" s="32" t="s">
        <v>20</v>
      </c>
      <c r="O9" s="32" t="s">
        <v>20</v>
      </c>
      <c r="P9" s="33" t="s">
        <v>20</v>
      </c>
    </row>
    <row r="10" spans="2:6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68" s="126" customFormat="1" ht="18" customHeight="1">
      <c r="B11" s="93" t="s">
        <v>27</v>
      </c>
      <c r="C11" s="94"/>
      <c r="D11" s="94"/>
      <c r="E11" s="94"/>
      <c r="F11" s="94"/>
      <c r="G11" s="96">
        <v>8.6327288007584517</v>
      </c>
      <c r="H11" s="94"/>
      <c r="I11" s="94"/>
      <c r="J11" s="97">
        <v>4.86285749645054E-2</v>
      </c>
      <c r="K11" s="96"/>
      <c r="L11" s="94"/>
      <c r="M11" s="96">
        <v>1063283.6303699999</v>
      </c>
      <c r="N11" s="94"/>
      <c r="O11" s="99">
        <v>1</v>
      </c>
      <c r="P11" s="99">
        <f>M11/'סכום נכסי הקרן'!$C$42</f>
        <v>0.2995483900739066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BP11" s="127"/>
    </row>
    <row r="12" spans="2:68" s="127" customFormat="1" ht="21.75" customHeight="1">
      <c r="B12" s="103" t="s">
        <v>242</v>
      </c>
      <c r="C12" s="80"/>
      <c r="D12" s="80"/>
      <c r="E12" s="80"/>
      <c r="F12" s="80"/>
      <c r="G12" s="86">
        <v>8.6327288007584517</v>
      </c>
      <c r="H12" s="80"/>
      <c r="I12" s="80"/>
      <c r="J12" s="100">
        <v>4.8628574964505393E-2</v>
      </c>
      <c r="K12" s="86"/>
      <c r="L12" s="80"/>
      <c r="M12" s="86">
        <v>1063283.6303699999</v>
      </c>
      <c r="N12" s="80"/>
      <c r="O12" s="87">
        <v>1</v>
      </c>
      <c r="P12" s="87">
        <f>M12/'סכום נכסי הקרן'!$C$42</f>
        <v>0.2995483900739066</v>
      </c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</row>
    <row r="13" spans="2:68" s="127" customFormat="1">
      <c r="B13" s="103" t="s">
        <v>72</v>
      </c>
      <c r="C13" s="80"/>
      <c r="D13" s="80"/>
      <c r="E13" s="80"/>
      <c r="F13" s="80"/>
      <c r="G13" s="86">
        <v>8.6327288007584517</v>
      </c>
      <c r="H13" s="80"/>
      <c r="I13" s="80"/>
      <c r="J13" s="100">
        <v>4.8628574964505393E-2</v>
      </c>
      <c r="K13" s="86"/>
      <c r="L13" s="80"/>
      <c r="M13" s="86">
        <v>1063283.6303699999</v>
      </c>
      <c r="N13" s="80"/>
      <c r="O13" s="87">
        <v>1</v>
      </c>
      <c r="P13" s="87">
        <f>M13/'סכום נכסי הקרן'!$C$42</f>
        <v>0.2995483900739066</v>
      </c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</row>
    <row r="14" spans="2:68" s="127" customFormat="1">
      <c r="B14" s="77" t="s">
        <v>1294</v>
      </c>
      <c r="C14" s="78" t="s">
        <v>1295</v>
      </c>
      <c r="D14" s="78" t="s">
        <v>268</v>
      </c>
      <c r="E14" s="78"/>
      <c r="F14" s="104">
        <v>38718</v>
      </c>
      <c r="G14" s="83">
        <v>3.2</v>
      </c>
      <c r="H14" s="89" t="s">
        <v>173</v>
      </c>
      <c r="I14" s="90">
        <v>4.8000000000000001E-2</v>
      </c>
      <c r="J14" s="90">
        <v>4.8499999999999995E-2</v>
      </c>
      <c r="K14" s="83">
        <v>84116</v>
      </c>
      <c r="L14" s="105">
        <v>122.7276</v>
      </c>
      <c r="M14" s="83">
        <v>103.22689</v>
      </c>
      <c r="N14" s="78"/>
      <c r="O14" s="84">
        <v>9.7083117854526978E-5</v>
      </c>
      <c r="P14" s="84">
        <f>M14/'סכום נכסי הקרן'!$C$42</f>
        <v>2.9081091656678891E-5</v>
      </c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</row>
    <row r="15" spans="2:68" s="127" customFormat="1">
      <c r="B15" s="77" t="s">
        <v>1296</v>
      </c>
      <c r="C15" s="78" t="s">
        <v>1297</v>
      </c>
      <c r="D15" s="78" t="s">
        <v>268</v>
      </c>
      <c r="E15" s="78"/>
      <c r="F15" s="104">
        <v>39203</v>
      </c>
      <c r="G15" s="83">
        <v>4.34</v>
      </c>
      <c r="H15" s="89" t="s">
        <v>173</v>
      </c>
      <c r="I15" s="90">
        <v>4.8000000000000001E-2</v>
      </c>
      <c r="J15" s="90">
        <v>4.8500000000000008E-2</v>
      </c>
      <c r="K15" s="83">
        <v>7430124</v>
      </c>
      <c r="L15" s="105">
        <v>121.4388</v>
      </c>
      <c r="M15" s="83">
        <v>9023.4899700000005</v>
      </c>
      <c r="N15" s="78"/>
      <c r="O15" s="84">
        <v>8.4864374022762101E-3</v>
      </c>
      <c r="P15" s="84">
        <f>M15/'סכום נכסי הקרן'!$C$42</f>
        <v>2.542098661314825E-3</v>
      </c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</row>
    <row r="16" spans="2:68" s="127" customFormat="1">
      <c r="B16" s="77" t="s">
        <v>1298</v>
      </c>
      <c r="C16" s="78" t="s">
        <v>1299</v>
      </c>
      <c r="D16" s="78" t="s">
        <v>268</v>
      </c>
      <c r="E16" s="78"/>
      <c r="F16" s="104">
        <v>39295</v>
      </c>
      <c r="G16" s="83">
        <v>4.49</v>
      </c>
      <c r="H16" s="89" t="s">
        <v>173</v>
      </c>
      <c r="I16" s="90">
        <v>4.8000000000000001E-2</v>
      </c>
      <c r="J16" s="90">
        <v>4.8499999999999995E-2</v>
      </c>
      <c r="K16" s="83">
        <v>6727677</v>
      </c>
      <c r="L16" s="105">
        <v>121.4188</v>
      </c>
      <c r="M16" s="83">
        <v>8169.0790499999994</v>
      </c>
      <c r="N16" s="78"/>
      <c r="O16" s="84">
        <v>7.6828786004702575E-3</v>
      </c>
      <c r="P16" s="84">
        <f>M16/'סכום נכסי הקרן'!$C$42</f>
        <v>2.3013939159041343E-3</v>
      </c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</row>
    <row r="17" spans="2:35" s="127" customFormat="1">
      <c r="B17" s="77" t="s">
        <v>1300</v>
      </c>
      <c r="C17" s="78" t="s">
        <v>1301</v>
      </c>
      <c r="D17" s="78" t="s">
        <v>268</v>
      </c>
      <c r="E17" s="78"/>
      <c r="F17" s="104">
        <v>39873</v>
      </c>
      <c r="G17" s="83">
        <v>5.7</v>
      </c>
      <c r="H17" s="89" t="s">
        <v>173</v>
      </c>
      <c r="I17" s="90">
        <v>4.8000000000000001E-2</v>
      </c>
      <c r="J17" s="90">
        <v>4.8499999999999995E-2</v>
      </c>
      <c r="K17" s="83">
        <v>2931318</v>
      </c>
      <c r="L17" s="105">
        <v>114.3849</v>
      </c>
      <c r="M17" s="83">
        <v>3353.4052299999998</v>
      </c>
      <c r="N17" s="78"/>
      <c r="O17" s="84">
        <v>3.1538200478390577E-3</v>
      </c>
      <c r="P17" s="84">
        <f>M17/'סכום נכסי הקרן'!$C$42</f>
        <v>9.4472171791300079E-4</v>
      </c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</row>
    <row r="18" spans="2:35" s="127" customFormat="1">
      <c r="B18" s="77" t="s">
        <v>1302</v>
      </c>
      <c r="C18" s="78" t="s">
        <v>1303</v>
      </c>
      <c r="D18" s="78" t="s">
        <v>268</v>
      </c>
      <c r="E18" s="78"/>
      <c r="F18" s="104">
        <v>37956</v>
      </c>
      <c r="G18" s="83">
        <v>1.3900000000000001</v>
      </c>
      <c r="H18" s="89" t="s">
        <v>173</v>
      </c>
      <c r="I18" s="90">
        <v>4.8000000000000001E-2</v>
      </c>
      <c r="J18" s="90">
        <v>5.16E-2</v>
      </c>
      <c r="K18" s="83">
        <v>32754904</v>
      </c>
      <c r="L18" s="105">
        <v>124.0424</v>
      </c>
      <c r="M18" s="83">
        <v>40587.618369999997</v>
      </c>
      <c r="N18" s="78"/>
      <c r="O18" s="84">
        <v>3.8171958272202849E-2</v>
      </c>
      <c r="P18" s="84">
        <f>M18/'סכום נכסי הקרן'!$C$42</f>
        <v>1.1434348646406706E-2</v>
      </c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</row>
    <row r="19" spans="2:35" s="127" customFormat="1">
      <c r="B19" s="77" t="s">
        <v>1304</v>
      </c>
      <c r="C19" s="78" t="s">
        <v>1305</v>
      </c>
      <c r="D19" s="78" t="s">
        <v>268</v>
      </c>
      <c r="E19" s="78"/>
      <c r="F19" s="104">
        <v>39448</v>
      </c>
      <c r="G19" s="83">
        <v>4.79</v>
      </c>
      <c r="H19" s="89" t="s">
        <v>173</v>
      </c>
      <c r="I19" s="90">
        <v>4.8000000000000001E-2</v>
      </c>
      <c r="J19" s="90">
        <v>4.8499999999999995E-2</v>
      </c>
      <c r="K19" s="83">
        <v>2727906</v>
      </c>
      <c r="L19" s="105">
        <v>119.74590000000001</v>
      </c>
      <c r="M19" s="83">
        <v>3266.9490699999997</v>
      </c>
      <c r="N19" s="78"/>
      <c r="O19" s="84">
        <v>3.0725095136310632E-3</v>
      </c>
      <c r="P19" s="84">
        <f>M19/'סכום נכסי הקרן'!$C$42</f>
        <v>9.2036527829494679E-4</v>
      </c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</row>
    <row r="20" spans="2:35" s="127" customFormat="1">
      <c r="B20" s="77" t="s">
        <v>1306</v>
      </c>
      <c r="C20" s="78" t="s">
        <v>1307</v>
      </c>
      <c r="D20" s="78" t="s">
        <v>268</v>
      </c>
      <c r="E20" s="78"/>
      <c r="F20" s="104">
        <v>40148</v>
      </c>
      <c r="G20" s="83">
        <v>6.31</v>
      </c>
      <c r="H20" s="89" t="s">
        <v>173</v>
      </c>
      <c r="I20" s="90">
        <v>4.8000000000000001E-2</v>
      </c>
      <c r="J20" s="90">
        <v>4.8499999999999995E-2</v>
      </c>
      <c r="K20" s="83">
        <v>4008000</v>
      </c>
      <c r="L20" s="105">
        <v>108.5077</v>
      </c>
      <c r="M20" s="83">
        <v>4348.52801</v>
      </c>
      <c r="N20" s="78"/>
      <c r="O20" s="84">
        <v>4.0897159382457578E-3</v>
      </c>
      <c r="P20" s="84">
        <f>M20/'סכום נכסי הקרן'!$C$42</f>
        <v>1.2250678251611133E-3</v>
      </c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</row>
    <row r="21" spans="2:35" s="127" customFormat="1">
      <c r="B21" s="77" t="s">
        <v>1308</v>
      </c>
      <c r="C21" s="78" t="s">
        <v>1309</v>
      </c>
      <c r="D21" s="78" t="s">
        <v>268</v>
      </c>
      <c r="E21" s="78"/>
      <c r="F21" s="104">
        <v>40269</v>
      </c>
      <c r="G21" s="83">
        <v>6.490000000000002</v>
      </c>
      <c r="H21" s="89" t="s">
        <v>173</v>
      </c>
      <c r="I21" s="90">
        <v>4.8000000000000001E-2</v>
      </c>
      <c r="J21" s="90">
        <v>4.8499999999999995E-2</v>
      </c>
      <c r="K21" s="83">
        <v>27130000</v>
      </c>
      <c r="L21" s="105">
        <v>110.1006</v>
      </c>
      <c r="M21" s="83">
        <v>29871.228039999998</v>
      </c>
      <c r="N21" s="78"/>
      <c r="O21" s="84">
        <v>2.8093377144916123E-2</v>
      </c>
      <c r="P21" s="84">
        <f>M21/'סכום נכסי הקרן'!$C$42</f>
        <v>8.4153258954987077E-3</v>
      </c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</row>
    <row r="22" spans="2:35" s="127" customFormat="1">
      <c r="B22" s="77" t="s">
        <v>1310</v>
      </c>
      <c r="C22" s="78" t="s">
        <v>1311</v>
      </c>
      <c r="D22" s="78" t="s">
        <v>268</v>
      </c>
      <c r="E22" s="78"/>
      <c r="F22" s="104">
        <v>40391</v>
      </c>
      <c r="G22" s="83">
        <v>6.6699999999999982</v>
      </c>
      <c r="H22" s="89" t="s">
        <v>173</v>
      </c>
      <c r="I22" s="90">
        <v>4.8000000000000001E-2</v>
      </c>
      <c r="J22" s="90">
        <v>4.8499999999999995E-2</v>
      </c>
      <c r="K22" s="83">
        <v>6327000</v>
      </c>
      <c r="L22" s="105">
        <v>109.1972</v>
      </c>
      <c r="M22" s="83">
        <v>6908.7009400000006</v>
      </c>
      <c r="N22" s="78"/>
      <c r="O22" s="84">
        <v>6.4975146260795166E-3</v>
      </c>
      <c r="P22" s="84">
        <f>M22/'סכום נכסי הקרן'!$C$42</f>
        <v>1.9463200457237803E-3</v>
      </c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</row>
    <row r="23" spans="2:35" s="127" customFormat="1">
      <c r="B23" s="77" t="s">
        <v>1312</v>
      </c>
      <c r="C23" s="78" t="s">
        <v>1313</v>
      </c>
      <c r="D23" s="78" t="s">
        <v>268</v>
      </c>
      <c r="E23" s="78"/>
      <c r="F23" s="104">
        <v>40452</v>
      </c>
      <c r="G23" s="83">
        <v>6.8400000000000007</v>
      </c>
      <c r="H23" s="89" t="s">
        <v>173</v>
      </c>
      <c r="I23" s="90">
        <v>4.8000000000000001E-2</v>
      </c>
      <c r="J23" s="90">
        <v>4.8599999999999997E-2</v>
      </c>
      <c r="K23" s="83">
        <v>6348000</v>
      </c>
      <c r="L23" s="105">
        <v>107.28189999999999</v>
      </c>
      <c r="M23" s="83">
        <v>6810.5700800000004</v>
      </c>
      <c r="N23" s="78"/>
      <c r="O23" s="84">
        <v>6.4052242369517795E-3</v>
      </c>
      <c r="P23" s="84">
        <f>M23/'סכום נכסי הקרן'!$C$42</f>
        <v>1.9186746082412724E-3</v>
      </c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</row>
    <row r="24" spans="2:35" s="127" customFormat="1">
      <c r="B24" s="77" t="s">
        <v>1314</v>
      </c>
      <c r="C24" s="78" t="s">
        <v>1315</v>
      </c>
      <c r="D24" s="78" t="s">
        <v>268</v>
      </c>
      <c r="E24" s="78"/>
      <c r="F24" s="104">
        <v>37469</v>
      </c>
      <c r="G24" s="83">
        <v>0.09</v>
      </c>
      <c r="H24" s="89" t="s">
        <v>173</v>
      </c>
      <c r="I24" s="90">
        <v>4.8000000000000001E-2</v>
      </c>
      <c r="J24" s="90">
        <v>4.7800000000000002E-2</v>
      </c>
      <c r="K24" s="83">
        <v>182810</v>
      </c>
      <c r="L24" s="105">
        <v>124.74760000000001</v>
      </c>
      <c r="M24" s="83">
        <v>228.05132999999998</v>
      </c>
      <c r="N24" s="78"/>
      <c r="O24" s="84">
        <v>2.1447836069915136E-4</v>
      </c>
      <c r="P24" s="84">
        <f>M24/'סכום נכסי הקרן'!$C$42</f>
        <v>6.4246647653121435E-5</v>
      </c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</row>
    <row r="25" spans="2:35" s="127" customFormat="1">
      <c r="B25" s="77" t="s">
        <v>1316</v>
      </c>
      <c r="C25" s="78" t="s">
        <v>1317</v>
      </c>
      <c r="D25" s="78" t="s">
        <v>268</v>
      </c>
      <c r="E25" s="78"/>
      <c r="F25" s="104">
        <v>37591</v>
      </c>
      <c r="G25" s="83">
        <v>0.42</v>
      </c>
      <c r="H25" s="89" t="s">
        <v>173</v>
      </c>
      <c r="I25" s="90">
        <v>4.8000000000000001E-2</v>
      </c>
      <c r="J25" s="90">
        <v>4.9599999999999998E-2</v>
      </c>
      <c r="K25" s="83">
        <v>200200</v>
      </c>
      <c r="L25" s="105">
        <v>121.157</v>
      </c>
      <c r="M25" s="83">
        <v>242.55551</v>
      </c>
      <c r="N25" s="78"/>
      <c r="O25" s="84">
        <v>2.2811929298262204E-4</v>
      </c>
      <c r="P25" s="84">
        <f>M25/'סכום נכסי הקרן'!$C$42</f>
        <v>6.8332766957742252E-5</v>
      </c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</row>
    <row r="26" spans="2:35" s="127" customFormat="1">
      <c r="B26" s="77" t="s">
        <v>1318</v>
      </c>
      <c r="C26" s="78" t="s">
        <v>1319</v>
      </c>
      <c r="D26" s="78" t="s">
        <v>268</v>
      </c>
      <c r="E26" s="78"/>
      <c r="F26" s="104">
        <v>37622</v>
      </c>
      <c r="G26" s="83">
        <v>0.5</v>
      </c>
      <c r="H26" s="89" t="s">
        <v>173</v>
      </c>
      <c r="I26" s="90">
        <v>4.8000000000000001E-2</v>
      </c>
      <c r="J26" s="90">
        <v>4.9200000000000001E-2</v>
      </c>
      <c r="K26" s="83">
        <v>1035000</v>
      </c>
      <c r="L26" s="105">
        <v>124.5881</v>
      </c>
      <c r="M26" s="83">
        <v>1289.69272</v>
      </c>
      <c r="N26" s="78"/>
      <c r="O26" s="84">
        <v>1.2129338618250096E-3</v>
      </c>
      <c r="P26" s="84">
        <f>M26/'סכום נכסי הקרן'!$C$42</f>
        <v>3.6333238557580789E-4</v>
      </c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</row>
    <row r="27" spans="2:35" s="127" customFormat="1">
      <c r="B27" s="77" t="s">
        <v>1320</v>
      </c>
      <c r="C27" s="78" t="s">
        <v>1321</v>
      </c>
      <c r="D27" s="78" t="s">
        <v>268</v>
      </c>
      <c r="E27" s="78"/>
      <c r="F27" s="104">
        <v>37865</v>
      </c>
      <c r="G27" s="83">
        <v>1.1400000000000001</v>
      </c>
      <c r="H27" s="89" t="s">
        <v>173</v>
      </c>
      <c r="I27" s="90">
        <v>4.8000000000000001E-2</v>
      </c>
      <c r="J27" s="90">
        <v>4.99E-2</v>
      </c>
      <c r="K27" s="83">
        <v>63474</v>
      </c>
      <c r="L27" s="105">
        <v>125.322</v>
      </c>
      <c r="M27" s="83">
        <v>79.547899999999998</v>
      </c>
      <c r="N27" s="78"/>
      <c r="O27" s="84">
        <v>7.481343427841453E-5</v>
      </c>
      <c r="P27" s="84">
        <f>M27/'סכום נכסי הקרן'!$C$42</f>
        <v>2.2410243793999092E-5</v>
      </c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</row>
    <row r="28" spans="2:35" s="127" customFormat="1">
      <c r="B28" s="77" t="s">
        <v>1322</v>
      </c>
      <c r="C28" s="78" t="s">
        <v>1323</v>
      </c>
      <c r="D28" s="78" t="s">
        <v>268</v>
      </c>
      <c r="E28" s="78"/>
      <c r="F28" s="104">
        <v>38384</v>
      </c>
      <c r="G28" s="83">
        <v>2.4200000000000004</v>
      </c>
      <c r="H28" s="89" t="s">
        <v>173</v>
      </c>
      <c r="I28" s="90">
        <v>4.8000000000000001E-2</v>
      </c>
      <c r="J28" s="90">
        <v>4.8400000000000006E-2</v>
      </c>
      <c r="K28" s="83">
        <v>815824</v>
      </c>
      <c r="L28" s="105">
        <v>125.4448</v>
      </c>
      <c r="M28" s="83">
        <v>1023.12438</v>
      </c>
      <c r="N28" s="78"/>
      <c r="O28" s="84">
        <v>9.6223091447761181E-4</v>
      </c>
      <c r="P28" s="84">
        <f>M28/'סכום נכסי הקרן'!$C$42</f>
        <v>2.8823472131111154E-4</v>
      </c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</row>
    <row r="29" spans="2:35" s="127" customFormat="1">
      <c r="B29" s="77" t="s">
        <v>1324</v>
      </c>
      <c r="C29" s="78" t="s">
        <v>1325</v>
      </c>
      <c r="D29" s="78" t="s">
        <v>268</v>
      </c>
      <c r="E29" s="78"/>
      <c r="F29" s="104">
        <v>40909</v>
      </c>
      <c r="G29" s="83">
        <v>7.57</v>
      </c>
      <c r="H29" s="89" t="s">
        <v>173</v>
      </c>
      <c r="I29" s="90">
        <v>4.8000000000000001E-2</v>
      </c>
      <c r="J29" s="90">
        <v>4.8500000000000008E-2</v>
      </c>
      <c r="K29" s="83">
        <v>29588000</v>
      </c>
      <c r="L29" s="105">
        <v>105.2244</v>
      </c>
      <c r="M29" s="83">
        <v>31134.133590000001</v>
      </c>
      <c r="N29" s="78"/>
      <c r="O29" s="84">
        <v>2.9281118133235993E-2</v>
      </c>
      <c r="P29" s="84">
        <f>M29/'סכום נכסי הקרן'!$C$42</f>
        <v>8.771111796374716E-3</v>
      </c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</row>
    <row r="30" spans="2:35" s="127" customFormat="1">
      <c r="B30" s="77" t="s">
        <v>1326</v>
      </c>
      <c r="C30" s="78">
        <v>8790</v>
      </c>
      <c r="D30" s="78" t="s">
        <v>268</v>
      </c>
      <c r="E30" s="78"/>
      <c r="F30" s="104">
        <v>41030</v>
      </c>
      <c r="G30" s="83">
        <v>7.9</v>
      </c>
      <c r="H30" s="89" t="s">
        <v>173</v>
      </c>
      <c r="I30" s="90">
        <v>4.8000000000000001E-2</v>
      </c>
      <c r="J30" s="90">
        <v>4.8600000000000004E-2</v>
      </c>
      <c r="K30" s="83">
        <v>38717000</v>
      </c>
      <c r="L30" s="105">
        <v>103.1541</v>
      </c>
      <c r="M30" s="83">
        <v>39931.928999999996</v>
      </c>
      <c r="N30" s="78"/>
      <c r="O30" s="84">
        <v>3.7555293676537219E-2</v>
      </c>
      <c r="P30" s="84">
        <f>M30/'סכום נכסי הקרן'!$C$42</f>
        <v>1.124962775955949E-2</v>
      </c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</row>
    <row r="31" spans="2:35" s="127" customFormat="1">
      <c r="B31" s="77" t="s">
        <v>1327</v>
      </c>
      <c r="C31" s="78">
        <v>8793</v>
      </c>
      <c r="D31" s="78" t="s">
        <v>268</v>
      </c>
      <c r="E31" s="78"/>
      <c r="F31" s="104">
        <v>41122</v>
      </c>
      <c r="G31" s="83">
        <v>7.96</v>
      </c>
      <c r="H31" s="89" t="s">
        <v>173</v>
      </c>
      <c r="I31" s="90">
        <v>4.8000000000000001E-2</v>
      </c>
      <c r="J31" s="90">
        <v>4.8500000000000008E-2</v>
      </c>
      <c r="K31" s="83">
        <v>19359000</v>
      </c>
      <c r="L31" s="105">
        <v>103.79730000000001</v>
      </c>
      <c r="M31" s="83">
        <v>20094.124649999998</v>
      </c>
      <c r="N31" s="78"/>
      <c r="O31" s="84">
        <v>1.8898179259101047E-2</v>
      </c>
      <c r="P31" s="84">
        <f>M31/'סכום נכסי הקרן'!$C$42</f>
        <v>5.6609191723918121E-3</v>
      </c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</row>
    <row r="32" spans="2:35" s="127" customFormat="1">
      <c r="B32" s="77" t="s">
        <v>1328</v>
      </c>
      <c r="C32" s="78" t="s">
        <v>1329</v>
      </c>
      <c r="D32" s="78" t="s">
        <v>268</v>
      </c>
      <c r="E32" s="78"/>
      <c r="F32" s="104">
        <v>41154</v>
      </c>
      <c r="G32" s="83">
        <v>8.0400000000000009</v>
      </c>
      <c r="H32" s="89" t="s">
        <v>173</v>
      </c>
      <c r="I32" s="90">
        <v>4.8000000000000001E-2</v>
      </c>
      <c r="J32" s="90">
        <v>4.8499999999999995E-2</v>
      </c>
      <c r="K32" s="83">
        <v>5375000</v>
      </c>
      <c r="L32" s="105">
        <v>103.2794</v>
      </c>
      <c r="M32" s="83">
        <v>5551.2672599999996</v>
      </c>
      <c r="N32" s="78"/>
      <c r="O32" s="84">
        <v>5.2208715543455488E-3</v>
      </c>
      <c r="P32" s="84">
        <f>M32/'סכום נכסי הקרן'!$C$42</f>
        <v>1.5639036688868636E-3</v>
      </c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</row>
    <row r="33" spans="2:35" s="127" customFormat="1">
      <c r="B33" s="77" t="s">
        <v>1330</v>
      </c>
      <c r="C33" s="78" t="s">
        <v>1331</v>
      </c>
      <c r="D33" s="78" t="s">
        <v>268</v>
      </c>
      <c r="E33" s="78"/>
      <c r="F33" s="104">
        <v>41184</v>
      </c>
      <c r="G33" s="83">
        <v>8.129999999999999</v>
      </c>
      <c r="H33" s="89" t="s">
        <v>173</v>
      </c>
      <c r="I33" s="90">
        <v>4.8000000000000001E-2</v>
      </c>
      <c r="J33" s="90">
        <v>4.8600000000000004E-2</v>
      </c>
      <c r="K33" s="83">
        <v>7085000</v>
      </c>
      <c r="L33" s="105">
        <v>101.7963</v>
      </c>
      <c r="M33" s="83">
        <v>7212.2633900000001</v>
      </c>
      <c r="N33" s="78"/>
      <c r="O33" s="84">
        <v>6.7830098987701776E-3</v>
      </c>
      <c r="P33" s="84">
        <f>M33/'סכום נכסי הקרן'!$C$42</f>
        <v>2.0318396950319787E-3</v>
      </c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</row>
    <row r="34" spans="2:35" s="127" customFormat="1">
      <c r="B34" s="77" t="s">
        <v>1332</v>
      </c>
      <c r="C34" s="78" t="s">
        <v>1333</v>
      </c>
      <c r="D34" s="78" t="s">
        <v>268</v>
      </c>
      <c r="E34" s="78"/>
      <c r="F34" s="104">
        <v>41245</v>
      </c>
      <c r="G34" s="83">
        <v>8.2899999999999991</v>
      </c>
      <c r="H34" s="89" t="s">
        <v>173</v>
      </c>
      <c r="I34" s="90">
        <v>4.8000000000000001E-2</v>
      </c>
      <c r="J34" s="90">
        <v>4.8600000000000004E-2</v>
      </c>
      <c r="K34" s="83">
        <v>2909000</v>
      </c>
      <c r="L34" s="105">
        <v>101.1932</v>
      </c>
      <c r="M34" s="83">
        <v>2943.7110899999998</v>
      </c>
      <c r="N34" s="78"/>
      <c r="O34" s="84">
        <v>2.7685097427632283E-3</v>
      </c>
      <c r="P34" s="84">
        <f>M34/'סכום נכסי הקרן'!$C$42</f>
        <v>8.2930263634865028E-4</v>
      </c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</row>
    <row r="35" spans="2:35" s="127" customFormat="1">
      <c r="B35" s="77" t="s">
        <v>1334</v>
      </c>
      <c r="C35" s="78" t="s">
        <v>1335</v>
      </c>
      <c r="D35" s="78" t="s">
        <v>268</v>
      </c>
      <c r="E35" s="78"/>
      <c r="F35" s="104">
        <v>41275</v>
      </c>
      <c r="G35" s="83">
        <v>8.1800000000000015</v>
      </c>
      <c r="H35" s="89" t="s">
        <v>173</v>
      </c>
      <c r="I35" s="90">
        <v>4.8000000000000001E-2</v>
      </c>
      <c r="J35" s="90">
        <v>4.8500000000000008E-2</v>
      </c>
      <c r="K35" s="83">
        <v>10748000</v>
      </c>
      <c r="L35" s="105">
        <v>103.7127</v>
      </c>
      <c r="M35" s="83">
        <v>11147.03895</v>
      </c>
      <c r="N35" s="78"/>
      <c r="O35" s="84">
        <v>1.0483598761057828E-2</v>
      </c>
      <c r="P35" s="84">
        <f>M35/'סכום נכסי הקרן'!$C$42</f>
        <v>3.1403451310556742E-3</v>
      </c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</row>
    <row r="36" spans="2:35" s="127" customFormat="1">
      <c r="B36" s="77" t="s">
        <v>1336</v>
      </c>
      <c r="C36" s="78" t="s">
        <v>1337</v>
      </c>
      <c r="D36" s="78" t="s">
        <v>268</v>
      </c>
      <c r="E36" s="78"/>
      <c r="F36" s="104">
        <v>41306</v>
      </c>
      <c r="G36" s="83">
        <v>8.27</v>
      </c>
      <c r="H36" s="89" t="s">
        <v>173</v>
      </c>
      <c r="I36" s="90">
        <v>4.8000000000000001E-2</v>
      </c>
      <c r="J36" s="90">
        <v>4.8500000000000008E-2</v>
      </c>
      <c r="K36" s="83">
        <v>4851000</v>
      </c>
      <c r="L36" s="105">
        <v>103.1083</v>
      </c>
      <c r="M36" s="83">
        <v>5001.7821199999998</v>
      </c>
      <c r="N36" s="78"/>
      <c r="O36" s="84">
        <v>4.704090213689725E-3</v>
      </c>
      <c r="P36" s="84">
        <f>M36/'סכום נכסי הקרן'!$C$42</f>
        <v>1.4091026502731764E-3</v>
      </c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</row>
    <row r="37" spans="2:35" s="127" customFormat="1">
      <c r="B37" s="77" t="s">
        <v>1338</v>
      </c>
      <c r="C37" s="78" t="s">
        <v>1339</v>
      </c>
      <c r="D37" s="78" t="s">
        <v>268</v>
      </c>
      <c r="E37" s="78"/>
      <c r="F37" s="104">
        <v>41334</v>
      </c>
      <c r="G37" s="83">
        <v>8.35</v>
      </c>
      <c r="H37" s="89" t="s">
        <v>173</v>
      </c>
      <c r="I37" s="90">
        <v>4.8000000000000001E-2</v>
      </c>
      <c r="J37" s="90">
        <v>4.8499999999999995E-2</v>
      </c>
      <c r="K37" s="83">
        <v>8061000</v>
      </c>
      <c r="L37" s="105">
        <v>102.8809</v>
      </c>
      <c r="M37" s="83">
        <v>8293.2308300000004</v>
      </c>
      <c r="N37" s="78"/>
      <c r="O37" s="84">
        <v>7.7996412181330528E-3</v>
      </c>
      <c r="P37" s="84">
        <f>M37/'סכום נכסי הקרן'!$C$42</f>
        <v>2.3363699700458397E-3</v>
      </c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</row>
    <row r="38" spans="2:35" s="127" customFormat="1">
      <c r="B38" s="77" t="s">
        <v>1340</v>
      </c>
      <c r="C38" s="78" t="s">
        <v>1341</v>
      </c>
      <c r="D38" s="78" t="s">
        <v>268</v>
      </c>
      <c r="E38" s="78"/>
      <c r="F38" s="104">
        <v>41366</v>
      </c>
      <c r="G38" s="83">
        <v>8.43</v>
      </c>
      <c r="H38" s="89" t="s">
        <v>173</v>
      </c>
      <c r="I38" s="90">
        <v>4.8000000000000001E-2</v>
      </c>
      <c r="J38" s="90">
        <v>4.8499999999999995E-2</v>
      </c>
      <c r="K38" s="83">
        <v>9813000</v>
      </c>
      <c r="L38" s="105">
        <v>102.4633</v>
      </c>
      <c r="M38" s="83">
        <v>10054.761410000001</v>
      </c>
      <c r="N38" s="78"/>
      <c r="O38" s="84">
        <v>9.4563304868157897E-3</v>
      </c>
      <c r="P38" s="84">
        <f>M38/'סכום נכסי הקרן'!$C$42</f>
        <v>2.8326285733324711E-3</v>
      </c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</row>
    <row r="39" spans="2:35" s="127" customFormat="1">
      <c r="B39" s="77" t="s">
        <v>1342</v>
      </c>
      <c r="C39" s="78">
        <v>2704</v>
      </c>
      <c r="D39" s="78" t="s">
        <v>268</v>
      </c>
      <c r="E39" s="78"/>
      <c r="F39" s="104">
        <v>41395</v>
      </c>
      <c r="G39" s="83">
        <v>8.52</v>
      </c>
      <c r="H39" s="89" t="s">
        <v>173</v>
      </c>
      <c r="I39" s="90">
        <v>4.8000000000000001E-2</v>
      </c>
      <c r="J39" s="90">
        <v>4.8500000000000008E-2</v>
      </c>
      <c r="K39" s="83">
        <v>2895000</v>
      </c>
      <c r="L39" s="105">
        <v>101.867</v>
      </c>
      <c r="M39" s="83">
        <v>2949.0492100000001</v>
      </c>
      <c r="N39" s="78"/>
      <c r="O39" s="84">
        <v>2.7735301529788381E-3</v>
      </c>
      <c r="P39" s="84">
        <f>M39/'סכום נכסי הקרן'!$C$42</f>
        <v>8.3080649214624684E-4</v>
      </c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</row>
    <row r="40" spans="2:35" s="127" customFormat="1">
      <c r="B40" s="77" t="s">
        <v>1343</v>
      </c>
      <c r="C40" s="78" t="s">
        <v>1344</v>
      </c>
      <c r="D40" s="78" t="s">
        <v>268</v>
      </c>
      <c r="E40" s="78"/>
      <c r="F40" s="104">
        <v>41427</v>
      </c>
      <c r="G40" s="83">
        <v>8.6</v>
      </c>
      <c r="H40" s="89" t="s">
        <v>173</v>
      </c>
      <c r="I40" s="90">
        <v>4.8000000000000001E-2</v>
      </c>
      <c r="J40" s="90">
        <v>4.8500000000000008E-2</v>
      </c>
      <c r="K40" s="83">
        <v>26187000</v>
      </c>
      <c r="L40" s="105">
        <v>101.05240000000001</v>
      </c>
      <c r="M40" s="83">
        <v>26462.591609999999</v>
      </c>
      <c r="N40" s="78"/>
      <c r="O40" s="84">
        <v>2.4887613101681614E-2</v>
      </c>
      <c r="P40" s="84">
        <f>M40/'סכום נכסי הקרן'!$C$42</f>
        <v>7.4550444373909924E-3</v>
      </c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</row>
    <row r="41" spans="2:35" s="127" customFormat="1">
      <c r="B41" s="77" t="s">
        <v>1345</v>
      </c>
      <c r="C41" s="78">
        <v>8805</v>
      </c>
      <c r="D41" s="78" t="s">
        <v>268</v>
      </c>
      <c r="E41" s="78"/>
      <c r="F41" s="104">
        <v>41487</v>
      </c>
      <c r="G41" s="83">
        <v>8.56</v>
      </c>
      <c r="H41" s="89" t="s">
        <v>173</v>
      </c>
      <c r="I41" s="90">
        <v>4.8000000000000001E-2</v>
      </c>
      <c r="J41" s="90">
        <v>4.8499999999999995E-2</v>
      </c>
      <c r="K41" s="83">
        <v>3852000</v>
      </c>
      <c r="L41" s="105">
        <v>101.983</v>
      </c>
      <c r="M41" s="83">
        <v>3928.3720800000001</v>
      </c>
      <c r="N41" s="78"/>
      <c r="O41" s="84">
        <v>3.6945664992820504E-3</v>
      </c>
      <c r="P41" s="84">
        <f>M41/'סכום נכסי הקרן'!$C$42</f>
        <v>1.1067014468809271E-3</v>
      </c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</row>
    <row r="42" spans="2:35" s="127" customFormat="1">
      <c r="B42" s="77" t="s">
        <v>1346</v>
      </c>
      <c r="C42" s="78">
        <v>8806</v>
      </c>
      <c r="D42" s="78" t="s">
        <v>268</v>
      </c>
      <c r="E42" s="78"/>
      <c r="F42" s="104">
        <v>41518</v>
      </c>
      <c r="G42" s="83">
        <v>8.65</v>
      </c>
      <c r="H42" s="89" t="s">
        <v>173</v>
      </c>
      <c r="I42" s="90">
        <v>4.8000000000000001E-2</v>
      </c>
      <c r="J42" s="90">
        <v>4.8500000000000008E-2</v>
      </c>
      <c r="K42" s="83">
        <v>13753000</v>
      </c>
      <c r="L42" s="105">
        <v>101.58029999999999</v>
      </c>
      <c r="M42" s="83">
        <v>13970.34326</v>
      </c>
      <c r="N42" s="78"/>
      <c r="O42" s="84">
        <v>1.3138867994364419E-2</v>
      </c>
      <c r="P42" s="84">
        <f>M42/'סכום נכסי הקרן'!$C$42</f>
        <v>3.9357267551054405E-3</v>
      </c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</row>
    <row r="43" spans="2:35" s="127" customFormat="1">
      <c r="B43" s="77" t="s">
        <v>1347</v>
      </c>
      <c r="C43" s="78" t="s">
        <v>1348</v>
      </c>
      <c r="D43" s="78" t="s">
        <v>268</v>
      </c>
      <c r="E43" s="78"/>
      <c r="F43" s="104">
        <v>41548</v>
      </c>
      <c r="G43" s="83">
        <v>8.7300000000000022</v>
      </c>
      <c r="H43" s="89" t="s">
        <v>173</v>
      </c>
      <c r="I43" s="90">
        <v>4.8000000000000001E-2</v>
      </c>
      <c r="J43" s="90">
        <v>4.8500000000000008E-2</v>
      </c>
      <c r="K43" s="83">
        <v>2774000</v>
      </c>
      <c r="L43" s="105">
        <v>101.1812</v>
      </c>
      <c r="M43" s="83">
        <v>2806.7653799999998</v>
      </c>
      <c r="N43" s="78"/>
      <c r="O43" s="84">
        <v>2.6397146535805369E-3</v>
      </c>
      <c r="P43" s="84">
        <f>M43/'סכום נכסי הקרן'!$C$42</f>
        <v>7.9072227473454988E-4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</row>
    <row r="44" spans="2:35" s="127" customFormat="1">
      <c r="B44" s="77" t="s">
        <v>1349</v>
      </c>
      <c r="C44" s="78" t="s">
        <v>1350</v>
      </c>
      <c r="D44" s="78" t="s">
        <v>268</v>
      </c>
      <c r="E44" s="78"/>
      <c r="F44" s="104">
        <v>41579</v>
      </c>
      <c r="G44" s="83">
        <v>8.81</v>
      </c>
      <c r="H44" s="89" t="s">
        <v>173</v>
      </c>
      <c r="I44" s="90">
        <v>4.8000000000000001E-2</v>
      </c>
      <c r="J44" s="90">
        <v>4.8499999999999995E-2</v>
      </c>
      <c r="K44" s="83">
        <v>20700000</v>
      </c>
      <c r="L44" s="105">
        <v>100.782</v>
      </c>
      <c r="M44" s="83">
        <v>20861.874090000001</v>
      </c>
      <c r="N44" s="78"/>
      <c r="O44" s="84">
        <v>1.9620234426763927E-2</v>
      </c>
      <c r="P44" s="84">
        <f>M44/'סכום נכסי הקרן'!$C$42</f>
        <v>5.8772096354097721E-3</v>
      </c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</row>
    <row r="45" spans="2:35" s="127" customFormat="1">
      <c r="B45" s="77" t="s">
        <v>1351</v>
      </c>
      <c r="C45" s="78" t="s">
        <v>1352</v>
      </c>
      <c r="D45" s="78" t="s">
        <v>268</v>
      </c>
      <c r="E45" s="78"/>
      <c r="F45" s="104">
        <v>41609</v>
      </c>
      <c r="G45" s="83">
        <v>8.9</v>
      </c>
      <c r="H45" s="89" t="s">
        <v>173</v>
      </c>
      <c r="I45" s="90">
        <v>4.8000000000000001E-2</v>
      </c>
      <c r="J45" s="90">
        <v>4.8499999999999995E-2</v>
      </c>
      <c r="K45" s="83">
        <v>13454000</v>
      </c>
      <c r="L45" s="105">
        <v>100.3841</v>
      </c>
      <c r="M45" s="83">
        <v>13505.680829999999</v>
      </c>
      <c r="N45" s="78"/>
      <c r="O45" s="84">
        <v>1.2701860956234521E-2</v>
      </c>
      <c r="P45" s="84">
        <f>M45/'סכום נכסי הקרן'!$C$42</f>
        <v>3.8048220003826625E-3</v>
      </c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</row>
    <row r="46" spans="2:35" s="127" customFormat="1">
      <c r="B46" s="77" t="s">
        <v>1353</v>
      </c>
      <c r="C46" s="78" t="s">
        <v>1354</v>
      </c>
      <c r="D46" s="78" t="s">
        <v>268</v>
      </c>
      <c r="E46" s="78"/>
      <c r="F46" s="104">
        <v>41672</v>
      </c>
      <c r="G46" s="83">
        <v>8.8600000000000012</v>
      </c>
      <c r="H46" s="89" t="s">
        <v>173</v>
      </c>
      <c r="I46" s="90">
        <v>4.8000000000000001E-2</v>
      </c>
      <c r="J46" s="90">
        <v>4.8499999999999995E-2</v>
      </c>
      <c r="K46" s="83">
        <v>2888000</v>
      </c>
      <c r="L46" s="105">
        <v>101.9729</v>
      </c>
      <c r="M46" s="83">
        <v>2944.9771299999998</v>
      </c>
      <c r="N46" s="78"/>
      <c r="O46" s="84">
        <v>2.7697004316479608E-3</v>
      </c>
      <c r="P46" s="84">
        <f>M46/'סכום נכסי הקרן'!$C$42</f>
        <v>8.2965930528715087E-4</v>
      </c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</row>
    <row r="47" spans="2:35" s="127" customFormat="1">
      <c r="B47" s="77" t="s">
        <v>1355</v>
      </c>
      <c r="C47" s="78" t="s">
        <v>1356</v>
      </c>
      <c r="D47" s="78" t="s">
        <v>268</v>
      </c>
      <c r="E47" s="78"/>
      <c r="F47" s="104">
        <v>41700</v>
      </c>
      <c r="G47" s="83">
        <v>8.9299999999999979</v>
      </c>
      <c r="H47" s="89" t="s">
        <v>173</v>
      </c>
      <c r="I47" s="90">
        <v>4.8000000000000001E-2</v>
      </c>
      <c r="J47" s="90">
        <v>4.8599999999999997E-2</v>
      </c>
      <c r="K47" s="83">
        <v>3360000</v>
      </c>
      <c r="L47" s="105">
        <v>101.57080000000001</v>
      </c>
      <c r="M47" s="83">
        <v>3412.77999</v>
      </c>
      <c r="N47" s="78"/>
      <c r="O47" s="84">
        <v>3.2096609902782249E-3</v>
      </c>
      <c r="P47" s="84">
        <f>M47/'סכום נכסי הקרן'!$C$42</f>
        <v>9.6144878232086309E-4</v>
      </c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</row>
    <row r="48" spans="2:35" s="127" customFormat="1">
      <c r="B48" s="77" t="s">
        <v>1357</v>
      </c>
      <c r="C48" s="78" t="s">
        <v>1358</v>
      </c>
      <c r="D48" s="78" t="s">
        <v>268</v>
      </c>
      <c r="E48" s="78"/>
      <c r="F48" s="104">
        <v>41791</v>
      </c>
      <c r="G48" s="83">
        <v>9.19</v>
      </c>
      <c r="H48" s="89" t="s">
        <v>173</v>
      </c>
      <c r="I48" s="90">
        <v>4.8000000000000001E-2</v>
      </c>
      <c r="J48" s="90">
        <v>4.8499999999999995E-2</v>
      </c>
      <c r="K48" s="83">
        <v>33327000</v>
      </c>
      <c r="L48" s="105">
        <v>100.38379999999999</v>
      </c>
      <c r="M48" s="83">
        <v>33454.224170000001</v>
      </c>
      <c r="N48" s="78"/>
      <c r="O48" s="84">
        <v>3.146312349260813E-2</v>
      </c>
      <c r="P48" s="84">
        <f>M48/'סכום נכסי הקרן'!$C$42</f>
        <v>9.4247279889072746E-3</v>
      </c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</row>
    <row r="49" spans="2:35" s="127" customFormat="1">
      <c r="B49" s="77" t="s">
        <v>1359</v>
      </c>
      <c r="C49" s="78" t="s">
        <v>1360</v>
      </c>
      <c r="D49" s="78" t="s">
        <v>268</v>
      </c>
      <c r="E49" s="78"/>
      <c r="F49" s="104">
        <v>41821</v>
      </c>
      <c r="G49" s="83">
        <v>9.0499999999999989</v>
      </c>
      <c r="H49" s="89" t="s">
        <v>173</v>
      </c>
      <c r="I49" s="90">
        <v>4.8000000000000001E-2</v>
      </c>
      <c r="J49" s="90">
        <v>4.8500000000000008E-2</v>
      </c>
      <c r="K49" s="83">
        <v>7513000</v>
      </c>
      <c r="L49" s="105">
        <v>102.38800000000001</v>
      </c>
      <c r="M49" s="83">
        <v>7692.4128300000002</v>
      </c>
      <c r="N49" s="78"/>
      <c r="O49" s="84">
        <v>7.2345822039254059E-3</v>
      </c>
      <c r="P49" s="84">
        <f>M49/'סכום נכסי הקרן'!$C$42</f>
        <v>2.1671074520431904E-3</v>
      </c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</row>
    <row r="50" spans="2:35" s="127" customFormat="1">
      <c r="B50" s="77" t="s">
        <v>1361</v>
      </c>
      <c r="C50" s="78" t="s">
        <v>1362</v>
      </c>
      <c r="D50" s="78" t="s">
        <v>268</v>
      </c>
      <c r="E50" s="78"/>
      <c r="F50" s="104">
        <v>41852</v>
      </c>
      <c r="G50" s="83">
        <v>9.1399999999999988</v>
      </c>
      <c r="H50" s="89" t="s">
        <v>173</v>
      </c>
      <c r="I50" s="90">
        <v>4.8000000000000001E-2</v>
      </c>
      <c r="J50" s="90">
        <v>4.8499999999999995E-2</v>
      </c>
      <c r="K50" s="83">
        <v>11386000</v>
      </c>
      <c r="L50" s="105">
        <v>101.9841</v>
      </c>
      <c r="M50" s="83">
        <v>11611.91005</v>
      </c>
      <c r="N50" s="78"/>
      <c r="O50" s="84">
        <v>1.0920802049740297E-2</v>
      </c>
      <c r="P50" s="84">
        <f>M50/'סכום נכסי הקרן'!$C$42</f>
        <v>3.2713086723155254E-3</v>
      </c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</row>
    <row r="51" spans="2:35" s="127" customFormat="1">
      <c r="B51" s="77" t="s">
        <v>1363</v>
      </c>
      <c r="C51" s="78" t="s">
        <v>1364</v>
      </c>
      <c r="D51" s="78" t="s">
        <v>268</v>
      </c>
      <c r="E51" s="78"/>
      <c r="F51" s="104">
        <v>41883</v>
      </c>
      <c r="G51" s="83">
        <v>9.2200000000000006</v>
      </c>
      <c r="H51" s="89" t="s">
        <v>173</v>
      </c>
      <c r="I51" s="90">
        <v>4.8000000000000001E-2</v>
      </c>
      <c r="J51" s="90">
        <v>4.8499999999999995E-2</v>
      </c>
      <c r="K51" s="83">
        <v>28971000</v>
      </c>
      <c r="L51" s="105">
        <v>101.5818</v>
      </c>
      <c r="M51" s="83">
        <v>29429.25503</v>
      </c>
      <c r="N51" s="78"/>
      <c r="O51" s="84">
        <v>2.7677709116766192E-2</v>
      </c>
      <c r="P51" s="84">
        <f>M51/'סכום נכסי הקרן'!$C$42</f>
        <v>8.2908132068612011E-3</v>
      </c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</row>
    <row r="52" spans="2:35" s="127" customFormat="1">
      <c r="B52" s="77" t="s">
        <v>1365</v>
      </c>
      <c r="C52" s="78" t="s">
        <v>1366</v>
      </c>
      <c r="D52" s="78" t="s">
        <v>268</v>
      </c>
      <c r="E52" s="78"/>
      <c r="F52" s="104">
        <v>41913</v>
      </c>
      <c r="G52" s="83">
        <v>9.2999999999999989</v>
      </c>
      <c r="H52" s="89" t="s">
        <v>173</v>
      </c>
      <c r="I52" s="90">
        <v>4.8000000000000001E-2</v>
      </c>
      <c r="J52" s="90">
        <v>4.8499999999999995E-2</v>
      </c>
      <c r="K52" s="83">
        <v>4766000</v>
      </c>
      <c r="L52" s="105">
        <v>101.181</v>
      </c>
      <c r="M52" s="83">
        <v>4822.2874800000009</v>
      </c>
      <c r="N52" s="78"/>
      <c r="O52" s="84">
        <v>4.535278586318448E-3</v>
      </c>
      <c r="P52" s="84">
        <f>M52/'סכום נכסי הקרן'!$C$42</f>
        <v>1.3585353990683542E-3</v>
      </c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</row>
    <row r="53" spans="2:35" s="127" customFormat="1">
      <c r="B53" s="77" t="s">
        <v>1367</v>
      </c>
      <c r="C53" s="78" t="s">
        <v>1368</v>
      </c>
      <c r="D53" s="78" t="s">
        <v>268</v>
      </c>
      <c r="E53" s="78"/>
      <c r="F53" s="104">
        <v>41945</v>
      </c>
      <c r="G53" s="83">
        <v>9.3899999999999988</v>
      </c>
      <c r="H53" s="89" t="s">
        <v>173</v>
      </c>
      <c r="I53" s="90">
        <v>4.8000000000000001E-2</v>
      </c>
      <c r="J53" s="90">
        <v>4.8500000000000008E-2</v>
      </c>
      <c r="K53" s="83">
        <v>7386000</v>
      </c>
      <c r="L53" s="105">
        <v>100.76860000000001</v>
      </c>
      <c r="M53" s="83">
        <v>7442.7670900000003</v>
      </c>
      <c r="N53" s="78"/>
      <c r="O53" s="84">
        <v>6.9997946713522491E-3</v>
      </c>
      <c r="P53" s="84">
        <f>M53/'סכום נכסי הקרן'!$C$42</f>
        <v>2.0967772246514764E-3</v>
      </c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</row>
    <row r="54" spans="2:35" s="127" customFormat="1">
      <c r="B54" s="77" t="s">
        <v>1369</v>
      </c>
      <c r="C54" s="78" t="s">
        <v>1370</v>
      </c>
      <c r="D54" s="78" t="s">
        <v>268</v>
      </c>
      <c r="E54" s="78"/>
      <c r="F54" s="104">
        <v>41974</v>
      </c>
      <c r="G54" s="83">
        <v>9.4699999999999989</v>
      </c>
      <c r="H54" s="89" t="s">
        <v>173</v>
      </c>
      <c r="I54" s="90">
        <v>4.8000000000000001E-2</v>
      </c>
      <c r="J54" s="90">
        <v>4.8499999999999988E-2</v>
      </c>
      <c r="K54" s="83">
        <v>27317000</v>
      </c>
      <c r="L54" s="105">
        <v>100.384</v>
      </c>
      <c r="M54" s="83">
        <v>27421.892370000001</v>
      </c>
      <c r="N54" s="78"/>
      <c r="O54" s="84">
        <v>2.5789818997267708E-2</v>
      </c>
      <c r="P54" s="84">
        <f>M54/'סכום נכסי הקרן'!$C$42</f>
        <v>7.7252987609289945E-3</v>
      </c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</row>
    <row r="55" spans="2:35" s="127" customFormat="1">
      <c r="B55" s="77" t="s">
        <v>1371</v>
      </c>
      <c r="C55" s="78" t="s">
        <v>1372</v>
      </c>
      <c r="D55" s="78" t="s">
        <v>268</v>
      </c>
      <c r="E55" s="78"/>
      <c r="F55" s="104">
        <v>42005</v>
      </c>
      <c r="G55" s="83">
        <v>9.33</v>
      </c>
      <c r="H55" s="89" t="s">
        <v>173</v>
      </c>
      <c r="I55" s="90">
        <v>4.8000000000000001E-2</v>
      </c>
      <c r="J55" s="90">
        <v>4.8499999999999988E-2</v>
      </c>
      <c r="K55" s="83">
        <v>4523000</v>
      </c>
      <c r="L55" s="105">
        <v>102.38800000000001</v>
      </c>
      <c r="M55" s="83">
        <v>4631.00749</v>
      </c>
      <c r="N55" s="78"/>
      <c r="O55" s="84">
        <v>4.3553830396020569E-3</v>
      </c>
      <c r="P55" s="84">
        <f>M55/'סכום נכסי הקרן'!$C$42</f>
        <v>1.3046479776679938E-3</v>
      </c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</row>
    <row r="56" spans="2:35" s="127" customFormat="1">
      <c r="B56" s="77" t="s">
        <v>1373</v>
      </c>
      <c r="C56" s="78" t="s">
        <v>1374</v>
      </c>
      <c r="D56" s="78" t="s">
        <v>268</v>
      </c>
      <c r="E56" s="78"/>
      <c r="F56" s="104">
        <v>42036</v>
      </c>
      <c r="G56" s="83">
        <v>9.41</v>
      </c>
      <c r="H56" s="89" t="s">
        <v>173</v>
      </c>
      <c r="I56" s="90">
        <v>4.8000000000000001E-2</v>
      </c>
      <c r="J56" s="90">
        <v>4.8499999999999995E-2</v>
      </c>
      <c r="K56" s="83">
        <v>23460000</v>
      </c>
      <c r="L56" s="105">
        <v>101.98399999999999</v>
      </c>
      <c r="M56" s="83">
        <v>23925.454539999999</v>
      </c>
      <c r="N56" s="78"/>
      <c r="O56" s="84">
        <v>2.2501479244700168E-2</v>
      </c>
      <c r="P56" s="84">
        <f>M56/'סכום נכסי הקרן'!$C$42</f>
        <v>6.7402818820313593E-3</v>
      </c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</row>
    <row r="57" spans="2:35" s="127" customFormat="1">
      <c r="B57" s="77" t="s">
        <v>1375</v>
      </c>
      <c r="C57" s="78" t="s">
        <v>1376</v>
      </c>
      <c r="D57" s="78" t="s">
        <v>268</v>
      </c>
      <c r="E57" s="78"/>
      <c r="F57" s="104">
        <v>42064</v>
      </c>
      <c r="G57" s="83">
        <v>9.4899999999999984</v>
      </c>
      <c r="H57" s="89" t="s">
        <v>173</v>
      </c>
      <c r="I57" s="90">
        <v>4.8000000000000001E-2</v>
      </c>
      <c r="J57" s="90">
        <v>4.8499999999999995E-2</v>
      </c>
      <c r="K57" s="83">
        <v>15659000</v>
      </c>
      <c r="L57" s="105">
        <v>101.9804</v>
      </c>
      <c r="M57" s="83">
        <v>15969.104380000001</v>
      </c>
      <c r="N57" s="78"/>
      <c r="O57" s="84">
        <v>1.5018668513163412E-2</v>
      </c>
      <c r="P57" s="84">
        <f>M57/'סכום נכסי הקרן'!$C$42</f>
        <v>4.4988179741717723E-3</v>
      </c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</row>
    <row r="58" spans="2:35" s="127" customFormat="1">
      <c r="B58" s="77" t="s">
        <v>1377</v>
      </c>
      <c r="C58" s="78" t="s">
        <v>1378</v>
      </c>
      <c r="D58" s="78" t="s">
        <v>268</v>
      </c>
      <c r="E58" s="78"/>
      <c r="F58" s="104">
        <v>42095</v>
      </c>
      <c r="G58" s="83">
        <v>9.58</v>
      </c>
      <c r="H58" s="89" t="s">
        <v>173</v>
      </c>
      <c r="I58" s="90">
        <v>4.8000000000000001E-2</v>
      </c>
      <c r="J58" s="90">
        <v>4.8499999999999995E-2</v>
      </c>
      <c r="K58" s="83">
        <v>30858000</v>
      </c>
      <c r="L58" s="105">
        <v>102.30289999999999</v>
      </c>
      <c r="M58" s="83">
        <v>31568.640739999999</v>
      </c>
      <c r="N58" s="78"/>
      <c r="O58" s="84">
        <v>2.9689764648229172E-2</v>
      </c>
      <c r="P58" s="84">
        <f>M58/'סכום נכסי הקרן'!$C$42</f>
        <v>8.8935212020502356E-3</v>
      </c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</row>
    <row r="59" spans="2:35" s="127" customFormat="1">
      <c r="B59" s="77" t="s">
        <v>1379</v>
      </c>
      <c r="C59" s="78" t="s">
        <v>1380</v>
      </c>
      <c r="D59" s="78" t="s">
        <v>268</v>
      </c>
      <c r="E59" s="78"/>
      <c r="F59" s="104">
        <v>42125</v>
      </c>
      <c r="G59" s="83">
        <v>9.66</v>
      </c>
      <c r="H59" s="89" t="s">
        <v>173</v>
      </c>
      <c r="I59" s="90">
        <v>4.8000000000000001E-2</v>
      </c>
      <c r="J59" s="90">
        <v>4.8500000000000008E-2</v>
      </c>
      <c r="K59" s="83">
        <v>3766000</v>
      </c>
      <c r="L59" s="105">
        <v>101.5899</v>
      </c>
      <c r="M59" s="83">
        <v>3825.8770099999997</v>
      </c>
      <c r="N59" s="78"/>
      <c r="O59" s="84">
        <v>3.5981716455736994E-3</v>
      </c>
      <c r="P59" s="84">
        <f>M59/'סכום נכסי הקרן'!$C$42</f>
        <v>1.077826523641181E-3</v>
      </c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</row>
    <row r="60" spans="2:35" s="127" customFormat="1">
      <c r="B60" s="77" t="s">
        <v>1381</v>
      </c>
      <c r="C60" s="78" t="s">
        <v>1382</v>
      </c>
      <c r="D60" s="78" t="s">
        <v>268</v>
      </c>
      <c r="E60" s="78"/>
      <c r="F60" s="104">
        <v>42156</v>
      </c>
      <c r="G60" s="83">
        <v>9.75</v>
      </c>
      <c r="H60" s="89" t="s">
        <v>173</v>
      </c>
      <c r="I60" s="90">
        <v>4.8000000000000001E-2</v>
      </c>
      <c r="J60" s="90">
        <v>4.8500000000000008E-2</v>
      </c>
      <c r="K60" s="83">
        <v>30050000</v>
      </c>
      <c r="L60" s="105">
        <v>100.5784</v>
      </c>
      <c r="M60" s="83">
        <v>30223.796039999997</v>
      </c>
      <c r="N60" s="78"/>
      <c r="O60" s="84">
        <v>2.8424961296058666E-2</v>
      </c>
      <c r="P60" s="84">
        <f>M60/'סכום נכסי הקרן'!$C$42</f>
        <v>8.5146513941474801E-3</v>
      </c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</row>
    <row r="61" spans="2:35" s="127" customFormat="1">
      <c r="B61" s="77" t="s">
        <v>1383</v>
      </c>
      <c r="C61" s="78" t="s">
        <v>1384</v>
      </c>
      <c r="D61" s="78" t="s">
        <v>268</v>
      </c>
      <c r="E61" s="78"/>
      <c r="F61" s="104">
        <v>42218</v>
      </c>
      <c r="G61" s="83">
        <v>9.69</v>
      </c>
      <c r="H61" s="89" t="s">
        <v>173</v>
      </c>
      <c r="I61" s="90">
        <v>4.8000000000000001E-2</v>
      </c>
      <c r="J61" s="90">
        <v>4.8499999999999995E-2</v>
      </c>
      <c r="K61" s="83">
        <v>14923000</v>
      </c>
      <c r="L61" s="105">
        <v>101.9706</v>
      </c>
      <c r="M61" s="83">
        <v>15217.07676</v>
      </c>
      <c r="N61" s="78"/>
      <c r="O61" s="84">
        <v>1.4311399447299667E-2</v>
      </c>
      <c r="P61" s="84">
        <f>M61/'סכום נכסי הקרן'!$C$42</f>
        <v>4.2869566641432115E-3</v>
      </c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</row>
    <row r="62" spans="2:35" s="127" customFormat="1">
      <c r="B62" s="77" t="s">
        <v>1385</v>
      </c>
      <c r="C62" s="78" t="s">
        <v>1386</v>
      </c>
      <c r="D62" s="78" t="s">
        <v>268</v>
      </c>
      <c r="E62" s="78"/>
      <c r="F62" s="104">
        <v>42309</v>
      </c>
      <c r="G62" s="83">
        <v>9.93</v>
      </c>
      <c r="H62" s="89" t="s">
        <v>173</v>
      </c>
      <c r="I62" s="90">
        <v>4.8000000000000001E-2</v>
      </c>
      <c r="J62" s="90">
        <v>4.8499999999999995E-2</v>
      </c>
      <c r="K62" s="83">
        <v>14985000</v>
      </c>
      <c r="L62" s="105">
        <v>100.875</v>
      </c>
      <c r="M62" s="83">
        <v>15116.11772</v>
      </c>
      <c r="N62" s="78"/>
      <c r="O62" s="84">
        <v>1.4216449203435884E-2</v>
      </c>
      <c r="P62" s="84">
        <f>M62/'סכום נכסי הקרן'!$C$42</f>
        <v>4.2585144714566911E-3</v>
      </c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</row>
    <row r="63" spans="2:35" s="127" customFormat="1">
      <c r="B63" s="77" t="s">
        <v>1387</v>
      </c>
      <c r="C63" s="78" t="s">
        <v>1388</v>
      </c>
      <c r="D63" s="78" t="s">
        <v>268</v>
      </c>
      <c r="E63" s="78"/>
      <c r="F63" s="104">
        <v>42339</v>
      </c>
      <c r="G63" s="83">
        <v>10.02</v>
      </c>
      <c r="H63" s="89" t="s">
        <v>173</v>
      </c>
      <c r="I63" s="90">
        <v>4.8000000000000001E-2</v>
      </c>
      <c r="J63" s="90">
        <v>4.8499999999999995E-2</v>
      </c>
      <c r="K63" s="83">
        <v>25372000</v>
      </c>
      <c r="L63" s="105">
        <v>100.3839</v>
      </c>
      <c r="M63" s="83">
        <v>25469.39546</v>
      </c>
      <c r="N63" s="78"/>
      <c r="O63" s="84">
        <v>2.3953529173713694E-2</v>
      </c>
      <c r="P63" s="84">
        <f>M63/'סכום נכסי הקרן'!$C$42</f>
        <v>7.1752411005742908E-3</v>
      </c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</row>
    <row r="64" spans="2:35" s="127" customFormat="1">
      <c r="B64" s="77" t="s">
        <v>1389</v>
      </c>
      <c r="C64" s="78" t="s">
        <v>1390</v>
      </c>
      <c r="D64" s="78" t="s">
        <v>268</v>
      </c>
      <c r="E64" s="78"/>
      <c r="F64" s="104">
        <v>42370</v>
      </c>
      <c r="G64" s="83">
        <v>9.8600000000000012</v>
      </c>
      <c r="H64" s="89" t="s">
        <v>173</v>
      </c>
      <c r="I64" s="90">
        <v>4.8000000000000001E-2</v>
      </c>
      <c r="J64" s="90">
        <v>4.8500000000000008E-2</v>
      </c>
      <c r="K64" s="83">
        <v>15147000</v>
      </c>
      <c r="L64" s="105">
        <v>102.79259999999999</v>
      </c>
      <c r="M64" s="83">
        <v>15569.998039999999</v>
      </c>
      <c r="N64" s="78"/>
      <c r="O64" s="84">
        <v>1.4643315852217129E-2</v>
      </c>
      <c r="P64" s="84">
        <f>M64/'סכום נכסי הקרן'!$C$42</f>
        <v>4.3863816888753569E-3</v>
      </c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</row>
    <row r="65" spans="2:35" s="127" customFormat="1">
      <c r="B65" s="77" t="s">
        <v>1391</v>
      </c>
      <c r="C65" s="78" t="s">
        <v>1392</v>
      </c>
      <c r="D65" s="78" t="s">
        <v>268</v>
      </c>
      <c r="E65" s="78"/>
      <c r="F65" s="104">
        <v>42461</v>
      </c>
      <c r="G65" s="83">
        <v>10.109999999999998</v>
      </c>
      <c r="H65" s="89" t="s">
        <v>173</v>
      </c>
      <c r="I65" s="90">
        <v>4.8000000000000001E-2</v>
      </c>
      <c r="J65" s="90">
        <v>4.8499999999999995E-2</v>
      </c>
      <c r="K65" s="83">
        <v>36491000</v>
      </c>
      <c r="L65" s="105">
        <v>102.5106</v>
      </c>
      <c r="M65" s="83">
        <v>37407.144310000003</v>
      </c>
      <c r="N65" s="78"/>
      <c r="O65" s="84">
        <v>3.5180777020881175E-2</v>
      </c>
      <c r="P65" s="84">
        <f>M65/'סכום נכסי הקרן'!$C$42</f>
        <v>1.0538345118154043E-2</v>
      </c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</row>
    <row r="66" spans="2:35" s="127" customFormat="1">
      <c r="B66" s="77" t="s">
        <v>1393</v>
      </c>
      <c r="C66" s="78" t="s">
        <v>1394</v>
      </c>
      <c r="D66" s="78" t="s">
        <v>268</v>
      </c>
      <c r="E66" s="78"/>
      <c r="F66" s="104">
        <v>42491</v>
      </c>
      <c r="G66" s="83">
        <v>10.199999999999999</v>
      </c>
      <c r="H66" s="89" t="s">
        <v>173</v>
      </c>
      <c r="I66" s="90">
        <v>4.8000000000000001E-2</v>
      </c>
      <c r="J66" s="90">
        <v>4.8499999999999995E-2</v>
      </c>
      <c r="K66" s="83">
        <v>15511000</v>
      </c>
      <c r="L66" s="105">
        <v>102.3143</v>
      </c>
      <c r="M66" s="83">
        <v>15869.96614</v>
      </c>
      <c r="N66" s="78"/>
      <c r="O66" s="84">
        <v>1.4925430700440289E-2</v>
      </c>
      <c r="P66" s="84">
        <f>M66/'סכום נכסי הקרן'!$C$42</f>
        <v>4.4708887374765487E-3</v>
      </c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</row>
    <row r="67" spans="2:35" s="127" customFormat="1">
      <c r="B67" s="77" t="s">
        <v>1395</v>
      </c>
      <c r="C67" s="78" t="s">
        <v>1396</v>
      </c>
      <c r="D67" s="78" t="s">
        <v>268</v>
      </c>
      <c r="E67" s="78"/>
      <c r="F67" s="104">
        <v>42522</v>
      </c>
      <c r="G67" s="83">
        <v>10.28</v>
      </c>
      <c r="H67" s="89" t="s">
        <v>173</v>
      </c>
      <c r="I67" s="90">
        <v>4.8000000000000001E-2</v>
      </c>
      <c r="J67" s="90">
        <v>4.8499999999999995E-2</v>
      </c>
      <c r="K67" s="83">
        <v>13911000</v>
      </c>
      <c r="L67" s="105">
        <v>101.4967</v>
      </c>
      <c r="M67" s="83">
        <v>14119.20458</v>
      </c>
      <c r="N67" s="78"/>
      <c r="O67" s="84">
        <v>1.3278869510185932E-2</v>
      </c>
      <c r="P67" s="84">
        <f>M67/'סכום נכסי הקרן'!$C$42</f>
        <v>3.9776639837776802E-3</v>
      </c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</row>
    <row r="68" spans="2:35" s="127" customFormat="1">
      <c r="B68" s="77" t="s">
        <v>1397</v>
      </c>
      <c r="C68" s="78" t="s">
        <v>1398</v>
      </c>
      <c r="D68" s="78" t="s">
        <v>268</v>
      </c>
      <c r="E68" s="78"/>
      <c r="F68" s="104">
        <v>42552</v>
      </c>
      <c r="G68" s="83">
        <v>10.119999999999999</v>
      </c>
      <c r="H68" s="89" t="s">
        <v>173</v>
      </c>
      <c r="I68" s="90">
        <v>4.8000000000000001E-2</v>
      </c>
      <c r="J68" s="90">
        <v>4.8500000000000008E-2</v>
      </c>
      <c r="K68" s="83">
        <v>15879000</v>
      </c>
      <c r="L68" s="105">
        <v>103.20780000000001</v>
      </c>
      <c r="M68" s="83">
        <v>16388.471590000001</v>
      </c>
      <c r="N68" s="78"/>
      <c r="O68" s="84">
        <v>1.5413076174507797E-2</v>
      </c>
      <c r="P68" s="84">
        <f>M68/'סכום נכסי הקרן'!$C$42</f>
        <v>4.6169621541602979E-3</v>
      </c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</row>
    <row r="69" spans="2:35" s="127" customFormat="1">
      <c r="B69" s="77" t="s">
        <v>1399</v>
      </c>
      <c r="C69" s="78" t="s">
        <v>1400</v>
      </c>
      <c r="D69" s="78" t="s">
        <v>268</v>
      </c>
      <c r="E69" s="78"/>
      <c r="F69" s="104">
        <v>42583</v>
      </c>
      <c r="G69" s="83">
        <v>10.199999999999999</v>
      </c>
      <c r="H69" s="89" t="s">
        <v>173</v>
      </c>
      <c r="I69" s="90">
        <v>4.8000000000000001E-2</v>
      </c>
      <c r="J69" s="90">
        <v>4.8499999999999995E-2</v>
      </c>
      <c r="K69" s="83">
        <v>20556000</v>
      </c>
      <c r="L69" s="105">
        <v>102.50279999999999</v>
      </c>
      <c r="M69" s="83">
        <v>21070.481230000001</v>
      </c>
      <c r="N69" s="78"/>
      <c r="O69" s="84">
        <v>1.981642586058428E-2</v>
      </c>
      <c r="P69" s="84">
        <f>M69/'סכום נכסי הקרן'!$C$42</f>
        <v>5.9359784635569495E-3</v>
      </c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</row>
    <row r="70" spans="2:35" s="127" customFormat="1">
      <c r="B70" s="77" t="s">
        <v>1401</v>
      </c>
      <c r="C70" s="78" t="s">
        <v>1402</v>
      </c>
      <c r="D70" s="78" t="s">
        <v>268</v>
      </c>
      <c r="E70" s="78"/>
      <c r="F70" s="104">
        <v>42614</v>
      </c>
      <c r="G70" s="83">
        <v>10.289999999999997</v>
      </c>
      <c r="H70" s="89" t="s">
        <v>173</v>
      </c>
      <c r="I70" s="90">
        <v>4.8000000000000001E-2</v>
      </c>
      <c r="J70" s="90">
        <v>4.8499999999999995E-2</v>
      </c>
      <c r="K70" s="83">
        <v>4138000</v>
      </c>
      <c r="L70" s="105">
        <v>101.6752</v>
      </c>
      <c r="M70" s="83">
        <v>4207.3190700000005</v>
      </c>
      <c r="N70" s="78"/>
      <c r="O70" s="84">
        <v>3.9569113544388372E-3</v>
      </c>
      <c r="P70" s="84">
        <f>M70/'סכום נכסי הקרן'!$C$42</f>
        <v>1.185286425887315E-3</v>
      </c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</row>
    <row r="71" spans="2:35" s="127" customFormat="1">
      <c r="B71" s="77" t="s">
        <v>1403</v>
      </c>
      <c r="C71" s="78" t="s">
        <v>1404</v>
      </c>
      <c r="D71" s="78" t="s">
        <v>268</v>
      </c>
      <c r="E71" s="78"/>
      <c r="F71" s="104">
        <v>42644</v>
      </c>
      <c r="G71" s="83">
        <v>10.370000000000001</v>
      </c>
      <c r="H71" s="89" t="s">
        <v>173</v>
      </c>
      <c r="I71" s="90">
        <v>4.8000000000000001E-2</v>
      </c>
      <c r="J71" s="90">
        <v>4.8499999999999995E-2</v>
      </c>
      <c r="K71" s="83">
        <v>8004000</v>
      </c>
      <c r="L71" s="105">
        <v>101.58029999999999</v>
      </c>
      <c r="M71" s="83">
        <v>8130.4834700000001</v>
      </c>
      <c r="N71" s="78"/>
      <c r="O71" s="84">
        <v>7.6465801200858944E-3</v>
      </c>
      <c r="P71" s="84">
        <f>M71/'סכום נכסי הקרן'!$C$42</f>
        <v>2.2905207645428694E-3</v>
      </c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</row>
    <row r="72" spans="2:35" s="127" customFormat="1">
      <c r="B72" s="77" t="s">
        <v>1405</v>
      </c>
      <c r="C72" s="78" t="s">
        <v>1406</v>
      </c>
      <c r="D72" s="78" t="s">
        <v>268</v>
      </c>
      <c r="E72" s="78"/>
      <c r="F72" s="104">
        <v>42705</v>
      </c>
      <c r="G72" s="83">
        <v>10.540000000000001</v>
      </c>
      <c r="H72" s="89" t="s">
        <v>173</v>
      </c>
      <c r="I72" s="90">
        <v>4.8000000000000001E-2</v>
      </c>
      <c r="J72" s="90">
        <v>4.8500000000000008E-2</v>
      </c>
      <c r="K72" s="83">
        <v>74557000</v>
      </c>
      <c r="L72" s="105">
        <v>100.67870000000001</v>
      </c>
      <c r="M72" s="83">
        <v>75063.00232</v>
      </c>
      <c r="N72" s="78"/>
      <c r="O72" s="84">
        <v>7.0595465006716679E-2</v>
      </c>
      <c r="P72" s="84">
        <f>M72/'סכום נכסי הקרן'!$C$42</f>
        <v>2.114675788928079E-2</v>
      </c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</row>
    <row r="73" spans="2:35" s="127" customFormat="1">
      <c r="B73" s="77" t="s">
        <v>1407</v>
      </c>
      <c r="C73" s="78" t="s">
        <v>1408</v>
      </c>
      <c r="D73" s="78" t="s">
        <v>268</v>
      </c>
      <c r="E73" s="78"/>
      <c r="F73" s="104">
        <v>42736</v>
      </c>
      <c r="G73" s="83">
        <v>10.37</v>
      </c>
      <c r="H73" s="89" t="s">
        <v>173</v>
      </c>
      <c r="I73" s="90">
        <v>4.8000000000000001E-2</v>
      </c>
      <c r="J73" s="90">
        <v>4.8499999999999995E-2</v>
      </c>
      <c r="K73" s="83">
        <v>24952000</v>
      </c>
      <c r="L73" s="105">
        <v>103.10380000000001</v>
      </c>
      <c r="M73" s="83">
        <v>25726.457780000001</v>
      </c>
      <c r="N73" s="78"/>
      <c r="O73" s="84">
        <v>2.4195291872449634E-2</v>
      </c>
      <c r="P73" s="84">
        <f>M73/'סכום נכסי הקרן'!$C$42</f>
        <v>7.2476607277605657E-3</v>
      </c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</row>
    <row r="74" spans="2:35" s="127" customFormat="1">
      <c r="B74" s="77" t="s">
        <v>1409</v>
      </c>
      <c r="C74" s="78" t="s">
        <v>1410</v>
      </c>
      <c r="D74" s="78" t="s">
        <v>268</v>
      </c>
      <c r="E74" s="78"/>
      <c r="F74" s="104">
        <v>42767</v>
      </c>
      <c r="G74" s="83">
        <v>10.46</v>
      </c>
      <c r="H74" s="89" t="s">
        <v>173</v>
      </c>
      <c r="I74" s="90">
        <v>4.8000000000000001E-2</v>
      </c>
      <c r="J74" s="90">
        <v>4.8499999999999995E-2</v>
      </c>
      <c r="K74" s="83">
        <v>34384000</v>
      </c>
      <c r="L74" s="105">
        <v>102.6969</v>
      </c>
      <c r="M74" s="83">
        <v>35311.318240000001</v>
      </c>
      <c r="N74" s="78"/>
      <c r="O74" s="84">
        <v>3.3209688583009989E-2</v>
      </c>
      <c r="P74" s="84">
        <f>M74/'סכום נכסי הקרן'!$C$42</f>
        <v>9.9479087498964384E-3</v>
      </c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</row>
    <row r="75" spans="2:35" s="127" customFormat="1">
      <c r="B75" s="77" t="s">
        <v>1411</v>
      </c>
      <c r="C75" s="78" t="s">
        <v>1412</v>
      </c>
      <c r="D75" s="78" t="s">
        <v>268</v>
      </c>
      <c r="E75" s="78"/>
      <c r="F75" s="104">
        <v>42795</v>
      </c>
      <c r="G75" s="83">
        <v>10.540000000000001</v>
      </c>
      <c r="H75" s="89" t="s">
        <v>173</v>
      </c>
      <c r="I75" s="90">
        <v>4.8000000000000001E-2</v>
      </c>
      <c r="J75" s="90">
        <v>4.8500000000000008E-2</v>
      </c>
      <c r="K75" s="83">
        <v>19027000</v>
      </c>
      <c r="L75" s="105">
        <v>102.4967</v>
      </c>
      <c r="M75" s="83">
        <v>19502.055899999999</v>
      </c>
      <c r="N75" s="78"/>
      <c r="O75" s="84">
        <v>1.8341348764312024E-2</v>
      </c>
      <c r="P75" s="84">
        <f>M75/'סכום נכסי הקרן'!$C$42</f>
        <v>5.494121494133703E-3</v>
      </c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</row>
    <row r="76" spans="2:35" s="127" customFormat="1">
      <c r="B76" s="77" t="s">
        <v>1413</v>
      </c>
      <c r="C76" s="78" t="s">
        <v>1414</v>
      </c>
      <c r="D76" s="78" t="s">
        <v>268</v>
      </c>
      <c r="E76" s="78"/>
      <c r="F76" s="104">
        <v>42826</v>
      </c>
      <c r="G76" s="83">
        <v>10.62</v>
      </c>
      <c r="H76" s="89" t="s">
        <v>173</v>
      </c>
      <c r="I76" s="90">
        <v>4.8000000000000001E-2</v>
      </c>
      <c r="J76" s="90">
        <v>4.8500000000000008E-2</v>
      </c>
      <c r="K76" s="83">
        <v>10097000</v>
      </c>
      <c r="L76" s="105">
        <v>102.09229999999999</v>
      </c>
      <c r="M76" s="83">
        <v>10308.2595</v>
      </c>
      <c r="N76" s="78"/>
      <c r="O76" s="84">
        <v>9.6947410884271265E-3</v>
      </c>
      <c r="P76" s="84">
        <f>M76/'סכום נכסי הקרן'!$C$42</f>
        <v>2.9040440852216988E-3</v>
      </c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</row>
    <row r="77" spans="2:35" s="127" customFormat="1">
      <c r="B77" s="77" t="s">
        <v>1415</v>
      </c>
      <c r="C77" s="78" t="s">
        <v>1416</v>
      </c>
      <c r="D77" s="78" t="s">
        <v>268</v>
      </c>
      <c r="E77" s="78"/>
      <c r="F77" s="104">
        <v>42856</v>
      </c>
      <c r="G77" s="83">
        <v>10.709999999999999</v>
      </c>
      <c r="H77" s="89" t="s">
        <v>173</v>
      </c>
      <c r="I77" s="90">
        <v>4.8000000000000001E-2</v>
      </c>
      <c r="J77" s="90">
        <v>4.8499999999999988E-2</v>
      </c>
      <c r="K77" s="83">
        <v>1355000</v>
      </c>
      <c r="L77" s="105">
        <v>101.38460000000001</v>
      </c>
      <c r="M77" s="83">
        <v>1373.7615600000001</v>
      </c>
      <c r="N77" s="78"/>
      <c r="O77" s="84">
        <v>1.2919991625583106E-3</v>
      </c>
      <c r="P77" s="84">
        <f>M77/'סכום נכסי הקרן'!$C$42</f>
        <v>3.870162691211775E-4</v>
      </c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</row>
    <row r="78" spans="2:35" s="127" customFormat="1">
      <c r="B78" s="77" t="s">
        <v>1417</v>
      </c>
      <c r="C78" s="78" t="s">
        <v>1418</v>
      </c>
      <c r="D78" s="78" t="s">
        <v>268</v>
      </c>
      <c r="E78" s="78"/>
      <c r="F78" s="104">
        <v>42887</v>
      </c>
      <c r="G78" s="83">
        <v>10.790000000000001</v>
      </c>
      <c r="H78" s="89" t="s">
        <v>173</v>
      </c>
      <c r="I78" s="90">
        <v>4.8000000000000001E-2</v>
      </c>
      <c r="J78" s="90">
        <v>4.8499999999999995E-2</v>
      </c>
      <c r="K78" s="83">
        <v>13174000</v>
      </c>
      <c r="L78" s="105">
        <v>100.78319999999999</v>
      </c>
      <c r="M78" s="83">
        <v>13277.185130000002</v>
      </c>
      <c r="N78" s="78"/>
      <c r="O78" s="84">
        <v>1.2486964673179278E-2</v>
      </c>
      <c r="P78" s="84">
        <f>M78/'סכום נכסי הקרן'!$C$42</f>
        <v>3.7404501647605977E-3</v>
      </c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</row>
    <row r="79" spans="2:35" s="127" customFormat="1">
      <c r="B79" s="77" t="s">
        <v>1419</v>
      </c>
      <c r="C79" s="78" t="s">
        <v>1420</v>
      </c>
      <c r="D79" s="78" t="s">
        <v>268</v>
      </c>
      <c r="E79" s="78"/>
      <c r="F79" s="104">
        <v>40057</v>
      </c>
      <c r="G79" s="83">
        <v>6.06</v>
      </c>
      <c r="H79" s="89" t="s">
        <v>173</v>
      </c>
      <c r="I79" s="90">
        <v>4.8000000000000001E-2</v>
      </c>
      <c r="J79" s="90">
        <v>4.8499999999999988E-2</v>
      </c>
      <c r="K79" s="83">
        <v>15840</v>
      </c>
      <c r="L79" s="105">
        <v>110.22490000000001</v>
      </c>
      <c r="M79" s="83">
        <v>17.462289999999999</v>
      </c>
      <c r="N79" s="78"/>
      <c r="O79" s="84">
        <v>1.6422983953889608E-5</v>
      </c>
      <c r="P79" s="84">
        <f>M79/'סכום נכסי הקרן'!$C$42</f>
        <v>4.9194784035972334E-6</v>
      </c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</row>
    <row r="80" spans="2:35" s="127" customFormat="1">
      <c r="B80" s="77" t="s">
        <v>1421</v>
      </c>
      <c r="C80" s="78" t="s">
        <v>1422</v>
      </c>
      <c r="D80" s="78" t="s">
        <v>268</v>
      </c>
      <c r="E80" s="78"/>
      <c r="F80" s="104">
        <v>39600</v>
      </c>
      <c r="G80" s="83">
        <v>5.21</v>
      </c>
      <c r="H80" s="89" t="s">
        <v>173</v>
      </c>
      <c r="I80" s="90">
        <v>4.8000000000000001E-2</v>
      </c>
      <c r="J80" s="90">
        <v>4.8700000000000007E-2</v>
      </c>
      <c r="K80" s="83">
        <v>4784054</v>
      </c>
      <c r="L80" s="105">
        <v>114.907</v>
      </c>
      <c r="M80" s="83">
        <v>5492.6560599999993</v>
      </c>
      <c r="N80" s="78"/>
      <c r="O80" s="84">
        <v>5.1657487269776486E-3</v>
      </c>
      <c r="P80" s="84">
        <f>M80/'סכום נכסי הקרן'!$C$42</f>
        <v>1.547391714692487E-3</v>
      </c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</row>
    <row r="81" spans="2:35" s="127" customFormat="1">
      <c r="B81" s="77" t="s">
        <v>1423</v>
      </c>
      <c r="C81" s="78" t="s">
        <v>1424</v>
      </c>
      <c r="D81" s="78" t="s">
        <v>268</v>
      </c>
      <c r="E81" s="78"/>
      <c r="F81" s="104">
        <v>39965</v>
      </c>
      <c r="G81" s="83">
        <v>5.95</v>
      </c>
      <c r="H81" s="89" t="s">
        <v>173</v>
      </c>
      <c r="I81" s="90">
        <v>4.8000000000000001E-2</v>
      </c>
      <c r="J81" s="90">
        <v>4.8499999999999995E-2</v>
      </c>
      <c r="K81" s="83">
        <v>7756077</v>
      </c>
      <c r="L81" s="105">
        <v>111.4734</v>
      </c>
      <c r="M81" s="83">
        <v>8647.3836499999998</v>
      </c>
      <c r="N81" s="78"/>
      <c r="O81" s="84">
        <v>8.132715865277541E-3</v>
      </c>
      <c r="P81" s="84">
        <f>M81/'סכום נכסי הקרן'!$C$42</f>
        <v>2.436141944372406E-3</v>
      </c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</row>
    <row r="82" spans="2:35" s="127" customFormat="1">
      <c r="B82" s="77" t="s">
        <v>1425</v>
      </c>
      <c r="C82" s="78" t="s">
        <v>1426</v>
      </c>
      <c r="D82" s="78" t="s">
        <v>268</v>
      </c>
      <c r="E82" s="78"/>
      <c r="F82" s="104">
        <v>39995</v>
      </c>
      <c r="G82" s="83">
        <v>5.89</v>
      </c>
      <c r="H82" s="89" t="s">
        <v>173</v>
      </c>
      <c r="I82" s="90">
        <v>4.8000000000000001E-2</v>
      </c>
      <c r="J82" s="90">
        <v>4.8500000000000008E-2</v>
      </c>
      <c r="K82" s="83">
        <v>3571000</v>
      </c>
      <c r="L82" s="105">
        <v>113.2636</v>
      </c>
      <c r="M82" s="83">
        <v>4044.9894100000001</v>
      </c>
      <c r="N82" s="78"/>
      <c r="O82" s="84">
        <v>3.8042430960706416E-3</v>
      </c>
      <c r="P82" s="84">
        <f>M82/'סכום נכסי הקרן'!$C$42</f>
        <v>1.1395548948777347E-3</v>
      </c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</row>
    <row r="83" spans="2:35" s="127" customFormat="1">
      <c r="B83" s="77" t="s">
        <v>1427</v>
      </c>
      <c r="C83" s="78" t="s">
        <v>1428</v>
      </c>
      <c r="D83" s="78" t="s">
        <v>268</v>
      </c>
      <c r="E83" s="78"/>
      <c r="F83" s="104">
        <v>40027</v>
      </c>
      <c r="G83" s="83">
        <v>5.98</v>
      </c>
      <c r="H83" s="89" t="s">
        <v>173</v>
      </c>
      <c r="I83" s="90">
        <v>4.8000000000000001E-2</v>
      </c>
      <c r="J83" s="90">
        <v>4.8499999999999995E-2</v>
      </c>
      <c r="K83" s="83">
        <v>5717141</v>
      </c>
      <c r="L83" s="105">
        <v>111.82470000000001</v>
      </c>
      <c r="M83" s="83">
        <v>6393.7518099999998</v>
      </c>
      <c r="N83" s="78"/>
      <c r="O83" s="84">
        <v>6.0132138099174073E-3</v>
      </c>
      <c r="P83" s="84">
        <f>M83/'סכום נכסי הקרן'!$C$42</f>
        <v>1.8012485159309417E-3</v>
      </c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</row>
    <row r="84" spans="2:35" s="127" customFormat="1">
      <c r="B84" s="77" t="s">
        <v>1429</v>
      </c>
      <c r="C84" s="78" t="s">
        <v>1430</v>
      </c>
      <c r="D84" s="78" t="s">
        <v>268</v>
      </c>
      <c r="E84" s="78"/>
      <c r="F84" s="104">
        <v>40179</v>
      </c>
      <c r="G84" s="83">
        <v>6.25</v>
      </c>
      <c r="H84" s="89" t="s">
        <v>173</v>
      </c>
      <c r="I84" s="90">
        <v>4.8000000000000001E-2</v>
      </c>
      <c r="J84" s="90">
        <v>4.8499999999999995E-2</v>
      </c>
      <c r="K84" s="83">
        <v>2322000</v>
      </c>
      <c r="L84" s="105">
        <v>110.36020000000001</v>
      </c>
      <c r="M84" s="83">
        <v>2562.5646299999999</v>
      </c>
      <c r="N84" s="78"/>
      <c r="O84" s="84">
        <v>2.4100480406232553E-3</v>
      </c>
      <c r="P84" s="84">
        <f>M84/'סכום נכסי הקרן'!$C$42</f>
        <v>7.2192601056946914E-4</v>
      </c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</row>
    <row r="85" spans="2:35" s="127" customFormat="1">
      <c r="B85" s="77" t="s">
        <v>1431</v>
      </c>
      <c r="C85" s="78" t="s">
        <v>1432</v>
      </c>
      <c r="D85" s="78" t="s">
        <v>268</v>
      </c>
      <c r="E85" s="78"/>
      <c r="F85" s="104">
        <v>40210</v>
      </c>
      <c r="G85" s="83">
        <v>6.330000000000001</v>
      </c>
      <c r="H85" s="89" t="s">
        <v>173</v>
      </c>
      <c r="I85" s="90">
        <v>4.8000000000000001E-2</v>
      </c>
      <c r="J85" s="90">
        <v>4.8499999999999995E-2</v>
      </c>
      <c r="K85" s="83">
        <v>5987000</v>
      </c>
      <c r="L85" s="105">
        <v>109.9252</v>
      </c>
      <c r="M85" s="83">
        <v>6581.2334299999993</v>
      </c>
      <c r="N85" s="78"/>
      <c r="O85" s="84">
        <v>6.189537054858891E-3</v>
      </c>
      <c r="P85" s="84">
        <f>M85/'סכום נכסי הקרן'!$C$42</f>
        <v>1.8540658600857702E-3</v>
      </c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</row>
    <row r="86" spans="2:35" s="127" customFormat="1">
      <c r="B86" s="77" t="s">
        <v>1433</v>
      </c>
      <c r="C86" s="78" t="s">
        <v>1434</v>
      </c>
      <c r="D86" s="78" t="s">
        <v>268</v>
      </c>
      <c r="E86" s="78"/>
      <c r="F86" s="104">
        <v>40238</v>
      </c>
      <c r="G86" s="83">
        <v>6.4099999999999993</v>
      </c>
      <c r="H86" s="89" t="s">
        <v>173</v>
      </c>
      <c r="I86" s="90">
        <v>4.8000000000000001E-2</v>
      </c>
      <c r="J86" s="90">
        <v>4.8499999999999995E-2</v>
      </c>
      <c r="K86" s="83">
        <v>1288000</v>
      </c>
      <c r="L86" s="105">
        <v>110.2246</v>
      </c>
      <c r="M86" s="83">
        <v>1419.67453</v>
      </c>
      <c r="N86" s="78"/>
      <c r="O86" s="84">
        <v>1.3351795226133442E-3</v>
      </c>
      <c r="P86" s="84">
        <f>M86/'סכום נכסי הקרן'!$C$42</f>
        <v>3.9995087645847442E-4</v>
      </c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</row>
    <row r="87" spans="2:35" s="127" customFormat="1">
      <c r="B87" s="77" t="s">
        <v>1435</v>
      </c>
      <c r="C87" s="78" t="s">
        <v>1436</v>
      </c>
      <c r="D87" s="78" t="s">
        <v>268</v>
      </c>
      <c r="E87" s="78"/>
      <c r="F87" s="104">
        <v>40360</v>
      </c>
      <c r="G87" s="83">
        <v>6.59</v>
      </c>
      <c r="H87" s="89" t="s">
        <v>173</v>
      </c>
      <c r="I87" s="90">
        <v>4.8000000000000001E-2</v>
      </c>
      <c r="J87" s="90">
        <v>4.8499999999999995E-2</v>
      </c>
      <c r="K87" s="83">
        <v>4867000</v>
      </c>
      <c r="L87" s="105">
        <v>109.9408</v>
      </c>
      <c r="M87" s="83">
        <v>5350.8202899999997</v>
      </c>
      <c r="N87" s="78"/>
      <c r="O87" s="84">
        <v>5.0323546203170913E-3</v>
      </c>
      <c r="P87" s="84">
        <f>M87/'סכום נכסי הקרן'!$C$42</f>
        <v>1.5074337247969704E-3</v>
      </c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</row>
    <row r="88" spans="2:35" s="127" customFormat="1">
      <c r="B88" s="77" t="s">
        <v>1437</v>
      </c>
      <c r="C88" s="78" t="s">
        <v>1438</v>
      </c>
      <c r="D88" s="78" t="s">
        <v>268</v>
      </c>
      <c r="E88" s="78"/>
      <c r="F88" s="104">
        <v>40422</v>
      </c>
      <c r="G88" s="83">
        <v>6.7500000000000009</v>
      </c>
      <c r="H88" s="89" t="s">
        <v>173</v>
      </c>
      <c r="I88" s="90">
        <v>4.8000000000000001E-2</v>
      </c>
      <c r="J88" s="90">
        <v>4.8499999999999988E-2</v>
      </c>
      <c r="K88" s="83">
        <v>11362000</v>
      </c>
      <c r="L88" s="105">
        <v>108.25</v>
      </c>
      <c r="M88" s="83">
        <v>12298.997579999999</v>
      </c>
      <c r="N88" s="78"/>
      <c r="O88" s="84">
        <v>1.1566996075844986E-2</v>
      </c>
      <c r="P88" s="84">
        <f>M88/'סכום נכסי הקרן'!$C$42</f>
        <v>3.4648750525105606E-3</v>
      </c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</row>
    <row r="89" spans="2:35" s="127" customFormat="1">
      <c r="B89" s="77" t="s">
        <v>1439</v>
      </c>
      <c r="C89" s="78" t="s">
        <v>1440</v>
      </c>
      <c r="D89" s="78" t="s">
        <v>268</v>
      </c>
      <c r="E89" s="78"/>
      <c r="F89" s="104">
        <v>40483</v>
      </c>
      <c r="G89" s="83">
        <v>6.92</v>
      </c>
      <c r="H89" s="89" t="s">
        <v>173</v>
      </c>
      <c r="I89" s="90">
        <v>4.8000000000000001E-2</v>
      </c>
      <c r="J89" s="90">
        <v>4.8500000000000008E-2</v>
      </c>
      <c r="K89" s="83">
        <v>4769000</v>
      </c>
      <c r="L89" s="105">
        <v>106.59650000000001</v>
      </c>
      <c r="M89" s="83">
        <v>5083.5901399999993</v>
      </c>
      <c r="N89" s="78"/>
      <c r="O89" s="84">
        <v>4.7810292520265914E-3</v>
      </c>
      <c r="P89" s="84">
        <f>M89/'סכום נכסי הקרן'!$C$42</f>
        <v>1.4321496153408193E-3</v>
      </c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</row>
    <row r="90" spans="2:35" s="127" customFormat="1">
      <c r="B90" s="77" t="s">
        <v>1441</v>
      </c>
      <c r="C90" s="78" t="s">
        <v>1442</v>
      </c>
      <c r="D90" s="78" t="s">
        <v>268</v>
      </c>
      <c r="E90" s="78"/>
      <c r="F90" s="104">
        <v>40513</v>
      </c>
      <c r="G90" s="83">
        <v>7</v>
      </c>
      <c r="H90" s="89" t="s">
        <v>173</v>
      </c>
      <c r="I90" s="90">
        <v>4.8000000000000001E-2</v>
      </c>
      <c r="J90" s="90">
        <v>4.8500000000000008E-2</v>
      </c>
      <c r="K90" s="83">
        <v>6258000</v>
      </c>
      <c r="L90" s="105">
        <v>105.8827</v>
      </c>
      <c r="M90" s="83">
        <v>6626.0762100000002</v>
      </c>
      <c r="N90" s="78"/>
      <c r="O90" s="84">
        <v>6.2317109195918572E-3</v>
      </c>
      <c r="P90" s="84">
        <f>M90/'סכום נכסי הקרן'!$C$42</f>
        <v>1.8666989733697249E-3</v>
      </c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</row>
    <row r="91" spans="2:35" s="127" customFormat="1">
      <c r="B91" s="77" t="s">
        <v>1443</v>
      </c>
      <c r="C91" s="78" t="s">
        <v>1444</v>
      </c>
      <c r="D91" s="78" t="s">
        <v>268</v>
      </c>
      <c r="E91" s="78"/>
      <c r="F91" s="104">
        <v>40544</v>
      </c>
      <c r="G91" s="83">
        <v>6.92</v>
      </c>
      <c r="H91" s="89" t="s">
        <v>173</v>
      </c>
      <c r="I91" s="90">
        <v>4.8000000000000001E-2</v>
      </c>
      <c r="J91" s="90">
        <v>4.8499999999999995E-2</v>
      </c>
      <c r="K91" s="83">
        <v>3197000</v>
      </c>
      <c r="L91" s="105">
        <v>107.8973</v>
      </c>
      <c r="M91" s="83">
        <v>3449.4777100000001</v>
      </c>
      <c r="N91" s="78"/>
      <c r="O91" s="84">
        <v>3.2441745659148873E-3</v>
      </c>
      <c r="P91" s="84">
        <f>M91/'סכום נכסי הקרן'!$C$42</f>
        <v>9.7178726833851937E-4</v>
      </c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</row>
    <row r="92" spans="2:35" s="127" customFormat="1">
      <c r="B92" s="77" t="s">
        <v>1445</v>
      </c>
      <c r="C92" s="78" t="s">
        <v>1446</v>
      </c>
      <c r="D92" s="78" t="s">
        <v>268</v>
      </c>
      <c r="E92" s="78"/>
      <c r="F92" s="104">
        <v>40664</v>
      </c>
      <c r="G92" s="83">
        <v>7.2500000000000009</v>
      </c>
      <c r="H92" s="89" t="s">
        <v>173</v>
      </c>
      <c r="I92" s="90">
        <v>4.8000000000000001E-2</v>
      </c>
      <c r="J92" s="90">
        <v>4.8500000000000008E-2</v>
      </c>
      <c r="K92" s="83">
        <v>138000</v>
      </c>
      <c r="L92" s="105">
        <v>105.08580000000001</v>
      </c>
      <c r="M92" s="83">
        <v>145.01829999999998</v>
      </c>
      <c r="N92" s="78"/>
      <c r="O92" s="84">
        <v>1.3638722148815244E-4</v>
      </c>
      <c r="P92" s="84">
        <f>M92/'סכום נכסי הקרן'!$C$42</f>
        <v>4.0854572623429385E-5</v>
      </c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</row>
    <row r="93" spans="2:35" s="127" customFormat="1">
      <c r="B93" s="77" t="s">
        <v>1447</v>
      </c>
      <c r="C93" s="78" t="s">
        <v>1448</v>
      </c>
      <c r="D93" s="78" t="s">
        <v>268</v>
      </c>
      <c r="E93" s="78"/>
      <c r="F93" s="104">
        <v>40848</v>
      </c>
      <c r="G93" s="83">
        <v>7.580000000000001</v>
      </c>
      <c r="H93" s="89" t="s">
        <v>173</v>
      </c>
      <c r="I93" s="90">
        <v>4.8000000000000001E-2</v>
      </c>
      <c r="J93" s="90">
        <v>4.8499999999999995E-2</v>
      </c>
      <c r="K93" s="83">
        <v>2731000</v>
      </c>
      <c r="L93" s="105">
        <v>103.5603</v>
      </c>
      <c r="M93" s="83">
        <v>2828.23153</v>
      </c>
      <c r="N93" s="78"/>
      <c r="O93" s="84">
        <v>2.6599031991264986E-3</v>
      </c>
      <c r="P93" s="84">
        <f>M93/'סכום נכסי הקרן'!$C$42</f>
        <v>7.9676972105077639E-4</v>
      </c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</row>
    <row r="94" spans="2:35" s="127" customFormat="1">
      <c r="B94" s="77" t="s">
        <v>1449</v>
      </c>
      <c r="C94" s="78" t="s">
        <v>1450</v>
      </c>
      <c r="D94" s="78" t="s">
        <v>268</v>
      </c>
      <c r="E94" s="78"/>
      <c r="F94" s="104">
        <v>40940</v>
      </c>
      <c r="G94" s="83">
        <v>7.6499999999999995</v>
      </c>
      <c r="H94" s="89" t="s">
        <v>173</v>
      </c>
      <c r="I94" s="90">
        <v>4.8000000000000001E-2</v>
      </c>
      <c r="J94" s="90">
        <v>4.8500000000000008E-2</v>
      </c>
      <c r="K94" s="83">
        <v>13678000</v>
      </c>
      <c r="L94" s="105">
        <v>104.81189999999999</v>
      </c>
      <c r="M94" s="83">
        <v>14336.167220000001</v>
      </c>
      <c r="N94" s="78"/>
      <c r="O94" s="84">
        <v>1.3482919148309772E-2</v>
      </c>
      <c r="P94" s="84">
        <f>M94/'סכום נכסי הקרן'!$C$42</f>
        <v>4.0387867243728403E-3</v>
      </c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</row>
    <row r="95" spans="2:35" s="127" customFormat="1">
      <c r="B95" s="77" t="s">
        <v>1451</v>
      </c>
      <c r="C95" s="78" t="s">
        <v>1452</v>
      </c>
      <c r="D95" s="78" t="s">
        <v>268</v>
      </c>
      <c r="E95" s="78"/>
      <c r="F95" s="104">
        <v>40969</v>
      </c>
      <c r="G95" s="83">
        <v>7.7299999999999995</v>
      </c>
      <c r="H95" s="89" t="s">
        <v>173</v>
      </c>
      <c r="I95" s="90">
        <v>4.8000000000000001E-2</v>
      </c>
      <c r="J95" s="90">
        <v>4.8599999999999997E-2</v>
      </c>
      <c r="K95" s="83">
        <v>26275000</v>
      </c>
      <c r="L95" s="105">
        <v>104.3732</v>
      </c>
      <c r="M95" s="83">
        <v>27413.66864</v>
      </c>
      <c r="N95" s="78"/>
      <c r="O95" s="84">
        <v>2.5782084720387007E-2</v>
      </c>
      <c r="P95" s="84">
        <f>M95/'סכום נכסי הקרן'!$C$42</f>
        <v>7.722981970740994E-3</v>
      </c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2:35" s="127" customFormat="1">
      <c r="B96" s="77" t="s">
        <v>1453</v>
      </c>
      <c r="C96" s="78" t="s">
        <v>1454</v>
      </c>
      <c r="D96" s="78" t="s">
        <v>268</v>
      </c>
      <c r="E96" s="78"/>
      <c r="F96" s="104">
        <v>41640</v>
      </c>
      <c r="G96" s="83">
        <v>8.77</v>
      </c>
      <c r="H96" s="89" t="s">
        <v>173</v>
      </c>
      <c r="I96" s="90">
        <v>4.8000000000000001E-2</v>
      </c>
      <c r="J96" s="90">
        <v>4.8499999999999995E-2</v>
      </c>
      <c r="K96" s="83">
        <v>1888000</v>
      </c>
      <c r="L96" s="105">
        <v>102.38849999999999</v>
      </c>
      <c r="M96" s="83">
        <v>1933.09556</v>
      </c>
      <c r="N96" s="78"/>
      <c r="O96" s="84">
        <v>1.8180431869597429E-3</v>
      </c>
      <c r="P96" s="84">
        <f>M96/'סכום נכסי הקרן'!$C$42</f>
        <v>5.4459190973862545E-4</v>
      </c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</row>
    <row r="97" spans="2:35" s="127" customFormat="1">
      <c r="B97" s="128"/>
      <c r="C97" s="128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</row>
    <row r="100" spans="2:35">
      <c r="B100" s="91" t="s">
        <v>262</v>
      </c>
    </row>
    <row r="101" spans="2:35">
      <c r="B101" s="91" t="s">
        <v>121</v>
      </c>
    </row>
    <row r="102" spans="2:35">
      <c r="B102" s="91" t="s">
        <v>247</v>
      </c>
    </row>
    <row r="103" spans="2:35">
      <c r="B103" s="91" t="s">
        <v>257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D25:XFD27 S25:AB27 A1:B1048576 S28:XFD1048576 S1:XFD24 D1:R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188</v>
      </c>
      <c r="C1" s="76" t="s" vm="1">
        <v>263</v>
      </c>
    </row>
    <row r="2" spans="2:65">
      <c r="B2" s="56" t="s">
        <v>187</v>
      </c>
      <c r="C2" s="76" t="s">
        <v>264</v>
      </c>
    </row>
    <row r="3" spans="2:65">
      <c r="B3" s="56" t="s">
        <v>189</v>
      </c>
      <c r="C3" s="76" t="s">
        <v>265</v>
      </c>
    </row>
    <row r="4" spans="2:65">
      <c r="B4" s="56" t="s">
        <v>190</v>
      </c>
      <c r="C4" s="76">
        <v>2207</v>
      </c>
    </row>
    <row r="6" spans="2:65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8"/>
    </row>
    <row r="7" spans="2:65" ht="26.25" customHeight="1">
      <c r="B7" s="186" t="s">
        <v>96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8"/>
    </row>
    <row r="8" spans="2:65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0" t="s">
        <v>19</v>
      </c>
      <c r="N8" s="30" t="s">
        <v>249</v>
      </c>
      <c r="O8" s="30" t="s">
        <v>248</v>
      </c>
      <c r="P8" s="30" t="s">
        <v>119</v>
      </c>
      <c r="Q8" s="30" t="s">
        <v>63</v>
      </c>
      <c r="R8" s="30" t="s">
        <v>191</v>
      </c>
      <c r="S8" s="31" t="s">
        <v>193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258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20" t="s">
        <v>123</v>
      </c>
      <c r="S10" s="20" t="s">
        <v>194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1" t="s">
        <v>262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1" t="s">
        <v>121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1" t="s">
        <v>247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1" t="s">
        <v>257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3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188</v>
      </c>
      <c r="C1" s="76" t="s" vm="1">
        <v>263</v>
      </c>
    </row>
    <row r="2" spans="2:81">
      <c r="B2" s="56" t="s">
        <v>187</v>
      </c>
      <c r="C2" s="76" t="s">
        <v>264</v>
      </c>
    </row>
    <row r="3" spans="2:81">
      <c r="B3" s="56" t="s">
        <v>189</v>
      </c>
      <c r="C3" s="76" t="s">
        <v>265</v>
      </c>
    </row>
    <row r="4" spans="2:81">
      <c r="B4" s="56" t="s">
        <v>190</v>
      </c>
      <c r="C4" s="76">
        <v>2207</v>
      </c>
    </row>
    <row r="6" spans="2:81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8"/>
    </row>
    <row r="7" spans="2:81" ht="26.25" customHeight="1">
      <c r="B7" s="186" t="s">
        <v>97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8"/>
    </row>
    <row r="8" spans="2:81" s="3" customFormat="1" ht="78.75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18</v>
      </c>
      <c r="K8" s="30" t="s">
        <v>110</v>
      </c>
      <c r="L8" s="30" t="s">
        <v>17</v>
      </c>
      <c r="M8" s="70" t="s">
        <v>19</v>
      </c>
      <c r="N8" s="70" t="s">
        <v>249</v>
      </c>
      <c r="O8" s="30" t="s">
        <v>248</v>
      </c>
      <c r="P8" s="30" t="s">
        <v>119</v>
      </c>
      <c r="Q8" s="30" t="s">
        <v>63</v>
      </c>
      <c r="R8" s="30" t="s">
        <v>191</v>
      </c>
      <c r="S8" s="31" t="s">
        <v>193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258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20" t="s">
        <v>194</v>
      </c>
      <c r="T10" s="5"/>
      <c r="BZ10" s="1"/>
    </row>
    <row r="11" spans="2:81" s="126" customFormat="1" ht="18" customHeight="1">
      <c r="B11" s="101" t="s">
        <v>56</v>
      </c>
      <c r="C11" s="94"/>
      <c r="D11" s="94"/>
      <c r="E11" s="94"/>
      <c r="F11" s="94"/>
      <c r="G11" s="94"/>
      <c r="H11" s="94"/>
      <c r="I11" s="94"/>
      <c r="J11" s="98">
        <v>7.5088500821265711</v>
      </c>
      <c r="K11" s="94"/>
      <c r="L11" s="94"/>
      <c r="M11" s="99">
        <v>2.4734435924742705E-2</v>
      </c>
      <c r="N11" s="96"/>
      <c r="O11" s="98"/>
      <c r="P11" s="96">
        <f>P12+P37</f>
        <v>41833.407459999995</v>
      </c>
      <c r="Q11" s="94"/>
      <c r="R11" s="99">
        <f>P11/$P$11</f>
        <v>1</v>
      </c>
      <c r="S11" s="99">
        <f>P11/'סכום נכסי הקרן'!$C$42</f>
        <v>1.1785312496147607E-2</v>
      </c>
      <c r="T11" s="131"/>
      <c r="BZ11" s="127"/>
      <c r="CC11" s="127"/>
    </row>
    <row r="12" spans="2:81" s="127" customFormat="1" ht="17.25" customHeight="1">
      <c r="B12" s="120" t="s">
        <v>242</v>
      </c>
      <c r="C12" s="80"/>
      <c r="D12" s="80"/>
      <c r="E12" s="80"/>
      <c r="F12" s="80"/>
      <c r="G12" s="80"/>
      <c r="H12" s="80"/>
      <c r="I12" s="80"/>
      <c r="J12" s="88">
        <v>7.4678525112712322</v>
      </c>
      <c r="K12" s="80"/>
      <c r="L12" s="80"/>
      <c r="M12" s="87">
        <v>2.3735420588171862E-2</v>
      </c>
      <c r="N12" s="86"/>
      <c r="O12" s="88"/>
      <c r="P12" s="86">
        <f>P13+P25+P32</f>
        <v>39347.545169999998</v>
      </c>
      <c r="Q12" s="80"/>
      <c r="R12" s="87">
        <f t="shared" ref="R12:R23" si="0">P12/$P$11</f>
        <v>0.94057710234632663</v>
      </c>
      <c r="S12" s="87">
        <f>P12/'סכום נכסי הקרן'!$C$42</f>
        <v>1.1084995077872469E-2</v>
      </c>
    </row>
    <row r="13" spans="2:81" s="127" customFormat="1">
      <c r="B13" s="120" t="s">
        <v>64</v>
      </c>
      <c r="C13" s="80"/>
      <c r="D13" s="80"/>
      <c r="E13" s="80"/>
      <c r="F13" s="80"/>
      <c r="G13" s="80"/>
      <c r="H13" s="80"/>
      <c r="I13" s="80"/>
      <c r="J13" s="88">
        <v>8.2848324330094893</v>
      </c>
      <c r="K13" s="80"/>
      <c r="L13" s="80"/>
      <c r="M13" s="87">
        <v>1.8711659600122065E-2</v>
      </c>
      <c r="N13" s="86"/>
      <c r="O13" s="88"/>
      <c r="P13" s="86">
        <f>SUM(P14:P23)</f>
        <v>24835.980789999998</v>
      </c>
      <c r="Q13" s="80"/>
      <c r="R13" s="87">
        <f t="shared" si="0"/>
        <v>0.59368773183842383</v>
      </c>
      <c r="S13" s="87">
        <f>P13/'סכום נכסי הקרן'!$C$42</f>
        <v>6.9967954448449067E-3</v>
      </c>
    </row>
    <row r="14" spans="2:81" s="127" customFormat="1">
      <c r="B14" s="121" t="s">
        <v>1455</v>
      </c>
      <c r="C14" s="78" t="s">
        <v>1456</v>
      </c>
      <c r="D14" s="89" t="s">
        <v>1457</v>
      </c>
      <c r="E14" s="78" t="s">
        <v>1458</v>
      </c>
      <c r="F14" s="89" t="s">
        <v>376</v>
      </c>
      <c r="G14" s="78" t="s">
        <v>308</v>
      </c>
      <c r="H14" s="78" t="s">
        <v>171</v>
      </c>
      <c r="I14" s="104">
        <v>39076</v>
      </c>
      <c r="J14" s="85">
        <v>9.3000000000000007</v>
      </c>
      <c r="K14" s="89" t="s">
        <v>173</v>
      </c>
      <c r="L14" s="90">
        <v>4.9000000000000002E-2</v>
      </c>
      <c r="M14" s="84">
        <v>1.8799999999999997E-2</v>
      </c>
      <c r="N14" s="83">
        <v>2339669</v>
      </c>
      <c r="O14" s="85">
        <v>159.72</v>
      </c>
      <c r="P14" s="83">
        <v>3736.9191299999998</v>
      </c>
      <c r="Q14" s="84">
        <v>1.1918261572986535E-3</v>
      </c>
      <c r="R14" s="84">
        <f t="shared" si="0"/>
        <v>8.9328585857442855E-2</v>
      </c>
      <c r="S14" s="84">
        <f>P14/'סכום נכסי הקרן'!$C$42</f>
        <v>1.0527652991689155E-3</v>
      </c>
    </row>
    <row r="15" spans="2:81" s="127" customFormat="1">
      <c r="B15" s="121" t="s">
        <v>1459</v>
      </c>
      <c r="C15" s="78" t="s">
        <v>1460</v>
      </c>
      <c r="D15" s="89" t="s">
        <v>1457</v>
      </c>
      <c r="E15" s="78" t="s">
        <v>1458</v>
      </c>
      <c r="F15" s="89" t="s">
        <v>376</v>
      </c>
      <c r="G15" s="78" t="s">
        <v>308</v>
      </c>
      <c r="H15" s="78" t="s">
        <v>171</v>
      </c>
      <c r="I15" s="104">
        <v>42639</v>
      </c>
      <c r="J15" s="85">
        <v>11.490000000000002</v>
      </c>
      <c r="K15" s="89" t="s">
        <v>173</v>
      </c>
      <c r="L15" s="90">
        <v>4.0999999999999995E-2</v>
      </c>
      <c r="M15" s="84">
        <v>2.58E-2</v>
      </c>
      <c r="N15" s="83">
        <v>7149311</v>
      </c>
      <c r="O15" s="85">
        <v>125.95</v>
      </c>
      <c r="P15" s="83">
        <v>9004.5578699999987</v>
      </c>
      <c r="Q15" s="84">
        <v>2.0620210383922102E-3</v>
      </c>
      <c r="R15" s="84">
        <f t="shared" si="0"/>
        <v>0.2152480138896149</v>
      </c>
      <c r="S15" s="84">
        <f>P15/'סכום נכסי הקרן'!$C$42</f>
        <v>2.5367651078642322E-3</v>
      </c>
    </row>
    <row r="16" spans="2:81" s="127" customFormat="1">
      <c r="B16" s="121" t="s">
        <v>1461</v>
      </c>
      <c r="C16" s="78" t="s">
        <v>1462</v>
      </c>
      <c r="D16" s="89" t="s">
        <v>1457</v>
      </c>
      <c r="E16" s="78" t="s">
        <v>1463</v>
      </c>
      <c r="F16" s="89" t="s">
        <v>465</v>
      </c>
      <c r="G16" s="78" t="s">
        <v>308</v>
      </c>
      <c r="H16" s="78" t="s">
        <v>171</v>
      </c>
      <c r="I16" s="104">
        <v>38918</v>
      </c>
      <c r="J16" s="85">
        <v>2.06</v>
      </c>
      <c r="K16" s="89" t="s">
        <v>173</v>
      </c>
      <c r="L16" s="90">
        <v>0.05</v>
      </c>
      <c r="M16" s="84">
        <v>7.0999999999999995E-3</v>
      </c>
      <c r="N16" s="83">
        <v>7657.79</v>
      </c>
      <c r="O16" s="85">
        <v>128.93</v>
      </c>
      <c r="P16" s="83">
        <v>9.873190000000001</v>
      </c>
      <c r="Q16" s="84">
        <v>2.4920100056717722E-4</v>
      </c>
      <c r="R16" s="84">
        <f t="shared" si="0"/>
        <v>2.3601209175801627E-4</v>
      </c>
      <c r="S16" s="84">
        <f>P16/'סכום נכסי הקרן'!$C$42</f>
        <v>2.7814762542376847E-6</v>
      </c>
    </row>
    <row r="17" spans="2:19" s="127" customFormat="1">
      <c r="B17" s="121" t="s">
        <v>1464</v>
      </c>
      <c r="C17" s="78" t="s">
        <v>1465</v>
      </c>
      <c r="D17" s="89" t="s">
        <v>1457</v>
      </c>
      <c r="E17" s="78" t="s">
        <v>1466</v>
      </c>
      <c r="F17" s="89" t="s">
        <v>376</v>
      </c>
      <c r="G17" s="78" t="s">
        <v>308</v>
      </c>
      <c r="H17" s="78" t="s">
        <v>169</v>
      </c>
      <c r="I17" s="104">
        <v>42796</v>
      </c>
      <c r="J17" s="85">
        <v>9.07</v>
      </c>
      <c r="K17" s="89" t="s">
        <v>173</v>
      </c>
      <c r="L17" s="90">
        <v>2.1400000000000002E-2</v>
      </c>
      <c r="M17" s="84">
        <v>1.8799999999999997E-2</v>
      </c>
      <c r="N17" s="83">
        <v>3124000</v>
      </c>
      <c r="O17" s="85">
        <v>104.11</v>
      </c>
      <c r="P17" s="83">
        <v>3252.39633</v>
      </c>
      <c r="Q17" s="84">
        <v>1.2031766328000432E-2</v>
      </c>
      <c r="R17" s="84">
        <f t="shared" si="0"/>
        <v>7.774638805385041E-2</v>
      </c>
      <c r="S17" s="84">
        <f>P17/'סכום נכסי הקרן'!$C$42</f>
        <v>9.1626547866138417E-4</v>
      </c>
    </row>
    <row r="18" spans="2:19" s="127" customFormat="1">
      <c r="B18" s="121" t="s">
        <v>1467</v>
      </c>
      <c r="C18" s="78" t="s">
        <v>1468</v>
      </c>
      <c r="D18" s="89" t="s">
        <v>1457</v>
      </c>
      <c r="E18" s="78" t="s">
        <v>322</v>
      </c>
      <c r="F18" s="89" t="s">
        <v>307</v>
      </c>
      <c r="G18" s="78" t="s">
        <v>328</v>
      </c>
      <c r="H18" s="78" t="s">
        <v>171</v>
      </c>
      <c r="I18" s="104">
        <v>37594</v>
      </c>
      <c r="J18" s="85">
        <v>0.43</v>
      </c>
      <c r="K18" s="89" t="s">
        <v>173</v>
      </c>
      <c r="L18" s="90">
        <v>6.5000000000000002E-2</v>
      </c>
      <c r="M18" s="84">
        <v>1.7000000000000001E-2</v>
      </c>
      <c r="N18" s="83">
        <v>11755.32</v>
      </c>
      <c r="O18" s="85">
        <v>127.68</v>
      </c>
      <c r="P18" s="83">
        <v>15.0092</v>
      </c>
      <c r="Q18" s="78"/>
      <c r="R18" s="84">
        <f t="shared" si="0"/>
        <v>3.5878502162061272E-4</v>
      </c>
      <c r="S18" s="84">
        <f>P18/'סכום נכסי הקרן'!$C$42</f>
        <v>4.2283935987359961E-6</v>
      </c>
    </row>
    <row r="19" spans="2:19" s="127" customFormat="1">
      <c r="B19" s="121" t="s">
        <v>1469</v>
      </c>
      <c r="C19" s="78" t="s">
        <v>1470</v>
      </c>
      <c r="D19" s="89" t="s">
        <v>1457</v>
      </c>
      <c r="E19" s="78" t="s">
        <v>1471</v>
      </c>
      <c r="F19" s="89" t="s">
        <v>376</v>
      </c>
      <c r="G19" s="78" t="s">
        <v>350</v>
      </c>
      <c r="H19" s="78" t="s">
        <v>171</v>
      </c>
      <c r="I19" s="104">
        <v>41739</v>
      </c>
      <c r="J19" s="85">
        <v>0.01</v>
      </c>
      <c r="K19" s="89" t="s">
        <v>173</v>
      </c>
      <c r="L19" s="90">
        <v>8.4000000000000005E-2</v>
      </c>
      <c r="M19" s="84">
        <v>1.8499999999999999E-2</v>
      </c>
      <c r="N19" s="83">
        <v>210300</v>
      </c>
      <c r="O19" s="85">
        <v>124.02</v>
      </c>
      <c r="P19" s="83">
        <v>260.81407000000002</v>
      </c>
      <c r="Q19" s="84">
        <v>1.3794160260947469E-3</v>
      </c>
      <c r="R19" s="84">
        <f t="shared" si="0"/>
        <v>6.2345882354762419E-3</v>
      </c>
      <c r="S19" s="84">
        <f>P19/'סכום נכסי הקרן'!$C$42</f>
        <v>7.3476570639893004E-5</v>
      </c>
    </row>
    <row r="20" spans="2:19" s="127" customFormat="1">
      <c r="B20" s="121" t="s">
        <v>1472</v>
      </c>
      <c r="C20" s="78" t="s">
        <v>1473</v>
      </c>
      <c r="D20" s="89" t="s">
        <v>1457</v>
      </c>
      <c r="E20" s="78" t="s">
        <v>375</v>
      </c>
      <c r="F20" s="89" t="s">
        <v>376</v>
      </c>
      <c r="G20" s="78" t="s">
        <v>350</v>
      </c>
      <c r="H20" s="78" t="s">
        <v>171</v>
      </c>
      <c r="I20" s="104">
        <v>39856</v>
      </c>
      <c r="J20" s="85">
        <v>2.4</v>
      </c>
      <c r="K20" s="89" t="s">
        <v>173</v>
      </c>
      <c r="L20" s="90">
        <v>6.8499999999999991E-2</v>
      </c>
      <c r="M20" s="84">
        <v>1.84E-2</v>
      </c>
      <c r="N20" s="83">
        <v>843900</v>
      </c>
      <c r="O20" s="85">
        <v>129.22999999999999</v>
      </c>
      <c r="P20" s="83">
        <v>1090.5719899999999</v>
      </c>
      <c r="Q20" s="84">
        <v>1.6709203624980448E-3</v>
      </c>
      <c r="R20" s="84">
        <f t="shared" si="0"/>
        <v>2.6069403766422236E-2</v>
      </c>
      <c r="S20" s="84">
        <f>P20/'סכום נכסי הקרן'!$C$42</f>
        <v>3.0723606997553346E-4</v>
      </c>
    </row>
    <row r="21" spans="2:19" s="127" customFormat="1">
      <c r="B21" s="121" t="s">
        <v>1474</v>
      </c>
      <c r="C21" s="78" t="s">
        <v>1475</v>
      </c>
      <c r="D21" s="89" t="s">
        <v>1457</v>
      </c>
      <c r="E21" s="78" t="s">
        <v>1476</v>
      </c>
      <c r="F21" s="89" t="s">
        <v>376</v>
      </c>
      <c r="G21" s="78" t="s">
        <v>350</v>
      </c>
      <c r="H21" s="78" t="s">
        <v>171</v>
      </c>
      <c r="I21" s="104">
        <v>39350</v>
      </c>
      <c r="J21" s="85">
        <v>5.09</v>
      </c>
      <c r="K21" s="89" t="s">
        <v>173</v>
      </c>
      <c r="L21" s="90">
        <v>5.5999999999999994E-2</v>
      </c>
      <c r="M21" s="84">
        <v>1.09E-2</v>
      </c>
      <c r="N21" s="83">
        <v>855712.26</v>
      </c>
      <c r="O21" s="85">
        <v>149.61000000000001</v>
      </c>
      <c r="P21" s="83">
        <v>1280.2311100000002</v>
      </c>
      <c r="Q21" s="84">
        <v>9.3657509130732057E-4</v>
      </c>
      <c r="R21" s="84">
        <f t="shared" si="0"/>
        <v>3.0603079876391218E-2</v>
      </c>
      <c r="S21" s="84">
        <f>P21/'סכום נכסי הקרן'!$C$42</f>
        <v>3.6066685968783681E-4</v>
      </c>
    </row>
    <row r="22" spans="2:19" s="127" customFormat="1">
      <c r="B22" s="121" t="s">
        <v>1477</v>
      </c>
      <c r="C22" s="78" t="s">
        <v>1478</v>
      </c>
      <c r="D22" s="89" t="s">
        <v>1457</v>
      </c>
      <c r="E22" s="78" t="s">
        <v>322</v>
      </c>
      <c r="F22" s="89" t="s">
        <v>307</v>
      </c>
      <c r="G22" s="78" t="s">
        <v>484</v>
      </c>
      <c r="H22" s="78" t="s">
        <v>171</v>
      </c>
      <c r="I22" s="104">
        <v>39656</v>
      </c>
      <c r="J22" s="85">
        <v>4.6999999999999993</v>
      </c>
      <c r="K22" s="89" t="s">
        <v>173</v>
      </c>
      <c r="L22" s="90">
        <v>5.7500000000000002E-2</v>
      </c>
      <c r="M22" s="84">
        <v>8.1000000000000013E-3</v>
      </c>
      <c r="N22" s="83">
        <v>4101971</v>
      </c>
      <c r="O22" s="85">
        <v>148.94</v>
      </c>
      <c r="P22" s="83">
        <v>6109.47552</v>
      </c>
      <c r="Q22" s="84">
        <v>3.1505153609831028E-3</v>
      </c>
      <c r="R22" s="84">
        <f t="shared" si="0"/>
        <v>0.14604298074073263</v>
      </c>
      <c r="S22" s="84">
        <f>P22/'סכום נכסי הקרן'!$C$42</f>
        <v>1.7211621658984005E-3</v>
      </c>
    </row>
    <row r="23" spans="2:19" s="127" customFormat="1">
      <c r="B23" s="121" t="s">
        <v>1479</v>
      </c>
      <c r="C23" s="78" t="s">
        <v>1480</v>
      </c>
      <c r="D23" s="89" t="s">
        <v>1457</v>
      </c>
      <c r="E23" s="78" t="s">
        <v>1481</v>
      </c>
      <c r="F23" s="89" t="s">
        <v>724</v>
      </c>
      <c r="G23" s="78" t="s">
        <v>696</v>
      </c>
      <c r="H23" s="78"/>
      <c r="I23" s="104">
        <v>39104</v>
      </c>
      <c r="J23" s="85">
        <v>2.56</v>
      </c>
      <c r="K23" s="89" t="s">
        <v>173</v>
      </c>
      <c r="L23" s="90">
        <v>5.5999999999999994E-2</v>
      </c>
      <c r="M23" s="84">
        <v>0.14869999999999997</v>
      </c>
      <c r="N23" s="83">
        <v>79129.41</v>
      </c>
      <c r="O23" s="85">
        <v>96.212500000000006</v>
      </c>
      <c r="P23" s="83">
        <v>76.132379999999998</v>
      </c>
      <c r="Q23" s="84">
        <v>6.6686694567279754E-5</v>
      </c>
      <c r="R23" s="84">
        <f t="shared" si="0"/>
        <v>1.8198943051147764E-3</v>
      </c>
      <c r="S23" s="84">
        <f>P23/'סכום נכסי הקרן'!$C$42</f>
        <v>2.1448023095737042E-5</v>
      </c>
    </row>
    <row r="24" spans="2:19" s="127" customFormat="1">
      <c r="B24" s="121"/>
      <c r="C24" s="78"/>
      <c r="D24" s="78"/>
      <c r="E24" s="78"/>
      <c r="F24" s="78"/>
      <c r="G24" s="78"/>
      <c r="H24" s="78"/>
      <c r="I24" s="78"/>
      <c r="J24" s="85"/>
      <c r="K24" s="78"/>
      <c r="L24" s="78"/>
      <c r="M24" s="84"/>
      <c r="N24" s="83"/>
      <c r="O24" s="85"/>
      <c r="P24" s="78"/>
      <c r="Q24" s="78"/>
      <c r="R24" s="84"/>
      <c r="S24" s="78"/>
    </row>
    <row r="25" spans="2:19" s="127" customFormat="1">
      <c r="B25" s="120" t="s">
        <v>65</v>
      </c>
      <c r="C25" s="80"/>
      <c r="D25" s="80"/>
      <c r="E25" s="80"/>
      <c r="F25" s="80"/>
      <c r="G25" s="80"/>
      <c r="H25" s="80"/>
      <c r="I25" s="80"/>
      <c r="J25" s="88">
        <v>6.4137671562354175</v>
      </c>
      <c r="K25" s="80"/>
      <c r="L25" s="80"/>
      <c r="M25" s="87">
        <v>2.9902347599890713E-2</v>
      </c>
      <c r="N25" s="86"/>
      <c r="O25" s="88"/>
      <c r="P25" s="86">
        <f>SUM(P26:P30)</f>
        <v>11681.15747</v>
      </c>
      <c r="Q25" s="80"/>
      <c r="R25" s="87">
        <f t="shared" ref="R25:R30" si="1">P25/$P$11</f>
        <v>0.27923036107372357</v>
      </c>
      <c r="S25" s="87">
        <f>P25/'סכום נכסי הקרן'!$C$42</f>
        <v>3.2908170636659628E-3</v>
      </c>
    </row>
    <row r="26" spans="2:19" s="127" customFormat="1">
      <c r="B26" s="121" t="s">
        <v>1484</v>
      </c>
      <c r="C26" s="78" t="s">
        <v>1485</v>
      </c>
      <c r="D26" s="89" t="s">
        <v>1457</v>
      </c>
      <c r="E26" s="78" t="s">
        <v>1466</v>
      </c>
      <c r="F26" s="89" t="s">
        <v>376</v>
      </c>
      <c r="G26" s="78" t="s">
        <v>308</v>
      </c>
      <c r="H26" s="78" t="s">
        <v>169</v>
      </c>
      <c r="I26" s="104">
        <v>42796</v>
      </c>
      <c r="J26" s="85">
        <v>8.34</v>
      </c>
      <c r="K26" s="89" t="s">
        <v>173</v>
      </c>
      <c r="L26" s="90">
        <v>3.7400000000000003E-2</v>
      </c>
      <c r="M26" s="84">
        <v>3.3500000000000002E-2</v>
      </c>
      <c r="N26" s="83">
        <v>3126000</v>
      </c>
      <c r="O26" s="85">
        <v>104.7</v>
      </c>
      <c r="P26" s="83">
        <v>3272.9220699999996</v>
      </c>
      <c r="Q26" s="84">
        <v>6.0692193888843586E-3</v>
      </c>
      <c r="R26" s="84">
        <f t="shared" si="1"/>
        <v>7.8237042323876724E-2</v>
      </c>
      <c r="S26" s="84">
        <f>P26/'סכום נכסי הקרן'!$C$42</f>
        <v>9.2204799256121351E-4</v>
      </c>
    </row>
    <row r="27" spans="2:19" s="127" customFormat="1">
      <c r="B27" s="121" t="s">
        <v>1486</v>
      </c>
      <c r="C27" s="78" t="s">
        <v>1487</v>
      </c>
      <c r="D27" s="89" t="s">
        <v>1457</v>
      </c>
      <c r="E27" s="78" t="s">
        <v>1466</v>
      </c>
      <c r="F27" s="89" t="s">
        <v>376</v>
      </c>
      <c r="G27" s="78" t="s">
        <v>308</v>
      </c>
      <c r="H27" s="78" t="s">
        <v>169</v>
      </c>
      <c r="I27" s="104">
        <v>42796</v>
      </c>
      <c r="J27" s="85">
        <v>5.29</v>
      </c>
      <c r="K27" s="89" t="s">
        <v>173</v>
      </c>
      <c r="L27" s="90">
        <v>2.5000000000000001E-2</v>
      </c>
      <c r="M27" s="84">
        <v>2.1300000000000003E-2</v>
      </c>
      <c r="N27" s="83">
        <v>4168000</v>
      </c>
      <c r="O27" s="85">
        <v>102.84</v>
      </c>
      <c r="P27" s="83">
        <v>4286.3710499999997</v>
      </c>
      <c r="Q27" s="84">
        <v>5.7466193112880809E-3</v>
      </c>
      <c r="R27" s="84">
        <f t="shared" si="1"/>
        <v>0.10246287142873826</v>
      </c>
      <c r="S27" s="84">
        <f>P27/'סכום נכסי הקרן'!$C$42</f>
        <v>1.2075569590402747E-3</v>
      </c>
    </row>
    <row r="28" spans="2:19" s="127" customFormat="1">
      <c r="B28" s="121" t="s">
        <v>1488</v>
      </c>
      <c r="C28" s="78" t="s">
        <v>1489</v>
      </c>
      <c r="D28" s="89" t="s">
        <v>1457</v>
      </c>
      <c r="E28" s="78" t="s">
        <v>1490</v>
      </c>
      <c r="F28" s="89" t="s">
        <v>336</v>
      </c>
      <c r="G28" s="78" t="s">
        <v>350</v>
      </c>
      <c r="H28" s="78" t="s">
        <v>169</v>
      </c>
      <c r="I28" s="104">
        <v>42598</v>
      </c>
      <c r="J28" s="85">
        <v>6.37</v>
      </c>
      <c r="K28" s="89" t="s">
        <v>173</v>
      </c>
      <c r="L28" s="90">
        <v>3.1E-2</v>
      </c>
      <c r="M28" s="84">
        <v>2.92E-2</v>
      </c>
      <c r="N28" s="83">
        <v>2598250</v>
      </c>
      <c r="O28" s="85">
        <v>101.32</v>
      </c>
      <c r="P28" s="83">
        <v>2632.5468999999998</v>
      </c>
      <c r="Q28" s="84">
        <v>6.8374999999999998E-3</v>
      </c>
      <c r="R28" s="84">
        <f t="shared" si="1"/>
        <v>6.2929296460422737E-2</v>
      </c>
      <c r="S28" s="84">
        <f>P28/'סכום נכסי הקרן'!$C$42</f>
        <v>7.4164142394879742E-4</v>
      </c>
    </row>
    <row r="29" spans="2:19" s="127" customFormat="1">
      <c r="B29" s="121" t="s">
        <v>1491</v>
      </c>
      <c r="C29" s="78" t="s">
        <v>1492</v>
      </c>
      <c r="D29" s="89" t="s">
        <v>1457</v>
      </c>
      <c r="E29" s="78" t="s">
        <v>1493</v>
      </c>
      <c r="F29" s="89" t="s">
        <v>1049</v>
      </c>
      <c r="G29" s="78" t="s">
        <v>563</v>
      </c>
      <c r="H29" s="78" t="s">
        <v>171</v>
      </c>
      <c r="I29" s="104">
        <v>42873</v>
      </c>
      <c r="J29" s="85">
        <v>6.18</v>
      </c>
      <c r="K29" s="89" t="s">
        <v>173</v>
      </c>
      <c r="L29" s="90">
        <v>4.9500000000000002E-2</v>
      </c>
      <c r="M29" s="84">
        <v>5.5099999999999996E-2</v>
      </c>
      <c r="N29" s="83">
        <v>1218000</v>
      </c>
      <c r="O29" s="85">
        <v>100.88</v>
      </c>
      <c r="P29" s="83">
        <v>1228.71837</v>
      </c>
      <c r="Q29" s="84">
        <v>3.8062500000000002E-3</v>
      </c>
      <c r="R29" s="84">
        <f t="shared" si="1"/>
        <v>2.9371701819290438E-2</v>
      </c>
      <c r="S29" s="84">
        <f>P29/'סכום נכסי הקרן'!$C$42</f>
        <v>3.46154684484005E-4</v>
      </c>
    </row>
    <row r="30" spans="2:19" s="127" customFormat="1">
      <c r="B30" s="121" t="s">
        <v>1494</v>
      </c>
      <c r="C30" s="78" t="s">
        <v>1495</v>
      </c>
      <c r="D30" s="89" t="s">
        <v>1457</v>
      </c>
      <c r="E30" s="78" t="s">
        <v>1496</v>
      </c>
      <c r="F30" s="89" t="s">
        <v>336</v>
      </c>
      <c r="G30" s="78" t="s">
        <v>563</v>
      </c>
      <c r="H30" s="78" t="s">
        <v>169</v>
      </c>
      <c r="I30" s="104">
        <v>41903</v>
      </c>
      <c r="J30" s="85">
        <v>2.2500000000000004</v>
      </c>
      <c r="K30" s="89" t="s">
        <v>173</v>
      </c>
      <c r="L30" s="90">
        <v>5.1500000000000004E-2</v>
      </c>
      <c r="M30" s="84">
        <v>1.4500000000000002E-2</v>
      </c>
      <c r="N30" s="83">
        <v>239367.2</v>
      </c>
      <c r="O30" s="85">
        <v>108.87</v>
      </c>
      <c r="P30" s="83">
        <v>260.59908000000001</v>
      </c>
      <c r="Q30" s="84">
        <v>2.6470588788222605E-3</v>
      </c>
      <c r="R30" s="84">
        <f t="shared" si="1"/>
        <v>6.2294490413953973E-3</v>
      </c>
      <c r="S30" s="84">
        <f>P30/'סכום נכסי הקרן'!$C$42</f>
        <v>7.3416003631671898E-5</v>
      </c>
    </row>
    <row r="31" spans="2:19" s="127" customFormat="1">
      <c r="B31" s="121"/>
      <c r="C31" s="78"/>
      <c r="D31" s="78"/>
      <c r="E31" s="78"/>
      <c r="F31" s="78"/>
      <c r="G31" s="78"/>
      <c r="H31" s="78"/>
      <c r="I31" s="78"/>
      <c r="J31" s="85"/>
      <c r="K31" s="78"/>
      <c r="L31" s="78"/>
      <c r="M31" s="84"/>
      <c r="N31" s="83"/>
      <c r="O31" s="85"/>
      <c r="P31" s="78"/>
      <c r="Q31" s="78"/>
      <c r="R31" s="84"/>
      <c r="S31" s="78"/>
    </row>
    <row r="32" spans="2:19" s="127" customFormat="1">
      <c r="B32" s="120" t="s">
        <v>51</v>
      </c>
      <c r="C32" s="80"/>
      <c r="D32" s="80"/>
      <c r="E32" s="80"/>
      <c r="F32" s="80"/>
      <c r="G32" s="80"/>
      <c r="H32" s="80"/>
      <c r="I32" s="80"/>
      <c r="J32" s="88">
        <v>4.6483119272415863</v>
      </c>
      <c r="K32" s="80"/>
      <c r="L32" s="80"/>
      <c r="M32" s="87">
        <v>4.2372647439940021E-2</v>
      </c>
      <c r="N32" s="86"/>
      <c r="O32" s="88"/>
      <c r="P32" s="86">
        <f>SUM(P33:P35)</f>
        <v>2830.4069099999997</v>
      </c>
      <c r="Q32" s="80"/>
      <c r="R32" s="87">
        <f>P32/$P$11</f>
        <v>6.7659009434179143E-2</v>
      </c>
      <c r="S32" s="87">
        <f>P32/'סכום נכסי הקרן'!$C$42</f>
        <v>7.973825693616002E-4</v>
      </c>
    </row>
    <row r="33" spans="2:19" s="127" customFormat="1">
      <c r="B33" s="121" t="s">
        <v>1497</v>
      </c>
      <c r="C33" s="78" t="s">
        <v>1498</v>
      </c>
      <c r="D33" s="89" t="s">
        <v>1457</v>
      </c>
      <c r="E33" s="78" t="s">
        <v>700</v>
      </c>
      <c r="F33" s="89" t="s">
        <v>701</v>
      </c>
      <c r="G33" s="78" t="s">
        <v>484</v>
      </c>
      <c r="H33" s="78" t="s">
        <v>171</v>
      </c>
      <c r="I33" s="104">
        <v>42625</v>
      </c>
      <c r="J33" s="85">
        <v>4.660000000000001</v>
      </c>
      <c r="K33" s="89" t="s">
        <v>172</v>
      </c>
      <c r="L33" s="90">
        <v>4.4500000000000005E-2</v>
      </c>
      <c r="M33" s="84">
        <v>3.8300000000000001E-2</v>
      </c>
      <c r="N33" s="83">
        <v>765197</v>
      </c>
      <c r="O33" s="85">
        <v>104.37</v>
      </c>
      <c r="P33" s="83">
        <v>2792.0317799999998</v>
      </c>
      <c r="Q33" s="84">
        <v>5.5801582039392613E-3</v>
      </c>
      <c r="R33" s="84">
        <f t="shared" ref="R33:R35" si="2">P33/$P$11</f>
        <v>6.6741677274787317E-2</v>
      </c>
      <c r="S33" s="84">
        <f>P33/'סכום נכסי הקרן'!$C$42</f>
        <v>7.8657152320040175E-4</v>
      </c>
    </row>
    <row r="34" spans="2:19" s="127" customFormat="1">
      <c r="B34" s="121" t="s">
        <v>1499</v>
      </c>
      <c r="C34" s="78" t="s">
        <v>1500</v>
      </c>
      <c r="D34" s="89" t="s">
        <v>1457</v>
      </c>
      <c r="E34" s="78" t="s">
        <v>1501</v>
      </c>
      <c r="F34" s="89" t="s">
        <v>376</v>
      </c>
      <c r="G34" s="78" t="s">
        <v>696</v>
      </c>
      <c r="H34" s="78"/>
      <c r="I34" s="104">
        <v>41840</v>
      </c>
      <c r="J34" s="85">
        <v>4.82</v>
      </c>
      <c r="K34" s="89" t="s">
        <v>172</v>
      </c>
      <c r="L34" s="90">
        <v>0.03</v>
      </c>
      <c r="M34" s="84">
        <v>0.32539999999999997</v>
      </c>
      <c r="N34" s="83">
        <v>26157.54</v>
      </c>
      <c r="O34" s="85">
        <v>27.02</v>
      </c>
      <c r="P34" s="83">
        <v>24.708919999999999</v>
      </c>
      <c r="Q34" s="84">
        <v>7.3543238390036373E-5</v>
      </c>
      <c r="R34" s="84">
        <f t="shared" si="2"/>
        <v>5.9065042749926642E-4</v>
      </c>
      <c r="S34" s="84">
        <f>P34/'סכום נכסי הקרן'!$C$42</f>
        <v>6.960999864062031E-6</v>
      </c>
    </row>
    <row r="35" spans="2:19" s="127" customFormat="1">
      <c r="B35" s="121" t="s">
        <v>1502</v>
      </c>
      <c r="C35" s="78" t="s">
        <v>1503</v>
      </c>
      <c r="D35" s="89" t="s">
        <v>1457</v>
      </c>
      <c r="E35" s="78" t="s">
        <v>1501</v>
      </c>
      <c r="F35" s="89" t="s">
        <v>376</v>
      </c>
      <c r="G35" s="78" t="s">
        <v>696</v>
      </c>
      <c r="H35" s="78"/>
      <c r="I35" s="104">
        <v>41840</v>
      </c>
      <c r="J35" s="85">
        <v>1.95</v>
      </c>
      <c r="K35" s="89" t="s">
        <v>172</v>
      </c>
      <c r="L35" s="90">
        <v>4.0999999999999995E-2</v>
      </c>
      <c r="M35" s="84">
        <v>0.36270000000000002</v>
      </c>
      <c r="N35" s="83">
        <v>6980.54</v>
      </c>
      <c r="O35" s="85">
        <v>56</v>
      </c>
      <c r="P35" s="83">
        <v>13.66621</v>
      </c>
      <c r="Q35" s="84">
        <v>1.9578865380330006E-4</v>
      </c>
      <c r="R35" s="84">
        <f t="shared" si="2"/>
        <v>3.2668173189256147E-4</v>
      </c>
      <c r="S35" s="84">
        <f>P35/'סכום נכסי הקרן'!$C$42</f>
        <v>3.8500462971365469E-6</v>
      </c>
    </row>
    <row r="36" spans="2:19" s="127" customFormat="1">
      <c r="B36" s="121"/>
      <c r="C36" s="78"/>
      <c r="D36" s="78"/>
      <c r="E36" s="78"/>
      <c r="F36" s="78"/>
      <c r="G36" s="78"/>
      <c r="H36" s="78"/>
      <c r="I36" s="78"/>
      <c r="J36" s="85"/>
      <c r="K36" s="78"/>
      <c r="L36" s="78"/>
      <c r="M36" s="84"/>
      <c r="N36" s="83"/>
      <c r="O36" s="85"/>
      <c r="P36" s="78"/>
      <c r="Q36" s="78"/>
      <c r="R36" s="84"/>
      <c r="S36" s="78"/>
    </row>
    <row r="37" spans="2:19" s="127" customFormat="1">
      <c r="B37" s="120" t="s">
        <v>241</v>
      </c>
      <c r="C37" s="80"/>
      <c r="D37" s="80"/>
      <c r="E37" s="80"/>
      <c r="F37" s="80"/>
      <c r="G37" s="80"/>
      <c r="H37" s="80"/>
      <c r="I37" s="80"/>
      <c r="J37" s="88">
        <v>8.1578396214779865</v>
      </c>
      <c r="K37" s="80"/>
      <c r="L37" s="80"/>
      <c r="M37" s="87">
        <v>4.0548799789709988E-2</v>
      </c>
      <c r="N37" s="86"/>
      <c r="O37" s="88"/>
      <c r="P37" s="86">
        <f>P38</f>
        <v>2485.86229</v>
      </c>
      <c r="Q37" s="80"/>
      <c r="R37" s="87">
        <f t="shared" ref="R37:R40" si="3">P37/$P$11</f>
        <v>5.9422897653673472E-2</v>
      </c>
      <c r="S37" s="87">
        <f>P37/'סכום נכסי הקרן'!$C$42</f>
        <v>7.0031741827513826E-4</v>
      </c>
    </row>
    <row r="38" spans="2:19" s="127" customFormat="1">
      <c r="B38" s="120" t="s">
        <v>73</v>
      </c>
      <c r="C38" s="80"/>
      <c r="D38" s="80"/>
      <c r="E38" s="80"/>
      <c r="F38" s="80"/>
      <c r="G38" s="80"/>
      <c r="H38" s="80"/>
      <c r="I38" s="80"/>
      <c r="J38" s="88">
        <v>8.1578396214779865</v>
      </c>
      <c r="K38" s="80"/>
      <c r="L38" s="80"/>
      <c r="M38" s="87">
        <v>4.0548799789709988E-2</v>
      </c>
      <c r="N38" s="86"/>
      <c r="O38" s="88"/>
      <c r="P38" s="86">
        <f>SUM(P39:P40)</f>
        <v>2485.86229</v>
      </c>
      <c r="Q38" s="80"/>
      <c r="R38" s="87">
        <f t="shared" si="3"/>
        <v>5.9422897653673472E-2</v>
      </c>
      <c r="S38" s="87">
        <f>P38/'סכום נכסי הקרן'!$C$42</f>
        <v>7.0031741827513826E-4</v>
      </c>
    </row>
    <row r="39" spans="2:19" s="127" customFormat="1">
      <c r="B39" s="121" t="s">
        <v>1504</v>
      </c>
      <c r="C39" s="78" t="s">
        <v>1505</v>
      </c>
      <c r="D39" s="89" t="s">
        <v>1457</v>
      </c>
      <c r="E39" s="78"/>
      <c r="F39" s="89" t="s">
        <v>1049</v>
      </c>
      <c r="G39" s="78" t="s">
        <v>1506</v>
      </c>
      <c r="H39" s="78" t="s">
        <v>1507</v>
      </c>
      <c r="I39" s="104">
        <v>42135</v>
      </c>
      <c r="J39" s="85">
        <v>3.21</v>
      </c>
      <c r="K39" s="89" t="s">
        <v>172</v>
      </c>
      <c r="L39" s="90">
        <v>0.06</v>
      </c>
      <c r="M39" s="84">
        <v>3.78E-2</v>
      </c>
      <c r="N39" s="83">
        <v>352000</v>
      </c>
      <c r="O39" s="85">
        <v>109.46</v>
      </c>
      <c r="P39" s="83">
        <v>1347.0060000000001</v>
      </c>
      <c r="Q39" s="84">
        <v>4.2666666666666667E-4</v>
      </c>
      <c r="R39" s="84">
        <f t="shared" si="3"/>
        <v>3.2199289557944134E-2</v>
      </c>
      <c r="S39" s="84">
        <f>P39/'סכום נכסי הקרן'!$C$42</f>
        <v>3.7947868959431415E-4</v>
      </c>
    </row>
    <row r="40" spans="2:19" s="127" customFormat="1">
      <c r="B40" s="121" t="s">
        <v>1508</v>
      </c>
      <c r="C40" s="78" t="s">
        <v>1509</v>
      </c>
      <c r="D40" s="89" t="s">
        <v>1457</v>
      </c>
      <c r="E40" s="78"/>
      <c r="F40" s="89" t="s">
        <v>1031</v>
      </c>
      <c r="G40" s="78" t="s">
        <v>696</v>
      </c>
      <c r="H40" s="78"/>
      <c r="I40" s="104">
        <v>42640</v>
      </c>
      <c r="J40" s="85">
        <v>14.01</v>
      </c>
      <c r="K40" s="89" t="s">
        <v>181</v>
      </c>
      <c r="L40" s="90">
        <v>3.9510000000000003E-2</v>
      </c>
      <c r="M40" s="84">
        <v>4.3799999999999999E-2</v>
      </c>
      <c r="N40" s="83">
        <v>444000</v>
      </c>
      <c r="O40" s="85">
        <v>95.3245</v>
      </c>
      <c r="P40" s="83">
        <v>1138.8562899999999</v>
      </c>
      <c r="Q40" s="84">
        <v>1.1253412141012352E-3</v>
      </c>
      <c r="R40" s="84">
        <f t="shared" si="3"/>
        <v>2.7223608095729337E-2</v>
      </c>
      <c r="S40" s="84">
        <f>P40/'סכום נכסי הקרן'!$C$42</f>
        <v>3.2083872868082412E-4</v>
      </c>
    </row>
    <row r="41" spans="2:19" s="127" customFormat="1">
      <c r="B41" s="128"/>
    </row>
    <row r="42" spans="2:19" s="127" customFormat="1">
      <c r="B42" s="128"/>
    </row>
    <row r="43" spans="2:19" s="127" customFormat="1">
      <c r="B43" s="128"/>
    </row>
    <row r="44" spans="2:19" s="127" customFormat="1">
      <c r="B44" s="129" t="s">
        <v>262</v>
      </c>
    </row>
    <row r="45" spans="2:19" s="127" customFormat="1">
      <c r="B45" s="129" t="s">
        <v>121</v>
      </c>
    </row>
    <row r="46" spans="2:19" s="127" customFormat="1">
      <c r="B46" s="129" t="s">
        <v>247</v>
      </c>
    </row>
    <row r="47" spans="2:19" s="127" customFormat="1">
      <c r="B47" s="129" t="s">
        <v>257</v>
      </c>
    </row>
    <row r="48" spans="2:19" s="127" customFormat="1">
      <c r="B48" s="128"/>
    </row>
    <row r="49" spans="2:2" s="127" customFormat="1">
      <c r="B49" s="128"/>
    </row>
    <row r="50" spans="2:2" s="127" customFormat="1">
      <c r="B50" s="128"/>
    </row>
    <row r="51" spans="2:2" s="127" customFormat="1">
      <c r="B51" s="128"/>
    </row>
    <row r="52" spans="2:2" s="127" customFormat="1">
      <c r="B52" s="128"/>
    </row>
    <row r="53" spans="2:2" s="127" customFormat="1">
      <c r="B53" s="128"/>
    </row>
    <row r="54" spans="2:2" s="127" customFormat="1">
      <c r="B54" s="128"/>
    </row>
    <row r="55" spans="2:2" s="127" customFormat="1">
      <c r="B55" s="128"/>
    </row>
    <row r="56" spans="2:2" s="127" customFormat="1">
      <c r="B56" s="128"/>
    </row>
    <row r="57" spans="2:2" s="127" customFormat="1">
      <c r="B57" s="128"/>
    </row>
    <row r="58" spans="2:2" s="127" customFormat="1">
      <c r="B58" s="128"/>
    </row>
    <row r="59" spans="2:2" s="127" customFormat="1">
      <c r="B59" s="128"/>
    </row>
    <row r="60" spans="2:2" s="127" customFormat="1">
      <c r="B60" s="128"/>
    </row>
    <row r="61" spans="2:2" s="127" customFormat="1">
      <c r="B61" s="128"/>
    </row>
    <row r="62" spans="2:2" s="127" customFormat="1">
      <c r="B62" s="128"/>
    </row>
    <row r="63" spans="2:2" s="127" customFormat="1">
      <c r="B63" s="128"/>
    </row>
    <row r="64" spans="2:2" s="127" customFormat="1">
      <c r="B64" s="128"/>
    </row>
    <row r="65" spans="2:2" s="127" customFormat="1">
      <c r="B65" s="128"/>
    </row>
    <row r="66" spans="2:2" s="127" customFormat="1">
      <c r="B66" s="128"/>
    </row>
    <row r="67" spans="2:2" s="127" customFormat="1">
      <c r="B67" s="128"/>
    </row>
    <row r="68" spans="2:2" s="127" customFormat="1">
      <c r="B68" s="128"/>
    </row>
    <row r="69" spans="2:2" s="127" customFormat="1">
      <c r="B69" s="128"/>
    </row>
    <row r="70" spans="2:2" s="127" customFormat="1">
      <c r="B70" s="128"/>
    </row>
    <row r="71" spans="2:2" s="127" customFormat="1">
      <c r="B71" s="128"/>
    </row>
    <row r="72" spans="2:2" s="127" customFormat="1">
      <c r="B72" s="128"/>
    </row>
    <row r="73" spans="2:2" s="127" customFormat="1">
      <c r="B73" s="128"/>
    </row>
    <row r="74" spans="2:2" s="127" customFormat="1">
      <c r="B74" s="128"/>
    </row>
    <row r="75" spans="2:2" s="127" customFormat="1">
      <c r="B75" s="128"/>
    </row>
    <row r="76" spans="2:2" s="127" customFormat="1">
      <c r="B76" s="128"/>
    </row>
    <row r="77" spans="2:2" s="127" customFormat="1">
      <c r="B77" s="128"/>
    </row>
    <row r="78" spans="2:2" s="127" customFormat="1">
      <c r="B78" s="128"/>
    </row>
    <row r="79" spans="2:2" s="127" customFormat="1">
      <c r="B79" s="128"/>
    </row>
    <row r="80" spans="2:2" s="127" customFormat="1">
      <c r="B80" s="128"/>
    </row>
    <row r="81" spans="2:2" s="127" customFormat="1">
      <c r="B81" s="128"/>
    </row>
    <row r="82" spans="2:2" s="127" customFormat="1">
      <c r="B82" s="128"/>
    </row>
    <row r="83" spans="2:2" s="127" customFormat="1">
      <c r="B83" s="128"/>
    </row>
    <row r="84" spans="2:2" s="127" customFormat="1">
      <c r="B84" s="128"/>
    </row>
    <row r="85" spans="2:2" s="127" customFormat="1">
      <c r="B85" s="128"/>
    </row>
    <row r="86" spans="2:2" s="127" customFormat="1">
      <c r="B86" s="128"/>
    </row>
    <row r="87" spans="2:2" s="127" customFormat="1">
      <c r="B87" s="128"/>
    </row>
    <row r="88" spans="2:2" s="127" customFormat="1">
      <c r="B88" s="128"/>
    </row>
    <row r="89" spans="2:2" s="127" customFormat="1">
      <c r="B89" s="128"/>
    </row>
    <row r="90" spans="2:2" s="127" customFormat="1">
      <c r="B90" s="128"/>
    </row>
    <row r="91" spans="2:2" s="127" customFormat="1">
      <c r="B91" s="128"/>
    </row>
    <row r="92" spans="2:2" s="127" customFormat="1">
      <c r="B92" s="128"/>
    </row>
    <row r="93" spans="2:2" s="127" customFormat="1">
      <c r="B93" s="128"/>
    </row>
    <row r="94" spans="2:2" s="127" customFormat="1">
      <c r="B94" s="128"/>
    </row>
    <row r="95" spans="2:2" s="127" customFormat="1">
      <c r="B95" s="128"/>
    </row>
    <row r="96" spans="2:2" s="127" customFormat="1">
      <c r="B96" s="128"/>
    </row>
    <row r="97" spans="2:2" s="127" customFormat="1">
      <c r="B97" s="128"/>
    </row>
    <row r="98" spans="2:2" s="127" customFormat="1">
      <c r="B98" s="128"/>
    </row>
    <row r="99" spans="2:2" s="127" customFormat="1">
      <c r="B99" s="128"/>
    </row>
    <row r="100" spans="2:2" s="127" customFormat="1">
      <c r="B100" s="128"/>
    </row>
    <row r="101" spans="2:2" s="127" customFormat="1">
      <c r="B101" s="128"/>
    </row>
    <row r="102" spans="2:2" s="127" customFormat="1">
      <c r="B102" s="128"/>
    </row>
    <row r="103" spans="2:2" s="127" customFormat="1">
      <c r="B103" s="128"/>
    </row>
    <row r="104" spans="2:2" s="127" customFormat="1">
      <c r="B104" s="128"/>
    </row>
    <row r="105" spans="2:2" s="127" customFormat="1">
      <c r="B105" s="128"/>
    </row>
    <row r="106" spans="2:2" s="127" customFormat="1">
      <c r="B106" s="128"/>
    </row>
    <row r="107" spans="2:2" s="127" customFormat="1">
      <c r="B107" s="128"/>
    </row>
    <row r="108" spans="2:2" s="127" customFormat="1">
      <c r="B108" s="128"/>
    </row>
    <row r="109" spans="2:2" s="127" customFormat="1">
      <c r="B109" s="128"/>
    </row>
    <row r="110" spans="2:2" s="127" customFormat="1">
      <c r="B110" s="128"/>
    </row>
    <row r="111" spans="2:2" s="127" customFormat="1">
      <c r="B111" s="128"/>
    </row>
    <row r="112" spans="2:2" s="127" customFormat="1">
      <c r="B112" s="128"/>
    </row>
    <row r="113" spans="2:2" s="127" customFormat="1">
      <c r="B113" s="128"/>
    </row>
    <row r="114" spans="2:2" s="127" customFormat="1">
      <c r="B114" s="128"/>
    </row>
    <row r="115" spans="2:2" s="127" customFormat="1">
      <c r="B115" s="128"/>
    </row>
    <row r="116" spans="2:2" s="127" customFormat="1">
      <c r="B116" s="128"/>
    </row>
    <row r="117" spans="2:2" s="127" customFormat="1">
      <c r="B117" s="128"/>
    </row>
    <row r="118" spans="2:2" s="127" customFormat="1">
      <c r="B118" s="128"/>
    </row>
    <row r="119" spans="2:2" s="127" customFormat="1">
      <c r="B119" s="128"/>
    </row>
    <row r="120" spans="2:2" s="127" customFormat="1">
      <c r="B120" s="128"/>
    </row>
    <row r="121" spans="2:2" s="127" customFormat="1">
      <c r="B121" s="128"/>
    </row>
    <row r="122" spans="2:2" s="127" customFormat="1">
      <c r="B122" s="128"/>
    </row>
    <row r="123" spans="2:2" s="127" customFormat="1">
      <c r="B123" s="128"/>
    </row>
    <row r="124" spans="2:2" s="127" customFormat="1">
      <c r="B124" s="128"/>
    </row>
    <row r="125" spans="2:2" s="127" customFormat="1">
      <c r="B125" s="128"/>
    </row>
    <row r="126" spans="2:2" s="127" customFormat="1">
      <c r="B126" s="128"/>
    </row>
    <row r="127" spans="2:2" s="127" customFormat="1">
      <c r="B127" s="128"/>
    </row>
    <row r="128" spans="2:2" s="127" customFormat="1">
      <c r="B128" s="128"/>
    </row>
    <row r="129" spans="2:2" s="127" customFormat="1">
      <c r="B129" s="128"/>
    </row>
    <row r="130" spans="2:2" s="127" customFormat="1">
      <c r="B130" s="128"/>
    </row>
    <row r="131" spans="2:2" s="127" customFormat="1">
      <c r="B131" s="128"/>
    </row>
    <row r="132" spans="2:2" s="127" customFormat="1">
      <c r="B132" s="128"/>
    </row>
    <row r="133" spans="2:2" s="127" customFormat="1">
      <c r="B133" s="128"/>
    </row>
    <row r="134" spans="2:2" s="127" customFormat="1">
      <c r="B134" s="128"/>
    </row>
    <row r="135" spans="2:2" s="127" customFormat="1">
      <c r="B135" s="128"/>
    </row>
    <row r="136" spans="2:2" s="127" customFormat="1">
      <c r="B136" s="128"/>
    </row>
    <row r="137" spans="2:2" s="127" customFormat="1">
      <c r="B137" s="128"/>
    </row>
    <row r="138" spans="2:2" s="127" customFormat="1">
      <c r="B138" s="128"/>
    </row>
    <row r="139" spans="2:2" s="127" customFormat="1">
      <c r="B139" s="128"/>
    </row>
    <row r="140" spans="2:2" s="127" customFormat="1">
      <c r="B140" s="128"/>
    </row>
    <row r="141" spans="2:2" s="127" customFormat="1">
      <c r="B141" s="128"/>
    </row>
    <row r="142" spans="2:2" s="127" customFormat="1">
      <c r="B142" s="128"/>
    </row>
    <row r="143" spans="2:2" s="127" customFormat="1">
      <c r="B143" s="128"/>
    </row>
    <row r="144" spans="2:2" s="127" customFormat="1">
      <c r="B144" s="128"/>
    </row>
    <row r="145" spans="2:5" s="127" customFormat="1">
      <c r="B145" s="128"/>
    </row>
    <row r="146" spans="2:5" s="127" customFormat="1">
      <c r="B146" s="128"/>
    </row>
    <row r="147" spans="2:5" s="127" customFormat="1">
      <c r="B147" s="128"/>
    </row>
    <row r="148" spans="2:5" s="127" customFormat="1">
      <c r="B148" s="128"/>
    </row>
    <row r="149" spans="2:5">
      <c r="C149" s="1"/>
      <c r="D149" s="1"/>
      <c r="E149" s="1"/>
    </row>
    <row r="150" spans="2:5">
      <c r="C150" s="1"/>
      <c r="D150" s="1"/>
      <c r="E150" s="1"/>
    </row>
    <row r="151" spans="2:5">
      <c r="C151" s="1"/>
      <c r="D151" s="1"/>
      <c r="E151" s="1"/>
    </row>
    <row r="152" spans="2:5">
      <c r="C152" s="1"/>
      <c r="D152" s="1"/>
      <c r="E152" s="1"/>
    </row>
    <row r="153" spans="2:5">
      <c r="C153" s="1"/>
      <c r="D153" s="1"/>
      <c r="E153" s="1"/>
    </row>
    <row r="154" spans="2:5">
      <c r="C154" s="1"/>
      <c r="D154" s="1"/>
      <c r="E154" s="1"/>
    </row>
    <row r="155" spans="2:5">
      <c r="C155" s="1"/>
      <c r="D155" s="1"/>
      <c r="E155" s="1"/>
    </row>
    <row r="156" spans="2:5">
      <c r="C156" s="1"/>
      <c r="D156" s="1"/>
      <c r="E156" s="1"/>
    </row>
    <row r="157" spans="2:5">
      <c r="C157" s="1"/>
      <c r="D157" s="1"/>
      <c r="E157" s="1"/>
    </row>
    <row r="158" spans="2:5">
      <c r="C158" s="1"/>
      <c r="D158" s="1"/>
      <c r="E158" s="1"/>
    </row>
    <row r="159" spans="2:5">
      <c r="C159" s="1"/>
      <c r="D159" s="1"/>
      <c r="E159" s="1"/>
    </row>
    <row r="160" spans="2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7" spans="2:5">
      <c r="B537" s="43"/>
    </row>
    <row r="538" spans="2:5">
      <c r="B538" s="43"/>
    </row>
    <row r="539" spans="2:5">
      <c r="B539" s="3"/>
    </row>
  </sheetData>
  <sheetProtection sheet="1" objects="1" scenarios="1"/>
  <mergeCells count="2">
    <mergeCell ref="B6:S6"/>
    <mergeCell ref="B7:S7"/>
  </mergeCells>
  <phoneticPr fontId="5" type="noConversion"/>
  <conditionalFormatting sqref="B12:B40">
    <cfRule type="cellIs" dxfId="18" priority="1" operator="equal">
      <formula>"NR3"</formula>
    </cfRule>
  </conditionalFormatting>
  <dataValidations count="1">
    <dataValidation allowBlank="1" showInputMessage="1" showErrorMessage="1" sqref="AH31:XFD34 D31:AF34 D35:XFD1048576 D1:XFD30 A1:B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188</v>
      </c>
      <c r="C1" s="76" t="s" vm="1">
        <v>263</v>
      </c>
    </row>
    <row r="2" spans="2:98">
      <c r="B2" s="56" t="s">
        <v>187</v>
      </c>
      <c r="C2" s="76" t="s">
        <v>264</v>
      </c>
    </row>
    <row r="3" spans="2:98">
      <c r="B3" s="56" t="s">
        <v>189</v>
      </c>
      <c r="C3" s="76" t="s">
        <v>265</v>
      </c>
    </row>
    <row r="4" spans="2:98">
      <c r="B4" s="56" t="s">
        <v>190</v>
      </c>
      <c r="C4" s="76">
        <v>2207</v>
      </c>
    </row>
    <row r="6" spans="2:98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</row>
    <row r="7" spans="2:98" ht="26.25" customHeight="1">
      <c r="B7" s="186" t="s">
        <v>98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2:98" s="3" customFormat="1" ht="63">
      <c r="B8" s="22" t="s">
        <v>125</v>
      </c>
      <c r="C8" s="30" t="s">
        <v>49</v>
      </c>
      <c r="D8" s="30" t="s">
        <v>127</v>
      </c>
      <c r="E8" s="30" t="s">
        <v>126</v>
      </c>
      <c r="F8" s="30" t="s">
        <v>69</v>
      </c>
      <c r="G8" s="30" t="s">
        <v>110</v>
      </c>
      <c r="H8" s="30" t="s">
        <v>249</v>
      </c>
      <c r="I8" s="30" t="s">
        <v>248</v>
      </c>
      <c r="J8" s="30" t="s">
        <v>119</v>
      </c>
      <c r="K8" s="30" t="s">
        <v>63</v>
      </c>
      <c r="L8" s="30" t="s">
        <v>191</v>
      </c>
      <c r="M8" s="31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258</v>
      </c>
      <c r="I9" s="32"/>
      <c r="J9" s="32" t="s">
        <v>252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26" customFormat="1" ht="18" customHeight="1">
      <c r="B11" s="114" t="s">
        <v>30</v>
      </c>
      <c r="C11" s="115"/>
      <c r="D11" s="115"/>
      <c r="E11" s="115"/>
      <c r="F11" s="115"/>
      <c r="G11" s="115"/>
      <c r="H11" s="116"/>
      <c r="I11" s="116"/>
      <c r="J11" s="116">
        <f>J12+J18</f>
        <v>16558.30141</v>
      </c>
      <c r="K11" s="115"/>
      <c r="L11" s="117">
        <f>J11/$J$11</f>
        <v>1</v>
      </c>
      <c r="M11" s="117">
        <f>J11/'סכום נכסי הקרן'!$C$42</f>
        <v>4.6648066311319207E-3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CT11" s="127"/>
    </row>
    <row r="12" spans="2:98" s="127" customFormat="1" ht="17.25" customHeight="1">
      <c r="B12" s="114" t="s">
        <v>242</v>
      </c>
      <c r="C12" s="115"/>
      <c r="D12" s="115"/>
      <c r="E12" s="115"/>
      <c r="F12" s="115"/>
      <c r="G12" s="115"/>
      <c r="H12" s="116"/>
      <c r="I12" s="116"/>
      <c r="J12" s="116">
        <f>J13</f>
        <v>2759.23216</v>
      </c>
      <c r="K12" s="115"/>
      <c r="L12" s="117">
        <f t="shared" ref="L12:L34" si="0">J12/$J$11</f>
        <v>0.16663739182411705</v>
      </c>
      <c r="M12" s="117">
        <f>J12/'סכום נכסי הקרן'!$C$42</f>
        <v>7.7733121037566939E-4</v>
      </c>
    </row>
    <row r="13" spans="2:98" s="127" customFormat="1">
      <c r="B13" s="103" t="s">
        <v>242</v>
      </c>
      <c r="C13" s="80"/>
      <c r="D13" s="80"/>
      <c r="E13" s="80"/>
      <c r="F13" s="80"/>
      <c r="G13" s="80"/>
      <c r="H13" s="86"/>
      <c r="I13" s="86"/>
      <c r="J13" s="86">
        <f>SUM(J14:J16)</f>
        <v>2759.23216</v>
      </c>
      <c r="K13" s="80"/>
      <c r="L13" s="87">
        <f t="shared" si="0"/>
        <v>0.16663739182411705</v>
      </c>
      <c r="M13" s="87">
        <f>J13/'סכום נכסי הקרן'!$C$42</f>
        <v>7.7733121037566939E-4</v>
      </c>
    </row>
    <row r="14" spans="2:98" s="127" customFormat="1">
      <c r="B14" s="77" t="s">
        <v>1510</v>
      </c>
      <c r="C14" s="78">
        <v>4960</v>
      </c>
      <c r="D14" s="89" t="s">
        <v>28</v>
      </c>
      <c r="E14" s="78" t="s">
        <v>1511</v>
      </c>
      <c r="F14" s="89" t="s">
        <v>199</v>
      </c>
      <c r="G14" s="89" t="s">
        <v>174</v>
      </c>
      <c r="H14" s="83">
        <v>123995.69</v>
      </c>
      <c r="I14" s="83">
        <v>100</v>
      </c>
      <c r="J14" s="83">
        <v>494.23442</v>
      </c>
      <c r="K14" s="84">
        <v>4.8481087515510092E-3</v>
      </c>
      <c r="L14" s="84">
        <f t="shared" si="0"/>
        <v>2.984813525024485E-2</v>
      </c>
      <c r="M14" s="84">
        <f>J14/'סכום נכסי הקרן'!$C$42</f>
        <v>1.392357792422646E-4</v>
      </c>
    </row>
    <row r="15" spans="2:98" s="127" customFormat="1">
      <c r="B15" s="77" t="s">
        <v>1512</v>
      </c>
      <c r="C15" s="78" t="s">
        <v>1513</v>
      </c>
      <c r="D15" s="89" t="s">
        <v>28</v>
      </c>
      <c r="E15" s="78" t="s">
        <v>1514</v>
      </c>
      <c r="F15" s="89" t="s">
        <v>336</v>
      </c>
      <c r="G15" s="89" t="s">
        <v>172</v>
      </c>
      <c r="H15" s="83">
        <v>76715.839999999997</v>
      </c>
      <c r="I15" s="83">
        <v>837.66250000000002</v>
      </c>
      <c r="J15" s="83">
        <v>2246.5988900000002</v>
      </c>
      <c r="K15" s="84">
        <v>1.4361898199247547E-3</v>
      </c>
      <c r="L15" s="84">
        <f t="shared" si="0"/>
        <v>0.13567810093390492</v>
      </c>
      <c r="M15" s="84">
        <f>J15/'סכום נכסי הקרן'!$C$42</f>
        <v>6.3291210493586578E-4</v>
      </c>
    </row>
    <row r="16" spans="2:98" s="127" customFormat="1">
      <c r="B16" s="77" t="s">
        <v>1515</v>
      </c>
      <c r="C16" s="78" t="s">
        <v>1516</v>
      </c>
      <c r="D16" s="89" t="s">
        <v>28</v>
      </c>
      <c r="E16" s="78" t="s">
        <v>1501</v>
      </c>
      <c r="F16" s="89" t="s">
        <v>376</v>
      </c>
      <c r="G16" s="89" t="s">
        <v>172</v>
      </c>
      <c r="H16" s="83">
        <v>401.41</v>
      </c>
      <c r="I16" s="83">
        <v>1311.0867000000001</v>
      </c>
      <c r="J16" s="83">
        <v>18.398849999999999</v>
      </c>
      <c r="K16" s="84">
        <v>4.0938796600050538E-5</v>
      </c>
      <c r="L16" s="84">
        <f t="shared" si="0"/>
        <v>1.1111556399673002E-3</v>
      </c>
      <c r="M16" s="84">
        <f>J16/'סכום נכסי הקרן'!$C$42</f>
        <v>5.183326197539095E-6</v>
      </c>
    </row>
    <row r="17" spans="2:13" s="127" customFormat="1">
      <c r="B17" s="77"/>
      <c r="C17" s="78"/>
      <c r="D17" s="78"/>
      <c r="E17" s="78"/>
      <c r="F17" s="78"/>
      <c r="G17" s="78"/>
      <c r="H17" s="83"/>
      <c r="I17" s="83"/>
      <c r="J17" s="78"/>
      <c r="K17" s="78"/>
      <c r="L17" s="84"/>
      <c r="M17" s="78"/>
    </row>
    <row r="18" spans="2:13" s="127" customFormat="1">
      <c r="B18" s="114" t="s">
        <v>241</v>
      </c>
      <c r="C18" s="115"/>
      <c r="D18" s="115"/>
      <c r="E18" s="115"/>
      <c r="F18" s="115"/>
      <c r="G18" s="115"/>
      <c r="H18" s="116"/>
      <c r="I18" s="116"/>
      <c r="J18" s="116">
        <v>13799.06925</v>
      </c>
      <c r="K18" s="115"/>
      <c r="L18" s="117">
        <f t="shared" si="0"/>
        <v>0.83336260817588292</v>
      </c>
      <c r="M18" s="117">
        <f>J18/'סכום נכסי הקרן'!$C$42</f>
        <v>3.8874754207562515E-3</v>
      </c>
    </row>
    <row r="19" spans="2:13" s="127" customFormat="1">
      <c r="B19" s="103" t="s">
        <v>67</v>
      </c>
      <c r="C19" s="80"/>
      <c r="D19" s="80"/>
      <c r="E19" s="80"/>
      <c r="F19" s="80"/>
      <c r="G19" s="80"/>
      <c r="H19" s="86"/>
      <c r="I19" s="86"/>
      <c r="J19" s="86">
        <v>13799.06925</v>
      </c>
      <c r="K19" s="80"/>
      <c r="L19" s="87">
        <f t="shared" si="0"/>
        <v>0.83336260817588292</v>
      </c>
      <c r="M19" s="87">
        <f>J19/'סכום נכסי הקרן'!$C$42</f>
        <v>3.8874754207562515E-3</v>
      </c>
    </row>
    <row r="20" spans="2:13" s="127" customFormat="1">
      <c r="B20" s="77" t="s">
        <v>1517</v>
      </c>
      <c r="C20" s="78">
        <v>3610</v>
      </c>
      <c r="D20" s="89" t="s">
        <v>28</v>
      </c>
      <c r="E20" s="78"/>
      <c r="F20" s="89" t="s">
        <v>336</v>
      </c>
      <c r="G20" s="89" t="s">
        <v>172</v>
      </c>
      <c r="H20" s="83">
        <v>27000</v>
      </c>
      <c r="I20" s="83">
        <v>370.73149999999998</v>
      </c>
      <c r="J20" s="83">
        <v>349.9409</v>
      </c>
      <c r="K20" s="84">
        <v>3.9525664446511555E-3</v>
      </c>
      <c r="L20" s="84">
        <f t="shared" si="0"/>
        <v>2.1133864599702318E-2</v>
      </c>
      <c r="M20" s="84">
        <f>J20/'סכום נכסי הקרן'!$C$42</f>
        <v>9.858539172613553E-5</v>
      </c>
    </row>
    <row r="21" spans="2:13" s="127" customFormat="1">
      <c r="B21" s="77" t="s">
        <v>1518</v>
      </c>
      <c r="C21" s="78" t="s">
        <v>1519</v>
      </c>
      <c r="D21" s="89" t="s">
        <v>28</v>
      </c>
      <c r="E21" s="78"/>
      <c r="F21" s="89" t="s">
        <v>1056</v>
      </c>
      <c r="G21" s="89" t="s">
        <v>172</v>
      </c>
      <c r="H21" s="83">
        <v>209.78</v>
      </c>
      <c r="I21" s="83">
        <v>74243.038</v>
      </c>
      <c r="J21" s="83">
        <v>544.49944999999991</v>
      </c>
      <c r="K21" s="84">
        <v>2.4750562397479782E-3</v>
      </c>
      <c r="L21" s="84">
        <f t="shared" si="0"/>
        <v>3.288377451996146E-2</v>
      </c>
      <c r="M21" s="84">
        <f>J21/'סכום נכסי הקרן'!$C$42</f>
        <v>1.5339644943736312E-4</v>
      </c>
    </row>
    <row r="22" spans="2:13" s="127" customFormat="1">
      <c r="B22" s="77" t="s">
        <v>1520</v>
      </c>
      <c r="C22" s="78" t="s">
        <v>1521</v>
      </c>
      <c r="D22" s="89" t="s">
        <v>28</v>
      </c>
      <c r="E22" s="78"/>
      <c r="F22" s="89" t="s">
        <v>1056</v>
      </c>
      <c r="G22" s="89" t="s">
        <v>172</v>
      </c>
      <c r="H22" s="83">
        <v>115286</v>
      </c>
      <c r="I22" s="83">
        <v>254.63800000000001</v>
      </c>
      <c r="J22" s="83">
        <v>1026.29261</v>
      </c>
      <c r="K22" s="84">
        <v>4.7520009569458066E-3</v>
      </c>
      <c r="L22" s="84">
        <f t="shared" si="0"/>
        <v>6.1980548885297769E-2</v>
      </c>
      <c r="M22" s="84">
        <f>J22/'סכום נכסי הקרן'!$C$42</f>
        <v>2.8912727544133323E-4</v>
      </c>
    </row>
    <row r="23" spans="2:13" s="127" customFormat="1">
      <c r="B23" s="77" t="s">
        <v>1522</v>
      </c>
      <c r="C23" s="78" t="s">
        <v>1523</v>
      </c>
      <c r="D23" s="89" t="s">
        <v>28</v>
      </c>
      <c r="E23" s="78"/>
      <c r="F23" s="89" t="s">
        <v>1056</v>
      </c>
      <c r="G23" s="89" t="s">
        <v>172</v>
      </c>
      <c r="H23" s="83">
        <v>153.26</v>
      </c>
      <c r="I23" s="83">
        <v>29481.477999999999</v>
      </c>
      <c r="J23" s="83">
        <v>157.96084999999999</v>
      </c>
      <c r="K23" s="84">
        <v>2.9400452152327566E-3</v>
      </c>
      <c r="L23" s="84">
        <f t="shared" si="0"/>
        <v>9.5396771739281912E-3</v>
      </c>
      <c r="M23" s="84">
        <f>J23/'סכום נכסי הקרן'!$C$42</f>
        <v>4.4500749339798048E-5</v>
      </c>
    </row>
    <row r="24" spans="2:13" s="127" customFormat="1">
      <c r="B24" s="77" t="s">
        <v>1524</v>
      </c>
      <c r="C24" s="78">
        <v>2994</v>
      </c>
      <c r="D24" s="89" t="s">
        <v>28</v>
      </c>
      <c r="E24" s="78"/>
      <c r="F24" s="89" t="s">
        <v>336</v>
      </c>
      <c r="G24" s="89" t="s">
        <v>174</v>
      </c>
      <c r="H24" s="83">
        <v>913.97</v>
      </c>
      <c r="I24" s="83">
        <v>21214.933099999998</v>
      </c>
      <c r="J24" s="83">
        <v>772.85852</v>
      </c>
      <c r="K24" s="84">
        <v>1.6914981439362631E-3</v>
      </c>
      <c r="L24" s="84">
        <f t="shared" si="0"/>
        <v>4.6674988023424319E-2</v>
      </c>
      <c r="M24" s="84">
        <f>J24/'סכום נכסי הקרן'!$C$42</f>
        <v>2.1772979363967273E-4</v>
      </c>
    </row>
    <row r="25" spans="2:13" s="127" customFormat="1">
      <c r="B25" s="77" t="s">
        <v>1525</v>
      </c>
      <c r="C25" s="78" t="s">
        <v>1526</v>
      </c>
      <c r="D25" s="89" t="s">
        <v>28</v>
      </c>
      <c r="E25" s="78"/>
      <c r="F25" s="89" t="s">
        <v>1056</v>
      </c>
      <c r="G25" s="89" t="s">
        <v>174</v>
      </c>
      <c r="H25" s="83">
        <v>87.1</v>
      </c>
      <c r="I25" s="83">
        <v>77777.335999999996</v>
      </c>
      <c r="J25" s="83">
        <v>270.03591</v>
      </c>
      <c r="K25" s="84">
        <v>2.9401270634476719E-3</v>
      </c>
      <c r="L25" s="84">
        <f t="shared" si="0"/>
        <v>1.6308189065631945E-2</v>
      </c>
      <c r="M25" s="84">
        <f>J25/'סכום נכסי הקרן'!$C$42</f>
        <v>7.607454849511298E-5</v>
      </c>
    </row>
    <row r="26" spans="2:13" s="127" customFormat="1">
      <c r="B26" s="77" t="s">
        <v>1699</v>
      </c>
      <c r="C26" s="78">
        <v>4654</v>
      </c>
      <c r="D26" s="89" t="s">
        <v>28</v>
      </c>
      <c r="E26" s="78"/>
      <c r="F26" s="89" t="s">
        <v>1056</v>
      </c>
      <c r="G26" s="89" t="s">
        <v>175</v>
      </c>
      <c r="H26" s="83">
        <v>145700.5</v>
      </c>
      <c r="I26" s="83">
        <v>413.66180000000003</v>
      </c>
      <c r="J26" s="83">
        <v>2737.5568699999999</v>
      </c>
      <c r="K26" s="84">
        <v>1.4749999999999999E-2</v>
      </c>
      <c r="L26" s="84">
        <f t="shared" si="0"/>
        <v>0.1653283632309481</v>
      </c>
      <c r="M26" s="84">
        <f>J26/'סכום נכסי הקרן'!$C$42</f>
        <v>7.7122484511391346E-4</v>
      </c>
    </row>
    <row r="27" spans="2:13" s="127" customFormat="1">
      <c r="B27" s="77" t="s">
        <v>1527</v>
      </c>
      <c r="C27" s="78" t="s">
        <v>1528</v>
      </c>
      <c r="D27" s="89" t="s">
        <v>28</v>
      </c>
      <c r="E27" s="78"/>
      <c r="F27" s="89" t="s">
        <v>1056</v>
      </c>
      <c r="G27" s="89" t="s">
        <v>172</v>
      </c>
      <c r="H27" s="83">
        <v>124.93</v>
      </c>
      <c r="I27" s="83">
        <v>136389.7732</v>
      </c>
      <c r="J27" s="83">
        <v>595.68477000000007</v>
      </c>
      <c r="K27" s="84">
        <v>2.3601636566535251E-3</v>
      </c>
      <c r="L27" s="84">
        <f t="shared" si="0"/>
        <v>3.5974992558128589E-2</v>
      </c>
      <c r="M27" s="84">
        <f>J27/'סכום נכסי הקרן'!$C$42</f>
        <v>1.6781638384007972E-4</v>
      </c>
    </row>
    <row r="28" spans="2:13" s="127" customFormat="1">
      <c r="B28" s="77" t="s">
        <v>1529</v>
      </c>
      <c r="C28" s="78" t="s">
        <v>1530</v>
      </c>
      <c r="D28" s="89" t="s">
        <v>28</v>
      </c>
      <c r="E28" s="78"/>
      <c r="F28" s="89" t="s">
        <v>336</v>
      </c>
      <c r="G28" s="89" t="s">
        <v>172</v>
      </c>
      <c r="H28" s="83">
        <v>14944</v>
      </c>
      <c r="I28" s="83">
        <v>374.1508</v>
      </c>
      <c r="J28" s="83">
        <v>195.47220000000002</v>
      </c>
      <c r="K28" s="84">
        <v>4.1582684613958145E-3</v>
      </c>
      <c r="L28" s="84">
        <f t="shared" si="0"/>
        <v>1.1805087681394006E-2</v>
      </c>
      <c r="M28" s="84">
        <f>J28/'סכום נכסי הקרן'!$C$42</f>
        <v>5.5068451297260516E-5</v>
      </c>
    </row>
    <row r="29" spans="2:13" s="127" customFormat="1">
      <c r="B29" s="77" t="s">
        <v>1531</v>
      </c>
      <c r="C29" s="78" t="s">
        <v>1532</v>
      </c>
      <c r="D29" s="89" t="s">
        <v>28</v>
      </c>
      <c r="E29" s="78"/>
      <c r="F29" s="89" t="s">
        <v>1056</v>
      </c>
      <c r="G29" s="89" t="s">
        <v>172</v>
      </c>
      <c r="H29" s="83">
        <v>105683</v>
      </c>
      <c r="I29" s="83">
        <v>319.58089999999999</v>
      </c>
      <c r="J29" s="83">
        <v>1180.7484099999999</v>
      </c>
      <c r="K29" s="84">
        <v>2.4030848918492162E-3</v>
      </c>
      <c r="L29" s="84">
        <f t="shared" si="0"/>
        <v>7.130854673818865E-2</v>
      </c>
      <c r="M29" s="84">
        <f>J29/'סכום נכסי הקרן'!$C$42</f>
        <v>3.3264058168068288E-4</v>
      </c>
    </row>
    <row r="30" spans="2:13" s="127" customFormat="1">
      <c r="B30" s="77" t="s">
        <v>1533</v>
      </c>
      <c r="C30" s="78">
        <v>4637</v>
      </c>
      <c r="D30" s="89" t="s">
        <v>28</v>
      </c>
      <c r="E30" s="78"/>
      <c r="F30" s="89" t="s">
        <v>1056</v>
      </c>
      <c r="G30" s="89" t="s">
        <v>175</v>
      </c>
      <c r="H30" s="83">
        <v>553370</v>
      </c>
      <c r="I30" s="83">
        <v>77.473299999999995</v>
      </c>
      <c r="J30" s="83">
        <v>1947.2618500000001</v>
      </c>
      <c r="K30" s="84">
        <v>4.3336441942712148E-3</v>
      </c>
      <c r="L30" s="84">
        <f t="shared" si="0"/>
        <v>0.11760033845162383</v>
      </c>
      <c r="M30" s="84">
        <f>J30/'סכום נכסי הקרן'!$C$42</f>
        <v>5.4858283863249303E-4</v>
      </c>
    </row>
    <row r="31" spans="2:13" s="127" customFormat="1">
      <c r="B31" s="77" t="s">
        <v>1534</v>
      </c>
      <c r="C31" s="78">
        <v>3865</v>
      </c>
      <c r="D31" s="89" t="s">
        <v>28</v>
      </c>
      <c r="E31" s="78"/>
      <c r="F31" s="89" t="s">
        <v>336</v>
      </c>
      <c r="G31" s="89" t="s">
        <v>172</v>
      </c>
      <c r="H31" s="83">
        <v>13855</v>
      </c>
      <c r="I31" s="83">
        <v>388.02890000000002</v>
      </c>
      <c r="J31" s="83">
        <v>187.94985</v>
      </c>
      <c r="K31" s="84">
        <v>3.2035806704400448E-3</v>
      </c>
      <c r="L31" s="84">
        <f t="shared" si="0"/>
        <v>1.1350792895127037E-2</v>
      </c>
      <c r="M31" s="84">
        <f>J31/'סכום נכסי הקרן'!$C$42</f>
        <v>5.2949253965793691E-5</v>
      </c>
    </row>
    <row r="32" spans="2:13" s="127" customFormat="1">
      <c r="B32" s="77" t="s">
        <v>1535</v>
      </c>
      <c r="C32" s="78" t="s">
        <v>1536</v>
      </c>
      <c r="D32" s="89" t="s">
        <v>28</v>
      </c>
      <c r="E32" s="78"/>
      <c r="F32" s="89" t="s">
        <v>1056</v>
      </c>
      <c r="G32" s="89" t="s">
        <v>172</v>
      </c>
      <c r="H32" s="83">
        <v>36.43</v>
      </c>
      <c r="I32" s="83">
        <v>138232.29579999999</v>
      </c>
      <c r="J32" s="83">
        <v>176.04923000000002</v>
      </c>
      <c r="K32" s="84">
        <v>2.9401842397085483E-3</v>
      </c>
      <c r="L32" s="84">
        <f t="shared" si="0"/>
        <v>1.0632082702255873E-2</v>
      </c>
      <c r="M32" s="84">
        <f>J32/'סכום נכסי הקרן'!$C$42</f>
        <v>4.9596609892226184E-5</v>
      </c>
    </row>
    <row r="33" spans="2:13" s="127" customFormat="1">
      <c r="B33" s="77" t="s">
        <v>1537</v>
      </c>
      <c r="C33" s="78">
        <v>4811</v>
      </c>
      <c r="D33" s="89" t="s">
        <v>28</v>
      </c>
      <c r="E33" s="78"/>
      <c r="F33" s="89" t="s">
        <v>1056</v>
      </c>
      <c r="G33" s="89" t="s">
        <v>172</v>
      </c>
      <c r="H33" s="83">
        <v>163790</v>
      </c>
      <c r="I33" s="83">
        <v>281.72609999999997</v>
      </c>
      <c r="J33" s="83">
        <v>1613.19138</v>
      </c>
      <c r="K33" s="84">
        <v>8.4557595568595934E-3</v>
      </c>
      <c r="L33" s="84">
        <f t="shared" si="0"/>
        <v>9.7424931462218145E-2</v>
      </c>
      <c r="M33" s="84">
        <f>J33/'סכום נכסי הקרן'!$C$42</f>
        <v>4.5446846632252809E-4</v>
      </c>
    </row>
    <row r="34" spans="2:13" s="127" customFormat="1">
      <c r="B34" s="77" t="s">
        <v>1538</v>
      </c>
      <c r="C34" s="78">
        <v>5356</v>
      </c>
      <c r="D34" s="89" t="s">
        <v>28</v>
      </c>
      <c r="E34" s="78"/>
      <c r="F34" s="89" t="s">
        <v>1056</v>
      </c>
      <c r="G34" s="89" t="s">
        <v>172</v>
      </c>
      <c r="H34" s="83">
        <v>252563</v>
      </c>
      <c r="I34" s="83">
        <v>231.44489999999999</v>
      </c>
      <c r="J34" s="83">
        <v>2043.56645</v>
      </c>
      <c r="K34" s="84">
        <v>1.0657587149427834E-2</v>
      </c>
      <c r="L34" s="84">
        <f t="shared" si="0"/>
        <v>0.12341643018805272</v>
      </c>
      <c r="M34" s="84">
        <f>J34/'סכום נכסי הקרן'!$C$42</f>
        <v>5.7571378193185807E-4</v>
      </c>
    </row>
    <row r="35" spans="2:13" s="127" customFormat="1">
      <c r="B35" s="81"/>
      <c r="C35" s="78"/>
      <c r="D35" s="78"/>
      <c r="E35" s="78"/>
      <c r="F35" s="78"/>
      <c r="G35" s="78"/>
      <c r="H35" s="83"/>
      <c r="I35" s="83"/>
      <c r="J35" s="78"/>
      <c r="K35" s="78"/>
      <c r="L35" s="84"/>
      <c r="M35" s="78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91" t="s">
        <v>262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91" t="s">
        <v>121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91" t="s">
        <v>247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91" t="s">
        <v>257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2:13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2:13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2:13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2:13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</row>
    <row r="116" spans="2:13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</row>
    <row r="117" spans="2:13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</row>
    <row r="118" spans="2:13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</row>
    <row r="119" spans="2:13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</row>
    <row r="120" spans="2:13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</row>
    <row r="121" spans="2:13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</row>
    <row r="122" spans="2:13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</row>
    <row r="123" spans="2:13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</row>
    <row r="124" spans="2:13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</row>
    <row r="125" spans="2:13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</row>
    <row r="126" spans="2:13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</row>
    <row r="127" spans="2:13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</row>
    <row r="128" spans="2:13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</row>
    <row r="129" spans="2:13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</row>
    <row r="130" spans="2:13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</row>
    <row r="131" spans="2:13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</row>
    <row r="132" spans="2:13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</row>
    <row r="133" spans="2:13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</row>
    <row r="134" spans="2:13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</row>
    <row r="135" spans="2:13">
      <c r="C135" s="1"/>
      <c r="D135" s="1"/>
      <c r="E135" s="1"/>
    </row>
    <row r="136" spans="2:13">
      <c r="C136" s="1"/>
      <c r="D136" s="1"/>
      <c r="E136" s="1"/>
    </row>
    <row r="137" spans="2:13">
      <c r="C137" s="1"/>
      <c r="D137" s="1"/>
      <c r="E137" s="1"/>
    </row>
    <row r="138" spans="2:13">
      <c r="C138" s="1"/>
      <c r="D138" s="1"/>
      <c r="E138" s="1"/>
    </row>
    <row r="139" spans="2:13">
      <c r="C139" s="1"/>
      <c r="D139" s="1"/>
      <c r="E139" s="1"/>
    </row>
    <row r="140" spans="2:13">
      <c r="C140" s="1"/>
      <c r="D140" s="1"/>
      <c r="E140" s="1"/>
    </row>
    <row r="141" spans="2:13">
      <c r="C141" s="1"/>
      <c r="D141" s="1"/>
      <c r="E141" s="1"/>
    </row>
    <row r="142" spans="2:13">
      <c r="C142" s="1"/>
      <c r="D142" s="1"/>
      <c r="E142" s="1"/>
    </row>
    <row r="143" spans="2:13">
      <c r="C143" s="1"/>
      <c r="D143" s="1"/>
      <c r="E143" s="1"/>
    </row>
    <row r="144" spans="2:13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H21:XFD23 A1:B1048576 D21:AF23 C5:C1048576 D1:XFD20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T63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1.7109375" style="2" bestFit="1" customWidth="1"/>
    <col min="3" max="3" width="41.7109375" style="2" bestFit="1" customWidth="1"/>
    <col min="4" max="4" width="12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6" t="s">
        <v>188</v>
      </c>
      <c r="C1" s="76" t="s" vm="1">
        <v>263</v>
      </c>
    </row>
    <row r="2" spans="2:46">
      <c r="B2" s="56" t="s">
        <v>187</v>
      </c>
      <c r="C2" s="76" t="s">
        <v>264</v>
      </c>
    </row>
    <row r="3" spans="2:46">
      <c r="B3" s="56" t="s">
        <v>189</v>
      </c>
      <c r="C3" s="76" t="s">
        <v>265</v>
      </c>
    </row>
    <row r="4" spans="2:46">
      <c r="B4" s="56" t="s">
        <v>190</v>
      </c>
      <c r="C4" s="76">
        <v>2207</v>
      </c>
    </row>
    <row r="6" spans="2:46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46" ht="26.25" customHeight="1">
      <c r="B7" s="186" t="s">
        <v>105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46" s="3" customFormat="1" ht="78.75">
      <c r="B8" s="22" t="s">
        <v>125</v>
      </c>
      <c r="C8" s="30" t="s">
        <v>49</v>
      </c>
      <c r="D8" s="30" t="s">
        <v>110</v>
      </c>
      <c r="E8" s="30" t="s">
        <v>111</v>
      </c>
      <c r="F8" s="30" t="s">
        <v>249</v>
      </c>
      <c r="G8" s="30" t="s">
        <v>248</v>
      </c>
      <c r="H8" s="30" t="s">
        <v>119</v>
      </c>
      <c r="I8" s="30" t="s">
        <v>63</v>
      </c>
      <c r="J8" s="30" t="s">
        <v>191</v>
      </c>
      <c r="K8" s="31" t="s">
        <v>193</v>
      </c>
      <c r="AT8" s="1"/>
    </row>
    <row r="9" spans="2:46" s="3" customFormat="1" ht="21" customHeight="1">
      <c r="B9" s="15"/>
      <c r="C9" s="16"/>
      <c r="D9" s="16"/>
      <c r="E9" s="32" t="s">
        <v>22</v>
      </c>
      <c r="F9" s="32" t="s">
        <v>258</v>
      </c>
      <c r="G9" s="32"/>
      <c r="H9" s="32" t="s">
        <v>252</v>
      </c>
      <c r="I9" s="32" t="s">
        <v>20</v>
      </c>
      <c r="J9" s="32" t="s">
        <v>20</v>
      </c>
      <c r="K9" s="33" t="s">
        <v>20</v>
      </c>
      <c r="AT9" s="1"/>
    </row>
    <row r="10" spans="2:46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AT10" s="1"/>
    </row>
    <row r="11" spans="2:46" s="4" customFormat="1" ht="18" customHeight="1">
      <c r="B11" s="114" t="s">
        <v>1539</v>
      </c>
      <c r="C11" s="115"/>
      <c r="D11" s="115"/>
      <c r="E11" s="115"/>
      <c r="F11" s="116"/>
      <c r="G11" s="118"/>
      <c r="H11" s="116">
        <v>6994.0817200000001</v>
      </c>
      <c r="I11" s="115"/>
      <c r="J11" s="117">
        <v>1</v>
      </c>
      <c r="K11" s="117">
        <f>H11/'סכום נכסי הקרן'!$C$42</f>
        <v>1.9703735291610779E-3</v>
      </c>
      <c r="L11" s="3"/>
      <c r="M11" s="3"/>
      <c r="AT11" s="1"/>
    </row>
    <row r="12" spans="2:46" ht="21" customHeight="1">
      <c r="B12" s="114" t="s">
        <v>1540</v>
      </c>
      <c r="C12" s="115"/>
      <c r="D12" s="115"/>
      <c r="E12" s="115"/>
      <c r="F12" s="116"/>
      <c r="G12" s="118"/>
      <c r="H12" s="116">
        <v>181.19614000000001</v>
      </c>
      <c r="I12" s="115"/>
      <c r="J12" s="117">
        <v>2.5907066467619141E-2</v>
      </c>
      <c r="K12" s="117">
        <f>H12/'סכום נכסי הקרן'!$C$42</f>
        <v>5.1046597986013346E-5</v>
      </c>
      <c r="L12" s="130"/>
    </row>
    <row r="13" spans="2:46">
      <c r="B13" s="114" t="s">
        <v>237</v>
      </c>
      <c r="C13" s="115"/>
      <c r="D13" s="115"/>
      <c r="E13" s="115"/>
      <c r="F13" s="116"/>
      <c r="G13" s="118"/>
      <c r="H13" s="116">
        <v>181.19614000000001</v>
      </c>
      <c r="I13" s="115"/>
      <c r="J13" s="117">
        <v>2.5907066467619141E-2</v>
      </c>
      <c r="K13" s="117">
        <f>H13/'סכום נכסי הקרן'!$C$42</f>
        <v>5.1046597986013346E-5</v>
      </c>
      <c r="L13" s="130"/>
    </row>
    <row r="14" spans="2:46">
      <c r="B14" s="77" t="s">
        <v>1541</v>
      </c>
      <c r="C14" s="78">
        <v>5277</v>
      </c>
      <c r="D14" s="89" t="s">
        <v>172</v>
      </c>
      <c r="E14" s="104">
        <v>42545</v>
      </c>
      <c r="F14" s="83">
        <v>64272.45</v>
      </c>
      <c r="G14" s="85">
        <v>80.6404</v>
      </c>
      <c r="H14" s="83">
        <v>181.19614000000001</v>
      </c>
      <c r="I14" s="84">
        <v>1.7666666666666666E-3</v>
      </c>
      <c r="J14" s="84">
        <v>2.5907066467619141E-2</v>
      </c>
      <c r="K14" s="84">
        <f>H14/'סכום נכסי הקרן'!$C$42</f>
        <v>5.1046597986013346E-5</v>
      </c>
      <c r="L14" s="130"/>
    </row>
    <row r="15" spans="2:46">
      <c r="B15" s="77"/>
      <c r="C15" s="78"/>
      <c r="D15" s="78"/>
      <c r="E15" s="78"/>
      <c r="F15" s="83"/>
      <c r="G15" s="85"/>
      <c r="H15" s="78"/>
      <c r="I15" s="84"/>
      <c r="J15" s="84"/>
      <c r="K15" s="78"/>
      <c r="L15" s="130"/>
    </row>
    <row r="16" spans="2:46">
      <c r="B16" s="114" t="s">
        <v>1542</v>
      </c>
      <c r="C16" s="115"/>
      <c r="D16" s="115"/>
      <c r="E16" s="115"/>
      <c r="F16" s="116"/>
      <c r="G16" s="118"/>
      <c r="H16" s="116">
        <v>6812.885580000001</v>
      </c>
      <c r="I16" s="84"/>
      <c r="J16" s="117">
        <v>0.97409293353238102</v>
      </c>
      <c r="K16" s="117">
        <f>H16/'סכום נכסי הקרן'!$C$42</f>
        <v>1.9193269311750646E-3</v>
      </c>
      <c r="L16" s="130"/>
    </row>
    <row r="17" spans="2:12">
      <c r="B17" s="114" t="s">
        <v>237</v>
      </c>
      <c r="C17" s="115"/>
      <c r="D17" s="115"/>
      <c r="E17" s="115"/>
      <c r="F17" s="116"/>
      <c r="G17" s="118"/>
      <c r="H17" s="116">
        <v>220.91670999999999</v>
      </c>
      <c r="I17" s="84"/>
      <c r="J17" s="117">
        <v>3.1586235169125246E-2</v>
      </c>
      <c r="K17" s="117">
        <f>H17/'סכום נכסי הקרן'!$C$42</f>
        <v>6.2236681663101065E-5</v>
      </c>
      <c r="L17" s="130"/>
    </row>
    <row r="18" spans="2:12">
      <c r="B18" s="77" t="s">
        <v>1543</v>
      </c>
      <c r="C18" s="78">
        <v>5288</v>
      </c>
      <c r="D18" s="89" t="s">
        <v>172</v>
      </c>
      <c r="E18" s="104">
        <v>42768</v>
      </c>
      <c r="F18" s="83">
        <v>63191.28</v>
      </c>
      <c r="G18" s="85">
        <v>100</v>
      </c>
      <c r="H18" s="83">
        <v>220.91670999999999</v>
      </c>
      <c r="I18" s="84">
        <v>1.584045943296415E-3</v>
      </c>
      <c r="J18" s="84">
        <v>3.1586235169125246E-2</v>
      </c>
      <c r="K18" s="84">
        <f>H18/'סכום נכסי הקרן'!$C$42</f>
        <v>6.2236681663101065E-5</v>
      </c>
      <c r="L18" s="130"/>
    </row>
    <row r="19" spans="2:12">
      <c r="B19" s="77"/>
      <c r="C19" s="78"/>
      <c r="D19" s="78"/>
      <c r="E19" s="78"/>
      <c r="F19" s="83"/>
      <c r="G19" s="85"/>
      <c r="H19" s="78"/>
      <c r="I19" s="84"/>
      <c r="J19" s="84"/>
      <c r="K19" s="78"/>
      <c r="L19" s="130"/>
    </row>
    <row r="20" spans="2:12">
      <c r="B20" s="103" t="s">
        <v>240</v>
      </c>
      <c r="C20" s="80"/>
      <c r="D20" s="80"/>
      <c r="E20" s="80"/>
      <c r="F20" s="86"/>
      <c r="G20" s="88"/>
      <c r="H20" s="86">
        <v>6591.9688700000006</v>
      </c>
      <c r="I20" s="84"/>
      <c r="J20" s="87">
        <v>0.94250669836325573</v>
      </c>
      <c r="K20" s="87">
        <f>H20/'סכום נכסי הקרן'!$C$42</f>
        <v>1.8570902495119634E-3</v>
      </c>
      <c r="L20" s="130"/>
    </row>
    <row r="21" spans="2:12">
      <c r="B21" s="77" t="s">
        <v>1544</v>
      </c>
      <c r="C21" s="78">
        <v>5291</v>
      </c>
      <c r="D21" s="89" t="s">
        <v>172</v>
      </c>
      <c r="E21" s="104">
        <v>42908</v>
      </c>
      <c r="F21" s="83">
        <v>196770.46</v>
      </c>
      <c r="G21" s="85">
        <v>100</v>
      </c>
      <c r="H21" s="83">
        <v>687.90953000000002</v>
      </c>
      <c r="I21" s="84">
        <v>1.1534461293378881E-3</v>
      </c>
      <c r="J21" s="84">
        <v>9.8355946861884827E-2</v>
      </c>
      <c r="K21" s="84">
        <f>H21/'סכום נכסי הקרן'!$C$42</f>
        <v>1.9379795413223142E-4</v>
      </c>
      <c r="L21" s="130"/>
    </row>
    <row r="22" spans="2:12" ht="16.5" customHeight="1">
      <c r="B22" s="77" t="s">
        <v>1545</v>
      </c>
      <c r="C22" s="78">
        <v>5281</v>
      </c>
      <c r="D22" s="89" t="s">
        <v>172</v>
      </c>
      <c r="E22" s="104">
        <v>42642</v>
      </c>
      <c r="F22" s="83">
        <v>452114.06</v>
      </c>
      <c r="G22" s="85">
        <v>86.594999999999999</v>
      </c>
      <c r="H22" s="83">
        <v>1368.7125600000002</v>
      </c>
      <c r="I22" s="84">
        <v>4.2016874766105476E-4</v>
      </c>
      <c r="J22" s="84">
        <v>0.19569582037997693</v>
      </c>
      <c r="K22" s="84">
        <f>H22/'סכום נכסי הקרן'!$C$42</f>
        <v>3.8559386424416754E-4</v>
      </c>
      <c r="L22" s="130"/>
    </row>
    <row r="23" spans="2:12" ht="16.5" customHeight="1">
      <c r="B23" s="77" t="s">
        <v>1546</v>
      </c>
      <c r="C23" s="78">
        <v>5290</v>
      </c>
      <c r="D23" s="89" t="s">
        <v>172</v>
      </c>
      <c r="E23" s="104">
        <v>42779</v>
      </c>
      <c r="F23" s="83">
        <v>253308.38</v>
      </c>
      <c r="G23" s="85">
        <v>102.0545</v>
      </c>
      <c r="H23" s="83">
        <v>903.76005000000009</v>
      </c>
      <c r="I23" s="84">
        <v>3.2935482125629801E-4</v>
      </c>
      <c r="J23" s="84">
        <v>0.12921782818402644</v>
      </c>
      <c r="K23" s="84">
        <f>H23/'סכום נכסי הקרן'!$C$42</f>
        <v>2.5460738814948994E-4</v>
      </c>
      <c r="L23" s="130"/>
    </row>
    <row r="24" spans="2:12" ht="16.5" customHeight="1">
      <c r="B24" s="77" t="s">
        <v>1547</v>
      </c>
      <c r="C24" s="78">
        <v>5285</v>
      </c>
      <c r="D24" s="89" t="s">
        <v>172</v>
      </c>
      <c r="E24" s="104">
        <v>42718</v>
      </c>
      <c r="F24" s="83">
        <v>137024.53</v>
      </c>
      <c r="G24" s="85">
        <v>90.480800000000002</v>
      </c>
      <c r="H24" s="83">
        <v>433.43718999999999</v>
      </c>
      <c r="I24" s="84">
        <v>2.0710860350877188E-4</v>
      </c>
      <c r="J24" s="84">
        <v>6.1971993944617505E-2</v>
      </c>
      <c r="K24" s="84">
        <f>H24/'סכום נכסי הקרן'!$C$42</f>
        <v>1.2210797641780494E-4</v>
      </c>
      <c r="L24" s="130"/>
    </row>
    <row r="25" spans="2:12">
      <c r="B25" s="77" t="s">
        <v>1548</v>
      </c>
      <c r="C25" s="78">
        <v>5280</v>
      </c>
      <c r="D25" s="89" t="s">
        <v>172</v>
      </c>
      <c r="E25" s="104">
        <v>42604</v>
      </c>
      <c r="F25" s="83">
        <v>36891.22</v>
      </c>
      <c r="G25" s="85">
        <v>90.658600000000007</v>
      </c>
      <c r="H25" s="83">
        <v>116.92393</v>
      </c>
      <c r="I25" s="84">
        <v>1.7567247619047616E-2</v>
      </c>
      <c r="J25" s="84">
        <v>1.6717552736858786E-2</v>
      </c>
      <c r="K25" s="84">
        <f>H25/'סכום נכסי הקרן'!$C$42</f>
        <v>3.2939823385060875E-5</v>
      </c>
      <c r="L25" s="130"/>
    </row>
    <row r="26" spans="2:12">
      <c r="B26" s="77" t="s">
        <v>1549</v>
      </c>
      <c r="C26" s="78">
        <v>5292</v>
      </c>
      <c r="D26" s="89" t="s">
        <v>172</v>
      </c>
      <c r="E26" s="104">
        <v>42814</v>
      </c>
      <c r="F26" s="83">
        <v>31621.040000000001</v>
      </c>
      <c r="G26" s="85">
        <v>100</v>
      </c>
      <c r="H26" s="83">
        <v>110.54716000000001</v>
      </c>
      <c r="I26" s="84">
        <v>1.7567247619047616E-2</v>
      </c>
      <c r="J26" s="84">
        <v>1.5805814748186844E-2</v>
      </c>
      <c r="K26" s="84">
        <f>H26/'סכום נכסי הקרן'!$C$42</f>
        <v>3.1143358986651125E-5</v>
      </c>
      <c r="L26" s="130"/>
    </row>
    <row r="27" spans="2:12">
      <c r="B27" s="77" t="s">
        <v>1550</v>
      </c>
      <c r="C27" s="78">
        <v>5296</v>
      </c>
      <c r="D27" s="89" t="s">
        <v>172</v>
      </c>
      <c r="E27" s="104">
        <v>42912</v>
      </c>
      <c r="F27" s="83">
        <v>31621.05</v>
      </c>
      <c r="G27" s="85">
        <v>100</v>
      </c>
      <c r="H27" s="83">
        <v>110.54719</v>
      </c>
      <c r="I27" s="84">
        <v>0</v>
      </c>
      <c r="J27" s="84">
        <v>1.5805819037527633E-2</v>
      </c>
      <c r="K27" s="84">
        <f>H27/'סכום נכסי הקרן'!$C$42</f>
        <v>3.1143367438254671E-5</v>
      </c>
      <c r="L27" s="130"/>
    </row>
    <row r="28" spans="2:12">
      <c r="B28" s="77" t="s">
        <v>1551</v>
      </c>
      <c r="C28" s="78">
        <v>5293</v>
      </c>
      <c r="D28" s="89" t="s">
        <v>172</v>
      </c>
      <c r="E28" s="104">
        <v>42859</v>
      </c>
      <c r="F28" s="83">
        <v>26350.87</v>
      </c>
      <c r="G28" s="85">
        <v>100</v>
      </c>
      <c r="H28" s="83">
        <v>92.122640000000004</v>
      </c>
      <c r="I28" s="84">
        <v>1.756724761904762E-2</v>
      </c>
      <c r="J28" s="84">
        <v>1.3171513243342545E-2</v>
      </c>
      <c r="K28" s="84">
        <f>H28/'סכום נכסי הקרן'!$C$42</f>
        <v>2.5952801033676725E-5</v>
      </c>
      <c r="L28" s="130"/>
    </row>
    <row r="29" spans="2:12">
      <c r="B29" s="77" t="s">
        <v>1552</v>
      </c>
      <c r="C29" s="78">
        <v>5287</v>
      </c>
      <c r="D29" s="89" t="s">
        <v>174</v>
      </c>
      <c r="E29" s="104">
        <v>42809</v>
      </c>
      <c r="F29" s="83">
        <v>89076.17</v>
      </c>
      <c r="G29" s="85">
        <v>102.44370000000001</v>
      </c>
      <c r="H29" s="83">
        <v>363.72502000000003</v>
      </c>
      <c r="I29" s="84">
        <v>6.9270184254733777E-4</v>
      </c>
      <c r="J29" s="84">
        <v>5.200468546998905E-2</v>
      </c>
      <c r="K29" s="84">
        <f>H29/'סכום נכסי הקרן'!$C$42</f>
        <v>1.0246865564241415E-4</v>
      </c>
      <c r="L29" s="130"/>
    </row>
    <row r="30" spans="2:12">
      <c r="B30" s="77" t="s">
        <v>1553</v>
      </c>
      <c r="C30" s="78">
        <v>5284</v>
      </c>
      <c r="D30" s="89" t="s">
        <v>174</v>
      </c>
      <c r="E30" s="104">
        <v>42662</v>
      </c>
      <c r="F30" s="83">
        <v>211773.22</v>
      </c>
      <c r="G30" s="85">
        <v>99.437100000000001</v>
      </c>
      <c r="H30" s="83">
        <v>839.35541000000001</v>
      </c>
      <c r="I30" s="84">
        <v>1.1149895866666667E-3</v>
      </c>
      <c r="J30" s="84">
        <v>0.12000937987324517</v>
      </c>
      <c r="K30" s="84">
        <f>H30/'סכום נכסי הקרן'!$C$42</f>
        <v>2.3646330535327851E-4</v>
      </c>
      <c r="L30" s="130"/>
    </row>
    <row r="31" spans="2:12">
      <c r="B31" s="77" t="s">
        <v>1554</v>
      </c>
      <c r="C31" s="78">
        <v>5276</v>
      </c>
      <c r="D31" s="89" t="s">
        <v>172</v>
      </c>
      <c r="E31" s="104">
        <v>42521</v>
      </c>
      <c r="F31" s="83">
        <v>356328.09</v>
      </c>
      <c r="G31" s="85">
        <v>95.447900000000004</v>
      </c>
      <c r="H31" s="83">
        <v>1189.0164499999998</v>
      </c>
      <c r="I31" s="84">
        <v>1.1733333333333333E-4</v>
      </c>
      <c r="J31" s="84">
        <v>0.17000322524112571</v>
      </c>
      <c r="K31" s="84">
        <f>H31/'סכום נכסי הקרן'!$C$42</f>
        <v>3.3496985488712247E-4</v>
      </c>
      <c r="L31" s="130"/>
    </row>
    <row r="32" spans="2:12">
      <c r="B32" s="77" t="s">
        <v>1555</v>
      </c>
      <c r="C32" s="78">
        <v>5286</v>
      </c>
      <c r="D32" s="89" t="s">
        <v>172</v>
      </c>
      <c r="E32" s="104">
        <v>42727</v>
      </c>
      <c r="F32" s="83">
        <v>112686.49</v>
      </c>
      <c r="G32" s="85">
        <v>95.420699999999997</v>
      </c>
      <c r="H32" s="83">
        <v>375.91174000000001</v>
      </c>
      <c r="I32" s="84">
        <v>3.9168054927551981E-4</v>
      </c>
      <c r="J32" s="84">
        <v>5.3747118642474195E-2</v>
      </c>
      <c r="K32" s="84">
        <f>H32/'סכום נכסי הקרן'!$C$42</f>
        <v>1.0590189984181104E-4</v>
      </c>
      <c r="L32" s="130"/>
    </row>
    <row r="33" spans="2:12">
      <c r="B33" s="81"/>
      <c r="C33" s="78"/>
      <c r="D33" s="78"/>
      <c r="E33" s="78"/>
      <c r="F33" s="83"/>
      <c r="G33" s="85"/>
      <c r="H33" s="78"/>
      <c r="I33" s="78"/>
      <c r="J33" s="84"/>
      <c r="K33" s="78"/>
      <c r="L33" s="130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130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130"/>
    </row>
    <row r="36" spans="2:12">
      <c r="B36" s="91" t="s">
        <v>262</v>
      </c>
      <c r="C36" s="77"/>
      <c r="D36" s="77"/>
      <c r="E36" s="77"/>
      <c r="F36" s="77"/>
      <c r="G36" s="77"/>
      <c r="H36" s="77"/>
      <c r="I36" s="77"/>
      <c r="J36" s="77"/>
      <c r="K36" s="77"/>
    </row>
    <row r="37" spans="2:12">
      <c r="B37" s="91" t="s">
        <v>121</v>
      </c>
      <c r="C37" s="77"/>
      <c r="D37" s="77"/>
      <c r="E37" s="77"/>
      <c r="F37" s="77"/>
      <c r="G37" s="77"/>
      <c r="H37" s="77"/>
      <c r="I37" s="77"/>
      <c r="J37" s="77"/>
      <c r="K37" s="77"/>
    </row>
    <row r="38" spans="2:12">
      <c r="B38" s="91" t="s">
        <v>247</v>
      </c>
      <c r="C38" s="77"/>
      <c r="D38" s="77"/>
      <c r="E38" s="77"/>
      <c r="F38" s="77"/>
      <c r="G38" s="77"/>
      <c r="H38" s="77"/>
      <c r="I38" s="77"/>
      <c r="J38" s="77"/>
      <c r="K38" s="77"/>
    </row>
    <row r="39" spans="2:12">
      <c r="B39" s="91" t="s">
        <v>257</v>
      </c>
      <c r="C39" s="77"/>
      <c r="D39" s="77"/>
      <c r="E39" s="77"/>
      <c r="F39" s="77"/>
      <c r="G39" s="77"/>
      <c r="H39" s="77"/>
      <c r="I39" s="77"/>
      <c r="J39" s="77"/>
      <c r="K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2:11"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2:11"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2:11"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2:11"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2:11"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2:11"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2:11"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2:11">
      <c r="B130" s="77"/>
      <c r="C130" s="77"/>
      <c r="D130" s="77"/>
      <c r="E130" s="77"/>
      <c r="F130" s="77"/>
      <c r="G130" s="77"/>
      <c r="H130" s="77"/>
      <c r="I130" s="77"/>
      <c r="J130" s="77"/>
      <c r="K130" s="77"/>
    </row>
    <row r="131" spans="2:11">
      <c r="B131" s="77"/>
      <c r="C131" s="77"/>
      <c r="D131" s="77"/>
      <c r="E131" s="77"/>
      <c r="F131" s="77"/>
      <c r="G131" s="77"/>
      <c r="H131" s="77"/>
      <c r="I131" s="77"/>
      <c r="J131" s="77"/>
      <c r="K131" s="77"/>
    </row>
    <row r="132" spans="2:11">
      <c r="B132" s="77"/>
      <c r="C132" s="77"/>
      <c r="D132" s="77"/>
      <c r="E132" s="77"/>
      <c r="F132" s="77"/>
      <c r="G132" s="77"/>
      <c r="H132" s="77"/>
      <c r="I132" s="77"/>
      <c r="J132" s="77"/>
      <c r="K132" s="77"/>
    </row>
    <row r="133" spans="2:11">
      <c r="C133" s="1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Y39:XFD41 A1:B1048576 D1:XFD38 D39:W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188</v>
      </c>
      <c r="C1" s="76" t="s" vm="1">
        <v>263</v>
      </c>
    </row>
    <row r="2" spans="2:59">
      <c r="B2" s="56" t="s">
        <v>187</v>
      </c>
      <c r="C2" s="76" t="s">
        <v>264</v>
      </c>
    </row>
    <row r="3" spans="2:59">
      <c r="B3" s="56" t="s">
        <v>189</v>
      </c>
      <c r="C3" s="76" t="s">
        <v>265</v>
      </c>
    </row>
    <row r="4" spans="2:59">
      <c r="B4" s="56" t="s">
        <v>190</v>
      </c>
      <c r="C4" s="76">
        <v>2207</v>
      </c>
    </row>
    <row r="6" spans="2:59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59" ht="26.25" customHeight="1">
      <c r="B7" s="186" t="s">
        <v>106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</row>
    <row r="8" spans="2:59" s="3" customFormat="1" ht="78.75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63</v>
      </c>
      <c r="K8" s="30" t="s">
        <v>191</v>
      </c>
      <c r="L8" s="31" t="s">
        <v>193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26" customFormat="1" ht="18" customHeight="1">
      <c r="B11" s="114" t="s">
        <v>52</v>
      </c>
      <c r="C11" s="115"/>
      <c r="D11" s="115"/>
      <c r="E11" s="115"/>
      <c r="F11" s="115"/>
      <c r="G11" s="116"/>
      <c r="H11" s="118"/>
      <c r="I11" s="116">
        <v>6.7738199999999997</v>
      </c>
      <c r="J11" s="115"/>
      <c r="K11" s="117">
        <v>1</v>
      </c>
      <c r="L11" s="117">
        <f>I11/'סכום נכסי הקרן'!$C$42</f>
        <v>1.9083213713582248E-6</v>
      </c>
      <c r="M11" s="127"/>
      <c r="N11" s="127"/>
      <c r="O11" s="127"/>
      <c r="P11" s="127"/>
      <c r="BG11" s="127"/>
    </row>
    <row r="12" spans="2:59" s="127" customFormat="1" ht="21" customHeight="1">
      <c r="B12" s="114" t="s">
        <v>1556</v>
      </c>
      <c r="C12" s="115"/>
      <c r="D12" s="115"/>
      <c r="E12" s="115"/>
      <c r="F12" s="115"/>
      <c r="G12" s="116"/>
      <c r="H12" s="118"/>
      <c r="I12" s="116">
        <v>0</v>
      </c>
      <c r="J12" s="115"/>
      <c r="K12" s="117">
        <v>1</v>
      </c>
      <c r="L12" s="117">
        <f>I12/'סכום נכסי הקרן'!$C$42</f>
        <v>0</v>
      </c>
    </row>
    <row r="13" spans="2:59" s="127" customFormat="1">
      <c r="B13" s="77" t="s">
        <v>1557</v>
      </c>
      <c r="C13" s="78" t="s">
        <v>1558</v>
      </c>
      <c r="D13" s="89" t="s">
        <v>780</v>
      </c>
      <c r="E13" s="89" t="s">
        <v>173</v>
      </c>
      <c r="F13" s="104">
        <v>41546</v>
      </c>
      <c r="G13" s="83">
        <v>1016.5</v>
      </c>
      <c r="H13" s="85">
        <v>0</v>
      </c>
      <c r="I13" s="83">
        <v>2.9999999999999997E-5</v>
      </c>
      <c r="J13" s="84">
        <v>0</v>
      </c>
      <c r="K13" s="84">
        <v>0</v>
      </c>
      <c r="L13" s="84">
        <f>I13/'סכום נכסי הקרן'!$C$42</f>
        <v>8.451603547296317E-12</v>
      </c>
    </row>
    <row r="14" spans="2:59" s="127" customFormat="1">
      <c r="B14" s="77" t="s">
        <v>1723</v>
      </c>
      <c r="C14" s="78" t="s">
        <v>1559</v>
      </c>
      <c r="D14" s="89" t="s">
        <v>878</v>
      </c>
      <c r="E14" s="89" t="s">
        <v>173</v>
      </c>
      <c r="F14" s="104">
        <v>41879</v>
      </c>
      <c r="G14" s="83">
        <v>81604</v>
      </c>
      <c r="H14" s="85">
        <v>0</v>
      </c>
      <c r="I14" s="83">
        <v>2.9999999999999997E-5</v>
      </c>
      <c r="J14" s="84">
        <v>2.3924748158925483E-3</v>
      </c>
      <c r="K14" s="84">
        <v>0</v>
      </c>
      <c r="L14" s="84">
        <f>I14/'סכום נכסי הקרן'!$C$42</f>
        <v>8.451603547296317E-12</v>
      </c>
    </row>
    <row r="15" spans="2:59" s="127" customFormat="1">
      <c r="B15" s="114" t="s">
        <v>243</v>
      </c>
      <c r="C15" s="115"/>
      <c r="D15" s="115"/>
      <c r="E15" s="115"/>
      <c r="F15" s="115"/>
      <c r="G15" s="116"/>
      <c r="H15" s="118"/>
      <c r="I15" s="116">
        <v>6.7738199999999997</v>
      </c>
      <c r="J15" s="115"/>
      <c r="K15" s="117">
        <v>1</v>
      </c>
      <c r="L15" s="117">
        <f>I15/'סכום נכסי הקרן'!$C$42</f>
        <v>1.9083213713582248E-6</v>
      </c>
    </row>
    <row r="16" spans="2:59" s="127" customFormat="1">
      <c r="B16" s="77" t="s">
        <v>1560</v>
      </c>
      <c r="C16" s="78" t="s">
        <v>1561</v>
      </c>
      <c r="D16" s="89" t="s">
        <v>878</v>
      </c>
      <c r="E16" s="89" t="s">
        <v>172</v>
      </c>
      <c r="F16" s="104">
        <v>42731</v>
      </c>
      <c r="G16" s="83">
        <v>2046</v>
      </c>
      <c r="H16" s="85">
        <f>0.947014*100</f>
        <v>94.701400000000007</v>
      </c>
      <c r="I16" s="83">
        <v>6.7738199999999997</v>
      </c>
      <c r="J16" s="84">
        <v>1.0101419037077046E-4</v>
      </c>
      <c r="K16" s="84">
        <v>1</v>
      </c>
      <c r="L16" s="84">
        <f>I16/'סכום נכסי הקרן'!$C$42</f>
        <v>1.9083213713582248E-6</v>
      </c>
    </row>
    <row r="17" spans="2:12" s="127" customFormat="1">
      <c r="B17" s="77"/>
      <c r="C17" s="78"/>
      <c r="D17" s="78"/>
      <c r="E17" s="78"/>
      <c r="F17" s="78"/>
      <c r="G17" s="83"/>
      <c r="H17" s="85"/>
      <c r="I17" s="78"/>
      <c r="J17" s="78"/>
      <c r="K17" s="84"/>
      <c r="L17" s="78"/>
    </row>
    <row r="18" spans="2:12" s="12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91" t="s">
        <v>262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91" t="s">
        <v>121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91" t="s">
        <v>247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91" t="s">
        <v>257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91</v>
      </c>
      <c r="C6" s="13" t="s">
        <v>49</v>
      </c>
      <c r="E6" s="13" t="s">
        <v>126</v>
      </c>
      <c r="I6" s="13" t="s">
        <v>15</v>
      </c>
      <c r="J6" s="13" t="s">
        <v>70</v>
      </c>
      <c r="M6" s="13" t="s">
        <v>110</v>
      </c>
      <c r="Q6" s="13" t="s">
        <v>17</v>
      </c>
      <c r="R6" s="13" t="s">
        <v>19</v>
      </c>
      <c r="U6" s="13" t="s">
        <v>66</v>
      </c>
      <c r="W6" s="14" t="s">
        <v>62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95</v>
      </c>
      <c r="C8" s="30" t="s">
        <v>49</v>
      </c>
      <c r="D8" s="30" t="s">
        <v>128</v>
      </c>
      <c r="I8" s="30" t="s">
        <v>15</v>
      </c>
      <c r="J8" s="30" t="s">
        <v>70</v>
      </c>
      <c r="K8" s="30" t="s">
        <v>111</v>
      </c>
      <c r="L8" s="30" t="s">
        <v>18</v>
      </c>
      <c r="M8" s="30" t="s">
        <v>110</v>
      </c>
      <c r="Q8" s="30" t="s">
        <v>17</v>
      </c>
      <c r="R8" s="30" t="s">
        <v>19</v>
      </c>
      <c r="S8" s="30" t="s">
        <v>0</v>
      </c>
      <c r="T8" s="30" t="s">
        <v>114</v>
      </c>
      <c r="U8" s="30" t="s">
        <v>66</v>
      </c>
      <c r="V8" s="30" t="s">
        <v>63</v>
      </c>
      <c r="W8" s="31" t="s">
        <v>120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128</v>
      </c>
      <c r="E9" s="41" t="s">
        <v>126</v>
      </c>
      <c r="G9" s="13" t="s">
        <v>69</v>
      </c>
      <c r="I9" s="13" t="s">
        <v>15</v>
      </c>
      <c r="J9" s="13" t="s">
        <v>70</v>
      </c>
      <c r="K9" s="13" t="s">
        <v>111</v>
      </c>
      <c r="L9" s="13" t="s">
        <v>18</v>
      </c>
      <c r="M9" s="13" t="s">
        <v>110</v>
      </c>
      <c r="Q9" s="13" t="s">
        <v>17</v>
      </c>
      <c r="R9" s="13" t="s">
        <v>19</v>
      </c>
      <c r="S9" s="13" t="s">
        <v>0</v>
      </c>
      <c r="T9" s="13" t="s">
        <v>114</v>
      </c>
      <c r="U9" s="13" t="s">
        <v>66</v>
      </c>
      <c r="V9" s="13" t="s">
        <v>63</v>
      </c>
      <c r="W9" s="38" t="s">
        <v>120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128</v>
      </c>
      <c r="E10" s="41" t="s">
        <v>126</v>
      </c>
      <c r="G10" s="30" t="s">
        <v>69</v>
      </c>
      <c r="I10" s="30" t="s">
        <v>15</v>
      </c>
      <c r="J10" s="30" t="s">
        <v>70</v>
      </c>
      <c r="K10" s="30" t="s">
        <v>111</v>
      </c>
      <c r="L10" s="30" t="s">
        <v>18</v>
      </c>
      <c r="M10" s="30" t="s">
        <v>110</v>
      </c>
      <c r="Q10" s="30" t="s">
        <v>17</v>
      </c>
      <c r="R10" s="30" t="s">
        <v>19</v>
      </c>
      <c r="S10" s="30" t="s">
        <v>0</v>
      </c>
      <c r="T10" s="30" t="s">
        <v>114</v>
      </c>
      <c r="U10" s="30" t="s">
        <v>66</v>
      </c>
      <c r="V10" s="13" t="s">
        <v>63</v>
      </c>
      <c r="W10" s="31" t="s">
        <v>120</v>
      </c>
    </row>
    <row r="11" spans="2:25" ht="31.5">
      <c r="B11" s="48" t="str">
        <f>מניות!B7</f>
        <v>4. מניות</v>
      </c>
      <c r="C11" s="30" t="s">
        <v>49</v>
      </c>
      <c r="D11" s="13" t="s">
        <v>128</v>
      </c>
      <c r="E11" s="41" t="s">
        <v>126</v>
      </c>
      <c r="H11" s="30" t="s">
        <v>110</v>
      </c>
      <c r="S11" s="30" t="s">
        <v>0</v>
      </c>
      <c r="T11" s="13" t="s">
        <v>114</v>
      </c>
      <c r="U11" s="13" t="s">
        <v>66</v>
      </c>
      <c r="V11" s="13" t="s">
        <v>63</v>
      </c>
      <c r="W11" s="14" t="s">
        <v>120</v>
      </c>
    </row>
    <row r="12" spans="2:25" ht="31.5">
      <c r="B12" s="48" t="str">
        <f>'תעודות סל'!B7:N7</f>
        <v>5. תעודות סל</v>
      </c>
      <c r="C12" s="30" t="s">
        <v>49</v>
      </c>
      <c r="D12" s="13" t="s">
        <v>128</v>
      </c>
      <c r="E12" s="41" t="s">
        <v>126</v>
      </c>
      <c r="H12" s="30" t="s">
        <v>110</v>
      </c>
      <c r="S12" s="30" t="s">
        <v>0</v>
      </c>
      <c r="T12" s="30" t="s">
        <v>114</v>
      </c>
      <c r="U12" s="30" t="s">
        <v>66</v>
      </c>
      <c r="V12" s="30" t="s">
        <v>63</v>
      </c>
      <c r="W12" s="31" t="s">
        <v>120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128</v>
      </c>
      <c r="G13" s="30" t="s">
        <v>69</v>
      </c>
      <c r="H13" s="30" t="s">
        <v>110</v>
      </c>
      <c r="S13" s="30" t="s">
        <v>0</v>
      </c>
      <c r="T13" s="30" t="s">
        <v>114</v>
      </c>
      <c r="U13" s="30" t="s">
        <v>66</v>
      </c>
      <c r="V13" s="30" t="s">
        <v>63</v>
      </c>
      <c r="W13" s="31" t="s">
        <v>120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128</v>
      </c>
      <c r="G14" s="30" t="s">
        <v>69</v>
      </c>
      <c r="H14" s="30" t="s">
        <v>110</v>
      </c>
      <c r="S14" s="30" t="s">
        <v>0</v>
      </c>
      <c r="T14" s="30" t="s">
        <v>114</v>
      </c>
      <c r="U14" s="30" t="s">
        <v>66</v>
      </c>
      <c r="V14" s="30" t="s">
        <v>63</v>
      </c>
      <c r="W14" s="31" t="s">
        <v>120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128</v>
      </c>
      <c r="G15" s="30" t="s">
        <v>69</v>
      </c>
      <c r="H15" s="30" t="s">
        <v>110</v>
      </c>
      <c r="S15" s="30" t="s">
        <v>0</v>
      </c>
      <c r="T15" s="30" t="s">
        <v>114</v>
      </c>
      <c r="U15" s="30" t="s">
        <v>66</v>
      </c>
      <c r="V15" s="30" t="s">
        <v>63</v>
      </c>
      <c r="W15" s="31" t="s">
        <v>120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128</v>
      </c>
      <c r="G16" s="30" t="s">
        <v>69</v>
      </c>
      <c r="H16" s="30" t="s">
        <v>110</v>
      </c>
      <c r="S16" s="30" t="s">
        <v>0</v>
      </c>
      <c r="T16" s="31" t="s">
        <v>114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55</v>
      </c>
      <c r="I17" s="30" t="s">
        <v>15</v>
      </c>
      <c r="J17" s="30" t="s">
        <v>70</v>
      </c>
      <c r="K17" s="30" t="s">
        <v>111</v>
      </c>
      <c r="L17" s="30" t="s">
        <v>18</v>
      </c>
      <c r="M17" s="30" t="s">
        <v>110</v>
      </c>
      <c r="Q17" s="30" t="s">
        <v>17</v>
      </c>
      <c r="R17" s="30" t="s">
        <v>19</v>
      </c>
      <c r="S17" s="30" t="s">
        <v>0</v>
      </c>
      <c r="T17" s="30" t="s">
        <v>114</v>
      </c>
      <c r="U17" s="30" t="s">
        <v>66</v>
      </c>
      <c r="V17" s="30" t="s">
        <v>63</v>
      </c>
      <c r="W17" s="31" t="s">
        <v>120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70</v>
      </c>
      <c r="K19" s="30" t="s">
        <v>111</v>
      </c>
      <c r="L19" s="30" t="s">
        <v>18</v>
      </c>
      <c r="M19" s="30" t="s">
        <v>110</v>
      </c>
      <c r="Q19" s="30" t="s">
        <v>17</v>
      </c>
      <c r="R19" s="30" t="s">
        <v>19</v>
      </c>
      <c r="S19" s="30" t="s">
        <v>0</v>
      </c>
      <c r="T19" s="30" t="s">
        <v>114</v>
      </c>
      <c r="U19" s="30" t="s">
        <v>119</v>
      </c>
      <c r="V19" s="30" t="s">
        <v>63</v>
      </c>
      <c r="W19" s="31" t="s">
        <v>120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127</v>
      </c>
      <c r="E20" s="41" t="s">
        <v>126</v>
      </c>
      <c r="G20" s="30" t="s">
        <v>69</v>
      </c>
      <c r="I20" s="30" t="s">
        <v>15</v>
      </c>
      <c r="J20" s="30" t="s">
        <v>70</v>
      </c>
      <c r="K20" s="30" t="s">
        <v>111</v>
      </c>
      <c r="L20" s="30" t="s">
        <v>18</v>
      </c>
      <c r="M20" s="30" t="s">
        <v>110</v>
      </c>
      <c r="Q20" s="30" t="s">
        <v>17</v>
      </c>
      <c r="R20" s="30" t="s">
        <v>19</v>
      </c>
      <c r="S20" s="30" t="s">
        <v>0</v>
      </c>
      <c r="T20" s="30" t="s">
        <v>114</v>
      </c>
      <c r="U20" s="30" t="s">
        <v>119</v>
      </c>
      <c r="V20" s="30" t="s">
        <v>63</v>
      </c>
      <c r="W20" s="31" t="s">
        <v>120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127</v>
      </c>
      <c r="E21" s="41" t="s">
        <v>126</v>
      </c>
      <c r="G21" s="30" t="s">
        <v>69</v>
      </c>
      <c r="I21" s="30" t="s">
        <v>15</v>
      </c>
      <c r="J21" s="30" t="s">
        <v>70</v>
      </c>
      <c r="K21" s="30" t="s">
        <v>111</v>
      </c>
      <c r="L21" s="30" t="s">
        <v>18</v>
      </c>
      <c r="M21" s="30" t="s">
        <v>110</v>
      </c>
      <c r="Q21" s="30" t="s">
        <v>17</v>
      </c>
      <c r="R21" s="30" t="s">
        <v>19</v>
      </c>
      <c r="S21" s="30" t="s">
        <v>0</v>
      </c>
      <c r="T21" s="30" t="s">
        <v>114</v>
      </c>
      <c r="U21" s="30" t="s">
        <v>119</v>
      </c>
      <c r="V21" s="30" t="s">
        <v>63</v>
      </c>
      <c r="W21" s="31" t="s">
        <v>120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127</v>
      </c>
      <c r="E22" s="41" t="s">
        <v>126</v>
      </c>
      <c r="G22" s="30" t="s">
        <v>69</v>
      </c>
      <c r="H22" s="30" t="s">
        <v>110</v>
      </c>
      <c r="S22" s="30" t="s">
        <v>0</v>
      </c>
      <c r="T22" s="30" t="s">
        <v>114</v>
      </c>
      <c r="U22" s="30" t="s">
        <v>119</v>
      </c>
      <c r="V22" s="30" t="s">
        <v>63</v>
      </c>
      <c r="W22" s="31" t="s">
        <v>120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69</v>
      </c>
      <c r="H23" s="30" t="s">
        <v>110</v>
      </c>
      <c r="K23" s="30" t="s">
        <v>111</v>
      </c>
      <c r="S23" s="30" t="s">
        <v>0</v>
      </c>
      <c r="T23" s="30" t="s">
        <v>114</v>
      </c>
      <c r="U23" s="30" t="s">
        <v>119</v>
      </c>
      <c r="V23" s="30" t="s">
        <v>63</v>
      </c>
      <c r="W23" s="31" t="s">
        <v>120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69</v>
      </c>
      <c r="H24" s="30" t="s">
        <v>110</v>
      </c>
      <c r="K24" s="30" t="s">
        <v>111</v>
      </c>
      <c r="S24" s="30" t="s">
        <v>0</v>
      </c>
      <c r="T24" s="30" t="s">
        <v>114</v>
      </c>
      <c r="U24" s="30" t="s">
        <v>119</v>
      </c>
      <c r="V24" s="30" t="s">
        <v>63</v>
      </c>
      <c r="W24" s="31" t="s">
        <v>120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69</v>
      </c>
      <c r="H25" s="30" t="s">
        <v>110</v>
      </c>
      <c r="K25" s="30" t="s">
        <v>111</v>
      </c>
      <c r="S25" s="30" t="s">
        <v>0</v>
      </c>
      <c r="T25" s="30" t="s">
        <v>114</v>
      </c>
      <c r="U25" s="30" t="s">
        <v>119</v>
      </c>
      <c r="V25" s="30" t="s">
        <v>63</v>
      </c>
      <c r="W25" s="31" t="s">
        <v>120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69</v>
      </c>
      <c r="H26" s="30" t="s">
        <v>110</v>
      </c>
      <c r="K26" s="30" t="s">
        <v>111</v>
      </c>
      <c r="S26" s="30" t="s">
        <v>0</v>
      </c>
      <c r="T26" s="30" t="s">
        <v>114</v>
      </c>
      <c r="U26" s="30" t="s">
        <v>119</v>
      </c>
      <c r="V26" s="31" t="s">
        <v>120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55</v>
      </c>
      <c r="I27" s="30" t="s">
        <v>15</v>
      </c>
      <c r="J27" s="30" t="s">
        <v>70</v>
      </c>
      <c r="K27" s="30" t="s">
        <v>111</v>
      </c>
      <c r="L27" s="30" t="s">
        <v>18</v>
      </c>
      <c r="M27" s="30" t="s">
        <v>110</v>
      </c>
      <c r="Q27" s="30" t="s">
        <v>17</v>
      </c>
      <c r="R27" s="30" t="s">
        <v>19</v>
      </c>
      <c r="S27" s="30" t="s">
        <v>0</v>
      </c>
      <c r="T27" s="30" t="s">
        <v>114</v>
      </c>
      <c r="U27" s="30" t="s">
        <v>119</v>
      </c>
      <c r="V27" s="30" t="s">
        <v>63</v>
      </c>
      <c r="W27" s="31" t="s">
        <v>120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70</v>
      </c>
      <c r="L28" s="30" t="s">
        <v>18</v>
      </c>
      <c r="M28" s="30" t="s">
        <v>110</v>
      </c>
      <c r="Q28" s="13" t="s">
        <v>36</v>
      </c>
      <c r="R28" s="30" t="s">
        <v>19</v>
      </c>
      <c r="S28" s="30" t="s">
        <v>0</v>
      </c>
      <c r="T28" s="30" t="s">
        <v>114</v>
      </c>
      <c r="U28" s="30" t="s">
        <v>119</v>
      </c>
      <c r="V28" s="31" t="s">
        <v>120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126</v>
      </c>
      <c r="I29" s="30" t="s">
        <v>15</v>
      </c>
      <c r="J29" s="30" t="s">
        <v>70</v>
      </c>
      <c r="L29" s="30" t="s">
        <v>18</v>
      </c>
      <c r="M29" s="30" t="s">
        <v>110</v>
      </c>
      <c r="O29" s="49" t="s">
        <v>57</v>
      </c>
      <c r="P29" s="50"/>
      <c r="R29" s="30" t="s">
        <v>19</v>
      </c>
      <c r="S29" s="30" t="s">
        <v>0</v>
      </c>
      <c r="T29" s="30" t="s">
        <v>114</v>
      </c>
      <c r="U29" s="30" t="s">
        <v>119</v>
      </c>
      <c r="V29" s="31" t="s">
        <v>120</v>
      </c>
    </row>
    <row r="30" spans="2:25" ht="63">
      <c r="B30" s="52" t="str">
        <f>'זכויות מקרקעין'!B6</f>
        <v>1. ו. זכויות במקרקעין:</v>
      </c>
      <c r="C30" s="13" t="s">
        <v>59</v>
      </c>
      <c r="N30" s="49" t="s">
        <v>92</v>
      </c>
      <c r="P30" s="50" t="s">
        <v>60</v>
      </c>
      <c r="U30" s="30" t="s">
        <v>119</v>
      </c>
      <c r="V30" s="14" t="s">
        <v>62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61</v>
      </c>
      <c r="R31" s="13" t="s">
        <v>58</v>
      </c>
      <c r="U31" s="30" t="s">
        <v>119</v>
      </c>
      <c r="V31" s="14" t="s">
        <v>62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116</v>
      </c>
      <c r="Y32" s="14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188</v>
      </c>
      <c r="C1" s="76" t="s" vm="1">
        <v>263</v>
      </c>
    </row>
    <row r="2" spans="2:54">
      <c r="B2" s="56" t="s">
        <v>187</v>
      </c>
      <c r="C2" s="76" t="s">
        <v>264</v>
      </c>
    </row>
    <row r="3" spans="2:54">
      <c r="B3" s="56" t="s">
        <v>189</v>
      </c>
      <c r="C3" s="76" t="s">
        <v>265</v>
      </c>
    </row>
    <row r="4" spans="2:54">
      <c r="B4" s="56" t="s">
        <v>190</v>
      </c>
      <c r="C4" s="76">
        <v>2207</v>
      </c>
    </row>
    <row r="6" spans="2:54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54" ht="26.25" customHeight="1">
      <c r="B7" s="186" t="s">
        <v>107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</row>
    <row r="8" spans="2:54" s="3" customFormat="1" ht="78.75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63</v>
      </c>
      <c r="K8" s="30" t="s">
        <v>191</v>
      </c>
      <c r="L8" s="31" t="s">
        <v>193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1" t="s">
        <v>262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1" t="s">
        <v>121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1" t="s">
        <v>247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1" t="s">
        <v>257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Q564"/>
  <sheetViews>
    <sheetView rightToLeft="1" workbookViewId="0">
      <selection activeCell="L1" sqref="L1:R1048576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8" style="1" customWidth="1"/>
    <col min="13" max="13" width="8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3">
      <c r="B1" s="56" t="s">
        <v>188</v>
      </c>
      <c r="C1" s="76" t="s" vm="1">
        <v>263</v>
      </c>
    </row>
    <row r="2" spans="2:43">
      <c r="B2" s="56" t="s">
        <v>187</v>
      </c>
      <c r="C2" s="76" t="s">
        <v>264</v>
      </c>
    </row>
    <row r="3" spans="2:43">
      <c r="B3" s="56" t="s">
        <v>189</v>
      </c>
      <c r="C3" s="76" t="s">
        <v>265</v>
      </c>
    </row>
    <row r="4" spans="2:43">
      <c r="B4" s="56" t="s">
        <v>190</v>
      </c>
      <c r="C4" s="76">
        <v>2207</v>
      </c>
    </row>
    <row r="6" spans="2:43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43" ht="26.25" customHeight="1">
      <c r="B7" s="186" t="s">
        <v>108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43" s="3" customFormat="1" ht="63">
      <c r="B8" s="22" t="s">
        <v>125</v>
      </c>
      <c r="C8" s="30" t="s">
        <v>49</v>
      </c>
      <c r="D8" s="30" t="s">
        <v>69</v>
      </c>
      <c r="E8" s="30" t="s">
        <v>110</v>
      </c>
      <c r="F8" s="30" t="s">
        <v>111</v>
      </c>
      <c r="G8" s="30" t="s">
        <v>249</v>
      </c>
      <c r="H8" s="30" t="s">
        <v>248</v>
      </c>
      <c r="I8" s="30" t="s">
        <v>119</v>
      </c>
      <c r="J8" s="30" t="s">
        <v>191</v>
      </c>
      <c r="K8" s="31" t="s">
        <v>193</v>
      </c>
      <c r="AO8" s="1"/>
    </row>
    <row r="9" spans="2:43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/>
      <c r="I9" s="16" t="s">
        <v>252</v>
      </c>
      <c r="J9" s="32" t="s">
        <v>20</v>
      </c>
      <c r="K9" s="17" t="s">
        <v>20</v>
      </c>
      <c r="AO9" s="1"/>
    </row>
    <row r="10" spans="2:4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O10" s="1"/>
    </row>
    <row r="11" spans="2:43" s="126" customFormat="1" ht="18" customHeight="1">
      <c r="B11" s="93" t="s">
        <v>53</v>
      </c>
      <c r="C11" s="94"/>
      <c r="D11" s="94"/>
      <c r="E11" s="94"/>
      <c r="F11" s="94"/>
      <c r="G11" s="96"/>
      <c r="H11" s="98"/>
      <c r="I11" s="96">
        <f>I12+I55</f>
        <v>979.55558000000008</v>
      </c>
      <c r="J11" s="99">
        <f>I11/$I$11</f>
        <v>1</v>
      </c>
      <c r="K11" s="99">
        <f>I11/'סכום נכסי הקרן'!$C$42</f>
        <v>2.7596051382339676E-4</v>
      </c>
      <c r="AO11" s="127"/>
    </row>
    <row r="12" spans="2:43" s="127" customFormat="1" ht="19.5" customHeight="1">
      <c r="B12" s="103" t="s">
        <v>35</v>
      </c>
      <c r="C12" s="80"/>
      <c r="D12" s="80"/>
      <c r="E12" s="80"/>
      <c r="F12" s="80"/>
      <c r="G12" s="86"/>
      <c r="H12" s="88"/>
      <c r="I12" s="86">
        <v>472.64823000000013</v>
      </c>
      <c r="J12" s="87">
        <f t="shared" ref="J12:J57" si="0">I12/$I$11</f>
        <v>0.48251292693366116</v>
      </c>
      <c r="K12" s="87">
        <f>I12/'סכום נכסי הקרן'!$C$42</f>
        <v>1.3315451524304424E-4</v>
      </c>
    </row>
    <row r="13" spans="2:43" s="127" customFormat="1">
      <c r="B13" s="103" t="s">
        <v>236</v>
      </c>
      <c r="C13" s="80"/>
      <c r="D13" s="80"/>
      <c r="E13" s="80"/>
      <c r="F13" s="80"/>
      <c r="G13" s="86"/>
      <c r="H13" s="88"/>
      <c r="I13" s="86">
        <v>4.2800799999999999</v>
      </c>
      <c r="J13" s="87">
        <f t="shared" si="0"/>
        <v>4.3694100543023801E-3</v>
      </c>
      <c r="K13" s="87">
        <f>I13/'סכום נכסי הקרן'!$C$42</f>
        <v>1.2057846436904007E-6</v>
      </c>
    </row>
    <row r="14" spans="2:43" s="127" customFormat="1">
      <c r="B14" s="77" t="s">
        <v>1562</v>
      </c>
      <c r="C14" s="78" t="s">
        <v>1563</v>
      </c>
      <c r="D14" s="89"/>
      <c r="E14" s="89" t="s">
        <v>173</v>
      </c>
      <c r="F14" s="104">
        <v>42495</v>
      </c>
      <c r="G14" s="83">
        <v>1913562.99</v>
      </c>
      <c r="H14" s="85">
        <v>0.22370000000000001</v>
      </c>
      <c r="I14" s="83">
        <v>4.2800799999999999</v>
      </c>
      <c r="J14" s="84">
        <f t="shared" si="0"/>
        <v>4.3694100543023801E-3</v>
      </c>
      <c r="K14" s="84">
        <f>I14/'סכום נכסי הקרן'!$C$42</f>
        <v>1.2057846436904007E-6</v>
      </c>
    </row>
    <row r="15" spans="2:43" s="127" customFormat="1">
      <c r="B15" s="77"/>
      <c r="C15" s="78"/>
      <c r="D15" s="78"/>
      <c r="E15" s="78"/>
      <c r="F15" s="78"/>
      <c r="G15" s="83"/>
      <c r="H15" s="85"/>
      <c r="I15" s="78"/>
      <c r="J15" s="84"/>
      <c r="K15" s="78"/>
    </row>
    <row r="16" spans="2:43" s="132" customFormat="1">
      <c r="B16" s="103" t="s">
        <v>1564</v>
      </c>
      <c r="C16" s="80"/>
      <c r="D16" s="80"/>
      <c r="E16" s="80"/>
      <c r="F16" s="80"/>
      <c r="G16" s="86"/>
      <c r="H16" s="88"/>
      <c r="I16" s="86">
        <v>1141.9343799999999</v>
      </c>
      <c r="J16" s="87">
        <f t="shared" si="0"/>
        <v>1.1657678270792964</v>
      </c>
      <c r="K16" s="87">
        <f>I16/'סכום נכסי הקרן'!$C$42</f>
        <v>3.2170588855958738E-4</v>
      </c>
      <c r="AO16" s="127"/>
      <c r="AQ16" s="127"/>
    </row>
    <row r="17" spans="2:43" s="132" customFormat="1">
      <c r="B17" s="77" t="s">
        <v>1565</v>
      </c>
      <c r="C17" s="78" t="s">
        <v>1566</v>
      </c>
      <c r="D17" s="89"/>
      <c r="E17" s="89" t="s">
        <v>174</v>
      </c>
      <c r="F17" s="104">
        <v>42884</v>
      </c>
      <c r="G17" s="83">
        <v>1808000</v>
      </c>
      <c r="H17" s="85">
        <v>0.30840000000000001</v>
      </c>
      <c r="I17" s="83">
        <v>5.5750099999999998</v>
      </c>
      <c r="J17" s="84">
        <f t="shared" si="0"/>
        <v>5.6913666910049137E-3</v>
      </c>
      <c r="K17" s="84">
        <f>I17/'סכום נכסי הקרן'!$C$42</f>
        <v>1.5705924764070814E-6</v>
      </c>
      <c r="AO17" s="127"/>
      <c r="AQ17" s="127"/>
    </row>
    <row r="18" spans="2:43" s="132" customFormat="1">
      <c r="B18" s="77" t="s">
        <v>1567</v>
      </c>
      <c r="C18" s="78" t="s">
        <v>1568</v>
      </c>
      <c r="D18" s="89"/>
      <c r="E18" s="89" t="s">
        <v>172</v>
      </c>
      <c r="F18" s="104">
        <v>42914</v>
      </c>
      <c r="G18" s="83">
        <v>11915300</v>
      </c>
      <c r="H18" s="85">
        <v>0.63890000000000002</v>
      </c>
      <c r="I18" s="83">
        <v>76.126940000000005</v>
      </c>
      <c r="J18" s="84">
        <f t="shared" si="0"/>
        <v>7.7715794340123101E-2</v>
      </c>
      <c r="K18" s="84">
        <f>I18/'סכום נכסי הקרן'!$C$42</f>
        <v>2.14464905382938E-5</v>
      </c>
      <c r="AO18" s="127"/>
      <c r="AQ18" s="127"/>
    </row>
    <row r="19" spans="2:43" s="127" customFormat="1">
      <c r="B19" s="77" t="s">
        <v>1569</v>
      </c>
      <c r="C19" s="78" t="s">
        <v>1570</v>
      </c>
      <c r="D19" s="89"/>
      <c r="E19" s="89" t="s">
        <v>172</v>
      </c>
      <c r="F19" s="104">
        <v>42905</v>
      </c>
      <c r="G19" s="83">
        <v>17528500</v>
      </c>
      <c r="H19" s="85">
        <v>0.59250000000000003</v>
      </c>
      <c r="I19" s="83">
        <v>103.85988999999999</v>
      </c>
      <c r="J19" s="84">
        <f t="shared" si="0"/>
        <v>0.10602756200929403</v>
      </c>
      <c r="K19" s="84">
        <f>I19/'סכום נכסי הקרן'!$C$42</f>
        <v>2.9259420491526844E-5</v>
      </c>
    </row>
    <row r="20" spans="2:43" s="127" customFormat="1">
      <c r="B20" s="77" t="s">
        <v>1571</v>
      </c>
      <c r="C20" s="78" t="s">
        <v>1572</v>
      </c>
      <c r="D20" s="89"/>
      <c r="E20" s="89" t="s">
        <v>172</v>
      </c>
      <c r="F20" s="104">
        <v>42908</v>
      </c>
      <c r="G20" s="83">
        <v>24894273</v>
      </c>
      <c r="H20" s="85">
        <v>1.298</v>
      </c>
      <c r="I20" s="83">
        <v>323.11859999999996</v>
      </c>
      <c r="J20" s="84">
        <f t="shared" si="0"/>
        <v>0.32986244639635448</v>
      </c>
      <c r="K20" s="84">
        <f>I20/'סכום נכסי הקרן'!$C$42</f>
        <v>9.1029010198580653E-5</v>
      </c>
    </row>
    <row r="21" spans="2:43" s="127" customFormat="1">
      <c r="B21" s="77" t="s">
        <v>1573</v>
      </c>
      <c r="C21" s="78" t="s">
        <v>1574</v>
      </c>
      <c r="D21" s="89"/>
      <c r="E21" s="89" t="s">
        <v>172</v>
      </c>
      <c r="F21" s="104">
        <v>42864</v>
      </c>
      <c r="G21" s="83">
        <v>21566700</v>
      </c>
      <c r="H21" s="85">
        <v>2.7715000000000001</v>
      </c>
      <c r="I21" s="83">
        <v>597.71712000000002</v>
      </c>
      <c r="J21" s="84">
        <f t="shared" si="0"/>
        <v>0.61019214448250092</v>
      </c>
      <c r="K21" s="84">
        <f>I21/'סכום נכסי הקרן'!$C$42</f>
        <v>1.683889377223913E-4</v>
      </c>
    </row>
    <row r="22" spans="2:43" s="127" customFormat="1">
      <c r="B22" s="77" t="s">
        <v>1575</v>
      </c>
      <c r="C22" s="78" t="s">
        <v>1576</v>
      </c>
      <c r="D22" s="89"/>
      <c r="E22" s="89" t="s">
        <v>172</v>
      </c>
      <c r="F22" s="104">
        <v>42810</v>
      </c>
      <c r="G22" s="83">
        <v>5169593</v>
      </c>
      <c r="H22" s="85">
        <v>3.3942999999999999</v>
      </c>
      <c r="I22" s="83">
        <v>175.47130999999999</v>
      </c>
      <c r="J22" s="84">
        <f t="shared" si="0"/>
        <v>0.1791335923991163</v>
      </c>
      <c r="K22" s="84">
        <f>I22/'סכום נכסי הקרן'!$C$42</f>
        <v>4.9433798201491061E-5</v>
      </c>
    </row>
    <row r="23" spans="2:43" s="127" customFormat="1">
      <c r="B23" s="77" t="s">
        <v>1577</v>
      </c>
      <c r="C23" s="78" t="s">
        <v>1578</v>
      </c>
      <c r="D23" s="89"/>
      <c r="E23" s="89" t="s">
        <v>172</v>
      </c>
      <c r="F23" s="104">
        <v>42891</v>
      </c>
      <c r="G23" s="83">
        <v>9579040</v>
      </c>
      <c r="H23" s="85">
        <v>-1.4608000000000001</v>
      </c>
      <c r="I23" s="83">
        <v>-139.93448999999998</v>
      </c>
      <c r="J23" s="84">
        <f t="shared" si="0"/>
        <v>-0.14285507923909735</v>
      </c>
      <c r="K23" s="84">
        <f>I23/'סכום נכסי הקרן'!$C$42</f>
        <v>-3.9422361069103364E-5</v>
      </c>
    </row>
    <row r="24" spans="2:43" s="127" customFormat="1">
      <c r="B24" s="77"/>
      <c r="C24" s="78"/>
      <c r="D24" s="78"/>
      <c r="E24" s="78"/>
      <c r="F24" s="78"/>
      <c r="G24" s="83"/>
      <c r="H24" s="85"/>
      <c r="I24" s="78"/>
      <c r="J24" s="84"/>
      <c r="K24" s="78"/>
    </row>
    <row r="25" spans="2:43" s="127" customFormat="1">
      <c r="B25" s="103" t="s">
        <v>238</v>
      </c>
      <c r="C25" s="80"/>
      <c r="D25" s="80"/>
      <c r="E25" s="80"/>
      <c r="F25" s="80"/>
      <c r="G25" s="86"/>
      <c r="H25" s="88"/>
      <c r="I25" s="86">
        <v>-673.56623000000002</v>
      </c>
      <c r="J25" s="87">
        <f t="shared" si="0"/>
        <v>-0.68762431019993775</v>
      </c>
      <c r="K25" s="87">
        <f>I25/'סכום נכסי הקרן'!$C$42</f>
        <v>-1.8975715796023358E-4</v>
      </c>
    </row>
    <row r="26" spans="2:43" s="127" customFormat="1">
      <c r="B26" s="77" t="s">
        <v>1579</v>
      </c>
      <c r="C26" s="78" t="s">
        <v>1580</v>
      </c>
      <c r="D26" s="89"/>
      <c r="E26" s="89" t="s">
        <v>174</v>
      </c>
      <c r="F26" s="104">
        <v>42866</v>
      </c>
      <c r="G26" s="83">
        <v>3587310</v>
      </c>
      <c r="H26" s="85">
        <v>4.4489000000000001</v>
      </c>
      <c r="I26" s="83">
        <v>159.59513000000001</v>
      </c>
      <c r="J26" s="84">
        <f t="shared" si="0"/>
        <v>0.1629260587745312</v>
      </c>
      <c r="K26" s="84">
        <f>I26/'סכום נכסי הקרן'!$C$42</f>
        <v>4.4961158894640567E-5</v>
      </c>
    </row>
    <row r="27" spans="2:43" s="127" customFormat="1">
      <c r="B27" s="77" t="s">
        <v>1581</v>
      </c>
      <c r="C27" s="78" t="s">
        <v>1582</v>
      </c>
      <c r="D27" s="89"/>
      <c r="E27" s="89" t="s">
        <v>174</v>
      </c>
      <c r="F27" s="104">
        <v>42907</v>
      </c>
      <c r="G27" s="83">
        <v>518167</v>
      </c>
      <c r="H27" s="85">
        <v>2.2585999999999999</v>
      </c>
      <c r="I27" s="83">
        <v>11.70349</v>
      </c>
      <c r="J27" s="84">
        <f t="shared" si="0"/>
        <v>1.1947754919634065E-2</v>
      </c>
      <c r="K27" s="84">
        <f>I27/'סכום נכסי הקרן'!$C$42</f>
        <v>3.2971085866582329E-6</v>
      </c>
    </row>
    <row r="28" spans="2:43" s="127" customFormat="1">
      <c r="B28" s="77" t="s">
        <v>1583</v>
      </c>
      <c r="C28" s="78" t="s">
        <v>1584</v>
      </c>
      <c r="D28" s="89"/>
      <c r="E28" s="89" t="s">
        <v>174</v>
      </c>
      <c r="F28" s="104">
        <v>42908</v>
      </c>
      <c r="G28" s="83">
        <v>896827.5</v>
      </c>
      <c r="H28" s="85">
        <v>2.0718999999999999</v>
      </c>
      <c r="I28" s="83">
        <v>18.581130000000002</v>
      </c>
      <c r="J28" s="84">
        <f t="shared" si="0"/>
        <v>1.8968938954949346E-2</v>
      </c>
      <c r="K28" s="84">
        <f>I28/'סכום נכסי הקרן'!$C$42</f>
        <v>5.234678140692468E-6</v>
      </c>
    </row>
    <row r="29" spans="2:43" s="127" customFormat="1">
      <c r="B29" s="77" t="s">
        <v>1585</v>
      </c>
      <c r="C29" s="78" t="s">
        <v>1586</v>
      </c>
      <c r="D29" s="89"/>
      <c r="E29" s="89" t="s">
        <v>174</v>
      </c>
      <c r="F29" s="104">
        <v>42908</v>
      </c>
      <c r="G29" s="83">
        <v>3388015</v>
      </c>
      <c r="H29" s="85">
        <v>2.0489000000000002</v>
      </c>
      <c r="I29" s="83">
        <v>69.417619999999999</v>
      </c>
      <c r="J29" s="84">
        <f t="shared" si="0"/>
        <v>7.0866443331372778E-2</v>
      </c>
      <c r="K29" s="84">
        <f>I29/'סכום נכסי הקרן'!$C$42</f>
        <v>1.955634011456226E-5</v>
      </c>
    </row>
    <row r="30" spans="2:43" s="127" customFormat="1">
      <c r="B30" s="77" t="s">
        <v>1587</v>
      </c>
      <c r="C30" s="78" t="s">
        <v>1588</v>
      </c>
      <c r="D30" s="89"/>
      <c r="E30" s="89" t="s">
        <v>174</v>
      </c>
      <c r="F30" s="104">
        <v>42908</v>
      </c>
      <c r="G30" s="83">
        <v>2192245</v>
      </c>
      <c r="H30" s="85">
        <v>2.0354000000000001</v>
      </c>
      <c r="I30" s="83">
        <v>44.621699999999997</v>
      </c>
      <c r="J30" s="84">
        <f t="shared" si="0"/>
        <v>4.5553004761608312E-2</v>
      </c>
      <c r="K30" s="84">
        <f>I30/'סכום נכסי הקרן'!$C$42</f>
        <v>1.2570830600213069E-5</v>
      </c>
    </row>
    <row r="31" spans="2:43" s="127" customFormat="1">
      <c r="B31" s="77" t="s">
        <v>1589</v>
      </c>
      <c r="C31" s="78" t="s">
        <v>1590</v>
      </c>
      <c r="D31" s="89"/>
      <c r="E31" s="89" t="s">
        <v>174</v>
      </c>
      <c r="F31" s="104">
        <v>42908</v>
      </c>
      <c r="G31" s="83">
        <v>4543926</v>
      </c>
      <c r="H31" s="85">
        <v>2.0129000000000001</v>
      </c>
      <c r="I31" s="83">
        <v>91.463859999999997</v>
      </c>
      <c r="J31" s="84">
        <f t="shared" si="0"/>
        <v>9.3372813005669353E-2</v>
      </c>
      <c r="K31" s="84">
        <f>I31/'סכום נכסי הקרן'!$C$42</f>
        <v>2.576720945418046E-5</v>
      </c>
    </row>
    <row r="32" spans="2:43" s="127" customFormat="1">
      <c r="B32" s="77" t="s">
        <v>1591</v>
      </c>
      <c r="C32" s="78" t="s">
        <v>1592</v>
      </c>
      <c r="D32" s="89"/>
      <c r="E32" s="89" t="s">
        <v>174</v>
      </c>
      <c r="F32" s="104">
        <v>42893</v>
      </c>
      <c r="G32" s="83">
        <v>4264913</v>
      </c>
      <c r="H32" s="85">
        <v>1.0511999999999999</v>
      </c>
      <c r="I32" s="83">
        <v>44.832389999999997</v>
      </c>
      <c r="J32" s="84">
        <f t="shared" si="0"/>
        <v>4.5768092097438713E-2</v>
      </c>
      <c r="K32" s="84">
        <f>I32/'סכום נכסי הקרן'!$C$42</f>
        <v>1.2630186211925731E-5</v>
      </c>
    </row>
    <row r="33" spans="2:11" s="127" customFormat="1">
      <c r="B33" s="77" t="s">
        <v>1593</v>
      </c>
      <c r="C33" s="78" t="s">
        <v>1594</v>
      </c>
      <c r="D33" s="89"/>
      <c r="E33" s="89" t="s">
        <v>175</v>
      </c>
      <c r="F33" s="104">
        <v>42908</v>
      </c>
      <c r="G33" s="83">
        <v>1362630</v>
      </c>
      <c r="H33" s="85">
        <v>2.4641000000000002</v>
      </c>
      <c r="I33" s="83">
        <v>33.575940000000003</v>
      </c>
      <c r="J33" s="84">
        <f t="shared" si="0"/>
        <v>3.4276707402350767E-2</v>
      </c>
      <c r="K33" s="84">
        <f>I33/'סכום נכסי הקרן'!$C$42</f>
        <v>9.4590177869269458E-6</v>
      </c>
    </row>
    <row r="34" spans="2:11" s="127" customFormat="1">
      <c r="B34" s="77" t="s">
        <v>1595</v>
      </c>
      <c r="C34" s="78" t="s">
        <v>1596</v>
      </c>
      <c r="D34" s="89"/>
      <c r="E34" s="89" t="s">
        <v>175</v>
      </c>
      <c r="F34" s="104">
        <v>42852</v>
      </c>
      <c r="G34" s="83">
        <v>545052</v>
      </c>
      <c r="H34" s="85">
        <v>0.72319999999999995</v>
      </c>
      <c r="I34" s="83">
        <v>3.9415999999999998</v>
      </c>
      <c r="J34" s="84">
        <f t="shared" si="0"/>
        <v>4.0238655983155132E-3</v>
      </c>
      <c r="K34" s="84">
        <f>I34/'סכום נכסי הקרן'!$C$42</f>
        <v>1.1104280180674388E-6</v>
      </c>
    </row>
    <row r="35" spans="2:11" s="127" customFormat="1">
      <c r="B35" s="77" t="s">
        <v>1597</v>
      </c>
      <c r="C35" s="78" t="s">
        <v>1598</v>
      </c>
      <c r="D35" s="89"/>
      <c r="E35" s="89" t="s">
        <v>175</v>
      </c>
      <c r="F35" s="104">
        <v>42864</v>
      </c>
      <c r="G35" s="83">
        <v>635894</v>
      </c>
      <c r="H35" s="85">
        <v>0.30199999999999999</v>
      </c>
      <c r="I35" s="83">
        <v>1.92018</v>
      </c>
      <c r="J35" s="84">
        <f t="shared" si="0"/>
        <v>1.9602563031696474E-3</v>
      </c>
      <c r="K35" s="84">
        <f>I35/'סכום נכסי הקרן'!$C$42</f>
        <v>5.4095333664824809E-7</v>
      </c>
    </row>
    <row r="36" spans="2:11" s="127" customFormat="1">
      <c r="B36" s="77" t="s">
        <v>1599</v>
      </c>
      <c r="C36" s="78" t="s">
        <v>1600</v>
      </c>
      <c r="D36" s="89"/>
      <c r="E36" s="89" t="s">
        <v>174</v>
      </c>
      <c r="F36" s="104">
        <v>42843</v>
      </c>
      <c r="G36" s="83">
        <v>3441623.22</v>
      </c>
      <c r="H36" s="85">
        <v>-6.6707999999999998</v>
      </c>
      <c r="I36" s="83">
        <v>-229.58274</v>
      </c>
      <c r="J36" s="84">
        <f t="shared" si="0"/>
        <v>-0.23437438843439592</v>
      </c>
      <c r="K36" s="84">
        <f>I36/'סכום נכסי הקרן'!$C$42</f>
        <v>-6.467807665940027E-5</v>
      </c>
    </row>
    <row r="37" spans="2:11" s="127" customFormat="1">
      <c r="B37" s="77" t="s">
        <v>1601</v>
      </c>
      <c r="C37" s="78" t="s">
        <v>1602</v>
      </c>
      <c r="D37" s="89"/>
      <c r="E37" s="89" t="s">
        <v>174</v>
      </c>
      <c r="F37" s="104">
        <v>42824</v>
      </c>
      <c r="G37" s="83">
        <v>2456078.09</v>
      </c>
      <c r="H37" s="85">
        <v>-5.5622999999999996</v>
      </c>
      <c r="I37" s="83">
        <v>-136.61536999999998</v>
      </c>
      <c r="J37" s="84">
        <f t="shared" si="0"/>
        <v>-0.13946668549425237</v>
      </c>
      <c r="K37" s="84">
        <f>I37/'סכום נכסי הקרן'!$C$42</f>
        <v>-3.8487298190239962E-5</v>
      </c>
    </row>
    <row r="38" spans="2:11" s="127" customFormat="1">
      <c r="B38" s="77" t="s">
        <v>1603</v>
      </c>
      <c r="C38" s="78" t="s">
        <v>1604</v>
      </c>
      <c r="D38" s="89"/>
      <c r="E38" s="89" t="s">
        <v>174</v>
      </c>
      <c r="F38" s="104">
        <v>42845</v>
      </c>
      <c r="G38" s="83">
        <v>2081604.05</v>
      </c>
      <c r="H38" s="85">
        <v>-5.4904000000000002</v>
      </c>
      <c r="I38" s="83">
        <v>-114.28773</v>
      </c>
      <c r="J38" s="84">
        <f t="shared" si="0"/>
        <v>-0.11667304268737869</v>
      </c>
      <c r="K38" s="84">
        <f>I38/'סכום נכסי הקרן'!$C$42</f>
        <v>-3.2197152809348126E-5</v>
      </c>
    </row>
    <row r="39" spans="2:11" s="127" customFormat="1">
      <c r="B39" s="77" t="s">
        <v>1605</v>
      </c>
      <c r="C39" s="78" t="s">
        <v>1606</v>
      </c>
      <c r="D39" s="89"/>
      <c r="E39" s="89" t="s">
        <v>174</v>
      </c>
      <c r="F39" s="104">
        <v>42864</v>
      </c>
      <c r="G39" s="83">
        <v>763834.05</v>
      </c>
      <c r="H39" s="85">
        <v>-4.4097999999999997</v>
      </c>
      <c r="I39" s="83">
        <v>-33.683219999999999</v>
      </c>
      <c r="J39" s="84">
        <f t="shared" si="0"/>
        <v>-3.4386226455879097E-2</v>
      </c>
      <c r="K39" s="84">
        <f>I39/'סכום נכסי הקרן'!$C$42</f>
        <v>-9.4892407212120762E-6</v>
      </c>
    </row>
    <row r="40" spans="2:11" s="127" customFormat="1">
      <c r="B40" s="77" t="s">
        <v>1607</v>
      </c>
      <c r="C40" s="78" t="s">
        <v>1608</v>
      </c>
      <c r="D40" s="89"/>
      <c r="E40" s="89" t="s">
        <v>174</v>
      </c>
      <c r="F40" s="104">
        <v>42859</v>
      </c>
      <c r="G40" s="83">
        <v>4803588.5999999996</v>
      </c>
      <c r="H40" s="85">
        <v>-4.181</v>
      </c>
      <c r="I40" s="83">
        <v>-200.83573000000001</v>
      </c>
      <c r="J40" s="84">
        <f t="shared" si="0"/>
        <v>-0.20502739619940707</v>
      </c>
      <c r="K40" s="84">
        <f>I40/'סכום נכסי הקרן'!$C$42</f>
        <v>-5.6579465603061519E-5</v>
      </c>
    </row>
    <row r="41" spans="2:11" s="127" customFormat="1">
      <c r="B41" s="77" t="s">
        <v>1609</v>
      </c>
      <c r="C41" s="78" t="s">
        <v>1610</v>
      </c>
      <c r="D41" s="89"/>
      <c r="E41" s="89" t="s">
        <v>174</v>
      </c>
      <c r="F41" s="104">
        <v>42858</v>
      </c>
      <c r="G41" s="83">
        <v>766057.5</v>
      </c>
      <c r="H41" s="85">
        <v>-4.1380999999999997</v>
      </c>
      <c r="I41" s="83">
        <v>-31.700209999999998</v>
      </c>
      <c r="J41" s="84">
        <f t="shared" si="0"/>
        <v>-3.236182882037178E-2</v>
      </c>
      <c r="K41" s="84">
        <f>I41/'סכום נכסי הקרן'!$C$42</f>
        <v>-8.9305869095346061E-6</v>
      </c>
    </row>
    <row r="42" spans="2:11" s="127" customFormat="1">
      <c r="B42" s="77" t="s">
        <v>1611</v>
      </c>
      <c r="C42" s="78" t="s">
        <v>1612</v>
      </c>
      <c r="D42" s="89"/>
      <c r="E42" s="89" t="s">
        <v>174</v>
      </c>
      <c r="F42" s="104">
        <v>42851</v>
      </c>
      <c r="G42" s="83">
        <v>575266.80000000005</v>
      </c>
      <c r="H42" s="85">
        <v>-4.0523999999999996</v>
      </c>
      <c r="I42" s="83">
        <v>-23.31232</v>
      </c>
      <c r="J42" s="84">
        <f t="shared" si="0"/>
        <v>-2.3798874179247694E-2</v>
      </c>
      <c r="K42" s="84">
        <f>I42/'סכום נכסי הקרן'!$C$42</f>
        <v>-6.5675495469235634E-6</v>
      </c>
    </row>
    <row r="43" spans="2:11" s="127" customFormat="1">
      <c r="B43" s="77" t="s">
        <v>1613</v>
      </c>
      <c r="C43" s="78" t="s">
        <v>1614</v>
      </c>
      <c r="D43" s="89"/>
      <c r="E43" s="89" t="s">
        <v>174</v>
      </c>
      <c r="F43" s="104">
        <v>42873</v>
      </c>
      <c r="G43" s="83">
        <v>1057851.1399999999</v>
      </c>
      <c r="H43" s="85">
        <v>-2.0699999999999998</v>
      </c>
      <c r="I43" s="83">
        <v>-21.897849999999998</v>
      </c>
      <c r="J43" s="84">
        <f t="shared" si="0"/>
        <v>-2.2354882609111365E-2</v>
      </c>
      <c r="K43" s="84">
        <f>I43/'סכום נכסי הקרן'!$C$42</f>
        <v>-6.1690648912720887E-6</v>
      </c>
    </row>
    <row r="44" spans="2:11" s="127" customFormat="1">
      <c r="B44" s="77" t="s">
        <v>1615</v>
      </c>
      <c r="C44" s="78" t="s">
        <v>1616</v>
      </c>
      <c r="D44" s="89"/>
      <c r="E44" s="89" t="s">
        <v>174</v>
      </c>
      <c r="F44" s="104">
        <v>42901</v>
      </c>
      <c r="G44" s="83">
        <v>3358888.98</v>
      </c>
      <c r="H44" s="85">
        <v>-1.8631</v>
      </c>
      <c r="I44" s="83">
        <v>-62.579099999999997</v>
      </c>
      <c r="J44" s="84">
        <f t="shared" si="0"/>
        <v>-6.3885195774189746E-2</v>
      </c>
      <c r="K44" s="84">
        <f>I44/'סכום נכסי הקרן'!$C$42</f>
        <v>-1.7629791451553698E-5</v>
      </c>
    </row>
    <row r="45" spans="2:11" s="127" customFormat="1">
      <c r="B45" s="77" t="s">
        <v>1617</v>
      </c>
      <c r="C45" s="78" t="s">
        <v>1618</v>
      </c>
      <c r="D45" s="89"/>
      <c r="E45" s="89" t="s">
        <v>174</v>
      </c>
      <c r="F45" s="104">
        <v>42899</v>
      </c>
      <c r="G45" s="83">
        <v>1377810.31</v>
      </c>
      <c r="H45" s="85">
        <v>-1.5881000000000001</v>
      </c>
      <c r="I45" s="83">
        <v>-21.88157</v>
      </c>
      <c r="J45" s="84">
        <f t="shared" si="0"/>
        <v>-2.2338262827311953E-2</v>
      </c>
      <c r="K45" s="84">
        <f>I45/'סכום נכסי הקרן'!$C$42</f>
        <v>-6.1644784877470894E-6</v>
      </c>
    </row>
    <row r="46" spans="2:11" s="127" customFormat="1">
      <c r="B46" s="77" t="s">
        <v>1619</v>
      </c>
      <c r="C46" s="78" t="s">
        <v>1620</v>
      </c>
      <c r="D46" s="89"/>
      <c r="E46" s="89" t="s">
        <v>174</v>
      </c>
      <c r="F46" s="104">
        <v>42898</v>
      </c>
      <c r="G46" s="83">
        <v>984368.72</v>
      </c>
      <c r="H46" s="85">
        <v>-1.6319999999999999</v>
      </c>
      <c r="I46" s="83">
        <v>-16.06456</v>
      </c>
      <c r="J46" s="84">
        <f t="shared" si="0"/>
        <v>-1.6399845325775184E-2</v>
      </c>
      <c r="K46" s="84">
        <f>I46/'סכום נכסי הקרן'!$C$42</f>
        <v>-4.5257097427251514E-6</v>
      </c>
    </row>
    <row r="47" spans="2:11" s="127" customFormat="1">
      <c r="B47" s="77" t="s">
        <v>1621</v>
      </c>
      <c r="C47" s="78" t="s">
        <v>1622</v>
      </c>
      <c r="D47" s="89"/>
      <c r="E47" s="89" t="s">
        <v>174</v>
      </c>
      <c r="F47" s="104">
        <v>42891</v>
      </c>
      <c r="G47" s="83">
        <v>2058485.35</v>
      </c>
      <c r="H47" s="85">
        <v>-1.0244</v>
      </c>
      <c r="I47" s="83">
        <v>-21.087169999999997</v>
      </c>
      <c r="J47" s="84">
        <f t="shared" si="0"/>
        <v>-2.1527282811252012E-2</v>
      </c>
      <c r="K47" s="84">
        <f>I47/'סכום נכסי הקרן'!$C$42</f>
        <v>-5.9406800258146826E-6</v>
      </c>
    </row>
    <row r="48" spans="2:11" s="127" customFormat="1">
      <c r="B48" s="77" t="s">
        <v>1623</v>
      </c>
      <c r="C48" s="78" t="s">
        <v>1624</v>
      </c>
      <c r="D48" s="89"/>
      <c r="E48" s="89" t="s">
        <v>175</v>
      </c>
      <c r="F48" s="104">
        <v>42828</v>
      </c>
      <c r="G48" s="83">
        <v>5304493.74</v>
      </c>
      <c r="H48" s="85">
        <v>-3.7187999999999999</v>
      </c>
      <c r="I48" s="83">
        <v>-197.26542999999998</v>
      </c>
      <c r="J48" s="84">
        <f t="shared" si="0"/>
        <v>-0.20138258004716789</v>
      </c>
      <c r="K48" s="84">
        <f>I48/'סכום נכסי הקרן'!$C$42</f>
        <v>-5.5573640264897779E-5</v>
      </c>
    </row>
    <row r="49" spans="2:11" s="127" customFormat="1">
      <c r="B49" s="77" t="s">
        <v>1625</v>
      </c>
      <c r="C49" s="78" t="s">
        <v>1626</v>
      </c>
      <c r="D49" s="89"/>
      <c r="E49" s="89" t="s">
        <v>175</v>
      </c>
      <c r="F49" s="104">
        <v>42899</v>
      </c>
      <c r="G49" s="83">
        <v>1338163.92</v>
      </c>
      <c r="H49" s="85">
        <v>-2.0485000000000002</v>
      </c>
      <c r="I49" s="83">
        <v>-27.412590000000002</v>
      </c>
      <c r="J49" s="84">
        <f t="shared" si="0"/>
        <v>-2.7984721397840435E-2</v>
      </c>
      <c r="K49" s="84">
        <f>I49/'סכום נכסי הקרן'!$C$42</f>
        <v>-7.7226780961526522E-6</v>
      </c>
    </row>
    <row r="50" spans="2:11" s="127" customFormat="1">
      <c r="B50" s="77" t="s">
        <v>1627</v>
      </c>
      <c r="C50" s="78" t="s">
        <v>1628</v>
      </c>
      <c r="D50" s="89"/>
      <c r="E50" s="89" t="s">
        <v>175</v>
      </c>
      <c r="F50" s="104">
        <v>42913</v>
      </c>
      <c r="G50" s="83">
        <v>134193.96</v>
      </c>
      <c r="H50" s="85">
        <v>-1.6520999999999999</v>
      </c>
      <c r="I50" s="83">
        <v>-2.21706</v>
      </c>
      <c r="J50" s="84">
        <f t="shared" si="0"/>
        <v>-2.2633325206518652E-3</v>
      </c>
      <c r="K50" s="84">
        <f>I50/'סכום נכסי הקרן'!$C$42</f>
        <v>-6.2459040535229249E-7</v>
      </c>
    </row>
    <row r="51" spans="2:11" s="127" customFormat="1">
      <c r="B51" s="77" t="s">
        <v>1629</v>
      </c>
      <c r="C51" s="78" t="s">
        <v>1630</v>
      </c>
      <c r="D51" s="89"/>
      <c r="E51" s="89" t="s">
        <v>175</v>
      </c>
      <c r="F51" s="104">
        <v>42852</v>
      </c>
      <c r="G51" s="83">
        <v>1921035.39</v>
      </c>
      <c r="H51" s="85">
        <v>-0.70820000000000005</v>
      </c>
      <c r="I51" s="83">
        <v>-13.60412</v>
      </c>
      <c r="J51" s="84">
        <f t="shared" si="0"/>
        <v>-1.3888053192448763E-2</v>
      </c>
      <c r="K51" s="84">
        <f>I51/'סכום נכסי הקרן'!$C$42</f>
        <v>-3.8325542949948258E-6</v>
      </c>
    </row>
    <row r="52" spans="2:11" s="127" customFormat="1">
      <c r="B52" s="77" t="s">
        <v>1631</v>
      </c>
      <c r="C52" s="78" t="s">
        <v>1632</v>
      </c>
      <c r="D52" s="89"/>
      <c r="E52" s="89" t="s">
        <v>175</v>
      </c>
      <c r="F52" s="104">
        <v>42852</v>
      </c>
      <c r="G52" s="83">
        <v>1781463.78</v>
      </c>
      <c r="H52" s="85">
        <v>-0.67710000000000004</v>
      </c>
      <c r="I52" s="83">
        <v>-12.06244</v>
      </c>
      <c r="J52" s="84">
        <f t="shared" si="0"/>
        <v>-1.2314196607404349E-2</v>
      </c>
      <c r="K52" s="84">
        <f>I52/'סכום נכסי הקרן'!$C$42</f>
        <v>-3.3982320231016335E-6</v>
      </c>
    </row>
    <row r="53" spans="2:11" s="127" customFormat="1">
      <c r="B53" s="77" t="s">
        <v>1633</v>
      </c>
      <c r="C53" s="78" t="s">
        <v>1634</v>
      </c>
      <c r="D53" s="89"/>
      <c r="E53" s="89" t="s">
        <v>172</v>
      </c>
      <c r="F53" s="104">
        <v>42913</v>
      </c>
      <c r="G53" s="83">
        <v>3366780.22</v>
      </c>
      <c r="H53" s="85">
        <v>0.38229999999999997</v>
      </c>
      <c r="I53" s="83">
        <v>12.86994</v>
      </c>
      <c r="J53" s="84">
        <f t="shared" si="0"/>
        <v>1.3138550035108778E-2</v>
      </c>
      <c r="K53" s="84">
        <f>I53/'סכום נכסי הקרן'!$C$42</f>
        <v>3.6257210185830256E-6</v>
      </c>
    </row>
    <row r="54" spans="2:11" s="127" customFormat="1">
      <c r="B54" s="77"/>
      <c r="C54" s="78"/>
      <c r="D54" s="78"/>
      <c r="E54" s="78"/>
      <c r="F54" s="78"/>
      <c r="G54" s="83"/>
      <c r="H54" s="85"/>
      <c r="I54" s="78"/>
      <c r="J54" s="84"/>
      <c r="K54" s="78"/>
    </row>
    <row r="55" spans="2:11" s="127" customFormat="1">
      <c r="B55" s="103" t="s">
        <v>245</v>
      </c>
      <c r="C55" s="80"/>
      <c r="D55" s="80"/>
      <c r="E55" s="80"/>
      <c r="F55" s="80"/>
      <c r="G55" s="86"/>
      <c r="H55" s="88"/>
      <c r="I55" s="86">
        <f>I56</f>
        <v>506.90734999999995</v>
      </c>
      <c r="J55" s="87">
        <f t="shared" si="0"/>
        <v>0.51748707306633879</v>
      </c>
      <c r="K55" s="87">
        <f>I55/'סכום נכסי הקרן'!$C$42</f>
        <v>1.4280599858035252E-4</v>
      </c>
    </row>
    <row r="56" spans="2:11" s="127" customFormat="1">
      <c r="B56" s="103" t="s">
        <v>236</v>
      </c>
      <c r="C56" s="80"/>
      <c r="D56" s="80"/>
      <c r="E56" s="80"/>
      <c r="F56" s="80"/>
      <c r="G56" s="86"/>
      <c r="H56" s="88"/>
      <c r="I56" s="86">
        <f>I57</f>
        <v>506.90734999999995</v>
      </c>
      <c r="J56" s="87">
        <f t="shared" si="0"/>
        <v>0.51748707306633879</v>
      </c>
      <c r="K56" s="87">
        <f>I56/'סכום נכסי הקרן'!$C$42</f>
        <v>1.4280599858035252E-4</v>
      </c>
    </row>
    <row r="57" spans="2:11" s="127" customFormat="1">
      <c r="B57" s="77" t="s">
        <v>1635</v>
      </c>
      <c r="C57" s="78" t="s">
        <v>1636</v>
      </c>
      <c r="D57" s="89"/>
      <c r="E57" s="89" t="s">
        <v>172</v>
      </c>
      <c r="F57" s="104">
        <v>42844</v>
      </c>
      <c r="G57" s="83">
        <v>13358991.24</v>
      </c>
      <c r="H57" s="85">
        <v>4.0663</v>
      </c>
      <c r="I57" s="83">
        <v>506.90734999999995</v>
      </c>
      <c r="J57" s="84">
        <f t="shared" si="0"/>
        <v>0.51748707306633879</v>
      </c>
      <c r="K57" s="84">
        <f>I57/'סכום נכסי הקרן'!$C$42</f>
        <v>1.4280599858035252E-4</v>
      </c>
    </row>
    <row r="58" spans="2:11" s="127" customFormat="1">
      <c r="B58" s="128"/>
    </row>
    <row r="59" spans="2:11" s="127" customFormat="1">
      <c r="B59" s="128"/>
    </row>
    <row r="60" spans="2:11" s="127" customFormat="1">
      <c r="B60" s="128"/>
    </row>
    <row r="61" spans="2:11" s="127" customFormat="1">
      <c r="B61" s="129" t="s">
        <v>262</v>
      </c>
    </row>
    <row r="62" spans="2:11" s="127" customFormat="1">
      <c r="B62" s="129" t="s">
        <v>121</v>
      </c>
    </row>
    <row r="63" spans="2:11" s="127" customFormat="1">
      <c r="B63" s="129" t="s">
        <v>247</v>
      </c>
    </row>
    <row r="64" spans="2:11" s="127" customFormat="1">
      <c r="B64" s="129" t="s">
        <v>257</v>
      </c>
    </row>
    <row r="65" spans="2:2" s="127" customFormat="1">
      <c r="B65" s="128"/>
    </row>
    <row r="66" spans="2:2" s="127" customFormat="1">
      <c r="B66" s="128"/>
    </row>
    <row r="67" spans="2:2" s="127" customFormat="1">
      <c r="B67" s="128"/>
    </row>
    <row r="68" spans="2:2" s="127" customFormat="1">
      <c r="B68" s="128"/>
    </row>
    <row r="69" spans="2:2" s="127" customFormat="1">
      <c r="B69" s="128"/>
    </row>
    <row r="70" spans="2:2" s="127" customFormat="1">
      <c r="B70" s="128"/>
    </row>
    <row r="71" spans="2:2" s="127" customFormat="1">
      <c r="B71" s="128"/>
    </row>
    <row r="72" spans="2:2" s="127" customFormat="1">
      <c r="B72" s="128"/>
    </row>
    <row r="73" spans="2:2" s="127" customFormat="1">
      <c r="B73" s="128"/>
    </row>
    <row r="74" spans="2:2" s="127" customFormat="1">
      <c r="B74" s="128"/>
    </row>
    <row r="75" spans="2:2" s="127" customFormat="1">
      <c r="B75" s="128"/>
    </row>
    <row r="76" spans="2:2" s="127" customFormat="1">
      <c r="B76" s="128"/>
    </row>
    <row r="77" spans="2:2" s="127" customFormat="1">
      <c r="B77" s="128"/>
    </row>
    <row r="78" spans="2:2" s="127" customFormat="1">
      <c r="B78" s="128"/>
    </row>
    <row r="79" spans="2:2" s="127" customFormat="1">
      <c r="B79" s="128"/>
    </row>
    <row r="80" spans="2:2" s="127" customFormat="1">
      <c r="B80" s="128"/>
    </row>
    <row r="81" spans="2:2" s="127" customFormat="1">
      <c r="B81" s="128"/>
    </row>
    <row r="82" spans="2:2" s="127" customFormat="1">
      <c r="B82" s="128"/>
    </row>
    <row r="83" spans="2:2" s="127" customFormat="1">
      <c r="B83" s="128"/>
    </row>
    <row r="84" spans="2:2" s="127" customFormat="1">
      <c r="B84" s="128"/>
    </row>
    <row r="85" spans="2:2" s="127" customFormat="1">
      <c r="B85" s="128"/>
    </row>
    <row r="86" spans="2:2" s="127" customFormat="1">
      <c r="B86" s="128"/>
    </row>
    <row r="87" spans="2:2" s="127" customFormat="1">
      <c r="B87" s="128"/>
    </row>
    <row r="88" spans="2:2" s="127" customFormat="1">
      <c r="B88" s="128"/>
    </row>
    <row r="89" spans="2:2" s="127" customFormat="1">
      <c r="B89" s="128"/>
    </row>
    <row r="90" spans="2:2" s="127" customFormat="1">
      <c r="B90" s="128"/>
    </row>
    <row r="91" spans="2:2" s="127" customFormat="1">
      <c r="B91" s="128"/>
    </row>
    <row r="92" spans="2:2" s="127" customFormat="1">
      <c r="B92" s="128"/>
    </row>
    <row r="93" spans="2:2" s="127" customFormat="1">
      <c r="B93" s="128"/>
    </row>
    <row r="94" spans="2:2" s="127" customFormat="1">
      <c r="B94" s="128"/>
    </row>
    <row r="95" spans="2:2" s="127" customFormat="1">
      <c r="B95" s="128"/>
    </row>
    <row r="96" spans="2:2" s="127" customFormat="1">
      <c r="B96" s="128"/>
    </row>
    <row r="97" spans="2:2" s="127" customFormat="1">
      <c r="B97" s="128"/>
    </row>
    <row r="98" spans="2:2" s="127" customFormat="1">
      <c r="B98" s="128"/>
    </row>
    <row r="99" spans="2:2" s="127" customFormat="1">
      <c r="B99" s="128"/>
    </row>
    <row r="100" spans="2:2" s="127" customFormat="1">
      <c r="B100" s="128"/>
    </row>
    <row r="101" spans="2:2" s="127" customFormat="1">
      <c r="B101" s="128"/>
    </row>
    <row r="102" spans="2:2" s="127" customFormat="1">
      <c r="B102" s="128"/>
    </row>
    <row r="103" spans="2:2" s="127" customFormat="1">
      <c r="B103" s="128"/>
    </row>
    <row r="104" spans="2:2" s="127" customFormat="1">
      <c r="B104" s="128"/>
    </row>
    <row r="105" spans="2:2" s="127" customFormat="1">
      <c r="B105" s="128"/>
    </row>
    <row r="106" spans="2:2" s="127" customFormat="1">
      <c r="B106" s="128"/>
    </row>
    <row r="107" spans="2:2" s="127" customFormat="1">
      <c r="B107" s="128"/>
    </row>
    <row r="108" spans="2:2" s="127" customFormat="1">
      <c r="B108" s="128"/>
    </row>
    <row r="109" spans="2:2" s="127" customFormat="1">
      <c r="B109" s="128"/>
    </row>
    <row r="110" spans="2:2" s="127" customFormat="1">
      <c r="B110" s="128"/>
    </row>
    <row r="111" spans="2:2" s="127" customFormat="1">
      <c r="B111" s="128"/>
    </row>
    <row r="112" spans="2:2" s="127" customFormat="1">
      <c r="B112" s="128"/>
    </row>
    <row r="113" spans="2:2" s="127" customFormat="1">
      <c r="B113" s="128"/>
    </row>
    <row r="114" spans="2:2" s="127" customFormat="1">
      <c r="B114" s="128"/>
    </row>
    <row r="115" spans="2:2" s="127" customFormat="1">
      <c r="B115" s="128"/>
    </row>
    <row r="116" spans="2:2" s="127" customFormat="1">
      <c r="B116" s="128"/>
    </row>
    <row r="117" spans="2:2" s="127" customFormat="1">
      <c r="B117" s="128"/>
    </row>
    <row r="118" spans="2:2" s="127" customFormat="1">
      <c r="B118" s="128"/>
    </row>
    <row r="119" spans="2:2" s="127" customFormat="1">
      <c r="B119" s="128"/>
    </row>
    <row r="120" spans="2:2" s="127" customFormat="1">
      <c r="B120" s="128"/>
    </row>
    <row r="121" spans="2:2" s="127" customFormat="1">
      <c r="B121" s="128"/>
    </row>
    <row r="122" spans="2:2" s="127" customFormat="1">
      <c r="B122" s="128"/>
    </row>
    <row r="123" spans="2:2" s="127" customFormat="1">
      <c r="B123" s="128"/>
    </row>
    <row r="124" spans="2:2" s="127" customFormat="1">
      <c r="B124" s="128"/>
    </row>
    <row r="125" spans="2:2" s="127" customFormat="1">
      <c r="B125" s="128"/>
    </row>
    <row r="126" spans="2:2" s="127" customFormat="1">
      <c r="B126" s="128"/>
    </row>
    <row r="127" spans="2:2" s="127" customFormat="1">
      <c r="B127" s="128"/>
    </row>
    <row r="128" spans="2:2" s="127" customFormat="1">
      <c r="B128" s="128"/>
    </row>
    <row r="129" spans="2:2" s="127" customFormat="1">
      <c r="B129" s="128"/>
    </row>
    <row r="130" spans="2:2" s="127" customFormat="1">
      <c r="B130" s="128"/>
    </row>
    <row r="131" spans="2:2" s="127" customFormat="1">
      <c r="B131" s="128"/>
    </row>
    <row r="132" spans="2:2" s="127" customFormat="1">
      <c r="B132" s="128"/>
    </row>
    <row r="133" spans="2:2" s="127" customFormat="1">
      <c r="B133" s="128"/>
    </row>
    <row r="134" spans="2:2" s="127" customFormat="1">
      <c r="B134" s="128"/>
    </row>
    <row r="135" spans="2:2" s="127" customFormat="1">
      <c r="B135" s="128"/>
    </row>
    <row r="136" spans="2:2" s="127" customFormat="1">
      <c r="B136" s="128"/>
    </row>
    <row r="137" spans="2:2" s="127" customFormat="1">
      <c r="B137" s="128"/>
    </row>
    <row r="138" spans="2:2" s="127" customFormat="1">
      <c r="B138" s="128"/>
    </row>
    <row r="139" spans="2:2" s="127" customFormat="1">
      <c r="B139" s="128"/>
    </row>
    <row r="140" spans="2:2" s="127" customFormat="1">
      <c r="B140" s="128"/>
    </row>
    <row r="141" spans="2:2" s="127" customFormat="1">
      <c r="B141" s="128"/>
    </row>
    <row r="142" spans="2:2" s="127" customFormat="1">
      <c r="B142" s="128"/>
    </row>
    <row r="143" spans="2:2" s="127" customFormat="1">
      <c r="B143" s="128"/>
    </row>
    <row r="144" spans="2:2" s="127" customFormat="1">
      <c r="B144" s="128"/>
    </row>
    <row r="145" spans="2:2" s="127" customFormat="1">
      <c r="B145" s="128"/>
    </row>
    <row r="146" spans="2:2" s="127" customFormat="1">
      <c r="B146" s="128"/>
    </row>
    <row r="147" spans="2:2" s="127" customFormat="1">
      <c r="B147" s="128"/>
    </row>
    <row r="148" spans="2:2" s="127" customFormat="1">
      <c r="B148" s="128"/>
    </row>
    <row r="149" spans="2:2" s="127" customFormat="1">
      <c r="B149" s="128"/>
    </row>
    <row r="150" spans="2:2" s="127" customFormat="1">
      <c r="B150" s="128"/>
    </row>
    <row r="151" spans="2:2" s="127" customFormat="1">
      <c r="B151" s="128"/>
    </row>
    <row r="152" spans="2:2" s="127" customFormat="1">
      <c r="B152" s="128"/>
    </row>
    <row r="153" spans="2:2" s="127" customFormat="1">
      <c r="B153" s="128"/>
    </row>
    <row r="154" spans="2:2" s="127" customFormat="1">
      <c r="B154" s="128"/>
    </row>
    <row r="155" spans="2:2" s="127" customFormat="1">
      <c r="B155" s="128"/>
    </row>
    <row r="156" spans="2:2" s="127" customFormat="1">
      <c r="B156" s="128"/>
    </row>
    <row r="157" spans="2:2" s="127" customFormat="1">
      <c r="B157" s="128"/>
    </row>
    <row r="158" spans="2:2" s="127" customFormat="1">
      <c r="B158" s="128"/>
    </row>
    <row r="159" spans="2:2" s="127" customFormat="1">
      <c r="B159" s="128"/>
    </row>
    <row r="160" spans="2:2" s="127" customFormat="1">
      <c r="B160" s="128"/>
    </row>
    <row r="161" spans="2:4" s="127" customFormat="1">
      <c r="B161" s="128"/>
    </row>
    <row r="162" spans="2:4" s="127" customFormat="1">
      <c r="B162" s="128"/>
    </row>
    <row r="163" spans="2:4" s="127" customFormat="1">
      <c r="B163" s="128"/>
    </row>
    <row r="164" spans="2:4" s="127" customFormat="1">
      <c r="B164" s="128"/>
    </row>
    <row r="165" spans="2:4" s="127" customFormat="1">
      <c r="B165" s="128"/>
    </row>
    <row r="166" spans="2:4" s="127" customFormat="1">
      <c r="B166" s="128"/>
    </row>
    <row r="167" spans="2:4" s="127" customFormat="1">
      <c r="B167" s="128"/>
    </row>
    <row r="168" spans="2:4" s="127" customFormat="1">
      <c r="B168" s="128"/>
    </row>
    <row r="169" spans="2:4">
      <c r="C169" s="1"/>
      <c r="D169" s="1"/>
    </row>
    <row r="170" spans="2:4">
      <c r="C170" s="1"/>
      <c r="D170" s="1"/>
    </row>
    <row r="171" spans="2:4">
      <c r="C171" s="1"/>
      <c r="D171" s="1"/>
    </row>
    <row r="172" spans="2:4">
      <c r="C172" s="1"/>
      <c r="D172" s="1"/>
    </row>
    <row r="173" spans="2:4">
      <c r="C173" s="1"/>
      <c r="D173" s="1"/>
    </row>
    <row r="174" spans="2:4">
      <c r="C174" s="1"/>
      <c r="D174" s="1"/>
    </row>
    <row r="175" spans="2:4">
      <c r="C175" s="1"/>
      <c r="D175" s="1"/>
    </row>
    <row r="176" spans="2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Z41:XFD44 D1:XFD40 D41:X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188</v>
      </c>
      <c r="C1" s="76" t="s" vm="1">
        <v>263</v>
      </c>
    </row>
    <row r="2" spans="2:78">
      <c r="B2" s="56" t="s">
        <v>187</v>
      </c>
      <c r="C2" s="76" t="s">
        <v>264</v>
      </c>
    </row>
    <row r="3" spans="2:78">
      <c r="B3" s="56" t="s">
        <v>189</v>
      </c>
      <c r="C3" s="76" t="s">
        <v>265</v>
      </c>
    </row>
    <row r="4" spans="2:78">
      <c r="B4" s="56" t="s">
        <v>190</v>
      </c>
      <c r="C4" s="76">
        <v>2207</v>
      </c>
    </row>
    <row r="6" spans="2:78" ht="26.25" customHeight="1">
      <c r="B6" s="186" t="s">
        <v>219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78" ht="26.25" customHeight="1">
      <c r="B7" s="186" t="s">
        <v>109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</row>
    <row r="8" spans="2:78" s="3" customFormat="1" ht="47.25">
      <c r="B8" s="22" t="s">
        <v>125</v>
      </c>
      <c r="C8" s="30" t="s">
        <v>49</v>
      </c>
      <c r="D8" s="30" t="s">
        <v>55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119</v>
      </c>
      <c r="O8" s="30" t="s">
        <v>63</v>
      </c>
      <c r="P8" s="30" t="s">
        <v>191</v>
      </c>
      <c r="Q8" s="31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/>
      <c r="N9" s="16" t="s">
        <v>252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122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1" t="s">
        <v>262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1" t="s">
        <v>121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1" t="s">
        <v>247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1" t="s">
        <v>257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09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6.5703125" style="1" bestFit="1" customWidth="1"/>
    <col min="7" max="7" width="11.28515625" style="1" bestFit="1" customWidth="1"/>
    <col min="8" max="8" width="7.8554687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6" t="s">
        <v>188</v>
      </c>
      <c r="C1" s="76" t="s" vm="1">
        <v>263</v>
      </c>
    </row>
    <row r="2" spans="2:17">
      <c r="B2" s="56" t="s">
        <v>187</v>
      </c>
      <c r="C2" s="76" t="s">
        <v>264</v>
      </c>
    </row>
    <row r="3" spans="2:17">
      <c r="B3" s="56" t="s">
        <v>189</v>
      </c>
      <c r="C3" s="76" t="s">
        <v>265</v>
      </c>
    </row>
    <row r="4" spans="2:17">
      <c r="B4" s="56" t="s">
        <v>190</v>
      </c>
      <c r="C4" s="76">
        <v>2207</v>
      </c>
    </row>
    <row r="6" spans="2:17" ht="26.25" customHeight="1">
      <c r="B6" s="186" t="s">
        <v>220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17" s="3" customFormat="1" ht="63">
      <c r="B7" s="22" t="s">
        <v>125</v>
      </c>
      <c r="C7" s="30" t="s">
        <v>232</v>
      </c>
      <c r="D7" s="30" t="s">
        <v>49</v>
      </c>
      <c r="E7" s="30" t="s">
        <v>126</v>
      </c>
      <c r="F7" s="30" t="s">
        <v>15</v>
      </c>
      <c r="G7" s="30" t="s">
        <v>111</v>
      </c>
      <c r="H7" s="30" t="s">
        <v>70</v>
      </c>
      <c r="I7" s="30" t="s">
        <v>18</v>
      </c>
      <c r="J7" s="30" t="s">
        <v>110</v>
      </c>
      <c r="K7" s="13" t="s">
        <v>36</v>
      </c>
      <c r="L7" s="70" t="s">
        <v>19</v>
      </c>
      <c r="M7" s="30" t="s">
        <v>249</v>
      </c>
      <c r="N7" s="30" t="s">
        <v>248</v>
      </c>
      <c r="O7" s="30" t="s">
        <v>119</v>
      </c>
      <c r="P7" s="30" t="s">
        <v>191</v>
      </c>
      <c r="Q7" s="31" t="s">
        <v>193</v>
      </c>
    </row>
    <row r="8" spans="2:1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/>
      <c r="O8" s="16" t="s">
        <v>252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122</v>
      </c>
    </row>
    <row r="10" spans="2:17" s="126" customFormat="1" ht="18" customHeight="1">
      <c r="B10" s="93" t="s">
        <v>42</v>
      </c>
      <c r="C10" s="94"/>
      <c r="D10" s="94"/>
      <c r="E10" s="94"/>
      <c r="F10" s="94"/>
      <c r="G10" s="94"/>
      <c r="H10" s="94"/>
      <c r="I10" s="96">
        <v>5.6970734672922765</v>
      </c>
      <c r="J10" s="94"/>
      <c r="K10" s="94"/>
      <c r="L10" s="97">
        <v>4.6944741318864079E-2</v>
      </c>
      <c r="M10" s="96"/>
      <c r="N10" s="98"/>
      <c r="O10" s="96">
        <v>102635.57954000001</v>
      </c>
      <c r="P10" s="99">
        <v>1</v>
      </c>
      <c r="Q10" s="99">
        <f>O10/'סכום נכסי הקרן'!$C$42</f>
        <v>2.8914507603969249E-2</v>
      </c>
    </row>
    <row r="11" spans="2:17" s="127" customFormat="1" ht="21.75" customHeight="1">
      <c r="B11" s="79" t="s">
        <v>40</v>
      </c>
      <c r="C11" s="80"/>
      <c r="D11" s="80"/>
      <c r="E11" s="80"/>
      <c r="F11" s="80"/>
      <c r="G11" s="80"/>
      <c r="H11" s="80"/>
      <c r="I11" s="86">
        <v>5.7559049878178099</v>
      </c>
      <c r="J11" s="80"/>
      <c r="K11" s="80"/>
      <c r="L11" s="100">
        <v>4.7475650798468071E-2</v>
      </c>
      <c r="M11" s="86"/>
      <c r="N11" s="88"/>
      <c r="O11" s="86">
        <v>91940.252910000025</v>
      </c>
      <c r="P11" s="87">
        <v>0.89579318713904954</v>
      </c>
      <c r="Q11" s="87">
        <f>O11/'סכום נכסי הקרן'!$C$42</f>
        <v>2.5901418921115894E-2</v>
      </c>
    </row>
    <row r="12" spans="2:17" s="127" customFormat="1">
      <c r="B12" s="95" t="s">
        <v>37</v>
      </c>
      <c r="C12" s="80"/>
      <c r="D12" s="80"/>
      <c r="E12" s="80"/>
      <c r="F12" s="80"/>
      <c r="G12" s="80"/>
      <c r="H12" s="80"/>
      <c r="I12" s="86">
        <v>8.3350467277651727</v>
      </c>
      <c r="J12" s="80"/>
      <c r="K12" s="80"/>
      <c r="L12" s="100">
        <v>3.5458697375324505E-2</v>
      </c>
      <c r="M12" s="86"/>
      <c r="N12" s="88"/>
      <c r="O12" s="86">
        <v>22036.455119999995</v>
      </c>
      <c r="P12" s="87">
        <v>0.21470580883125195</v>
      </c>
      <c r="Q12" s="87">
        <f>O12/'סכום נכסי הקרן'!$C$42</f>
        <v>6.2081127420676018E-3</v>
      </c>
    </row>
    <row r="13" spans="2:17" s="127" customFormat="1">
      <c r="B13" s="82" t="s">
        <v>1724</v>
      </c>
      <c r="C13" s="89" t="s">
        <v>1671</v>
      </c>
      <c r="D13" s="78">
        <v>5212</v>
      </c>
      <c r="E13" s="78"/>
      <c r="F13" s="78" t="s">
        <v>696</v>
      </c>
      <c r="G13" s="104">
        <v>42643</v>
      </c>
      <c r="H13" s="78"/>
      <c r="I13" s="83">
        <v>8.8800000000000008</v>
      </c>
      <c r="J13" s="89" t="s">
        <v>173</v>
      </c>
      <c r="K13" s="90">
        <v>3.5000000000000003E-2</v>
      </c>
      <c r="L13" s="90">
        <v>3.5000000000000003E-2</v>
      </c>
      <c r="M13" s="83">
        <v>3424207.45</v>
      </c>
      <c r="N13" s="85">
        <v>96.99</v>
      </c>
      <c r="O13" s="83">
        <v>3321.1388099999999</v>
      </c>
      <c r="P13" s="84">
        <v>3.2358552705454909E-2</v>
      </c>
      <c r="Q13" s="84">
        <f>O13/'סכום נכסי הקרן'!$C$42</f>
        <v>9.3563161825531568E-4</v>
      </c>
    </row>
    <row r="14" spans="2:17" s="127" customFormat="1">
      <c r="B14" s="82" t="s">
        <v>1724</v>
      </c>
      <c r="C14" s="89" t="s">
        <v>1671</v>
      </c>
      <c r="D14" s="78">
        <v>5211</v>
      </c>
      <c r="E14" s="78"/>
      <c r="F14" s="78" t="s">
        <v>696</v>
      </c>
      <c r="G14" s="104">
        <v>42643</v>
      </c>
      <c r="H14" s="78"/>
      <c r="I14" s="83">
        <v>6.19</v>
      </c>
      <c r="J14" s="89" t="s">
        <v>173</v>
      </c>
      <c r="K14" s="90">
        <v>4.0099999999999997E-2</v>
      </c>
      <c r="L14" s="90">
        <v>4.0099999999999997E-2</v>
      </c>
      <c r="M14" s="83">
        <v>3695062.08</v>
      </c>
      <c r="N14" s="85">
        <v>98.94</v>
      </c>
      <c r="O14" s="83">
        <v>3655.8944200000001</v>
      </c>
      <c r="P14" s="84">
        <v>3.5620146896283601E-2</v>
      </c>
      <c r="Q14" s="84">
        <f>O14/'סכום נכסי הקרן'!$C$42</f>
        <v>1.0299390082870938E-3</v>
      </c>
    </row>
    <row r="15" spans="2:17" s="127" customFormat="1">
      <c r="B15" s="82" t="s">
        <v>1724</v>
      </c>
      <c r="C15" s="89" t="s">
        <v>1671</v>
      </c>
      <c r="D15" s="78">
        <v>5025</v>
      </c>
      <c r="E15" s="78"/>
      <c r="F15" s="78" t="s">
        <v>696</v>
      </c>
      <c r="G15" s="104">
        <v>42551</v>
      </c>
      <c r="H15" s="78"/>
      <c r="I15" s="83">
        <v>9.7800000000000011</v>
      </c>
      <c r="J15" s="89" t="s">
        <v>173</v>
      </c>
      <c r="K15" s="90">
        <v>3.8100000000000002E-2</v>
      </c>
      <c r="L15" s="90">
        <v>3.8100000000000002E-2</v>
      </c>
      <c r="M15" s="83">
        <v>3170016.52</v>
      </c>
      <c r="N15" s="85">
        <v>95.23</v>
      </c>
      <c r="O15" s="83">
        <v>3018.8067299999998</v>
      </c>
      <c r="P15" s="84">
        <v>2.9412867774800112E-2</v>
      </c>
      <c r="Q15" s="84">
        <f>O15/'סכום נכסי הקרן'!$C$42</f>
        <v>8.5045858892899987E-4</v>
      </c>
    </row>
    <row r="16" spans="2:17" s="127" customFormat="1">
      <c r="B16" s="82" t="s">
        <v>1724</v>
      </c>
      <c r="C16" s="89" t="s">
        <v>1671</v>
      </c>
      <c r="D16" s="78">
        <v>5024</v>
      </c>
      <c r="E16" s="78"/>
      <c r="F16" s="78" t="s">
        <v>696</v>
      </c>
      <c r="G16" s="104">
        <v>42551</v>
      </c>
      <c r="H16" s="78"/>
      <c r="I16" s="83">
        <v>7.28</v>
      </c>
      <c r="J16" s="89" t="s">
        <v>173</v>
      </c>
      <c r="K16" s="90">
        <v>4.4600000000000001E-2</v>
      </c>
      <c r="L16" s="90">
        <v>4.4600000000000001E-2</v>
      </c>
      <c r="M16" s="83">
        <v>2633028.31</v>
      </c>
      <c r="N16" s="85">
        <v>99.38</v>
      </c>
      <c r="O16" s="83">
        <v>2616.7035299999998</v>
      </c>
      <c r="P16" s="84">
        <v>2.5495091874842446E-2</v>
      </c>
      <c r="Q16" s="84">
        <f>O16/'סכום נכסי הקרן'!$C$42</f>
        <v>7.3717802787902646E-4</v>
      </c>
    </row>
    <row r="17" spans="2:17" s="127" customFormat="1">
      <c r="B17" s="82" t="s">
        <v>1724</v>
      </c>
      <c r="C17" s="89" t="s">
        <v>1671</v>
      </c>
      <c r="D17" s="78">
        <v>5023</v>
      </c>
      <c r="E17" s="78"/>
      <c r="F17" s="78" t="s">
        <v>696</v>
      </c>
      <c r="G17" s="104">
        <v>42551</v>
      </c>
      <c r="H17" s="78"/>
      <c r="I17" s="83">
        <v>9.99</v>
      </c>
      <c r="J17" s="89" t="s">
        <v>173</v>
      </c>
      <c r="K17" s="90">
        <v>3.3399999999999992E-2</v>
      </c>
      <c r="L17" s="90">
        <v>3.3399999999999992E-2</v>
      </c>
      <c r="M17" s="83">
        <v>2841742.96</v>
      </c>
      <c r="N17" s="85">
        <v>95.87</v>
      </c>
      <c r="O17" s="83">
        <v>2724.3777400000004</v>
      </c>
      <c r="P17" s="84">
        <v>2.6544184309284607E-2</v>
      </c>
      <c r="Q17" s="84">
        <f>O17/'סכום נכסי הקרן'!$C$42</f>
        <v>7.6751201905197097E-4</v>
      </c>
    </row>
    <row r="18" spans="2:17" s="127" customFormat="1">
      <c r="B18" s="82" t="s">
        <v>1724</v>
      </c>
      <c r="C18" s="89" t="s">
        <v>1671</v>
      </c>
      <c r="D18" s="78">
        <v>5210</v>
      </c>
      <c r="E18" s="78"/>
      <c r="F18" s="78" t="s">
        <v>696</v>
      </c>
      <c r="G18" s="104">
        <v>42643</v>
      </c>
      <c r="H18" s="78"/>
      <c r="I18" s="83">
        <v>9.23</v>
      </c>
      <c r="J18" s="89" t="s">
        <v>173</v>
      </c>
      <c r="K18" s="90">
        <v>2.6699999999999998E-2</v>
      </c>
      <c r="L18" s="90">
        <v>2.6699999999999998E-2</v>
      </c>
      <c r="M18" s="83">
        <v>2518168.21</v>
      </c>
      <c r="N18" s="85">
        <v>102.74</v>
      </c>
      <c r="O18" s="83">
        <v>2587.1649199999997</v>
      </c>
      <c r="P18" s="84">
        <v>2.5207290995923181E-2</v>
      </c>
      <c r="Q18" s="84">
        <f>O18/'סכום נכסי הקרן'!$C$42</f>
        <v>7.2885640717708638E-4</v>
      </c>
    </row>
    <row r="19" spans="2:17" s="127" customFormat="1">
      <c r="B19" s="82" t="s">
        <v>1724</v>
      </c>
      <c r="C19" s="89" t="s">
        <v>1671</v>
      </c>
      <c r="D19" s="78">
        <v>5022</v>
      </c>
      <c r="E19" s="78"/>
      <c r="F19" s="78" t="s">
        <v>696</v>
      </c>
      <c r="G19" s="104">
        <v>42551</v>
      </c>
      <c r="H19" s="78"/>
      <c r="I19" s="83">
        <v>8.42</v>
      </c>
      <c r="J19" s="89" t="s">
        <v>173</v>
      </c>
      <c r="K19" s="90">
        <v>3.2599999999999997E-2</v>
      </c>
      <c r="L19" s="90">
        <v>3.2599999999999997E-2</v>
      </c>
      <c r="M19" s="83">
        <v>2172750.9300000002</v>
      </c>
      <c r="N19" s="85">
        <v>95.77</v>
      </c>
      <c r="O19" s="83">
        <v>2080.8430199999998</v>
      </c>
      <c r="P19" s="84">
        <v>2.0274090420944486E-2</v>
      </c>
      <c r="Q19" s="84">
        <f>O19/'סכום נכסי הקרן'!$C$42</f>
        <v>5.8621534163995933E-4</v>
      </c>
    </row>
    <row r="20" spans="2:17" s="127" customFormat="1">
      <c r="B20" s="82" t="s">
        <v>1724</v>
      </c>
      <c r="C20" s="89" t="s">
        <v>1671</v>
      </c>
      <c r="D20" s="78">
        <v>5209</v>
      </c>
      <c r="E20" s="78"/>
      <c r="F20" s="78" t="s">
        <v>696</v>
      </c>
      <c r="G20" s="104">
        <v>42643</v>
      </c>
      <c r="H20" s="78"/>
      <c r="I20" s="83">
        <v>7.0699999999999994</v>
      </c>
      <c r="J20" s="89" t="s">
        <v>173</v>
      </c>
      <c r="K20" s="90">
        <v>2.8999999999999998E-2</v>
      </c>
      <c r="L20" s="90">
        <v>2.8999999999999998E-2</v>
      </c>
      <c r="M20" s="83">
        <v>2075314.5</v>
      </c>
      <c r="N20" s="85">
        <v>97.89</v>
      </c>
      <c r="O20" s="83">
        <v>2031.52595</v>
      </c>
      <c r="P20" s="84">
        <v>1.9793583853718648E-2</v>
      </c>
      <c r="Q20" s="84">
        <f>O20/'סכום נכסי הקרן'!$C$42</f>
        <v>5.7232173084815075E-4</v>
      </c>
    </row>
    <row r="21" spans="2:17" s="127" customFormat="1">
      <c r="B21" s="81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83"/>
      <c r="N21" s="85"/>
      <c r="O21" s="78"/>
      <c r="P21" s="84"/>
      <c r="Q21" s="78"/>
    </row>
    <row r="22" spans="2:17" s="127" customFormat="1">
      <c r="B22" s="95" t="s">
        <v>39</v>
      </c>
      <c r="C22" s="80"/>
      <c r="D22" s="80"/>
      <c r="E22" s="80"/>
      <c r="F22" s="80"/>
      <c r="G22" s="80"/>
      <c r="H22" s="80"/>
      <c r="I22" s="86">
        <v>5.0133128195629375</v>
      </c>
      <c r="J22" s="80"/>
      <c r="K22" s="80"/>
      <c r="L22" s="100">
        <v>5.1886818768781005E-2</v>
      </c>
      <c r="M22" s="86"/>
      <c r="N22" s="88"/>
      <c r="O22" s="86">
        <v>68613.567349999998</v>
      </c>
      <c r="P22" s="87">
        <v>0.6685163922444588</v>
      </c>
      <c r="Q22" s="87">
        <f>O22/'סכום נכסי הקרן'!$C$42</f>
        <v>1.9329822306930495E-2</v>
      </c>
    </row>
    <row r="23" spans="2:17" s="127" customFormat="1">
      <c r="B23" s="82" t="s">
        <v>1725</v>
      </c>
      <c r="C23" s="89" t="s">
        <v>1670</v>
      </c>
      <c r="D23" s="78">
        <v>90148620</v>
      </c>
      <c r="E23" s="78"/>
      <c r="F23" s="78" t="s">
        <v>328</v>
      </c>
      <c r="G23" s="104">
        <v>42368</v>
      </c>
      <c r="H23" s="78" t="s">
        <v>171</v>
      </c>
      <c r="I23" s="83">
        <v>10.429999999999998</v>
      </c>
      <c r="J23" s="89" t="s">
        <v>173</v>
      </c>
      <c r="K23" s="90">
        <v>3.1699999999999999E-2</v>
      </c>
      <c r="L23" s="90">
        <v>2.3099999999999999E-2</v>
      </c>
      <c r="M23" s="83">
        <v>187543.92</v>
      </c>
      <c r="N23" s="85">
        <v>109.89</v>
      </c>
      <c r="O23" s="83">
        <v>206.09201000000002</v>
      </c>
      <c r="P23" s="84">
        <v>2.007997722852825E-3</v>
      </c>
      <c r="Q23" s="84">
        <f>O23/'סכום נכסי הקרן'!$C$42</f>
        <v>5.8060265426180942E-5</v>
      </c>
    </row>
    <row r="24" spans="2:17" s="127" customFormat="1">
      <c r="B24" s="82" t="s">
        <v>1725</v>
      </c>
      <c r="C24" s="89" t="s">
        <v>1670</v>
      </c>
      <c r="D24" s="78">
        <v>90148621</v>
      </c>
      <c r="E24" s="78"/>
      <c r="F24" s="78" t="s">
        <v>328</v>
      </c>
      <c r="G24" s="104">
        <v>42388</v>
      </c>
      <c r="H24" s="78" t="s">
        <v>171</v>
      </c>
      <c r="I24" s="83">
        <v>10.43</v>
      </c>
      <c r="J24" s="89" t="s">
        <v>173</v>
      </c>
      <c r="K24" s="90">
        <v>3.1899999999999998E-2</v>
      </c>
      <c r="L24" s="90">
        <v>2.3099999999999999E-2</v>
      </c>
      <c r="M24" s="83">
        <v>262561.49</v>
      </c>
      <c r="N24" s="85">
        <v>110.19</v>
      </c>
      <c r="O24" s="83">
        <v>289.31648999999999</v>
      </c>
      <c r="P24" s="84">
        <v>2.81887130463608E-3</v>
      </c>
      <c r="Q24" s="84">
        <f>O24/'סכום נכסי הקרן'!$C$42</f>
        <v>8.1506275772510651E-5</v>
      </c>
    </row>
    <row r="25" spans="2:17" s="127" customFormat="1">
      <c r="B25" s="82" t="s">
        <v>1725</v>
      </c>
      <c r="C25" s="89" t="s">
        <v>1670</v>
      </c>
      <c r="D25" s="78">
        <v>90148622</v>
      </c>
      <c r="E25" s="78"/>
      <c r="F25" s="78" t="s">
        <v>328</v>
      </c>
      <c r="G25" s="104">
        <v>42509</v>
      </c>
      <c r="H25" s="78" t="s">
        <v>171</v>
      </c>
      <c r="I25" s="83">
        <v>10.550000000000002</v>
      </c>
      <c r="J25" s="89" t="s">
        <v>173</v>
      </c>
      <c r="K25" s="90">
        <v>2.7400000000000001E-2</v>
      </c>
      <c r="L25" s="90">
        <v>2.4500000000000001E-2</v>
      </c>
      <c r="M25" s="83">
        <v>262561.49</v>
      </c>
      <c r="N25" s="85">
        <v>104.45</v>
      </c>
      <c r="O25" s="83">
        <v>274.24546999999995</v>
      </c>
      <c r="P25" s="84">
        <v>2.6720311925857903E-3</v>
      </c>
      <c r="Q25" s="84">
        <f>O25/'סכום נכסי הקרן'!$C$42</f>
        <v>7.7260466236064854E-5</v>
      </c>
    </row>
    <row r="26" spans="2:17" s="127" customFormat="1">
      <c r="B26" s="82" t="s">
        <v>1725</v>
      </c>
      <c r="C26" s="89" t="s">
        <v>1670</v>
      </c>
      <c r="D26" s="78">
        <v>90148623</v>
      </c>
      <c r="E26" s="78"/>
      <c r="F26" s="78" t="s">
        <v>328</v>
      </c>
      <c r="G26" s="104">
        <v>42723</v>
      </c>
      <c r="H26" s="78" t="s">
        <v>171</v>
      </c>
      <c r="I26" s="83">
        <v>10.32</v>
      </c>
      <c r="J26" s="89" t="s">
        <v>173</v>
      </c>
      <c r="K26" s="90">
        <v>3.15E-2</v>
      </c>
      <c r="L26" s="90">
        <v>2.7200000000000002E-2</v>
      </c>
      <c r="M26" s="83">
        <v>37508.78</v>
      </c>
      <c r="N26" s="85">
        <v>105.57</v>
      </c>
      <c r="O26" s="83">
        <v>39.598030000000001</v>
      </c>
      <c r="P26" s="84">
        <v>3.8581191997427678E-4</v>
      </c>
      <c r="Q26" s="84">
        <f>O26/'סכום נכסי הקרן'!$C$42</f>
        <v>1.1155561693798201E-5</v>
      </c>
    </row>
    <row r="27" spans="2:17" s="127" customFormat="1">
      <c r="B27" s="82" t="s">
        <v>1726</v>
      </c>
      <c r="C27" s="89" t="s">
        <v>1671</v>
      </c>
      <c r="D27" s="78">
        <v>472710</v>
      </c>
      <c r="E27" s="78"/>
      <c r="F27" s="78" t="s">
        <v>350</v>
      </c>
      <c r="G27" s="104">
        <v>42901</v>
      </c>
      <c r="H27" s="78" t="s">
        <v>171</v>
      </c>
      <c r="I27" s="83">
        <v>4.4799999999999995</v>
      </c>
      <c r="J27" s="89" t="s">
        <v>173</v>
      </c>
      <c r="K27" s="90">
        <v>0.04</v>
      </c>
      <c r="L27" s="90">
        <v>2.7100000000000003E-2</v>
      </c>
      <c r="M27" s="83">
        <v>2406430</v>
      </c>
      <c r="N27" s="85">
        <v>106.08</v>
      </c>
      <c r="O27" s="83">
        <v>2552.74089</v>
      </c>
      <c r="P27" s="84">
        <v>2.4871890444240385E-2</v>
      </c>
      <c r="Q27" s="84">
        <f>O27/'סכום נכסי הקרן'!$C$42</f>
        <v>7.1915846537507866E-4</v>
      </c>
    </row>
    <row r="28" spans="2:17" s="127" customFormat="1">
      <c r="B28" s="82" t="s">
        <v>1727</v>
      </c>
      <c r="C28" s="89" t="s">
        <v>1670</v>
      </c>
      <c r="D28" s="78">
        <v>90150400</v>
      </c>
      <c r="E28" s="78"/>
      <c r="F28" s="78" t="s">
        <v>350</v>
      </c>
      <c r="G28" s="104">
        <v>42229</v>
      </c>
      <c r="H28" s="78" t="s">
        <v>169</v>
      </c>
      <c r="I28" s="83">
        <v>4.96</v>
      </c>
      <c r="J28" s="89" t="s">
        <v>172</v>
      </c>
      <c r="K28" s="90">
        <v>9.8519999999999996E-2</v>
      </c>
      <c r="L28" s="90">
        <v>3.6599999999999994E-2</v>
      </c>
      <c r="M28" s="83">
        <v>448985.08</v>
      </c>
      <c r="N28" s="85">
        <v>132.76</v>
      </c>
      <c r="O28" s="83">
        <v>2083.8697700000002</v>
      </c>
      <c r="P28" s="84">
        <v>2.0303580681666603E-2</v>
      </c>
      <c r="Q28" s="84">
        <f>O28/'סכום נכסי הקרן'!$C$42</f>
        <v>5.8706803800785213E-4</v>
      </c>
    </row>
    <row r="29" spans="2:17" s="127" customFormat="1">
      <c r="B29" s="82" t="s">
        <v>1727</v>
      </c>
      <c r="C29" s="89" t="s">
        <v>1670</v>
      </c>
      <c r="D29" s="78">
        <v>90150520</v>
      </c>
      <c r="E29" s="78"/>
      <c r="F29" s="78" t="s">
        <v>350</v>
      </c>
      <c r="G29" s="104">
        <v>41274</v>
      </c>
      <c r="H29" s="78" t="s">
        <v>169</v>
      </c>
      <c r="I29" s="83">
        <v>5.089999999999999</v>
      </c>
      <c r="J29" s="89" t="s">
        <v>173</v>
      </c>
      <c r="K29" s="90">
        <v>3.8662000000000002E-2</v>
      </c>
      <c r="L29" s="90">
        <v>1.2699999999999998E-2</v>
      </c>
      <c r="M29" s="83">
        <v>149042.85999999999</v>
      </c>
      <c r="N29" s="85">
        <v>144.88</v>
      </c>
      <c r="O29" s="83">
        <v>215.93339</v>
      </c>
      <c r="P29" s="84">
        <v>2.103884354409911E-3</v>
      </c>
      <c r="Q29" s="84">
        <f>O29/'סכום נכסי הקרן'!$C$42</f>
        <v>6.0832780163457311E-5</v>
      </c>
    </row>
    <row r="30" spans="2:17" s="127" customFormat="1">
      <c r="B30" s="82" t="s">
        <v>1728</v>
      </c>
      <c r="C30" s="89" t="s">
        <v>1670</v>
      </c>
      <c r="D30" s="78">
        <v>92321020</v>
      </c>
      <c r="E30" s="78"/>
      <c r="F30" s="78" t="s">
        <v>350</v>
      </c>
      <c r="G30" s="104">
        <v>41416</v>
      </c>
      <c r="H30" s="78" t="s">
        <v>171</v>
      </c>
      <c r="I30" s="83">
        <v>1.33</v>
      </c>
      <c r="J30" s="89" t="s">
        <v>172</v>
      </c>
      <c r="K30" s="90">
        <v>4.3975999999999994E-2</v>
      </c>
      <c r="L30" s="90">
        <v>2.6500000000000003E-2</v>
      </c>
      <c r="M30" s="83">
        <v>132930</v>
      </c>
      <c r="N30" s="85">
        <v>103.74</v>
      </c>
      <c r="O30" s="83">
        <v>482.10391999999996</v>
      </c>
      <c r="P30" s="84">
        <v>4.6972397112261671E-3</v>
      </c>
      <c r="Q30" s="84">
        <f>O30/'סכום נכסי הקרן'!$C$42</f>
        <v>1.3581837334791533E-4</v>
      </c>
    </row>
    <row r="31" spans="2:17" s="127" customFormat="1">
      <c r="B31" s="82" t="s">
        <v>1729</v>
      </c>
      <c r="C31" s="89" t="s">
        <v>1671</v>
      </c>
      <c r="D31" s="78">
        <v>455531</v>
      </c>
      <c r="E31" s="78"/>
      <c r="F31" s="78" t="s">
        <v>350</v>
      </c>
      <c r="G31" s="104">
        <v>42723</v>
      </c>
      <c r="H31" s="78" t="s">
        <v>170</v>
      </c>
      <c r="I31" s="83">
        <v>1.5000000000000002</v>
      </c>
      <c r="J31" s="89" t="s">
        <v>173</v>
      </c>
      <c r="K31" s="90">
        <v>2.0119999999999999E-2</v>
      </c>
      <c r="L31" s="90">
        <v>1.4700000000000001E-2</v>
      </c>
      <c r="M31" s="83">
        <v>6869592</v>
      </c>
      <c r="N31" s="85">
        <v>100.88</v>
      </c>
      <c r="O31" s="83">
        <v>6930.0442599999997</v>
      </c>
      <c r="P31" s="84">
        <v>6.752087620160184E-2</v>
      </c>
      <c r="Q31" s="84">
        <f>O31/'סכום נכסי הקרן'!$C$42</f>
        <v>1.9523328883578827E-3</v>
      </c>
    </row>
    <row r="32" spans="2:17" s="127" customFormat="1">
      <c r="B32" s="82" t="s">
        <v>1730</v>
      </c>
      <c r="C32" s="89" t="s">
        <v>1671</v>
      </c>
      <c r="D32" s="78">
        <v>14811160</v>
      </c>
      <c r="E32" s="78"/>
      <c r="F32" s="78" t="s">
        <v>350</v>
      </c>
      <c r="G32" s="104">
        <v>42201</v>
      </c>
      <c r="H32" s="78" t="s">
        <v>170</v>
      </c>
      <c r="I32" s="83">
        <v>7.9700000000000006</v>
      </c>
      <c r="J32" s="89" t="s">
        <v>173</v>
      </c>
      <c r="K32" s="90">
        <v>4.2030000000000005E-2</v>
      </c>
      <c r="L32" s="90">
        <v>2.3900000000000001E-2</v>
      </c>
      <c r="M32" s="83">
        <v>81805.5</v>
      </c>
      <c r="N32" s="85">
        <v>116.15</v>
      </c>
      <c r="O32" s="83">
        <v>95.017089999999996</v>
      </c>
      <c r="P32" s="84">
        <v>9.2577145689491755E-4</v>
      </c>
      <c r="Q32" s="84">
        <f>O32/'סכום נכסי הקרן'!$C$42</f>
        <v>2.6768225829925783E-5</v>
      </c>
    </row>
    <row r="33" spans="2:17" s="127" customFormat="1">
      <c r="B33" s="82" t="s">
        <v>1730</v>
      </c>
      <c r="C33" s="89" t="s">
        <v>1670</v>
      </c>
      <c r="D33" s="78">
        <v>14760843</v>
      </c>
      <c r="E33" s="78"/>
      <c r="F33" s="78" t="s">
        <v>350</v>
      </c>
      <c r="G33" s="104">
        <v>40742</v>
      </c>
      <c r="H33" s="78" t="s">
        <v>170</v>
      </c>
      <c r="I33" s="83">
        <v>6.01</v>
      </c>
      <c r="J33" s="89" t="s">
        <v>173</v>
      </c>
      <c r="K33" s="90">
        <v>4.4999999999999998E-2</v>
      </c>
      <c r="L33" s="90">
        <v>1.3100000000000001E-2</v>
      </c>
      <c r="M33" s="83">
        <v>1084633.52</v>
      </c>
      <c r="N33" s="85">
        <v>124.6</v>
      </c>
      <c r="O33" s="83">
        <v>1351.4533700000002</v>
      </c>
      <c r="P33" s="84">
        <v>1.3167493924202965E-2</v>
      </c>
      <c r="Q33" s="84">
        <f>O33/'סכום נכסי הקרן'!$C$42</f>
        <v>3.8073160319658549E-4</v>
      </c>
    </row>
    <row r="34" spans="2:17" s="127" customFormat="1">
      <c r="B34" s="82" t="s">
        <v>1726</v>
      </c>
      <c r="C34" s="89" t="s">
        <v>1671</v>
      </c>
      <c r="D34" s="78">
        <v>454099</v>
      </c>
      <c r="E34" s="78"/>
      <c r="F34" s="78" t="s">
        <v>394</v>
      </c>
      <c r="G34" s="104">
        <v>42719</v>
      </c>
      <c r="H34" s="78" t="s">
        <v>170</v>
      </c>
      <c r="I34" s="83">
        <v>4.46</v>
      </c>
      <c r="J34" s="89" t="s">
        <v>173</v>
      </c>
      <c r="K34" s="90">
        <v>4.1500000000000002E-2</v>
      </c>
      <c r="L34" s="90">
        <v>2.4500000000000001E-2</v>
      </c>
      <c r="M34" s="83">
        <v>5154845</v>
      </c>
      <c r="N34" s="85">
        <v>107.93</v>
      </c>
      <c r="O34" s="83">
        <v>5563.6244299999998</v>
      </c>
      <c r="P34" s="84">
        <v>5.4207560915381175E-2</v>
      </c>
      <c r="Q34" s="84">
        <f>O34/'סכום נכסי הקרן'!$C$42</f>
        <v>1.5673849322804152E-3</v>
      </c>
    </row>
    <row r="35" spans="2:17" s="127" customFormat="1">
      <c r="B35" s="82" t="s">
        <v>1731</v>
      </c>
      <c r="C35" s="89" t="s">
        <v>1670</v>
      </c>
      <c r="D35" s="78">
        <v>90145563</v>
      </c>
      <c r="E35" s="78"/>
      <c r="F35" s="78" t="s">
        <v>394</v>
      </c>
      <c r="G35" s="104">
        <v>42122</v>
      </c>
      <c r="H35" s="78" t="s">
        <v>169</v>
      </c>
      <c r="I35" s="83">
        <v>6.64</v>
      </c>
      <c r="J35" s="89" t="s">
        <v>173</v>
      </c>
      <c r="K35" s="90">
        <v>2.4799999999999999E-2</v>
      </c>
      <c r="L35" s="90">
        <v>2.1700000000000001E-2</v>
      </c>
      <c r="M35" s="83">
        <v>5729102.1500000004</v>
      </c>
      <c r="N35" s="85">
        <v>102.99</v>
      </c>
      <c r="O35" s="83">
        <v>5900.4019600000001</v>
      </c>
      <c r="P35" s="84">
        <v>5.7488855097275943E-2</v>
      </c>
      <c r="Q35" s="84">
        <f>O35/'סכום נכסי הקרן'!$C$42</f>
        <v>1.6622619378536716E-3</v>
      </c>
    </row>
    <row r="36" spans="2:17" s="127" customFormat="1">
      <c r="B36" s="82" t="s">
        <v>1732</v>
      </c>
      <c r="C36" s="89" t="s">
        <v>1670</v>
      </c>
      <c r="D36" s="78">
        <v>455954</v>
      </c>
      <c r="E36" s="78"/>
      <c r="F36" s="78" t="s">
        <v>394</v>
      </c>
      <c r="G36" s="104">
        <v>42732</v>
      </c>
      <c r="H36" s="78" t="s">
        <v>170</v>
      </c>
      <c r="I36" s="83">
        <v>4.6499999999999995</v>
      </c>
      <c r="J36" s="89" t="s">
        <v>173</v>
      </c>
      <c r="K36" s="90">
        <v>2.1613000000000004E-2</v>
      </c>
      <c r="L36" s="90">
        <v>1.7399999999999999E-2</v>
      </c>
      <c r="M36" s="83">
        <v>1981349.28</v>
      </c>
      <c r="N36" s="85">
        <v>102.74</v>
      </c>
      <c r="O36" s="83">
        <v>2035.6383600000001</v>
      </c>
      <c r="P36" s="84">
        <v>1.9833651927757216E-2</v>
      </c>
      <c r="Q36" s="84">
        <f>O36/'סכום נכסי הקרן'!$C$42</f>
        <v>5.7348027947961536E-4</v>
      </c>
    </row>
    <row r="37" spans="2:17" s="127" customFormat="1">
      <c r="B37" s="82" t="s">
        <v>1733</v>
      </c>
      <c r="C37" s="89" t="s">
        <v>1670</v>
      </c>
      <c r="D37" s="78">
        <v>90145980</v>
      </c>
      <c r="E37" s="78"/>
      <c r="F37" s="78" t="s">
        <v>394</v>
      </c>
      <c r="G37" s="104">
        <v>42242</v>
      </c>
      <c r="H37" s="78" t="s">
        <v>170</v>
      </c>
      <c r="I37" s="83">
        <v>6.0500000000000007</v>
      </c>
      <c r="J37" s="89" t="s">
        <v>173</v>
      </c>
      <c r="K37" s="90">
        <v>2.3599999999999999E-2</v>
      </c>
      <c r="L37" s="90">
        <v>1.6100000000000003E-2</v>
      </c>
      <c r="M37" s="83">
        <v>2166399.36</v>
      </c>
      <c r="N37" s="85">
        <v>104.61</v>
      </c>
      <c r="O37" s="83">
        <v>2266.2704399999998</v>
      </c>
      <c r="P37" s="84">
        <v>2.2080748704855997E-2</v>
      </c>
      <c r="Q37" s="84">
        <f>O37/'סכום נכסי הקרן'!$C$42</f>
        <v>6.3845397632789286E-4</v>
      </c>
    </row>
    <row r="38" spans="2:17" s="127" customFormat="1">
      <c r="B38" s="82" t="s">
        <v>1734</v>
      </c>
      <c r="C38" s="89" t="s">
        <v>1670</v>
      </c>
      <c r="D38" s="78">
        <v>90143221</v>
      </c>
      <c r="E38" s="78"/>
      <c r="F38" s="78" t="s">
        <v>394</v>
      </c>
      <c r="G38" s="104">
        <v>42516</v>
      </c>
      <c r="H38" s="78" t="s">
        <v>171</v>
      </c>
      <c r="I38" s="83">
        <v>6.13</v>
      </c>
      <c r="J38" s="89" t="s">
        <v>173</v>
      </c>
      <c r="K38" s="90">
        <v>2.3269999999999999E-2</v>
      </c>
      <c r="L38" s="90">
        <v>1.9799999999999998E-2</v>
      </c>
      <c r="M38" s="83">
        <v>2176465.08</v>
      </c>
      <c r="N38" s="85">
        <v>103.42</v>
      </c>
      <c r="O38" s="83">
        <v>2250.9001200000002</v>
      </c>
      <c r="P38" s="84">
        <v>2.1930992450067088E-2</v>
      </c>
      <c r="Q38" s="84">
        <f>O38/'סכום נכסי הקרן'!$C$42</f>
        <v>6.3412384796005699E-4</v>
      </c>
    </row>
    <row r="39" spans="2:17" s="127" customFormat="1">
      <c r="B39" s="82" t="s">
        <v>1735</v>
      </c>
      <c r="C39" s="89" t="s">
        <v>1670</v>
      </c>
      <c r="D39" s="78">
        <v>95350502</v>
      </c>
      <c r="E39" s="78"/>
      <c r="F39" s="78" t="s">
        <v>394</v>
      </c>
      <c r="G39" s="104">
        <v>41767</v>
      </c>
      <c r="H39" s="78" t="s">
        <v>169</v>
      </c>
      <c r="I39" s="83">
        <v>7.0799999999999992</v>
      </c>
      <c r="J39" s="89" t="s">
        <v>173</v>
      </c>
      <c r="K39" s="90">
        <v>5.3499999999999999E-2</v>
      </c>
      <c r="L39" s="90">
        <v>2.4E-2</v>
      </c>
      <c r="M39" s="83">
        <v>24205.15</v>
      </c>
      <c r="N39" s="85">
        <v>123.62</v>
      </c>
      <c r="O39" s="83">
        <v>29.922409999999999</v>
      </c>
      <c r="P39" s="84">
        <v>2.9154032289882852E-4</v>
      </c>
      <c r="Q39" s="84">
        <f>O39/'סכום נכסי הקרן'!$C$42</f>
        <v>8.4297448833218262E-6</v>
      </c>
    </row>
    <row r="40" spans="2:17" s="127" customFormat="1">
      <c r="B40" s="82" t="s">
        <v>1735</v>
      </c>
      <c r="C40" s="89" t="s">
        <v>1670</v>
      </c>
      <c r="D40" s="78">
        <v>95350101</v>
      </c>
      <c r="E40" s="78"/>
      <c r="F40" s="78" t="s">
        <v>394</v>
      </c>
      <c r="G40" s="104">
        <v>41269</v>
      </c>
      <c r="H40" s="78" t="s">
        <v>169</v>
      </c>
      <c r="I40" s="83">
        <v>7.2099999999999991</v>
      </c>
      <c r="J40" s="89" t="s">
        <v>173</v>
      </c>
      <c r="K40" s="90">
        <v>5.3499999999999999E-2</v>
      </c>
      <c r="L40" s="90">
        <v>1.72E-2</v>
      </c>
      <c r="M40" s="83">
        <v>120216.32000000001</v>
      </c>
      <c r="N40" s="85">
        <v>131.28</v>
      </c>
      <c r="O40" s="83">
        <v>157.81998000000002</v>
      </c>
      <c r="P40" s="84">
        <v>1.537673199755189E-3</v>
      </c>
      <c r="Q40" s="84">
        <f>O40/'סכום נכסי הקרן'!$C$42</f>
        <v>4.4461063426741134E-5</v>
      </c>
    </row>
    <row r="41" spans="2:17" s="127" customFormat="1">
      <c r="B41" s="82" t="s">
        <v>1735</v>
      </c>
      <c r="C41" s="89" t="s">
        <v>1670</v>
      </c>
      <c r="D41" s="78">
        <v>95350102</v>
      </c>
      <c r="E41" s="78"/>
      <c r="F41" s="78" t="s">
        <v>394</v>
      </c>
      <c r="G41" s="104">
        <v>41767</v>
      </c>
      <c r="H41" s="78" t="s">
        <v>169</v>
      </c>
      <c r="I41" s="83">
        <v>7.08</v>
      </c>
      <c r="J41" s="89" t="s">
        <v>173</v>
      </c>
      <c r="K41" s="90">
        <v>5.3499999999999999E-2</v>
      </c>
      <c r="L41" s="90">
        <v>2.4E-2</v>
      </c>
      <c r="M41" s="83">
        <v>18943.169999999998</v>
      </c>
      <c r="N41" s="85">
        <v>123.62</v>
      </c>
      <c r="O41" s="83">
        <v>23.417540000000002</v>
      </c>
      <c r="P41" s="84">
        <v>2.2816200877857879E-4</v>
      </c>
      <c r="Q41" s="84">
        <f>O41/'סכום נכסי הקרן'!$C$42</f>
        <v>6.5971921377651146E-6</v>
      </c>
    </row>
    <row r="42" spans="2:17" s="127" customFormat="1">
      <c r="B42" s="82" t="s">
        <v>1735</v>
      </c>
      <c r="C42" s="89" t="s">
        <v>1670</v>
      </c>
      <c r="D42" s="78">
        <v>95350202</v>
      </c>
      <c r="E42" s="78"/>
      <c r="F42" s="78" t="s">
        <v>394</v>
      </c>
      <c r="G42" s="104">
        <v>41767</v>
      </c>
      <c r="H42" s="78" t="s">
        <v>169</v>
      </c>
      <c r="I42" s="83">
        <v>7.0799999999999992</v>
      </c>
      <c r="J42" s="89" t="s">
        <v>173</v>
      </c>
      <c r="K42" s="90">
        <v>5.3499999999999999E-2</v>
      </c>
      <c r="L42" s="90">
        <v>2.4E-2</v>
      </c>
      <c r="M42" s="83">
        <v>24205.29</v>
      </c>
      <c r="N42" s="85">
        <v>123.62</v>
      </c>
      <c r="O42" s="83">
        <v>29.922580000000004</v>
      </c>
      <c r="P42" s="84">
        <v>2.9154197924452041E-4</v>
      </c>
      <c r="Q42" s="84">
        <f>O42/'סכום נכסי הקרן'!$C$42</f>
        <v>8.4297927757419296E-6</v>
      </c>
    </row>
    <row r="43" spans="2:17" s="127" customFormat="1">
      <c r="B43" s="82" t="s">
        <v>1735</v>
      </c>
      <c r="C43" s="89" t="s">
        <v>1670</v>
      </c>
      <c r="D43" s="78">
        <v>95350201</v>
      </c>
      <c r="E43" s="78"/>
      <c r="F43" s="78" t="s">
        <v>394</v>
      </c>
      <c r="G43" s="104">
        <v>41269</v>
      </c>
      <c r="H43" s="78" t="s">
        <v>169</v>
      </c>
      <c r="I43" s="83">
        <v>7.2099999999999991</v>
      </c>
      <c r="J43" s="89" t="s">
        <v>173</v>
      </c>
      <c r="K43" s="90">
        <v>5.3499999999999999E-2</v>
      </c>
      <c r="L43" s="90">
        <v>1.72E-2</v>
      </c>
      <c r="M43" s="83">
        <v>127730.56</v>
      </c>
      <c r="N43" s="85">
        <v>131.28</v>
      </c>
      <c r="O43" s="83">
        <v>167.68467000000001</v>
      </c>
      <c r="P43" s="84">
        <v>1.6337869455362555E-3</v>
      </c>
      <c r="Q43" s="84">
        <f>O43/'סכום נכסי הקרן'!$C$42</f>
        <v>4.7240145059973753E-5</v>
      </c>
    </row>
    <row r="44" spans="2:17" s="127" customFormat="1">
      <c r="B44" s="82" t="s">
        <v>1735</v>
      </c>
      <c r="C44" s="89" t="s">
        <v>1670</v>
      </c>
      <c r="D44" s="78">
        <v>95350301</v>
      </c>
      <c r="E44" s="78"/>
      <c r="F44" s="78" t="s">
        <v>394</v>
      </c>
      <c r="G44" s="104">
        <v>41281</v>
      </c>
      <c r="H44" s="78" t="s">
        <v>169</v>
      </c>
      <c r="I44" s="83">
        <v>7.21</v>
      </c>
      <c r="J44" s="89" t="s">
        <v>173</v>
      </c>
      <c r="K44" s="90">
        <v>5.3499999999999999E-2</v>
      </c>
      <c r="L44" s="90">
        <v>1.7399999999999999E-2</v>
      </c>
      <c r="M44" s="83">
        <v>160921.16</v>
      </c>
      <c r="N44" s="85">
        <v>131.12</v>
      </c>
      <c r="O44" s="83">
        <v>210.99981</v>
      </c>
      <c r="P44" s="84">
        <v>2.0558154486550874E-3</v>
      </c>
      <c r="Q44" s="84">
        <f>O44/'סכום נכסי הקרן'!$C$42</f>
        <v>5.9442891422494967E-5</v>
      </c>
    </row>
    <row r="45" spans="2:17" s="127" customFormat="1">
      <c r="B45" s="82" t="s">
        <v>1735</v>
      </c>
      <c r="C45" s="89" t="s">
        <v>1670</v>
      </c>
      <c r="D45" s="78">
        <v>95350302</v>
      </c>
      <c r="E45" s="78"/>
      <c r="F45" s="78" t="s">
        <v>394</v>
      </c>
      <c r="G45" s="104">
        <v>41767</v>
      </c>
      <c r="H45" s="78" t="s">
        <v>169</v>
      </c>
      <c r="I45" s="83">
        <v>7.08</v>
      </c>
      <c r="J45" s="89" t="s">
        <v>173</v>
      </c>
      <c r="K45" s="90">
        <v>5.3499999999999999E-2</v>
      </c>
      <c r="L45" s="90">
        <v>2.3999999999999994E-2</v>
      </c>
      <c r="M45" s="83">
        <v>28414.73</v>
      </c>
      <c r="N45" s="85">
        <v>123.62</v>
      </c>
      <c r="O45" s="83">
        <v>35.126280000000001</v>
      </c>
      <c r="P45" s="84">
        <v>3.4224272087156961E-4</v>
      </c>
      <c r="Q45" s="84">
        <f>O45/'סכום נכסי הקרן'!$C$42</f>
        <v>9.8957797550441242E-6</v>
      </c>
    </row>
    <row r="46" spans="2:17" s="127" customFormat="1">
      <c r="B46" s="82" t="s">
        <v>1735</v>
      </c>
      <c r="C46" s="89" t="s">
        <v>1670</v>
      </c>
      <c r="D46" s="78">
        <v>95350401</v>
      </c>
      <c r="E46" s="78"/>
      <c r="F46" s="78" t="s">
        <v>394</v>
      </c>
      <c r="G46" s="104">
        <v>41281</v>
      </c>
      <c r="H46" s="78" t="s">
        <v>169</v>
      </c>
      <c r="I46" s="83">
        <v>7.21</v>
      </c>
      <c r="J46" s="89" t="s">
        <v>173</v>
      </c>
      <c r="K46" s="90">
        <v>5.3499999999999999E-2</v>
      </c>
      <c r="L46" s="90">
        <v>1.7400000000000002E-2</v>
      </c>
      <c r="M46" s="83">
        <v>115917.78</v>
      </c>
      <c r="N46" s="85">
        <v>131.12</v>
      </c>
      <c r="O46" s="83">
        <v>151.9914</v>
      </c>
      <c r="P46" s="84">
        <v>1.4808841210933545E-3</v>
      </c>
      <c r="Q46" s="84">
        <f>O46/'סכום נכסי הקרן'!$C$42</f>
        <v>4.281903517995112E-5</v>
      </c>
    </row>
    <row r="47" spans="2:17" s="127" customFormat="1">
      <c r="B47" s="82" t="s">
        <v>1735</v>
      </c>
      <c r="C47" s="89" t="s">
        <v>1670</v>
      </c>
      <c r="D47" s="78">
        <v>95350402</v>
      </c>
      <c r="E47" s="78"/>
      <c r="F47" s="78" t="s">
        <v>394</v>
      </c>
      <c r="G47" s="104">
        <v>41767</v>
      </c>
      <c r="H47" s="78" t="s">
        <v>169</v>
      </c>
      <c r="I47" s="83">
        <v>7.08</v>
      </c>
      <c r="J47" s="89" t="s">
        <v>173</v>
      </c>
      <c r="K47" s="90">
        <v>5.3499999999999999E-2</v>
      </c>
      <c r="L47" s="90">
        <v>2.4E-2</v>
      </c>
      <c r="M47" s="83">
        <v>23152.74</v>
      </c>
      <c r="N47" s="85">
        <v>123.62</v>
      </c>
      <c r="O47" s="83">
        <v>28.621419999999997</v>
      </c>
      <c r="P47" s="84">
        <v>2.7886450418341933E-4</v>
      </c>
      <c r="Q47" s="84">
        <f>O47/'סכום נכסי הקרן'!$C$42</f>
        <v>8.0632298266885918E-6</v>
      </c>
    </row>
    <row r="48" spans="2:17" s="127" customFormat="1">
      <c r="B48" s="82" t="s">
        <v>1735</v>
      </c>
      <c r="C48" s="89" t="s">
        <v>1670</v>
      </c>
      <c r="D48" s="78">
        <v>95350501</v>
      </c>
      <c r="E48" s="78"/>
      <c r="F48" s="78" t="s">
        <v>394</v>
      </c>
      <c r="G48" s="104">
        <v>41281</v>
      </c>
      <c r="H48" s="78" t="s">
        <v>169</v>
      </c>
      <c r="I48" s="83">
        <v>7.21</v>
      </c>
      <c r="J48" s="89" t="s">
        <v>173</v>
      </c>
      <c r="K48" s="90">
        <v>5.3499999999999999E-2</v>
      </c>
      <c r="L48" s="90">
        <v>1.7399999999999999E-2</v>
      </c>
      <c r="M48" s="83">
        <v>139214.97</v>
      </c>
      <c r="N48" s="85">
        <v>131.12</v>
      </c>
      <c r="O48" s="83">
        <v>182.53865999999999</v>
      </c>
      <c r="P48" s="84">
        <v>1.7785124887306695E-3</v>
      </c>
      <c r="Q48" s="84">
        <f>O48/'סכום נכסי הקרן'!$C$42</f>
        <v>5.1424812879157216E-5</v>
      </c>
    </row>
    <row r="49" spans="2:17" s="127" customFormat="1">
      <c r="B49" s="82" t="s">
        <v>1736</v>
      </c>
      <c r="C49" s="89" t="s">
        <v>1671</v>
      </c>
      <c r="D49" s="78">
        <v>458870</v>
      </c>
      <c r="E49" s="78"/>
      <c r="F49" s="78" t="s">
        <v>394</v>
      </c>
      <c r="G49" s="104">
        <v>42759</v>
      </c>
      <c r="H49" s="78" t="s">
        <v>170</v>
      </c>
      <c r="I49" s="83">
        <v>5.4499999999999993</v>
      </c>
      <c r="J49" s="89" t="s">
        <v>173</v>
      </c>
      <c r="K49" s="90">
        <v>2.4E-2</v>
      </c>
      <c r="L49" s="90">
        <v>1.6E-2</v>
      </c>
      <c r="M49" s="83">
        <v>879944.05</v>
      </c>
      <c r="N49" s="85">
        <v>105.49</v>
      </c>
      <c r="O49" s="83">
        <v>928.25301999999999</v>
      </c>
      <c r="P49" s="84">
        <v>9.0441640624071631E-3</v>
      </c>
      <c r="Q49" s="84">
        <f>O49/'סכום נכסי הקרן'!$C$42</f>
        <v>2.6150755055401732E-4</v>
      </c>
    </row>
    <row r="50" spans="2:17" s="127" customFormat="1">
      <c r="B50" s="82" t="s">
        <v>1736</v>
      </c>
      <c r="C50" s="89" t="s">
        <v>1671</v>
      </c>
      <c r="D50" s="78">
        <v>458869</v>
      </c>
      <c r="E50" s="78"/>
      <c r="F50" s="78" t="s">
        <v>394</v>
      </c>
      <c r="G50" s="104">
        <v>42759</v>
      </c>
      <c r="H50" s="78" t="s">
        <v>170</v>
      </c>
      <c r="I50" s="83">
        <v>5.18</v>
      </c>
      <c r="J50" s="89" t="s">
        <v>173</v>
      </c>
      <c r="K50" s="90">
        <v>3.8800000000000001E-2</v>
      </c>
      <c r="L50" s="90">
        <v>3.1899999999999998E-2</v>
      </c>
      <c r="M50" s="83">
        <v>879944.05</v>
      </c>
      <c r="N50" s="85">
        <v>105.43</v>
      </c>
      <c r="O50" s="83">
        <v>927.72503000000006</v>
      </c>
      <c r="P50" s="84">
        <v>9.0390197449846249E-3</v>
      </c>
      <c r="Q50" s="84">
        <f>O50/'סכום נכסי הקרן'!$C$42</f>
        <v>2.6135880514878613E-4</v>
      </c>
    </row>
    <row r="51" spans="2:17" s="127" customFormat="1">
      <c r="B51" s="82" t="s">
        <v>1737</v>
      </c>
      <c r="C51" s="89" t="s">
        <v>1671</v>
      </c>
      <c r="D51" s="78">
        <v>4069</v>
      </c>
      <c r="E51" s="78"/>
      <c r="F51" s="78" t="s">
        <v>484</v>
      </c>
      <c r="G51" s="104">
        <v>42052</v>
      </c>
      <c r="H51" s="78" t="s">
        <v>169</v>
      </c>
      <c r="I51" s="83">
        <v>6.3900000000000006</v>
      </c>
      <c r="J51" s="89" t="s">
        <v>173</v>
      </c>
      <c r="K51" s="90">
        <v>2.9779E-2</v>
      </c>
      <c r="L51" s="90">
        <v>1.84E-2</v>
      </c>
      <c r="M51" s="83">
        <v>757367.47</v>
      </c>
      <c r="N51" s="85">
        <v>108.63</v>
      </c>
      <c r="O51" s="83">
        <v>822.72828000000004</v>
      </c>
      <c r="P51" s="84">
        <v>8.0160143654604624E-3</v>
      </c>
      <c r="Q51" s="84">
        <f>O51/'סכום נכסי הקרן'!$C$42</f>
        <v>2.3177910832363328E-4</v>
      </c>
    </row>
    <row r="52" spans="2:17" s="127" customFormat="1">
      <c r="B52" s="82" t="s">
        <v>1738</v>
      </c>
      <c r="C52" s="89" t="s">
        <v>1671</v>
      </c>
      <c r="D52" s="78">
        <v>2963</v>
      </c>
      <c r="E52" s="78"/>
      <c r="F52" s="78" t="s">
        <v>484</v>
      </c>
      <c r="G52" s="104">
        <v>41423</v>
      </c>
      <c r="H52" s="78" t="s">
        <v>169</v>
      </c>
      <c r="I52" s="83">
        <v>5.5900000000000007</v>
      </c>
      <c r="J52" s="89" t="s">
        <v>173</v>
      </c>
      <c r="K52" s="90">
        <v>0.05</v>
      </c>
      <c r="L52" s="90">
        <v>1.7700000000000004E-2</v>
      </c>
      <c r="M52" s="83">
        <v>315232.08</v>
      </c>
      <c r="N52" s="85">
        <v>119.56</v>
      </c>
      <c r="O52" s="83">
        <v>376.89146999999997</v>
      </c>
      <c r="P52" s="84">
        <v>3.6721327213153666E-3</v>
      </c>
      <c r="Q52" s="84">
        <f>O52/'סכום נכסי הקרן'!$C$42</f>
        <v>1.0617790949325745E-4</v>
      </c>
    </row>
    <row r="53" spans="2:17" s="127" customFormat="1">
      <c r="B53" s="82" t="s">
        <v>1738</v>
      </c>
      <c r="C53" s="89" t="s">
        <v>1671</v>
      </c>
      <c r="D53" s="78">
        <v>2968</v>
      </c>
      <c r="E53" s="78"/>
      <c r="F53" s="78" t="s">
        <v>484</v>
      </c>
      <c r="G53" s="104">
        <v>41423</v>
      </c>
      <c r="H53" s="78" t="s">
        <v>169</v>
      </c>
      <c r="I53" s="83">
        <v>5.59</v>
      </c>
      <c r="J53" s="89" t="s">
        <v>173</v>
      </c>
      <c r="K53" s="90">
        <v>0.05</v>
      </c>
      <c r="L53" s="90">
        <v>1.7699999999999997E-2</v>
      </c>
      <c r="M53" s="83">
        <v>101384.89</v>
      </c>
      <c r="N53" s="85">
        <v>119.56</v>
      </c>
      <c r="O53" s="83">
        <v>121.21577000000001</v>
      </c>
      <c r="P53" s="84">
        <v>1.1810306965993091E-3</v>
      </c>
      <c r="Q53" s="84">
        <f>O53/'סכום נכסי הקרן'!$C$42</f>
        <v>3.4148921057341818E-5</v>
      </c>
    </row>
    <row r="54" spans="2:17" s="127" customFormat="1">
      <c r="B54" s="82" t="s">
        <v>1738</v>
      </c>
      <c r="C54" s="89" t="s">
        <v>1671</v>
      </c>
      <c r="D54" s="78">
        <v>4605</v>
      </c>
      <c r="E54" s="78"/>
      <c r="F54" s="78" t="s">
        <v>484</v>
      </c>
      <c r="G54" s="104">
        <v>42352</v>
      </c>
      <c r="H54" s="78" t="s">
        <v>169</v>
      </c>
      <c r="I54" s="83">
        <v>7.5200000000000005</v>
      </c>
      <c r="J54" s="89" t="s">
        <v>173</v>
      </c>
      <c r="K54" s="90">
        <v>0.05</v>
      </c>
      <c r="L54" s="90">
        <v>2.5600000000000001E-2</v>
      </c>
      <c r="M54" s="83">
        <v>294802.28000000003</v>
      </c>
      <c r="N54" s="85">
        <v>119.02</v>
      </c>
      <c r="O54" s="83">
        <v>350.87367</v>
      </c>
      <c r="P54" s="84">
        <v>3.4186358334270871E-3</v>
      </c>
      <c r="Q54" s="84">
        <f>O54/'סכום נכסי הקרן'!$C$42</f>
        <v>9.8848171800829259E-5</v>
      </c>
    </row>
    <row r="55" spans="2:17" s="127" customFormat="1">
      <c r="B55" s="82" t="s">
        <v>1738</v>
      </c>
      <c r="C55" s="89" t="s">
        <v>1671</v>
      </c>
      <c r="D55" s="78">
        <v>4606</v>
      </c>
      <c r="E55" s="78"/>
      <c r="F55" s="78" t="s">
        <v>484</v>
      </c>
      <c r="G55" s="104">
        <v>42352</v>
      </c>
      <c r="H55" s="78" t="s">
        <v>169</v>
      </c>
      <c r="I55" s="83">
        <v>9.6000000000000014</v>
      </c>
      <c r="J55" s="89" t="s">
        <v>173</v>
      </c>
      <c r="K55" s="90">
        <v>4.0999999999999995E-2</v>
      </c>
      <c r="L55" s="90">
        <v>2.64E-2</v>
      </c>
      <c r="M55" s="83">
        <v>752164.41</v>
      </c>
      <c r="N55" s="85">
        <v>114.54</v>
      </c>
      <c r="O55" s="83">
        <v>861.52909999999997</v>
      </c>
      <c r="P55" s="84">
        <v>8.3940589010289314E-3</v>
      </c>
      <c r="Q55" s="84">
        <f>O55/'סכום נכסי הקרן'!$C$42</f>
        <v>2.4271007992196679E-4</v>
      </c>
    </row>
    <row r="56" spans="2:17" s="127" customFormat="1">
      <c r="B56" s="82" t="s">
        <v>1738</v>
      </c>
      <c r="C56" s="89" t="s">
        <v>1671</v>
      </c>
      <c r="D56" s="78">
        <v>5150</v>
      </c>
      <c r="E56" s="78"/>
      <c r="F56" s="78" t="s">
        <v>484</v>
      </c>
      <c r="G56" s="104">
        <v>42631</v>
      </c>
      <c r="H56" s="78" t="s">
        <v>169</v>
      </c>
      <c r="I56" s="83">
        <v>9.34</v>
      </c>
      <c r="J56" s="89" t="s">
        <v>173</v>
      </c>
      <c r="K56" s="90">
        <v>4.0999999999999995E-2</v>
      </c>
      <c r="L56" s="90">
        <v>3.4200000000000001E-2</v>
      </c>
      <c r="M56" s="83">
        <v>223205.35</v>
      </c>
      <c r="N56" s="85">
        <v>106.98</v>
      </c>
      <c r="O56" s="83">
        <v>238.78509</v>
      </c>
      <c r="P56" s="84">
        <v>2.3265332652692692E-3</v>
      </c>
      <c r="Q56" s="84">
        <f>O56/'סכום נכסי הקרן'!$C$42</f>
        <v>6.7270563789515681E-5</v>
      </c>
    </row>
    <row r="57" spans="2:17" s="127" customFormat="1">
      <c r="B57" s="82" t="s">
        <v>1739</v>
      </c>
      <c r="C57" s="89" t="s">
        <v>1670</v>
      </c>
      <c r="D57" s="78">
        <v>90135664</v>
      </c>
      <c r="E57" s="78"/>
      <c r="F57" s="78" t="s">
        <v>484</v>
      </c>
      <c r="G57" s="104">
        <v>42093</v>
      </c>
      <c r="H57" s="78" t="s">
        <v>170</v>
      </c>
      <c r="I57" s="83">
        <v>2.36</v>
      </c>
      <c r="J57" s="89" t="s">
        <v>173</v>
      </c>
      <c r="K57" s="90">
        <v>4.4000000000000004E-2</v>
      </c>
      <c r="L57" s="90">
        <v>2.9600000000000001E-2</v>
      </c>
      <c r="M57" s="83">
        <v>95564.01</v>
      </c>
      <c r="N57" s="85">
        <v>103.53</v>
      </c>
      <c r="O57" s="83">
        <v>98.937420000000003</v>
      </c>
      <c r="P57" s="84">
        <v>9.6396805516591128E-4</v>
      </c>
      <c r="Q57" s="84">
        <f>O57/'סכום נכסי הקרן'!$C$42</f>
        <v>2.7872661661078188E-5</v>
      </c>
    </row>
    <row r="58" spans="2:17" s="127" customFormat="1">
      <c r="B58" s="82" t="s">
        <v>1739</v>
      </c>
      <c r="C58" s="89" t="s">
        <v>1670</v>
      </c>
      <c r="D58" s="78">
        <v>90135667</v>
      </c>
      <c r="E58" s="78"/>
      <c r="F58" s="78" t="s">
        <v>484</v>
      </c>
      <c r="G58" s="104">
        <v>42093</v>
      </c>
      <c r="H58" s="78" t="s">
        <v>170</v>
      </c>
      <c r="I58" s="83">
        <v>2.35</v>
      </c>
      <c r="J58" s="89" t="s">
        <v>173</v>
      </c>
      <c r="K58" s="90">
        <v>4.4500000000000005E-2</v>
      </c>
      <c r="L58" s="90">
        <v>2.9899999999999993E-2</v>
      </c>
      <c r="M58" s="83">
        <v>55885.4</v>
      </c>
      <c r="N58" s="85">
        <v>104.66</v>
      </c>
      <c r="O58" s="83">
        <v>58.489669999999997</v>
      </c>
      <c r="P58" s="84">
        <v>5.6987713483124935E-4</v>
      </c>
      <c r="Q58" s="84">
        <f>O58/'סכום נכסי הקרן'!$C$42</f>
        <v>1.6477716748406366E-5</v>
      </c>
    </row>
    <row r="59" spans="2:17" s="127" customFormat="1">
      <c r="B59" s="82" t="s">
        <v>1739</v>
      </c>
      <c r="C59" s="89" t="s">
        <v>1670</v>
      </c>
      <c r="D59" s="78">
        <v>4985</v>
      </c>
      <c r="E59" s="78"/>
      <c r="F59" s="78" t="s">
        <v>484</v>
      </c>
      <c r="G59" s="104">
        <v>42551</v>
      </c>
      <c r="H59" s="78" t="s">
        <v>170</v>
      </c>
      <c r="I59" s="83">
        <v>2.3499999999999996</v>
      </c>
      <c r="J59" s="89" t="s">
        <v>173</v>
      </c>
      <c r="K59" s="90">
        <v>4.4500000000000005E-2</v>
      </c>
      <c r="L59" s="90">
        <v>2.9899999999999996E-2</v>
      </c>
      <c r="M59" s="83">
        <v>63983.45</v>
      </c>
      <c r="N59" s="85">
        <v>104.66</v>
      </c>
      <c r="O59" s="83">
        <v>66.96508</v>
      </c>
      <c r="P59" s="84">
        <v>6.5245483389024766E-4</v>
      </c>
      <c r="Q59" s="84">
        <f>O59/'סכום נכסי הקרן'!$C$42</f>
        <v>1.8865410255766059E-5</v>
      </c>
    </row>
    <row r="60" spans="2:17" s="127" customFormat="1">
      <c r="B60" s="82" t="s">
        <v>1739</v>
      </c>
      <c r="C60" s="89" t="s">
        <v>1670</v>
      </c>
      <c r="D60" s="78">
        <v>4987</v>
      </c>
      <c r="E60" s="78"/>
      <c r="F60" s="78" t="s">
        <v>484</v>
      </c>
      <c r="G60" s="104">
        <v>42551</v>
      </c>
      <c r="H60" s="78" t="s">
        <v>170</v>
      </c>
      <c r="I60" s="83">
        <v>3.02</v>
      </c>
      <c r="J60" s="89" t="s">
        <v>173</v>
      </c>
      <c r="K60" s="90">
        <v>3.4065999999999999E-2</v>
      </c>
      <c r="L60" s="90">
        <v>2.06E-2</v>
      </c>
      <c r="M60" s="83">
        <v>229546.18</v>
      </c>
      <c r="N60" s="85">
        <v>106.21</v>
      </c>
      <c r="O60" s="83">
        <v>243.80099999999999</v>
      </c>
      <c r="P60" s="84">
        <v>2.3754043294994384E-3</v>
      </c>
      <c r="Q60" s="84">
        <f>O60/'סכום נכסי הקרן'!$C$42</f>
        <v>6.8683646547812989E-5</v>
      </c>
    </row>
    <row r="61" spans="2:17" s="127" customFormat="1">
      <c r="B61" s="82" t="s">
        <v>1739</v>
      </c>
      <c r="C61" s="89" t="s">
        <v>1670</v>
      </c>
      <c r="D61" s="78">
        <v>90135663</v>
      </c>
      <c r="E61" s="78"/>
      <c r="F61" s="78" t="s">
        <v>484</v>
      </c>
      <c r="G61" s="104">
        <v>42093</v>
      </c>
      <c r="H61" s="78" t="s">
        <v>170</v>
      </c>
      <c r="I61" s="83">
        <v>3.02</v>
      </c>
      <c r="J61" s="89" t="s">
        <v>173</v>
      </c>
      <c r="K61" s="90">
        <v>3.4000000000000002E-2</v>
      </c>
      <c r="L61" s="90">
        <v>2.0500000000000004E-2</v>
      </c>
      <c r="M61" s="83">
        <v>208719.05</v>
      </c>
      <c r="N61" s="85">
        <v>106.21</v>
      </c>
      <c r="O61" s="83">
        <v>221.68049999999999</v>
      </c>
      <c r="P61" s="84">
        <v>2.1598796537569587E-3</v>
      </c>
      <c r="Q61" s="84">
        <f>O61/'סכום נכסי הקרן'!$C$42</f>
        <v>6.2451856672214045E-5</v>
      </c>
    </row>
    <row r="62" spans="2:17" s="127" customFormat="1">
      <c r="B62" s="82" t="s">
        <v>1739</v>
      </c>
      <c r="C62" s="89" t="s">
        <v>1670</v>
      </c>
      <c r="D62" s="78">
        <v>90135666</v>
      </c>
      <c r="E62" s="78"/>
      <c r="F62" s="78" t="s">
        <v>484</v>
      </c>
      <c r="G62" s="104">
        <v>42093</v>
      </c>
      <c r="H62" s="78" t="s">
        <v>170</v>
      </c>
      <c r="I62" s="83">
        <v>2.3600000000000003</v>
      </c>
      <c r="J62" s="89" t="s">
        <v>173</v>
      </c>
      <c r="K62" s="90">
        <v>4.4000000000000004E-2</v>
      </c>
      <c r="L62" s="90">
        <v>2.9600000000000001E-2</v>
      </c>
      <c r="M62" s="83">
        <v>42472.88</v>
      </c>
      <c r="N62" s="85">
        <v>103.53</v>
      </c>
      <c r="O62" s="83">
        <v>43.972169999999998</v>
      </c>
      <c r="P62" s="84">
        <v>4.2843008435357246E-4</v>
      </c>
      <c r="Q62" s="84">
        <f>O62/'סכום נכסי הקרן'!$C$42</f>
        <v>1.2387844931810558E-5</v>
      </c>
    </row>
    <row r="63" spans="2:17" s="127" customFormat="1">
      <c r="B63" s="82" t="s">
        <v>1739</v>
      </c>
      <c r="C63" s="89" t="s">
        <v>1670</v>
      </c>
      <c r="D63" s="78">
        <v>4983</v>
      </c>
      <c r="E63" s="78"/>
      <c r="F63" s="78" t="s">
        <v>484</v>
      </c>
      <c r="G63" s="104">
        <v>42551</v>
      </c>
      <c r="H63" s="78" t="s">
        <v>170</v>
      </c>
      <c r="I63" s="83">
        <v>2.36</v>
      </c>
      <c r="J63" s="89" t="s">
        <v>173</v>
      </c>
      <c r="K63" s="90">
        <v>4.4000000000000004E-2</v>
      </c>
      <c r="L63" s="90">
        <v>2.9600000000000005E-2</v>
      </c>
      <c r="M63" s="83">
        <v>50741.68</v>
      </c>
      <c r="N63" s="85">
        <v>103.53</v>
      </c>
      <c r="O63" s="83">
        <v>52.532859999999999</v>
      </c>
      <c r="P63" s="84">
        <v>5.1183868435727444E-4</v>
      </c>
      <c r="Q63" s="84">
        <f>O63/'סכום נכסי הקרן'!$C$42</f>
        <v>1.4799563530854029E-5</v>
      </c>
    </row>
    <row r="64" spans="2:17" s="127" customFormat="1">
      <c r="B64" s="82" t="s">
        <v>1739</v>
      </c>
      <c r="C64" s="89" t="s">
        <v>1670</v>
      </c>
      <c r="D64" s="78">
        <v>90135661</v>
      </c>
      <c r="E64" s="78"/>
      <c r="F64" s="78" t="s">
        <v>484</v>
      </c>
      <c r="G64" s="104">
        <v>42093</v>
      </c>
      <c r="H64" s="78" t="s">
        <v>170</v>
      </c>
      <c r="I64" s="83">
        <v>3.16</v>
      </c>
      <c r="J64" s="89" t="s">
        <v>173</v>
      </c>
      <c r="K64" s="90">
        <v>3.5000000000000003E-2</v>
      </c>
      <c r="L64" s="90">
        <v>2.0299999999999999E-2</v>
      </c>
      <c r="M64" s="83">
        <v>78239.56</v>
      </c>
      <c r="N64" s="85">
        <v>113.95</v>
      </c>
      <c r="O64" s="83">
        <v>89.15397999999999</v>
      </c>
      <c r="P64" s="84">
        <v>8.6864594519344188E-4</v>
      </c>
      <c r="Q64" s="84">
        <f>O64/'סכום נכסי הקרן'!$C$42</f>
        <v>2.511646978745283E-5</v>
      </c>
    </row>
    <row r="65" spans="2:17" s="127" customFormat="1">
      <c r="B65" s="82" t="s">
        <v>1739</v>
      </c>
      <c r="C65" s="89" t="s">
        <v>1670</v>
      </c>
      <c r="D65" s="78">
        <v>4989</v>
      </c>
      <c r="E65" s="78"/>
      <c r="F65" s="78" t="s">
        <v>484</v>
      </c>
      <c r="G65" s="104">
        <v>42551</v>
      </c>
      <c r="H65" s="78" t="s">
        <v>170</v>
      </c>
      <c r="I65" s="83">
        <v>3.1600000000000006</v>
      </c>
      <c r="J65" s="89" t="s">
        <v>173</v>
      </c>
      <c r="K65" s="90">
        <v>3.5000000000000003E-2</v>
      </c>
      <c r="L65" s="90">
        <v>2.0300000000000002E-2</v>
      </c>
      <c r="M65" s="83">
        <v>76780.149999999994</v>
      </c>
      <c r="N65" s="85">
        <v>113.95</v>
      </c>
      <c r="O65" s="83">
        <v>87.490979999999993</v>
      </c>
      <c r="P65" s="84">
        <v>8.5244298704332123E-4</v>
      </c>
      <c r="Q65" s="84">
        <f>O65/'סכום נכסי הקרן'!$C$42</f>
        <v>2.4647969230814371E-5</v>
      </c>
    </row>
    <row r="66" spans="2:17" s="127" customFormat="1">
      <c r="B66" s="82" t="s">
        <v>1739</v>
      </c>
      <c r="C66" s="89" t="s">
        <v>1670</v>
      </c>
      <c r="D66" s="78">
        <v>4986</v>
      </c>
      <c r="E66" s="78"/>
      <c r="F66" s="78" t="s">
        <v>484</v>
      </c>
      <c r="G66" s="104">
        <v>42551</v>
      </c>
      <c r="H66" s="78" t="s">
        <v>170</v>
      </c>
      <c r="I66" s="83">
        <v>2.3600000000000003</v>
      </c>
      <c r="J66" s="89" t="s">
        <v>173</v>
      </c>
      <c r="K66" s="90">
        <v>4.4000000000000004E-2</v>
      </c>
      <c r="L66" s="90">
        <v>2.9600000000000005E-2</v>
      </c>
      <c r="M66" s="83">
        <v>114168.76</v>
      </c>
      <c r="N66" s="85">
        <v>103.53</v>
      </c>
      <c r="O66" s="83">
        <v>118.19892</v>
      </c>
      <c r="P66" s="84">
        <v>1.1516368936557184E-3</v>
      </c>
      <c r="Q66" s="84">
        <f>O66/'סכום נכסי הקרן'!$C$42</f>
        <v>3.3299013718619788E-5</v>
      </c>
    </row>
    <row r="67" spans="2:17" s="127" customFormat="1">
      <c r="B67" s="82" t="s">
        <v>1739</v>
      </c>
      <c r="C67" s="89" t="s">
        <v>1670</v>
      </c>
      <c r="D67" s="78">
        <v>469284</v>
      </c>
      <c r="E67" s="78"/>
      <c r="F67" s="78" t="s">
        <v>484</v>
      </c>
      <c r="G67" s="104">
        <v>42871</v>
      </c>
      <c r="H67" s="78" t="s">
        <v>170</v>
      </c>
      <c r="I67" s="83">
        <v>0.73</v>
      </c>
      <c r="J67" s="89" t="s">
        <v>173</v>
      </c>
      <c r="K67" s="90">
        <v>0.03</v>
      </c>
      <c r="L67" s="90">
        <v>2.98E-2</v>
      </c>
      <c r="M67" s="83">
        <v>387549.46</v>
      </c>
      <c r="N67" s="85">
        <v>100.41</v>
      </c>
      <c r="O67" s="83">
        <v>389.13842999999997</v>
      </c>
      <c r="P67" s="84">
        <v>3.7914574238687047E-3</v>
      </c>
      <c r="Q67" s="84">
        <f>O67/'סכום נכסי הקרן'!$C$42</f>
        <v>1.0962812451257732E-4</v>
      </c>
    </row>
    <row r="68" spans="2:17" s="127" customFormat="1">
      <c r="B68" s="82" t="s">
        <v>1739</v>
      </c>
      <c r="C68" s="89" t="s">
        <v>1671</v>
      </c>
      <c r="D68" s="78">
        <v>469285</v>
      </c>
      <c r="E68" s="78"/>
      <c r="F68" s="78" t="s">
        <v>484</v>
      </c>
      <c r="G68" s="104">
        <v>42871</v>
      </c>
      <c r="H68" s="78" t="s">
        <v>170</v>
      </c>
      <c r="I68" s="83">
        <v>3.72</v>
      </c>
      <c r="J68" s="89" t="s">
        <v>173</v>
      </c>
      <c r="K68" s="90">
        <v>4.7E-2</v>
      </c>
      <c r="L68" s="90">
        <v>4.7100000000000003E-2</v>
      </c>
      <c r="M68" s="83">
        <v>465104.1</v>
      </c>
      <c r="N68" s="85">
        <v>100.75</v>
      </c>
      <c r="O68" s="83">
        <v>468.59237999999999</v>
      </c>
      <c r="P68" s="84">
        <v>4.5655939402317715E-3</v>
      </c>
      <c r="Q68" s="84">
        <f>O68/'סכום נכסי הקרן'!$C$42</f>
        <v>1.3201190070146748E-4</v>
      </c>
    </row>
    <row r="69" spans="2:17" s="127" customFormat="1">
      <c r="B69" s="82" t="s">
        <v>1740</v>
      </c>
      <c r="C69" s="89" t="s">
        <v>1671</v>
      </c>
      <c r="D69" s="78">
        <v>4099</v>
      </c>
      <c r="E69" s="78"/>
      <c r="F69" s="78" t="s">
        <v>484</v>
      </c>
      <c r="G69" s="104">
        <v>42052</v>
      </c>
      <c r="H69" s="78" t="s">
        <v>169</v>
      </c>
      <c r="I69" s="83">
        <v>6.38</v>
      </c>
      <c r="J69" s="89" t="s">
        <v>173</v>
      </c>
      <c r="K69" s="90">
        <v>2.9779E-2</v>
      </c>
      <c r="L69" s="90">
        <v>1.8399999999999996E-2</v>
      </c>
      <c r="M69" s="83">
        <v>554607.81000000006</v>
      </c>
      <c r="N69" s="85">
        <v>108.58</v>
      </c>
      <c r="O69" s="83">
        <v>602.19316000000003</v>
      </c>
      <c r="P69" s="84">
        <v>5.8672943895182877E-3</v>
      </c>
      <c r="Q69" s="84">
        <f>O69/'סכום נכסי הקרן'!$C$42</f>
        <v>1.6964992824045264E-4</v>
      </c>
    </row>
    <row r="70" spans="2:17" s="127" customFormat="1">
      <c r="B70" s="82" t="s">
        <v>1740</v>
      </c>
      <c r="C70" s="89" t="s">
        <v>1671</v>
      </c>
      <c r="D70" s="78">
        <v>40999</v>
      </c>
      <c r="E70" s="78"/>
      <c r="F70" s="78" t="s">
        <v>484</v>
      </c>
      <c r="G70" s="104">
        <v>42054</v>
      </c>
      <c r="H70" s="78" t="s">
        <v>169</v>
      </c>
      <c r="I70" s="83">
        <v>6.3800000000000008</v>
      </c>
      <c r="J70" s="89" t="s">
        <v>173</v>
      </c>
      <c r="K70" s="90">
        <v>2.9779E-2</v>
      </c>
      <c r="L70" s="90">
        <v>1.8499999999999999E-2</v>
      </c>
      <c r="M70" s="83">
        <v>15684.61</v>
      </c>
      <c r="N70" s="85">
        <v>108.53</v>
      </c>
      <c r="O70" s="83">
        <v>17.022509999999997</v>
      </c>
      <c r="P70" s="84">
        <v>1.6585388883945298E-4</v>
      </c>
      <c r="Q70" s="84">
        <f>O70/'סכום נכסי הקרן'!$C$42</f>
        <v>4.7955835299962337E-6</v>
      </c>
    </row>
    <row r="71" spans="2:17" s="127" customFormat="1">
      <c r="B71" s="82" t="s">
        <v>1730</v>
      </c>
      <c r="C71" s="89" t="s">
        <v>1671</v>
      </c>
      <c r="D71" s="78">
        <v>14760844</v>
      </c>
      <c r="E71" s="78"/>
      <c r="F71" s="78" t="s">
        <v>484</v>
      </c>
      <c r="G71" s="104">
        <v>40742</v>
      </c>
      <c r="H71" s="78" t="s">
        <v>170</v>
      </c>
      <c r="I71" s="83">
        <v>8.9399999999999977</v>
      </c>
      <c r="J71" s="89" t="s">
        <v>173</v>
      </c>
      <c r="K71" s="90">
        <v>0.06</v>
      </c>
      <c r="L71" s="90">
        <v>1.77E-2</v>
      </c>
      <c r="M71" s="83">
        <v>979046.67</v>
      </c>
      <c r="N71" s="85">
        <v>148.82</v>
      </c>
      <c r="O71" s="83">
        <v>1457.0172700000001</v>
      </c>
      <c r="P71" s="84">
        <v>1.4196025165251383E-2</v>
      </c>
      <c r="Q71" s="84">
        <f>O71/'סכום נכסי הקרן'!$C$42</f>
        <v>4.1047107758679992E-4</v>
      </c>
    </row>
    <row r="72" spans="2:17" s="127" customFormat="1">
      <c r="B72" s="82" t="s">
        <v>1741</v>
      </c>
      <c r="C72" s="89" t="s">
        <v>1670</v>
      </c>
      <c r="D72" s="78">
        <v>90136004</v>
      </c>
      <c r="E72" s="78"/>
      <c r="F72" s="78" t="s">
        <v>484</v>
      </c>
      <c r="G72" s="104">
        <v>42680</v>
      </c>
      <c r="H72" s="78" t="s">
        <v>170</v>
      </c>
      <c r="I72" s="83">
        <v>4.6000000000000005</v>
      </c>
      <c r="J72" s="89" t="s">
        <v>173</v>
      </c>
      <c r="K72" s="90">
        <v>2.3E-2</v>
      </c>
      <c r="L72" s="90">
        <v>2.1900000000000003E-2</v>
      </c>
      <c r="M72" s="83">
        <v>373351.28</v>
      </c>
      <c r="N72" s="85">
        <v>101.83</v>
      </c>
      <c r="O72" s="83">
        <v>380.18359999999996</v>
      </c>
      <c r="P72" s="84">
        <v>3.7042086350945343E-3</v>
      </c>
      <c r="Q72" s="84">
        <f>O72/'סכום נכסי הקרן'!$C$42</f>
        <v>1.0710536874612947E-4</v>
      </c>
    </row>
    <row r="73" spans="2:17" s="127" customFormat="1">
      <c r="B73" s="82" t="s">
        <v>1742</v>
      </c>
      <c r="C73" s="89" t="s">
        <v>1671</v>
      </c>
      <c r="D73" s="78">
        <v>4100</v>
      </c>
      <c r="E73" s="78"/>
      <c r="F73" s="78" t="s">
        <v>484</v>
      </c>
      <c r="G73" s="104">
        <v>42052</v>
      </c>
      <c r="H73" s="78" t="s">
        <v>169</v>
      </c>
      <c r="I73" s="83">
        <v>6.36</v>
      </c>
      <c r="J73" s="89" t="s">
        <v>173</v>
      </c>
      <c r="K73" s="90">
        <v>2.9779E-2</v>
      </c>
      <c r="L73" s="90">
        <v>1.84E-2</v>
      </c>
      <c r="M73" s="83">
        <v>631806.61</v>
      </c>
      <c r="N73" s="85">
        <v>108.58</v>
      </c>
      <c r="O73" s="83">
        <v>686.01562000000001</v>
      </c>
      <c r="P73" s="84">
        <v>6.6839942159886206E-3</v>
      </c>
      <c r="Q73" s="84">
        <f>O73/'סכום נכסי הקרן'!$C$42</f>
        <v>1.9326440158308944E-4</v>
      </c>
    </row>
    <row r="74" spans="2:17" s="127" customFormat="1">
      <c r="B74" s="82" t="s">
        <v>1743</v>
      </c>
      <c r="C74" s="89" t="s">
        <v>1670</v>
      </c>
      <c r="D74" s="78">
        <v>90839511</v>
      </c>
      <c r="E74" s="78"/>
      <c r="F74" s="78" t="s">
        <v>484</v>
      </c>
      <c r="G74" s="104">
        <v>41816</v>
      </c>
      <c r="H74" s="78" t="s">
        <v>169</v>
      </c>
      <c r="I74" s="83">
        <v>9.0499999999999989</v>
      </c>
      <c r="J74" s="89" t="s">
        <v>173</v>
      </c>
      <c r="K74" s="90">
        <v>4.4999999999999998E-2</v>
      </c>
      <c r="L74" s="90">
        <v>2.4399999999999998E-2</v>
      </c>
      <c r="M74" s="83">
        <v>184623.57</v>
      </c>
      <c r="N74" s="85">
        <v>120.01</v>
      </c>
      <c r="O74" s="83">
        <v>221.56675000000001</v>
      </c>
      <c r="P74" s="84">
        <v>2.1587713636249226E-3</v>
      </c>
      <c r="Q74" s="84">
        <f>O74/'סכום נכסי הקרן'!$C$42</f>
        <v>6.2419811008763889E-5</v>
      </c>
    </row>
    <row r="75" spans="2:17" s="127" customFormat="1">
      <c r="B75" s="82" t="s">
        <v>1743</v>
      </c>
      <c r="C75" s="89" t="s">
        <v>1670</v>
      </c>
      <c r="D75" s="78">
        <v>90839541</v>
      </c>
      <c r="E75" s="78"/>
      <c r="F75" s="78" t="s">
        <v>484</v>
      </c>
      <c r="G75" s="104">
        <v>42625</v>
      </c>
      <c r="H75" s="78" t="s">
        <v>169</v>
      </c>
      <c r="I75" s="83">
        <v>8.7800000000000011</v>
      </c>
      <c r="J75" s="89" t="s">
        <v>173</v>
      </c>
      <c r="K75" s="90">
        <v>4.4999999999999998E-2</v>
      </c>
      <c r="L75" s="90">
        <v>3.7200000000000004E-2</v>
      </c>
      <c r="M75" s="83">
        <v>51410.02</v>
      </c>
      <c r="N75" s="85">
        <v>107.92</v>
      </c>
      <c r="O75" s="83">
        <v>55.481699999999996</v>
      </c>
      <c r="P75" s="84">
        <v>5.4056985159203199E-4</v>
      </c>
      <c r="Q75" s="84">
        <f>O75/'סכום נכסי הקרן'!$C$42</f>
        <v>1.5630311084334336E-5</v>
      </c>
    </row>
    <row r="76" spans="2:17" s="127" customFormat="1">
      <c r="B76" s="82" t="s">
        <v>1743</v>
      </c>
      <c r="C76" s="89" t="s">
        <v>1670</v>
      </c>
      <c r="D76" s="78">
        <v>90839542</v>
      </c>
      <c r="E76" s="78"/>
      <c r="F76" s="78" t="s">
        <v>484</v>
      </c>
      <c r="G76" s="104">
        <v>42716</v>
      </c>
      <c r="H76" s="78" t="s">
        <v>169</v>
      </c>
      <c r="I76" s="83">
        <v>8.84</v>
      </c>
      <c r="J76" s="89" t="s">
        <v>173</v>
      </c>
      <c r="K76" s="90">
        <v>4.4999999999999998E-2</v>
      </c>
      <c r="L76" s="90">
        <v>3.4699999999999995E-2</v>
      </c>
      <c r="M76" s="83">
        <v>38894.69</v>
      </c>
      <c r="N76" s="85">
        <v>110.45</v>
      </c>
      <c r="O76" s="83">
        <v>42.959180000000003</v>
      </c>
      <c r="P76" s="84">
        <v>4.1856031010432975E-4</v>
      </c>
      <c r="Q76" s="84">
        <f>O76/'סכום נכסי הקרן'!$C$42</f>
        <v>1.2102465269231369E-5</v>
      </c>
    </row>
    <row r="77" spans="2:17" s="127" customFormat="1">
      <c r="B77" s="82" t="s">
        <v>1743</v>
      </c>
      <c r="C77" s="89" t="s">
        <v>1670</v>
      </c>
      <c r="D77" s="78">
        <v>90839544</v>
      </c>
      <c r="E77" s="78"/>
      <c r="F77" s="78" t="s">
        <v>484</v>
      </c>
      <c r="G77" s="104">
        <v>42803</v>
      </c>
      <c r="H77" s="78" t="s">
        <v>169</v>
      </c>
      <c r="I77" s="83">
        <v>8.7099999999999991</v>
      </c>
      <c r="J77" s="89" t="s">
        <v>173</v>
      </c>
      <c r="K77" s="90">
        <v>4.4999999999999998E-2</v>
      </c>
      <c r="L77" s="90">
        <v>4.0600000000000004E-2</v>
      </c>
      <c r="M77" s="83">
        <v>249266.11</v>
      </c>
      <c r="N77" s="85">
        <v>105.73</v>
      </c>
      <c r="O77" s="83">
        <v>263.54906</v>
      </c>
      <c r="P77" s="84">
        <v>2.5678138242234741E-3</v>
      </c>
      <c r="Q77" s="84">
        <f>O77/'סכום נכסי הקרן'!$C$42</f>
        <v>7.4247072346087003E-5</v>
      </c>
    </row>
    <row r="78" spans="2:17" s="127" customFormat="1">
      <c r="B78" s="82" t="s">
        <v>1743</v>
      </c>
      <c r="C78" s="89" t="s">
        <v>1670</v>
      </c>
      <c r="D78" s="78">
        <v>90839545</v>
      </c>
      <c r="E78" s="78"/>
      <c r="F78" s="78" t="s">
        <v>484</v>
      </c>
      <c r="G78" s="104">
        <v>42898</v>
      </c>
      <c r="H78" s="78" t="s">
        <v>169</v>
      </c>
      <c r="I78" s="83">
        <v>8.57</v>
      </c>
      <c r="J78" s="89" t="s">
        <v>173</v>
      </c>
      <c r="K78" s="90">
        <v>4.4999999999999998E-2</v>
      </c>
      <c r="L78" s="90">
        <v>4.7E-2</v>
      </c>
      <c r="M78" s="83">
        <v>46880.62</v>
      </c>
      <c r="N78" s="85">
        <v>99.79</v>
      </c>
      <c r="O78" s="83">
        <v>46.782179999999997</v>
      </c>
      <c r="P78" s="84">
        <v>4.5580860175069846E-4</v>
      </c>
      <c r="Q78" s="84">
        <f>O78/'סכום נכסי הקרן'!$C$42</f>
        <v>1.317948128127516E-5</v>
      </c>
    </row>
    <row r="79" spans="2:17" s="127" customFormat="1">
      <c r="B79" s="82" t="s">
        <v>1743</v>
      </c>
      <c r="C79" s="89" t="s">
        <v>1670</v>
      </c>
      <c r="D79" s="78">
        <v>90839512</v>
      </c>
      <c r="E79" s="78"/>
      <c r="F79" s="78" t="s">
        <v>484</v>
      </c>
      <c r="G79" s="104">
        <v>41893</v>
      </c>
      <c r="H79" s="78" t="s">
        <v>169</v>
      </c>
      <c r="I79" s="83">
        <v>9.07</v>
      </c>
      <c r="J79" s="89" t="s">
        <v>173</v>
      </c>
      <c r="K79" s="90">
        <v>4.4999999999999998E-2</v>
      </c>
      <c r="L79" s="90">
        <v>2.3799999999999998E-2</v>
      </c>
      <c r="M79" s="83">
        <v>36221.15</v>
      </c>
      <c r="N79" s="85">
        <v>120.69</v>
      </c>
      <c r="O79" s="83">
        <v>43.715300000000006</v>
      </c>
      <c r="P79" s="84">
        <v>4.2592734601321086E-4</v>
      </c>
      <c r="Q79" s="84">
        <f>O79/'סכום נכסי הקרן'!$C$42</f>
        <v>1.2315479485037425E-5</v>
      </c>
    </row>
    <row r="80" spans="2:17" s="127" customFormat="1">
      <c r="B80" s="82" t="s">
        <v>1743</v>
      </c>
      <c r="C80" s="89" t="s">
        <v>1670</v>
      </c>
      <c r="D80" s="78">
        <v>90839513</v>
      </c>
      <c r="E80" s="78"/>
      <c r="F80" s="78" t="s">
        <v>484</v>
      </c>
      <c r="G80" s="104">
        <v>42151</v>
      </c>
      <c r="H80" s="78" t="s">
        <v>169</v>
      </c>
      <c r="I80" s="83">
        <v>9.0400000000000009</v>
      </c>
      <c r="J80" s="89" t="s">
        <v>173</v>
      </c>
      <c r="K80" s="90">
        <v>4.4999999999999998E-2</v>
      </c>
      <c r="L80" s="90">
        <v>2.5500000000000002E-2</v>
      </c>
      <c r="M80" s="83">
        <v>132648.51999999999</v>
      </c>
      <c r="N80" s="85">
        <v>119.57</v>
      </c>
      <c r="O80" s="83">
        <v>158.60784000000001</v>
      </c>
      <c r="P80" s="84">
        <v>1.5453494851479454E-3</v>
      </c>
      <c r="Q80" s="84">
        <f>O80/'סכום נכסי הקרן'!$C$42</f>
        <v>4.4683019439100231E-5</v>
      </c>
    </row>
    <row r="81" spans="2:17" s="127" customFormat="1">
      <c r="B81" s="82" t="s">
        <v>1743</v>
      </c>
      <c r="C81" s="89" t="s">
        <v>1670</v>
      </c>
      <c r="D81" s="78">
        <v>90839515</v>
      </c>
      <c r="E81" s="78"/>
      <c r="F81" s="78" t="s">
        <v>484</v>
      </c>
      <c r="G81" s="104">
        <v>42166</v>
      </c>
      <c r="H81" s="78" t="s">
        <v>169</v>
      </c>
      <c r="I81" s="83">
        <v>9.0500000000000007</v>
      </c>
      <c r="J81" s="89" t="s">
        <v>173</v>
      </c>
      <c r="K81" s="90">
        <v>4.4999999999999998E-2</v>
      </c>
      <c r="L81" s="90">
        <v>2.5000000000000001E-2</v>
      </c>
      <c r="M81" s="83">
        <v>124807.65</v>
      </c>
      <c r="N81" s="85">
        <v>120.08</v>
      </c>
      <c r="O81" s="83">
        <v>149.86903000000001</v>
      </c>
      <c r="P81" s="84">
        <v>1.460205424587599E-3</v>
      </c>
      <c r="Q81" s="84">
        <f>O81/'סכום נכסי הקרן'!$C$42</f>
        <v>4.222112085259528E-5</v>
      </c>
    </row>
    <row r="82" spans="2:17" s="127" customFormat="1">
      <c r="B82" s="82" t="s">
        <v>1743</v>
      </c>
      <c r="C82" s="89" t="s">
        <v>1670</v>
      </c>
      <c r="D82" s="78">
        <v>90839516</v>
      </c>
      <c r="E82" s="78"/>
      <c r="F82" s="78" t="s">
        <v>484</v>
      </c>
      <c r="G82" s="104">
        <v>42257</v>
      </c>
      <c r="H82" s="78" t="s">
        <v>169</v>
      </c>
      <c r="I82" s="83">
        <v>9.0399999999999991</v>
      </c>
      <c r="J82" s="89" t="s">
        <v>173</v>
      </c>
      <c r="K82" s="90">
        <v>4.4999999999999998E-2</v>
      </c>
      <c r="L82" s="90">
        <v>2.5099999999999997E-2</v>
      </c>
      <c r="M82" s="83">
        <v>66323.34</v>
      </c>
      <c r="N82" s="85">
        <v>119.71</v>
      </c>
      <c r="O82" s="83">
        <v>79.395669999999996</v>
      </c>
      <c r="P82" s="84">
        <v>7.7356868208706552E-4</v>
      </c>
      <c r="Q82" s="84">
        <f>O82/'סכום נכסי הקרן'!$C$42</f>
        <v>2.2367357540398927E-5</v>
      </c>
    </row>
    <row r="83" spans="2:17" s="127" customFormat="1">
      <c r="B83" s="82" t="s">
        <v>1743</v>
      </c>
      <c r="C83" s="89" t="s">
        <v>1670</v>
      </c>
      <c r="D83" s="78">
        <v>90839517</v>
      </c>
      <c r="E83" s="78"/>
      <c r="F83" s="78" t="s">
        <v>484</v>
      </c>
      <c r="G83" s="104">
        <v>42348</v>
      </c>
      <c r="H83" s="78" t="s">
        <v>169</v>
      </c>
      <c r="I83" s="83">
        <v>9.0299999999999994</v>
      </c>
      <c r="J83" s="89" t="s">
        <v>173</v>
      </c>
      <c r="K83" s="90">
        <v>4.4999999999999998E-2</v>
      </c>
      <c r="L83" s="90">
        <v>2.58E-2</v>
      </c>
      <c r="M83" s="83">
        <v>114851.3</v>
      </c>
      <c r="N83" s="85">
        <v>118.99</v>
      </c>
      <c r="O83" s="83">
        <v>136.66157000000001</v>
      </c>
      <c r="P83" s="84">
        <v>1.3315223688753967E-3</v>
      </c>
      <c r="Q83" s="84">
        <f>O83/'סכום נכסי הקרן'!$C$42</f>
        <v>3.8500313659702805E-5</v>
      </c>
    </row>
    <row r="84" spans="2:17" s="127" customFormat="1">
      <c r="B84" s="82" t="s">
        <v>1743</v>
      </c>
      <c r="C84" s="89" t="s">
        <v>1670</v>
      </c>
      <c r="D84" s="78">
        <v>90839518</v>
      </c>
      <c r="E84" s="78"/>
      <c r="F84" s="78" t="s">
        <v>484</v>
      </c>
      <c r="G84" s="104">
        <v>42439</v>
      </c>
      <c r="H84" s="78" t="s">
        <v>169</v>
      </c>
      <c r="I84" s="83">
        <v>9.01</v>
      </c>
      <c r="J84" s="89" t="s">
        <v>173</v>
      </c>
      <c r="K84" s="90">
        <v>4.4999999999999998E-2</v>
      </c>
      <c r="L84" s="90">
        <v>2.6699999999999998E-2</v>
      </c>
      <c r="M84" s="83">
        <v>136407.22</v>
      </c>
      <c r="N84" s="85">
        <v>119.24</v>
      </c>
      <c r="O84" s="83">
        <v>162.65198000000001</v>
      </c>
      <c r="P84" s="84">
        <v>1.584752390243092E-3</v>
      </c>
      <c r="Q84" s="84">
        <f>O84/'סכום נכסי הקרן'!$C$42</f>
        <v>4.5822335038092324E-5</v>
      </c>
    </row>
    <row r="85" spans="2:17" s="127" customFormat="1">
      <c r="B85" s="82" t="s">
        <v>1743</v>
      </c>
      <c r="C85" s="89" t="s">
        <v>1670</v>
      </c>
      <c r="D85" s="78">
        <v>90839519</v>
      </c>
      <c r="E85" s="78"/>
      <c r="F85" s="78" t="s">
        <v>484</v>
      </c>
      <c r="G85" s="104">
        <v>42549</v>
      </c>
      <c r="H85" s="78" t="s">
        <v>169</v>
      </c>
      <c r="I85" s="83">
        <v>8.8600000000000012</v>
      </c>
      <c r="J85" s="89" t="s">
        <v>173</v>
      </c>
      <c r="K85" s="90">
        <v>4.4999999999999998E-2</v>
      </c>
      <c r="L85" s="90">
        <v>3.3599999999999998E-2</v>
      </c>
      <c r="M85" s="83">
        <v>95947.25</v>
      </c>
      <c r="N85" s="85">
        <v>112.13</v>
      </c>
      <c r="O85" s="83">
        <v>107.58565</v>
      </c>
      <c r="P85" s="84">
        <v>1.0482295757688084E-3</v>
      </c>
      <c r="Q85" s="84">
        <f>O85/'סכום נכסי הקרן'!$C$42</f>
        <v>3.0309042039272671E-5</v>
      </c>
    </row>
    <row r="86" spans="2:17" s="127" customFormat="1">
      <c r="B86" s="82" t="s">
        <v>1743</v>
      </c>
      <c r="C86" s="89" t="s">
        <v>1670</v>
      </c>
      <c r="D86" s="78">
        <v>90839520</v>
      </c>
      <c r="E86" s="78"/>
      <c r="F86" s="78" t="s">
        <v>484</v>
      </c>
      <c r="G86" s="104">
        <v>42604</v>
      </c>
      <c r="H86" s="78" t="s">
        <v>169</v>
      </c>
      <c r="I86" s="83">
        <v>8.7800000000000011</v>
      </c>
      <c r="J86" s="89" t="s">
        <v>173</v>
      </c>
      <c r="K86" s="90">
        <v>4.4999999999999998E-2</v>
      </c>
      <c r="L86" s="90">
        <v>3.7199999999999997E-2</v>
      </c>
      <c r="M86" s="83">
        <v>125467.72</v>
      </c>
      <c r="N86" s="85">
        <v>107.94</v>
      </c>
      <c r="O86" s="83">
        <v>135.42985000000002</v>
      </c>
      <c r="P86" s="84">
        <v>1.3195214623133603E-3</v>
      </c>
      <c r="Q86" s="84">
        <f>O86/'סכום נכסי הקרן'!$C$42</f>
        <v>3.815331335566028E-5</v>
      </c>
    </row>
    <row r="87" spans="2:17" s="127" customFormat="1">
      <c r="B87" s="82" t="s">
        <v>1744</v>
      </c>
      <c r="C87" s="89" t="s">
        <v>1671</v>
      </c>
      <c r="D87" s="78">
        <v>443423</v>
      </c>
      <c r="E87" s="78"/>
      <c r="F87" s="78" t="s">
        <v>484</v>
      </c>
      <c r="G87" s="104">
        <v>42621</v>
      </c>
      <c r="H87" s="78" t="s">
        <v>170</v>
      </c>
      <c r="I87" s="83">
        <v>1.7400000000000004</v>
      </c>
      <c r="J87" s="89" t="s">
        <v>173</v>
      </c>
      <c r="K87" s="90">
        <v>2.75E-2</v>
      </c>
      <c r="L87" s="90">
        <v>1.5799999999999998E-2</v>
      </c>
      <c r="M87" s="83">
        <v>896935.69</v>
      </c>
      <c r="N87" s="85">
        <v>102.65</v>
      </c>
      <c r="O87" s="83">
        <v>920.70448999999996</v>
      </c>
      <c r="P87" s="84">
        <v>8.970617149788444E-3</v>
      </c>
      <c r="Q87" s="84">
        <f>O87/'סכום נכסי הקרן'!$C$42</f>
        <v>2.5938097778985492E-4</v>
      </c>
    </row>
    <row r="88" spans="2:17" s="127" customFormat="1">
      <c r="B88" s="82" t="s">
        <v>1744</v>
      </c>
      <c r="C88" s="89" t="s">
        <v>1671</v>
      </c>
      <c r="D88" s="78">
        <v>443424</v>
      </c>
      <c r="E88" s="78"/>
      <c r="F88" s="78" t="s">
        <v>484</v>
      </c>
      <c r="G88" s="104">
        <v>42621</v>
      </c>
      <c r="H88" s="78" t="s">
        <v>170</v>
      </c>
      <c r="I88" s="83">
        <v>2.09</v>
      </c>
      <c r="J88" s="89" t="s">
        <v>173</v>
      </c>
      <c r="K88" s="90">
        <v>3.1699999999999999E-2</v>
      </c>
      <c r="L88" s="90">
        <v>1.6899999999999998E-2</v>
      </c>
      <c r="M88" s="83">
        <v>1973258.53</v>
      </c>
      <c r="N88" s="85">
        <v>103.82</v>
      </c>
      <c r="O88" s="83">
        <v>2048.6370999999999</v>
      </c>
      <c r="P88" s="84">
        <v>1.9960301380688241E-2</v>
      </c>
      <c r="Q88" s="84">
        <f>O88/'סכום נכסי הקרן'!$C$42</f>
        <v>5.7714228604942807E-4</v>
      </c>
    </row>
    <row r="89" spans="2:17" s="127" customFormat="1">
      <c r="B89" s="82" t="s">
        <v>1741</v>
      </c>
      <c r="C89" s="89" t="s">
        <v>1670</v>
      </c>
      <c r="D89" s="78">
        <v>90136001</v>
      </c>
      <c r="E89" s="78"/>
      <c r="F89" s="78" t="s">
        <v>484</v>
      </c>
      <c r="G89" s="104">
        <v>42680</v>
      </c>
      <c r="H89" s="78" t="s">
        <v>170</v>
      </c>
      <c r="I89" s="83">
        <v>3.4399999999999995</v>
      </c>
      <c r="J89" s="89" t="s">
        <v>173</v>
      </c>
      <c r="K89" s="90">
        <v>2.2000000000000002E-2</v>
      </c>
      <c r="L89" s="90">
        <v>1.6500000000000001E-2</v>
      </c>
      <c r="M89" s="83">
        <v>847671.79</v>
      </c>
      <c r="N89" s="85">
        <v>102.04</v>
      </c>
      <c r="O89" s="83">
        <v>864.96428000000003</v>
      </c>
      <c r="P89" s="84">
        <v>8.4275285809917288E-3</v>
      </c>
      <c r="Q89" s="84">
        <f>O89/'סכום נכסי הקרן'!$C$42</f>
        <v>2.4367783923775352E-4</v>
      </c>
    </row>
    <row r="90" spans="2:17" s="127" customFormat="1">
      <c r="B90" s="82" t="s">
        <v>1741</v>
      </c>
      <c r="C90" s="89" t="s">
        <v>1670</v>
      </c>
      <c r="D90" s="78">
        <v>90136005</v>
      </c>
      <c r="E90" s="78"/>
      <c r="F90" s="78" t="s">
        <v>484</v>
      </c>
      <c r="G90" s="104">
        <v>42680</v>
      </c>
      <c r="H90" s="78" t="s">
        <v>170</v>
      </c>
      <c r="I90" s="83">
        <v>4.55</v>
      </c>
      <c r="J90" s="89" t="s">
        <v>173</v>
      </c>
      <c r="K90" s="90">
        <v>3.3700000000000001E-2</v>
      </c>
      <c r="L90" s="90">
        <v>3.0400000000000003E-2</v>
      </c>
      <c r="M90" s="83">
        <v>187898.96</v>
      </c>
      <c r="N90" s="85">
        <v>101.82</v>
      </c>
      <c r="O90" s="83">
        <v>191.31870999999998</v>
      </c>
      <c r="P90" s="84">
        <v>1.8640583592694348E-3</v>
      </c>
      <c r="Q90" s="84">
        <f>O90/'סכום נכסי הקרן'!$C$42</f>
        <v>5.389832960333851E-5</v>
      </c>
    </row>
    <row r="91" spans="2:17" s="127" customFormat="1">
      <c r="B91" s="82" t="s">
        <v>1741</v>
      </c>
      <c r="C91" s="89" t="s">
        <v>1670</v>
      </c>
      <c r="D91" s="78">
        <v>90136035</v>
      </c>
      <c r="E91" s="78"/>
      <c r="F91" s="78" t="s">
        <v>484</v>
      </c>
      <c r="G91" s="104">
        <v>42717</v>
      </c>
      <c r="H91" s="78" t="s">
        <v>170</v>
      </c>
      <c r="I91" s="83">
        <v>4.2300000000000004</v>
      </c>
      <c r="J91" s="89" t="s">
        <v>173</v>
      </c>
      <c r="K91" s="90">
        <v>3.85E-2</v>
      </c>
      <c r="L91" s="90">
        <v>3.8000000000000006E-2</v>
      </c>
      <c r="M91" s="83">
        <v>50956.78</v>
      </c>
      <c r="N91" s="85">
        <v>100.62</v>
      </c>
      <c r="O91" s="83">
        <v>51.272709999999996</v>
      </c>
      <c r="P91" s="84">
        <v>4.9956077833630352E-4</v>
      </c>
      <c r="Q91" s="84">
        <f>O91/'סכום נכסי הקרן'!$C$42</f>
        <v>1.4444553923849846E-5</v>
      </c>
    </row>
    <row r="92" spans="2:17" s="127" customFormat="1">
      <c r="B92" s="82" t="s">
        <v>1741</v>
      </c>
      <c r="C92" s="89" t="s">
        <v>1670</v>
      </c>
      <c r="D92" s="78">
        <v>90136025</v>
      </c>
      <c r="E92" s="78"/>
      <c r="F92" s="78" t="s">
        <v>484</v>
      </c>
      <c r="G92" s="104">
        <v>42710</v>
      </c>
      <c r="H92" s="78" t="s">
        <v>170</v>
      </c>
      <c r="I92" s="83">
        <v>4.2300000000000004</v>
      </c>
      <c r="J92" s="89" t="s">
        <v>173</v>
      </c>
      <c r="K92" s="90">
        <v>3.8399999999999997E-2</v>
      </c>
      <c r="L92" s="90">
        <v>3.7900000000000003E-2</v>
      </c>
      <c r="M92" s="83">
        <v>152346.73000000001</v>
      </c>
      <c r="N92" s="85">
        <v>100.64</v>
      </c>
      <c r="O92" s="83">
        <v>153.32173999999998</v>
      </c>
      <c r="P92" s="84">
        <v>1.4938459030208538E-3</v>
      </c>
      <c r="Q92" s="84">
        <f>O92/'סכום נכסי הקרן'!$C$42</f>
        <v>4.3193818722054783E-5</v>
      </c>
    </row>
    <row r="93" spans="2:17" s="127" customFormat="1">
      <c r="B93" s="82" t="s">
        <v>1741</v>
      </c>
      <c r="C93" s="89" t="s">
        <v>1670</v>
      </c>
      <c r="D93" s="78">
        <v>90136003</v>
      </c>
      <c r="E93" s="78"/>
      <c r="F93" s="78" t="s">
        <v>484</v>
      </c>
      <c r="G93" s="104">
        <v>42680</v>
      </c>
      <c r="H93" s="78" t="s">
        <v>170</v>
      </c>
      <c r="I93" s="83">
        <v>5.48</v>
      </c>
      <c r="J93" s="89" t="s">
        <v>173</v>
      </c>
      <c r="K93" s="90">
        <v>3.6699999999999997E-2</v>
      </c>
      <c r="L93" s="90">
        <v>3.3699999999999994E-2</v>
      </c>
      <c r="M93" s="83">
        <v>595798.81999999995</v>
      </c>
      <c r="N93" s="85">
        <v>102.06</v>
      </c>
      <c r="O93" s="83">
        <v>608.07225000000005</v>
      </c>
      <c r="P93" s="84">
        <v>5.9245755977147966E-3</v>
      </c>
      <c r="Q93" s="84">
        <f>O93/'סכום נכסי הקרן'!$C$42</f>
        <v>1.7130618617041513E-4</v>
      </c>
    </row>
    <row r="94" spans="2:17" s="127" customFormat="1">
      <c r="B94" s="82" t="s">
        <v>1741</v>
      </c>
      <c r="C94" s="89" t="s">
        <v>1670</v>
      </c>
      <c r="D94" s="78">
        <v>90136002</v>
      </c>
      <c r="E94" s="78"/>
      <c r="F94" s="78" t="s">
        <v>484</v>
      </c>
      <c r="G94" s="104">
        <v>42680</v>
      </c>
      <c r="H94" s="78" t="s">
        <v>170</v>
      </c>
      <c r="I94" s="83">
        <v>3.4</v>
      </c>
      <c r="J94" s="89" t="s">
        <v>173</v>
      </c>
      <c r="K94" s="90">
        <v>3.1800000000000002E-2</v>
      </c>
      <c r="L94" s="90">
        <v>2.7300000000000001E-2</v>
      </c>
      <c r="M94" s="83">
        <v>853088.51</v>
      </c>
      <c r="N94" s="85">
        <v>101.79</v>
      </c>
      <c r="O94" s="83">
        <v>868.35877000000005</v>
      </c>
      <c r="P94" s="84">
        <v>8.460601809741581E-3</v>
      </c>
      <c r="Q94" s="84">
        <f>O94/'סכום נכסי הקרן'!$C$42</f>
        <v>2.4463413536192894E-4</v>
      </c>
    </row>
    <row r="95" spans="2:17" s="127" customFormat="1">
      <c r="B95" s="82" t="s">
        <v>1745</v>
      </c>
      <c r="C95" s="89" t="s">
        <v>1671</v>
      </c>
      <c r="D95" s="78">
        <v>470540</v>
      </c>
      <c r="E95" s="78"/>
      <c r="F95" s="78" t="s">
        <v>484</v>
      </c>
      <c r="G95" s="104">
        <v>42884</v>
      </c>
      <c r="H95" s="78" t="s">
        <v>170</v>
      </c>
      <c r="I95" s="83">
        <v>1.9900000000000002</v>
      </c>
      <c r="J95" s="89" t="s">
        <v>173</v>
      </c>
      <c r="K95" s="90">
        <v>2.2099999999999998E-2</v>
      </c>
      <c r="L95" s="90">
        <v>2.18E-2</v>
      </c>
      <c r="M95" s="83">
        <v>858699</v>
      </c>
      <c r="N95" s="85">
        <v>100.29</v>
      </c>
      <c r="O95" s="83">
        <v>861.18921</v>
      </c>
      <c r="P95" s="84">
        <v>8.3907472813983582E-3</v>
      </c>
      <c r="Q95" s="84">
        <f>O95/'סכום נכסי הקרן'!$C$42</f>
        <v>2.4261432607097712E-4</v>
      </c>
    </row>
    <row r="96" spans="2:17" s="127" customFormat="1">
      <c r="B96" s="82" t="s">
        <v>1745</v>
      </c>
      <c r="C96" s="89" t="s">
        <v>1671</v>
      </c>
      <c r="D96" s="78">
        <v>465782</v>
      </c>
      <c r="E96" s="78"/>
      <c r="F96" s="78" t="s">
        <v>484</v>
      </c>
      <c r="G96" s="104">
        <v>42828</v>
      </c>
      <c r="H96" s="78" t="s">
        <v>170</v>
      </c>
      <c r="I96" s="83">
        <v>1.8300000000000003</v>
      </c>
      <c r="J96" s="89" t="s">
        <v>173</v>
      </c>
      <c r="K96" s="90">
        <v>2.2700000000000001E-2</v>
      </c>
      <c r="L96" s="90">
        <v>2.2000000000000002E-2</v>
      </c>
      <c r="M96" s="83">
        <v>858699</v>
      </c>
      <c r="N96" s="85">
        <v>100.71</v>
      </c>
      <c r="O96" s="83">
        <v>864.79574000000002</v>
      </c>
      <c r="P96" s="84">
        <v>8.4258864603864256E-3</v>
      </c>
      <c r="Q96" s="84">
        <f>O96/'סכום נכסי הקרן'!$C$42</f>
        <v>2.436303581290248E-4</v>
      </c>
    </row>
    <row r="97" spans="2:17" s="127" customFormat="1">
      <c r="B97" s="82" t="s">
        <v>1745</v>
      </c>
      <c r="C97" s="89" t="s">
        <v>1671</v>
      </c>
      <c r="D97" s="78">
        <v>467404</v>
      </c>
      <c r="E97" s="78"/>
      <c r="F97" s="78" t="s">
        <v>484</v>
      </c>
      <c r="G97" s="104">
        <v>42859</v>
      </c>
      <c r="H97" s="78" t="s">
        <v>170</v>
      </c>
      <c r="I97" s="83">
        <v>1.9199999999999997</v>
      </c>
      <c r="J97" s="89" t="s">
        <v>173</v>
      </c>
      <c r="K97" s="90">
        <v>2.2799999999999997E-2</v>
      </c>
      <c r="L97" s="90">
        <v>2.1100000000000004E-2</v>
      </c>
      <c r="M97" s="83">
        <v>858699</v>
      </c>
      <c r="N97" s="85">
        <v>100.71</v>
      </c>
      <c r="O97" s="83">
        <v>864.79578000000004</v>
      </c>
      <c r="P97" s="84">
        <v>8.4258868501148228E-3</v>
      </c>
      <c r="Q97" s="84">
        <f>O97/'סכום נכסי הקרן'!$C$42</f>
        <v>2.4363036939782954E-4</v>
      </c>
    </row>
    <row r="98" spans="2:17" s="127" customFormat="1">
      <c r="B98" s="82" t="s">
        <v>1736</v>
      </c>
      <c r="C98" s="89" t="s">
        <v>1671</v>
      </c>
      <c r="D98" s="78">
        <v>22333</v>
      </c>
      <c r="E98" s="78"/>
      <c r="F98" s="78" t="s">
        <v>484</v>
      </c>
      <c r="G98" s="104">
        <v>41639</v>
      </c>
      <c r="H98" s="78" t="s">
        <v>171</v>
      </c>
      <c r="I98" s="83">
        <v>3.07</v>
      </c>
      <c r="J98" s="89" t="s">
        <v>173</v>
      </c>
      <c r="K98" s="90">
        <v>3.7000000000000005E-2</v>
      </c>
      <c r="L98" s="90">
        <v>1.3399999999999997E-2</v>
      </c>
      <c r="M98" s="83">
        <v>2252695.6800000002</v>
      </c>
      <c r="N98" s="85">
        <v>109.29</v>
      </c>
      <c r="O98" s="83">
        <v>2461.9712000000004</v>
      </c>
      <c r="P98" s="84">
        <v>2.3987502297295453E-2</v>
      </c>
      <c r="Q98" s="84">
        <f>O98/'סכום נכסי הקרן'!$C$42</f>
        <v>6.9358681757537919E-4</v>
      </c>
    </row>
    <row r="99" spans="2:17" s="127" customFormat="1">
      <c r="B99" s="82" t="s">
        <v>1736</v>
      </c>
      <c r="C99" s="89" t="s">
        <v>1671</v>
      </c>
      <c r="D99" s="78">
        <v>22334</v>
      </c>
      <c r="E99" s="78"/>
      <c r="F99" s="78" t="s">
        <v>484</v>
      </c>
      <c r="G99" s="104">
        <v>42004</v>
      </c>
      <c r="H99" s="78" t="s">
        <v>171</v>
      </c>
      <c r="I99" s="83">
        <v>3.6500000000000004</v>
      </c>
      <c r="J99" s="89" t="s">
        <v>173</v>
      </c>
      <c r="K99" s="90">
        <v>3.7000000000000005E-2</v>
      </c>
      <c r="L99" s="90">
        <v>1.47E-2</v>
      </c>
      <c r="M99" s="83">
        <v>822024.06</v>
      </c>
      <c r="N99" s="85">
        <v>110.23</v>
      </c>
      <c r="O99" s="83">
        <v>906.11716000000001</v>
      </c>
      <c r="P99" s="84">
        <v>8.8284897309598223E-3</v>
      </c>
      <c r="Q99" s="84">
        <f>O99/'סכום נכסי הקרן'!$C$42</f>
        <v>2.5527143345740219E-4</v>
      </c>
    </row>
    <row r="100" spans="2:17" s="127" customFormat="1">
      <c r="B100" s="82" t="s">
        <v>1746</v>
      </c>
      <c r="C100" s="89" t="s">
        <v>1670</v>
      </c>
      <c r="D100" s="78">
        <v>91102799</v>
      </c>
      <c r="E100" s="78"/>
      <c r="F100" s="78" t="s">
        <v>532</v>
      </c>
      <c r="G100" s="104">
        <v>41339</v>
      </c>
      <c r="H100" s="78" t="s">
        <v>170</v>
      </c>
      <c r="I100" s="83">
        <v>3.3499999999999996</v>
      </c>
      <c r="J100" s="89" t="s">
        <v>173</v>
      </c>
      <c r="K100" s="90">
        <v>4.7500000000000001E-2</v>
      </c>
      <c r="L100" s="90">
        <v>1.1000000000000001E-2</v>
      </c>
      <c r="M100" s="83">
        <v>557226.25</v>
      </c>
      <c r="N100" s="85">
        <v>116.52</v>
      </c>
      <c r="O100" s="83">
        <v>649.28001000000006</v>
      </c>
      <c r="P100" s="84">
        <v>6.3260714550450528E-3</v>
      </c>
      <c r="Q100" s="84">
        <f>O100/'סכום נכסי הקרן'!$C$42</f>
        <v>1.8291524119015297E-4</v>
      </c>
    </row>
    <row r="101" spans="2:17" s="127" customFormat="1">
      <c r="B101" s="82" t="s">
        <v>1746</v>
      </c>
      <c r="C101" s="89" t="s">
        <v>1670</v>
      </c>
      <c r="D101" s="78">
        <v>91102798</v>
      </c>
      <c r="E101" s="78"/>
      <c r="F101" s="78" t="s">
        <v>532</v>
      </c>
      <c r="G101" s="104">
        <v>41338</v>
      </c>
      <c r="H101" s="78" t="s">
        <v>170</v>
      </c>
      <c r="I101" s="83">
        <v>3.36</v>
      </c>
      <c r="J101" s="89" t="s">
        <v>173</v>
      </c>
      <c r="K101" s="90">
        <v>4.4999999999999998E-2</v>
      </c>
      <c r="L101" s="90">
        <v>1.1000000000000001E-2</v>
      </c>
      <c r="M101" s="83">
        <v>947773.75</v>
      </c>
      <c r="N101" s="85">
        <v>115.51</v>
      </c>
      <c r="O101" s="83">
        <v>1094.7735</v>
      </c>
      <c r="P101" s="84">
        <v>1.0666608060349438E-2</v>
      </c>
      <c r="Q101" s="84">
        <f>O101/'סכום נכסי הקרן'!$C$42</f>
        <v>3.0841971986953349E-4</v>
      </c>
    </row>
    <row r="102" spans="2:17" s="127" customFormat="1">
      <c r="B102" s="82" t="s">
        <v>1747</v>
      </c>
      <c r="C102" s="89" t="s">
        <v>1671</v>
      </c>
      <c r="D102" s="78">
        <v>414968</v>
      </c>
      <c r="E102" s="78"/>
      <c r="F102" s="78" t="s">
        <v>532</v>
      </c>
      <c r="G102" s="104">
        <v>42432</v>
      </c>
      <c r="H102" s="78" t="s">
        <v>169</v>
      </c>
      <c r="I102" s="83">
        <v>6.87</v>
      </c>
      <c r="J102" s="89" t="s">
        <v>173</v>
      </c>
      <c r="K102" s="90">
        <v>2.5399999999999999E-2</v>
      </c>
      <c r="L102" s="90">
        <v>1.9100000000000002E-2</v>
      </c>
      <c r="M102" s="83">
        <v>1128502.75</v>
      </c>
      <c r="N102" s="85">
        <v>105.91</v>
      </c>
      <c r="O102" s="83">
        <v>1194.92642</v>
      </c>
      <c r="P102" s="84">
        <v>1.1642418987211965E-2</v>
      </c>
      <c r="Q102" s="84">
        <f>O102/'סכום נכסי הקרן'!$C$42</f>
        <v>3.3663481233433634E-4</v>
      </c>
    </row>
    <row r="103" spans="2:17" s="127" customFormat="1">
      <c r="B103" s="82" t="s">
        <v>1748</v>
      </c>
      <c r="C103" s="89" t="s">
        <v>1671</v>
      </c>
      <c r="D103" s="78">
        <v>4176</v>
      </c>
      <c r="E103" s="78"/>
      <c r="F103" s="78" t="s">
        <v>532</v>
      </c>
      <c r="G103" s="104">
        <v>42082</v>
      </c>
      <c r="H103" s="78" t="s">
        <v>169</v>
      </c>
      <c r="I103" s="83">
        <v>0.91999999999999982</v>
      </c>
      <c r="J103" s="89" t="s">
        <v>173</v>
      </c>
      <c r="K103" s="90">
        <v>1E-3</v>
      </c>
      <c r="L103" s="90">
        <v>2.0100000000000003E-2</v>
      </c>
      <c r="M103" s="83">
        <v>92640.13</v>
      </c>
      <c r="N103" s="85">
        <v>101.39</v>
      </c>
      <c r="O103" s="83">
        <v>93.92783</v>
      </c>
      <c r="P103" s="84">
        <v>9.1515856802263827E-4</v>
      </c>
      <c r="Q103" s="84">
        <f>O103/'סכום נכסי הקרן'!$C$42</f>
        <v>2.6461359373928185E-5</v>
      </c>
    </row>
    <row r="104" spans="2:17" s="127" customFormat="1">
      <c r="B104" s="82" t="s">
        <v>1748</v>
      </c>
      <c r="C104" s="89" t="s">
        <v>1671</v>
      </c>
      <c r="D104" s="78">
        <v>439284</v>
      </c>
      <c r="E104" s="78"/>
      <c r="F104" s="78" t="s">
        <v>532</v>
      </c>
      <c r="G104" s="104">
        <v>42592</v>
      </c>
      <c r="H104" s="78" t="s">
        <v>169</v>
      </c>
      <c r="I104" s="83">
        <v>0.91999999999999982</v>
      </c>
      <c r="J104" s="89" t="s">
        <v>173</v>
      </c>
      <c r="K104" s="90">
        <v>1E-3</v>
      </c>
      <c r="L104" s="90">
        <v>3.2199999999999999E-2</v>
      </c>
      <c r="M104" s="83">
        <v>130194.8</v>
      </c>
      <c r="N104" s="85">
        <v>100.3</v>
      </c>
      <c r="O104" s="83">
        <v>130.58538000000001</v>
      </c>
      <c r="P104" s="84">
        <v>1.2723207739973562E-3</v>
      </c>
      <c r="Q104" s="84">
        <f>O104/'סכום נכסי הקרן'!$C$42</f>
        <v>3.6788528694434593E-5</v>
      </c>
    </row>
    <row r="105" spans="2:17" s="127" customFormat="1">
      <c r="B105" s="82" t="s">
        <v>1748</v>
      </c>
      <c r="C105" s="89" t="s">
        <v>1671</v>
      </c>
      <c r="D105" s="78">
        <v>453772</v>
      </c>
      <c r="E105" s="78"/>
      <c r="F105" s="78" t="s">
        <v>532</v>
      </c>
      <c r="G105" s="104">
        <v>42704</v>
      </c>
      <c r="H105" s="78" t="s">
        <v>169</v>
      </c>
      <c r="I105" s="83">
        <v>0.92000000000000015</v>
      </c>
      <c r="J105" s="89" t="s">
        <v>173</v>
      </c>
      <c r="K105" s="90">
        <v>1E-3</v>
      </c>
      <c r="L105" s="90">
        <v>3.1700000000000006E-2</v>
      </c>
      <c r="M105" s="83">
        <v>78287.06</v>
      </c>
      <c r="N105" s="85">
        <v>100.34</v>
      </c>
      <c r="O105" s="83">
        <v>78.553229999999999</v>
      </c>
      <c r="P105" s="84">
        <v>7.6536061229513081E-4</v>
      </c>
      <c r="Q105" s="84">
        <f>O105/'סכום נכסי הקרן'!$C$42</f>
        <v>2.2130025243986118E-5</v>
      </c>
    </row>
    <row r="106" spans="2:17" s="127" customFormat="1">
      <c r="B106" s="82" t="s">
        <v>1748</v>
      </c>
      <c r="C106" s="89" t="s">
        <v>1671</v>
      </c>
      <c r="D106" s="78">
        <v>4260</v>
      </c>
      <c r="E106" s="78"/>
      <c r="F106" s="78" t="s">
        <v>532</v>
      </c>
      <c r="G106" s="104">
        <v>42124</v>
      </c>
      <c r="H106" s="78" t="s">
        <v>169</v>
      </c>
      <c r="I106" s="83">
        <v>0.92</v>
      </c>
      <c r="J106" s="89" t="s">
        <v>173</v>
      </c>
      <c r="K106" s="90">
        <v>1E-3</v>
      </c>
      <c r="L106" s="90">
        <v>2.0099999999999996E-2</v>
      </c>
      <c r="M106" s="83">
        <v>173973.03</v>
      </c>
      <c r="N106" s="85">
        <v>101.39</v>
      </c>
      <c r="O106" s="83">
        <v>176.39125000000001</v>
      </c>
      <c r="P106" s="84">
        <v>1.71861698243985E-3</v>
      </c>
      <c r="Q106" s="84">
        <f>O106/'סכום נכסי הקרן'!$C$42</f>
        <v>4.9692963807067723E-5</v>
      </c>
    </row>
    <row r="107" spans="2:17" s="127" customFormat="1">
      <c r="B107" s="82" t="s">
        <v>1748</v>
      </c>
      <c r="C107" s="89" t="s">
        <v>1671</v>
      </c>
      <c r="D107" s="78">
        <v>4280</v>
      </c>
      <c r="E107" s="78"/>
      <c r="F107" s="78" t="s">
        <v>532</v>
      </c>
      <c r="G107" s="104">
        <v>42137</v>
      </c>
      <c r="H107" s="78" t="s">
        <v>169</v>
      </c>
      <c r="I107" s="83">
        <v>0.92</v>
      </c>
      <c r="J107" s="89" t="s">
        <v>173</v>
      </c>
      <c r="K107" s="90">
        <v>1E-3</v>
      </c>
      <c r="L107" s="90">
        <v>2.0100000000000003E-2</v>
      </c>
      <c r="M107" s="83">
        <v>180921.13</v>
      </c>
      <c r="N107" s="85">
        <v>101.39</v>
      </c>
      <c r="O107" s="83">
        <v>183.43592999999998</v>
      </c>
      <c r="P107" s="84">
        <v>1.7872547787242707E-3</v>
      </c>
      <c r="Q107" s="84">
        <f>O107/'סכום נכסי הקרן'!$C$42</f>
        <v>5.1677591889653297E-5</v>
      </c>
    </row>
    <row r="108" spans="2:17" s="127" customFormat="1">
      <c r="B108" s="82" t="s">
        <v>1748</v>
      </c>
      <c r="C108" s="89" t="s">
        <v>1671</v>
      </c>
      <c r="D108" s="78">
        <v>4344</v>
      </c>
      <c r="E108" s="78"/>
      <c r="F108" s="78" t="s">
        <v>532</v>
      </c>
      <c r="G108" s="104">
        <v>42169</v>
      </c>
      <c r="H108" s="78" t="s">
        <v>169</v>
      </c>
      <c r="I108" s="83">
        <v>0.92000000000000015</v>
      </c>
      <c r="J108" s="89" t="s">
        <v>173</v>
      </c>
      <c r="K108" s="90">
        <v>1E-3</v>
      </c>
      <c r="L108" s="90">
        <v>2.0100000000000003E-2</v>
      </c>
      <c r="M108" s="83">
        <v>142171.15</v>
      </c>
      <c r="N108" s="85">
        <v>101.39</v>
      </c>
      <c r="O108" s="83">
        <v>144.14732999999998</v>
      </c>
      <c r="P108" s="84">
        <v>1.4044577002054308E-3</v>
      </c>
      <c r="Q108" s="84">
        <f>O108/'סכום נכסי הקרן'!$C$42</f>
        <v>4.0609202852043096E-5</v>
      </c>
    </row>
    <row r="109" spans="2:17" s="127" customFormat="1">
      <c r="B109" s="82" t="s">
        <v>1748</v>
      </c>
      <c r="C109" s="89" t="s">
        <v>1671</v>
      </c>
      <c r="D109" s="78">
        <v>4452</v>
      </c>
      <c r="E109" s="78"/>
      <c r="F109" s="78" t="s">
        <v>532</v>
      </c>
      <c r="G109" s="104">
        <v>42227</v>
      </c>
      <c r="H109" s="78" t="s">
        <v>169</v>
      </c>
      <c r="I109" s="83">
        <v>0.91999999999999993</v>
      </c>
      <c r="J109" s="89" t="s">
        <v>173</v>
      </c>
      <c r="K109" s="90">
        <v>1E-3</v>
      </c>
      <c r="L109" s="90">
        <v>2.0299999999999999E-2</v>
      </c>
      <c r="M109" s="83">
        <v>56260.160000000003</v>
      </c>
      <c r="N109" s="85">
        <v>101.37</v>
      </c>
      <c r="O109" s="83">
        <v>57.030919999999995</v>
      </c>
      <c r="P109" s="84">
        <v>5.5566422731381782E-4</v>
      </c>
      <c r="Q109" s="84">
        <f>O109/'סכום נכסי הקרן'!$C$42</f>
        <v>1.6066757525919083E-5</v>
      </c>
    </row>
    <row r="110" spans="2:17" s="127" customFormat="1">
      <c r="B110" s="82" t="s">
        <v>1748</v>
      </c>
      <c r="C110" s="89" t="s">
        <v>1671</v>
      </c>
      <c r="D110" s="78">
        <v>4464</v>
      </c>
      <c r="E110" s="78"/>
      <c r="F110" s="78" t="s">
        <v>532</v>
      </c>
      <c r="G110" s="104">
        <v>42247</v>
      </c>
      <c r="H110" s="78" t="s">
        <v>169</v>
      </c>
      <c r="I110" s="83">
        <v>0.91999999999999993</v>
      </c>
      <c r="J110" s="89" t="s">
        <v>173</v>
      </c>
      <c r="K110" s="90">
        <v>1E-3</v>
      </c>
      <c r="L110" s="90">
        <v>2.0100000000000003E-2</v>
      </c>
      <c r="M110" s="83">
        <v>88011.58</v>
      </c>
      <c r="N110" s="85">
        <v>101.39</v>
      </c>
      <c r="O110" s="83">
        <v>89.234940000000009</v>
      </c>
      <c r="P110" s="84">
        <v>8.6943475547115328E-4</v>
      </c>
      <c r="Q110" s="84">
        <f>O110/'סכום נכסי הקרן'!$C$42</f>
        <v>2.5139277848225806E-5</v>
      </c>
    </row>
    <row r="111" spans="2:17" s="127" customFormat="1">
      <c r="B111" s="82" t="s">
        <v>1748</v>
      </c>
      <c r="C111" s="89" t="s">
        <v>1671</v>
      </c>
      <c r="D111" s="78">
        <v>4495</v>
      </c>
      <c r="E111" s="78"/>
      <c r="F111" s="78" t="s">
        <v>532</v>
      </c>
      <c r="G111" s="104">
        <v>42271</v>
      </c>
      <c r="H111" s="78" t="s">
        <v>169</v>
      </c>
      <c r="I111" s="83">
        <v>0.92</v>
      </c>
      <c r="J111" s="89" t="s">
        <v>173</v>
      </c>
      <c r="K111" s="90">
        <v>1E-3</v>
      </c>
      <c r="L111" s="90">
        <v>2.0100000000000003E-2</v>
      </c>
      <c r="M111" s="83">
        <v>39808.800000000003</v>
      </c>
      <c r="N111" s="85">
        <v>101.39</v>
      </c>
      <c r="O111" s="83">
        <v>40.362139999999997</v>
      </c>
      <c r="P111" s="84">
        <v>3.9325680413067403E-4</v>
      </c>
      <c r="Q111" s="84">
        <f>O111/'סכום נכסי הקרן'!$C$42</f>
        <v>1.1370826853349019E-5</v>
      </c>
    </row>
    <row r="112" spans="2:17" s="127" customFormat="1">
      <c r="B112" s="82" t="s">
        <v>1748</v>
      </c>
      <c r="C112" s="89" t="s">
        <v>1671</v>
      </c>
      <c r="D112" s="78">
        <v>4680</v>
      </c>
      <c r="E112" s="78"/>
      <c r="F112" s="78" t="s">
        <v>532</v>
      </c>
      <c r="G112" s="104">
        <v>42376</v>
      </c>
      <c r="H112" s="78" t="s">
        <v>169</v>
      </c>
      <c r="I112" s="83">
        <v>0.91999999999999993</v>
      </c>
      <c r="J112" s="89" t="s">
        <v>173</v>
      </c>
      <c r="K112" s="90">
        <v>1E-3</v>
      </c>
      <c r="L112" s="90">
        <v>2.2700000000000001E-2</v>
      </c>
      <c r="M112" s="83">
        <v>16981.18</v>
      </c>
      <c r="N112" s="85">
        <v>101.15</v>
      </c>
      <c r="O112" s="83">
        <v>17.176459999999999</v>
      </c>
      <c r="P112" s="84">
        <v>1.6735385601155829E-4</v>
      </c>
      <c r="Q112" s="84">
        <f>O112/'סכום נכסי הקרן'!$C$42</f>
        <v>4.8389543421997765E-6</v>
      </c>
    </row>
    <row r="113" spans="2:17" s="127" customFormat="1">
      <c r="B113" s="82" t="s">
        <v>1748</v>
      </c>
      <c r="C113" s="89" t="s">
        <v>1671</v>
      </c>
      <c r="D113" s="78">
        <v>4859</v>
      </c>
      <c r="E113" s="78"/>
      <c r="F113" s="78" t="s">
        <v>532</v>
      </c>
      <c r="G113" s="104">
        <v>42480</v>
      </c>
      <c r="H113" s="78" t="s">
        <v>169</v>
      </c>
      <c r="I113" s="83">
        <v>0.91999999999999993</v>
      </c>
      <c r="J113" s="89" t="s">
        <v>173</v>
      </c>
      <c r="K113" s="90">
        <v>1E-3</v>
      </c>
      <c r="L113" s="90">
        <v>2.0099999999999996E-2</v>
      </c>
      <c r="M113" s="83">
        <v>178321.77</v>
      </c>
      <c r="N113" s="85">
        <v>101.39</v>
      </c>
      <c r="O113" s="83">
        <v>180.80044000000001</v>
      </c>
      <c r="P113" s="84">
        <v>1.761576646327962E-3</v>
      </c>
      <c r="Q113" s="84">
        <f>O113/'סכום נכסי הקרן'!$C$42</f>
        <v>5.0935121335224507E-5</v>
      </c>
    </row>
    <row r="114" spans="2:17" s="127" customFormat="1">
      <c r="B114" s="82" t="s">
        <v>1749</v>
      </c>
      <c r="C114" s="89" t="s">
        <v>1670</v>
      </c>
      <c r="D114" s="78">
        <v>90240690</v>
      </c>
      <c r="E114" s="78"/>
      <c r="F114" s="78" t="s">
        <v>532</v>
      </c>
      <c r="G114" s="104">
        <v>42326</v>
      </c>
      <c r="H114" s="78" t="s">
        <v>169</v>
      </c>
      <c r="I114" s="83">
        <v>16.310000000000002</v>
      </c>
      <c r="J114" s="89" t="s">
        <v>173</v>
      </c>
      <c r="K114" s="90">
        <v>3.4000000000000002E-2</v>
      </c>
      <c r="L114" s="90">
        <v>2.4399999999999998E-2</v>
      </c>
      <c r="M114" s="83">
        <v>25095.19</v>
      </c>
      <c r="N114" s="85">
        <v>117.8</v>
      </c>
      <c r="O114" s="83">
        <v>29.56213</v>
      </c>
      <c r="P114" s="84">
        <v>2.8803003921733396E-4</v>
      </c>
      <c r="Q114" s="84">
        <f>O114/'סכום נכסי הקרן'!$C$42</f>
        <v>8.328246759121163E-6</v>
      </c>
    </row>
    <row r="115" spans="2:17" s="127" customFormat="1">
      <c r="B115" s="82" t="s">
        <v>1749</v>
      </c>
      <c r="C115" s="89" t="s">
        <v>1670</v>
      </c>
      <c r="D115" s="78">
        <v>90240692</v>
      </c>
      <c r="E115" s="78"/>
      <c r="F115" s="78" t="s">
        <v>532</v>
      </c>
      <c r="G115" s="104">
        <v>42606</v>
      </c>
      <c r="H115" s="78" t="s">
        <v>169</v>
      </c>
      <c r="I115" s="83">
        <v>16.39</v>
      </c>
      <c r="J115" s="89" t="s">
        <v>173</v>
      </c>
      <c r="K115" s="90">
        <v>3.4000000000000002E-2</v>
      </c>
      <c r="L115" s="90">
        <v>2.75E-2</v>
      </c>
      <c r="M115" s="83">
        <v>105557.32</v>
      </c>
      <c r="N115" s="85">
        <v>112.36</v>
      </c>
      <c r="O115" s="83">
        <v>118.60421000000001</v>
      </c>
      <c r="P115" s="84">
        <v>1.1555857192171509E-3</v>
      </c>
      <c r="Q115" s="84">
        <f>O115/'סכום נכסי הקרן'!$C$42</f>
        <v>3.341319206534258E-5</v>
      </c>
    </row>
    <row r="116" spans="2:17" s="127" customFormat="1">
      <c r="B116" s="82" t="s">
        <v>1749</v>
      </c>
      <c r="C116" s="89" t="s">
        <v>1670</v>
      </c>
      <c r="D116" s="78">
        <v>90240693</v>
      </c>
      <c r="E116" s="78"/>
      <c r="F116" s="78" t="s">
        <v>532</v>
      </c>
      <c r="G116" s="104">
        <v>42648</v>
      </c>
      <c r="H116" s="78" t="s">
        <v>169</v>
      </c>
      <c r="I116" s="83">
        <v>16.420000000000002</v>
      </c>
      <c r="J116" s="89" t="s">
        <v>173</v>
      </c>
      <c r="K116" s="90">
        <v>3.4000000000000002E-2</v>
      </c>
      <c r="L116" s="90">
        <v>2.6800000000000001E-2</v>
      </c>
      <c r="M116" s="83">
        <v>96828.33</v>
      </c>
      <c r="N116" s="85">
        <v>113.48</v>
      </c>
      <c r="O116" s="83">
        <v>109.88078999999999</v>
      </c>
      <c r="P116" s="84">
        <v>1.0705916066579653E-3</v>
      </c>
      <c r="Q116" s="84">
        <f>O116/'סכום נכסי הקרן'!$C$42</f>
        <v>3.095562915145739E-5</v>
      </c>
    </row>
    <row r="117" spans="2:17" s="127" customFormat="1">
      <c r="B117" s="82" t="s">
        <v>1749</v>
      </c>
      <c r="C117" s="89" t="s">
        <v>1670</v>
      </c>
      <c r="D117" s="78">
        <v>90240694</v>
      </c>
      <c r="E117" s="78"/>
      <c r="F117" s="78" t="s">
        <v>532</v>
      </c>
      <c r="G117" s="104">
        <v>42718</v>
      </c>
      <c r="H117" s="78" t="s">
        <v>169</v>
      </c>
      <c r="I117" s="83">
        <v>16.340000000000003</v>
      </c>
      <c r="J117" s="89" t="s">
        <v>173</v>
      </c>
      <c r="K117" s="90">
        <v>3.4000000000000002E-2</v>
      </c>
      <c r="L117" s="90">
        <v>2.8200000000000003E-2</v>
      </c>
      <c r="M117" s="83">
        <v>67651.520000000004</v>
      </c>
      <c r="N117" s="85">
        <v>111</v>
      </c>
      <c r="O117" s="83">
        <v>75.09317999999999</v>
      </c>
      <c r="P117" s="84">
        <v>7.316486187008282E-4</v>
      </c>
      <c r="Q117" s="84">
        <f>O117/'סכום נכסי הקרן'!$C$42</f>
        <v>2.1155259548858693E-5</v>
      </c>
    </row>
    <row r="118" spans="2:17" s="127" customFormat="1">
      <c r="B118" s="82" t="s">
        <v>1749</v>
      </c>
      <c r="C118" s="89" t="s">
        <v>1670</v>
      </c>
      <c r="D118" s="78">
        <v>90240695</v>
      </c>
      <c r="E118" s="78"/>
      <c r="F118" s="78" t="s">
        <v>532</v>
      </c>
      <c r="G118" s="104">
        <v>42900</v>
      </c>
      <c r="H118" s="78" t="s">
        <v>169</v>
      </c>
      <c r="I118" s="83">
        <v>16.04</v>
      </c>
      <c r="J118" s="89" t="s">
        <v>173</v>
      </c>
      <c r="K118" s="90">
        <v>3.4000000000000002E-2</v>
      </c>
      <c r="L118" s="90">
        <v>3.4399999999999993E-2</v>
      </c>
      <c r="M118" s="83">
        <v>80135.8</v>
      </c>
      <c r="N118" s="85">
        <v>100.21</v>
      </c>
      <c r="O118" s="83">
        <v>80.304079999999999</v>
      </c>
      <c r="P118" s="84">
        <v>7.8241951143953169E-4</v>
      </c>
      <c r="Q118" s="84">
        <f>O118/'סכום נכסי הקרן'!$C$42</f>
        <v>2.2623274913012243E-5</v>
      </c>
    </row>
    <row r="119" spans="2:17" s="127" customFormat="1">
      <c r="B119" s="82" t="s">
        <v>1750</v>
      </c>
      <c r="C119" s="89" t="s">
        <v>1670</v>
      </c>
      <c r="D119" s="78">
        <v>90240790</v>
      </c>
      <c r="E119" s="78"/>
      <c r="F119" s="78" t="s">
        <v>532</v>
      </c>
      <c r="G119" s="104">
        <v>42326</v>
      </c>
      <c r="H119" s="78" t="s">
        <v>169</v>
      </c>
      <c r="I119" s="83">
        <v>11.540000000000001</v>
      </c>
      <c r="J119" s="89" t="s">
        <v>173</v>
      </c>
      <c r="K119" s="90">
        <v>3.4000000000000002E-2</v>
      </c>
      <c r="L119" s="90">
        <v>2.0199999999999999E-2</v>
      </c>
      <c r="M119" s="83">
        <v>55857.01</v>
      </c>
      <c r="N119" s="85">
        <v>117.73</v>
      </c>
      <c r="O119" s="83">
        <v>65.760449999999992</v>
      </c>
      <c r="P119" s="84">
        <v>6.4071787088580982E-4</v>
      </c>
      <c r="Q119" s="84">
        <f>O119/'סכום נכסי הקרן'!$C$42</f>
        <v>1.8526041749726735E-5</v>
      </c>
    </row>
    <row r="120" spans="2:17" s="127" customFormat="1">
      <c r="B120" s="82" t="s">
        <v>1750</v>
      </c>
      <c r="C120" s="89" t="s">
        <v>1670</v>
      </c>
      <c r="D120" s="78">
        <v>90240792</v>
      </c>
      <c r="E120" s="78"/>
      <c r="F120" s="78" t="s">
        <v>532</v>
      </c>
      <c r="G120" s="104">
        <v>42606</v>
      </c>
      <c r="H120" s="78" t="s">
        <v>169</v>
      </c>
      <c r="I120" s="83">
        <v>11.33</v>
      </c>
      <c r="J120" s="89" t="s">
        <v>173</v>
      </c>
      <c r="K120" s="90">
        <v>3.4000000000000002E-2</v>
      </c>
      <c r="L120" s="90">
        <v>2.5100000000000001E-2</v>
      </c>
      <c r="M120" s="83">
        <v>234950.11</v>
      </c>
      <c r="N120" s="85">
        <v>111.42</v>
      </c>
      <c r="O120" s="83">
        <v>261.78140000000002</v>
      </c>
      <c r="P120" s="84">
        <v>2.5505911417197809E-3</v>
      </c>
      <c r="Q120" s="84">
        <f>O120/'סכום נכסי הקרן'!$C$42</f>
        <v>7.374908696187321E-5</v>
      </c>
    </row>
    <row r="121" spans="2:17" s="127" customFormat="1">
      <c r="B121" s="82" t="s">
        <v>1750</v>
      </c>
      <c r="C121" s="89" t="s">
        <v>1670</v>
      </c>
      <c r="D121" s="78">
        <v>90240793</v>
      </c>
      <c r="E121" s="78"/>
      <c r="F121" s="78" t="s">
        <v>532</v>
      </c>
      <c r="G121" s="104">
        <v>42648</v>
      </c>
      <c r="H121" s="78" t="s">
        <v>169</v>
      </c>
      <c r="I121" s="83">
        <v>11.35</v>
      </c>
      <c r="J121" s="89" t="s">
        <v>173</v>
      </c>
      <c r="K121" s="90">
        <v>3.4000000000000002E-2</v>
      </c>
      <c r="L121" s="90">
        <v>2.4699999999999996E-2</v>
      </c>
      <c r="M121" s="83">
        <v>215521.08</v>
      </c>
      <c r="N121" s="85">
        <v>111.94</v>
      </c>
      <c r="O121" s="83">
        <v>241.25429</v>
      </c>
      <c r="P121" s="84">
        <v>2.3505911992826654E-3</v>
      </c>
      <c r="Q121" s="84">
        <f>O121/'סכום נכסי הקרן'!$C$42</f>
        <v>6.7966187105481817E-5</v>
      </c>
    </row>
    <row r="122" spans="2:17" s="127" customFormat="1">
      <c r="B122" s="82" t="s">
        <v>1750</v>
      </c>
      <c r="C122" s="89" t="s">
        <v>1670</v>
      </c>
      <c r="D122" s="78">
        <v>90240794</v>
      </c>
      <c r="E122" s="78"/>
      <c r="F122" s="78" t="s">
        <v>532</v>
      </c>
      <c r="G122" s="104">
        <v>42718</v>
      </c>
      <c r="H122" s="78" t="s">
        <v>169</v>
      </c>
      <c r="I122" s="83">
        <v>11.320000000000002</v>
      </c>
      <c r="J122" s="89" t="s">
        <v>173</v>
      </c>
      <c r="K122" s="90">
        <v>3.4000000000000002E-2</v>
      </c>
      <c r="L122" s="90">
        <v>2.5600000000000005E-2</v>
      </c>
      <c r="M122" s="83">
        <v>150579.16</v>
      </c>
      <c r="N122" s="85">
        <v>110.86</v>
      </c>
      <c r="O122" s="83">
        <v>166.93204999999998</v>
      </c>
      <c r="P122" s="84">
        <v>1.6264540108622059E-3</v>
      </c>
      <c r="Q122" s="84">
        <f>O122/'סכום נכסי הקרן'!$C$42</f>
        <v>4.7028116864581534E-5</v>
      </c>
    </row>
    <row r="123" spans="2:17" s="127" customFormat="1">
      <c r="B123" s="82" t="s">
        <v>1750</v>
      </c>
      <c r="C123" s="89" t="s">
        <v>1670</v>
      </c>
      <c r="D123" s="78">
        <v>90240795</v>
      </c>
      <c r="E123" s="78"/>
      <c r="F123" s="78" t="s">
        <v>532</v>
      </c>
      <c r="G123" s="104">
        <v>42900</v>
      </c>
      <c r="H123" s="78" t="s">
        <v>169</v>
      </c>
      <c r="I123" s="83">
        <v>11.009999999999998</v>
      </c>
      <c r="J123" s="89" t="s">
        <v>173</v>
      </c>
      <c r="K123" s="90">
        <v>3.4000000000000002E-2</v>
      </c>
      <c r="L123" s="90">
        <v>3.44E-2</v>
      </c>
      <c r="M123" s="83">
        <v>178366.73</v>
      </c>
      <c r="N123" s="85">
        <v>100.21</v>
      </c>
      <c r="O123" s="83">
        <v>178.74129000000002</v>
      </c>
      <c r="P123" s="84">
        <v>1.7415139155553699E-3</v>
      </c>
      <c r="Q123" s="84">
        <f>O123/'סכום נכסי הקרן'!$C$42</f>
        <v>5.0355017353743999E-5</v>
      </c>
    </row>
    <row r="124" spans="2:17" s="127" customFormat="1">
      <c r="B124" s="82" t="s">
        <v>1751</v>
      </c>
      <c r="C124" s="89" t="s">
        <v>1670</v>
      </c>
      <c r="D124" s="78">
        <v>4180</v>
      </c>
      <c r="E124" s="78"/>
      <c r="F124" s="78" t="s">
        <v>532</v>
      </c>
      <c r="G124" s="104">
        <v>42082</v>
      </c>
      <c r="H124" s="78" t="s">
        <v>170</v>
      </c>
      <c r="I124" s="83">
        <v>2.17</v>
      </c>
      <c r="J124" s="89" t="s">
        <v>172</v>
      </c>
      <c r="K124" s="90">
        <v>5.3350000000000002E-2</v>
      </c>
      <c r="L124" s="90">
        <v>4.830000000000001E-2</v>
      </c>
      <c r="M124" s="83">
        <v>108500.77</v>
      </c>
      <c r="N124" s="85">
        <v>101.65</v>
      </c>
      <c r="O124" s="83">
        <v>385.57747999999998</v>
      </c>
      <c r="P124" s="84">
        <v>3.7567623403902488E-3</v>
      </c>
      <c r="Q124" s="84">
        <f>O124/'סכום נכסי הקרן'!$C$42</f>
        <v>1.0862493325751917E-4</v>
      </c>
    </row>
    <row r="125" spans="2:17" s="127" customFormat="1">
      <c r="B125" s="82" t="s">
        <v>1751</v>
      </c>
      <c r="C125" s="89" t="s">
        <v>1670</v>
      </c>
      <c r="D125" s="78">
        <v>4179</v>
      </c>
      <c r="E125" s="78"/>
      <c r="F125" s="78" t="s">
        <v>532</v>
      </c>
      <c r="G125" s="104">
        <v>42082</v>
      </c>
      <c r="H125" s="78" t="s">
        <v>170</v>
      </c>
      <c r="I125" s="83">
        <v>2.16</v>
      </c>
      <c r="J125" s="89" t="s">
        <v>174</v>
      </c>
      <c r="K125" s="90">
        <v>0</v>
      </c>
      <c r="L125" s="90">
        <v>3.2500000000000001E-2</v>
      </c>
      <c r="M125" s="83">
        <v>102766.88</v>
      </c>
      <c r="N125" s="85">
        <v>101.59</v>
      </c>
      <c r="O125" s="83">
        <v>416.13142999999997</v>
      </c>
      <c r="P125" s="84">
        <v>4.0544558901021424E-3</v>
      </c>
      <c r="Q125" s="84">
        <f>O125/'סכום נכסי הקרן'!$C$42</f>
        <v>1.172325956643163E-4</v>
      </c>
    </row>
    <row r="126" spans="2:17" s="127" customFormat="1">
      <c r="B126" s="82" t="s">
        <v>1752</v>
      </c>
      <c r="C126" s="89" t="s">
        <v>1670</v>
      </c>
      <c r="D126" s="78">
        <v>90145362</v>
      </c>
      <c r="E126" s="78"/>
      <c r="F126" s="78" t="s">
        <v>563</v>
      </c>
      <c r="G126" s="104">
        <v>42794</v>
      </c>
      <c r="H126" s="78" t="s">
        <v>170</v>
      </c>
      <c r="I126" s="83">
        <v>7.59</v>
      </c>
      <c r="J126" s="89" t="s">
        <v>173</v>
      </c>
      <c r="K126" s="90">
        <v>2.8999999999999998E-2</v>
      </c>
      <c r="L126" s="90">
        <v>2.4000000000000004E-2</v>
      </c>
      <c r="M126" s="83">
        <v>3643391.92</v>
      </c>
      <c r="N126" s="85">
        <v>103.96</v>
      </c>
      <c r="O126" s="83">
        <v>3786.7790299999997</v>
      </c>
      <c r="P126" s="84">
        <v>3.6895383130994885E-2</v>
      </c>
      <c r="Q126" s="84">
        <f>O126/'סכום נכסי הקרן'!$C$42</f>
        <v>1.0668118360925103E-3</v>
      </c>
    </row>
    <row r="127" spans="2:17" s="127" customFormat="1">
      <c r="B127" s="82" t="s">
        <v>1753</v>
      </c>
      <c r="C127" s="89" t="s">
        <v>1671</v>
      </c>
      <c r="D127" s="78">
        <v>90141407</v>
      </c>
      <c r="E127" s="78"/>
      <c r="F127" s="78" t="s">
        <v>605</v>
      </c>
      <c r="G127" s="104">
        <v>42372</v>
      </c>
      <c r="H127" s="78" t="s">
        <v>169</v>
      </c>
      <c r="I127" s="83">
        <v>11.1</v>
      </c>
      <c r="J127" s="89" t="s">
        <v>173</v>
      </c>
      <c r="K127" s="90">
        <v>6.7000000000000004E-2</v>
      </c>
      <c r="L127" s="90">
        <v>3.85E-2</v>
      </c>
      <c r="M127" s="83">
        <v>878070.66</v>
      </c>
      <c r="N127" s="85">
        <v>137.19999999999999</v>
      </c>
      <c r="O127" s="83">
        <v>1204.71298</v>
      </c>
      <c r="P127" s="84">
        <v>1.1737771495999486E-2</v>
      </c>
      <c r="Q127" s="84">
        <f>O127/'סכום נכסי הקרן'!$C$42</f>
        <v>3.3939188317473059E-4</v>
      </c>
    </row>
    <row r="128" spans="2:17" s="127" customFormat="1">
      <c r="B128" s="82" t="s">
        <v>1754</v>
      </c>
      <c r="C128" s="89" t="s">
        <v>1670</v>
      </c>
      <c r="D128" s="78">
        <v>90800100</v>
      </c>
      <c r="E128" s="78"/>
      <c r="F128" s="78" t="s">
        <v>1672</v>
      </c>
      <c r="G128" s="104">
        <v>41529</v>
      </c>
      <c r="H128" s="78" t="s">
        <v>170</v>
      </c>
      <c r="I128" s="83">
        <v>0.39</v>
      </c>
      <c r="J128" s="89" t="s">
        <v>173</v>
      </c>
      <c r="K128" s="90">
        <v>9.0638999999999997E-2</v>
      </c>
      <c r="L128" s="90">
        <v>10.472600000000002</v>
      </c>
      <c r="M128" s="83">
        <v>1243303.6299999999</v>
      </c>
      <c r="N128" s="85">
        <v>15.76</v>
      </c>
      <c r="O128" s="83">
        <v>195.94460999999998</v>
      </c>
      <c r="P128" s="84">
        <v>1.9091294741862377E-3</v>
      </c>
      <c r="Q128" s="84">
        <f>O128/'סכום נכסי הקרן'!$C$42</f>
        <v>5.520153869831978E-5</v>
      </c>
    </row>
    <row r="129" spans="2:17" s="127" customFormat="1">
      <c r="B129" s="82" t="s">
        <v>1755</v>
      </c>
      <c r="C129" s="89" t="s">
        <v>1670</v>
      </c>
      <c r="D129" s="78">
        <v>91050001</v>
      </c>
      <c r="E129" s="78"/>
      <c r="F129" s="78" t="s">
        <v>696</v>
      </c>
      <c r="G129" s="104">
        <v>42905</v>
      </c>
      <c r="H129" s="78"/>
      <c r="I129" s="83">
        <v>3.3400000000000003</v>
      </c>
      <c r="J129" s="89" t="s">
        <v>172</v>
      </c>
      <c r="K129" s="90">
        <v>4.4299999999999999E-2</v>
      </c>
      <c r="L129" s="90">
        <v>5.3099999999999994E-2</v>
      </c>
      <c r="M129" s="83">
        <v>180271.2</v>
      </c>
      <c r="N129" s="85">
        <v>100.19</v>
      </c>
      <c r="O129" s="83">
        <v>631.42554000000007</v>
      </c>
      <c r="P129" s="84">
        <v>6.1521116052539616E-3</v>
      </c>
      <c r="Q129" s="84">
        <f>O129/'סכום נכסי הקרן'!$C$42</f>
        <v>1.7788527779058312E-4</v>
      </c>
    </row>
    <row r="130" spans="2:17" s="127" customFormat="1">
      <c r="B130" s="81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83"/>
      <c r="N130" s="85"/>
      <c r="O130" s="78"/>
      <c r="P130" s="84"/>
      <c r="Q130" s="78"/>
    </row>
    <row r="131" spans="2:17" s="127" customFormat="1">
      <c r="B131" s="95" t="s">
        <v>38</v>
      </c>
      <c r="C131" s="80"/>
      <c r="D131" s="80"/>
      <c r="E131" s="80"/>
      <c r="F131" s="80"/>
      <c r="G131" s="80"/>
      <c r="H131" s="80"/>
      <c r="I131" s="86">
        <v>1.196065700248089</v>
      </c>
      <c r="J131" s="80"/>
      <c r="K131" s="80"/>
      <c r="L131" s="100">
        <v>1.8135995910932002E-2</v>
      </c>
      <c r="M131" s="86"/>
      <c r="N131" s="88"/>
      <c r="O131" s="86">
        <v>1290.23044</v>
      </c>
      <c r="P131" s="87">
        <v>1.2570986063338402E-2</v>
      </c>
      <c r="Q131" s="87">
        <f>O131/'סכום נכסי הקרן'!$C$42</f>
        <v>3.6348387211778966E-4</v>
      </c>
    </row>
    <row r="132" spans="2:17" s="127" customFormat="1">
      <c r="B132" s="82" t="s">
        <v>1756</v>
      </c>
      <c r="C132" s="89" t="s">
        <v>1671</v>
      </c>
      <c r="D132" s="78">
        <v>4351</v>
      </c>
      <c r="E132" s="78"/>
      <c r="F132" s="78" t="s">
        <v>532</v>
      </c>
      <c r="G132" s="104">
        <v>42183</v>
      </c>
      <c r="H132" s="78" t="s">
        <v>170</v>
      </c>
      <c r="I132" s="83">
        <v>1.49</v>
      </c>
      <c r="J132" s="89" t="s">
        <v>173</v>
      </c>
      <c r="K132" s="90">
        <v>3.61E-2</v>
      </c>
      <c r="L132" s="90">
        <v>1.61E-2</v>
      </c>
      <c r="M132" s="83">
        <v>707976.61</v>
      </c>
      <c r="N132" s="85">
        <v>103.06</v>
      </c>
      <c r="O132" s="83">
        <v>729.64071000000001</v>
      </c>
      <c r="P132" s="84">
        <v>7.1090426270320637E-3</v>
      </c>
      <c r="Q132" s="84">
        <f>O132/'סכום נכסי הקרן'!$C$42</f>
        <v>2.0555446709626013E-4</v>
      </c>
    </row>
    <row r="133" spans="2:17" s="127" customFormat="1">
      <c r="B133" s="82" t="s">
        <v>1757</v>
      </c>
      <c r="C133" s="89" t="s">
        <v>1671</v>
      </c>
      <c r="D133" s="78">
        <v>10510</v>
      </c>
      <c r="E133" s="78"/>
      <c r="F133" s="78" t="s">
        <v>532</v>
      </c>
      <c r="G133" s="104">
        <v>37713</v>
      </c>
      <c r="H133" s="78" t="s">
        <v>170</v>
      </c>
      <c r="I133" s="83">
        <v>0.48000000000000004</v>
      </c>
      <c r="J133" s="89" t="s">
        <v>173</v>
      </c>
      <c r="K133" s="90">
        <v>4.2500000000000003E-2</v>
      </c>
      <c r="L133" s="90">
        <v>2.6900000000000004E-2</v>
      </c>
      <c r="M133" s="83">
        <v>169662.91</v>
      </c>
      <c r="N133" s="85">
        <v>100.85</v>
      </c>
      <c r="O133" s="83">
        <v>171.10504999999998</v>
      </c>
      <c r="P133" s="84">
        <v>1.667112425991763E-3</v>
      </c>
      <c r="Q133" s="84">
        <f>O133/'סכום נכסי הקרן'!$C$42</f>
        <v>4.8203734918010453E-5</v>
      </c>
    </row>
    <row r="134" spans="2:17" s="127" customFormat="1">
      <c r="B134" s="82" t="s">
        <v>1757</v>
      </c>
      <c r="C134" s="89" t="s">
        <v>1671</v>
      </c>
      <c r="D134" s="78">
        <v>3880</v>
      </c>
      <c r="E134" s="78"/>
      <c r="F134" s="78" t="s">
        <v>563</v>
      </c>
      <c r="G134" s="104">
        <v>41959</v>
      </c>
      <c r="H134" s="78" t="s">
        <v>170</v>
      </c>
      <c r="I134" s="83">
        <v>0.96</v>
      </c>
      <c r="J134" s="89" t="s">
        <v>173</v>
      </c>
      <c r="K134" s="90">
        <v>4.4999999999999998E-2</v>
      </c>
      <c r="L134" s="90">
        <v>1.8100000000000005E-2</v>
      </c>
      <c r="M134" s="83">
        <v>378949.87</v>
      </c>
      <c r="N134" s="85">
        <v>102.78</v>
      </c>
      <c r="O134" s="83">
        <v>389.48467999999997</v>
      </c>
      <c r="P134" s="84">
        <v>3.7948310103145732E-3</v>
      </c>
      <c r="Q134" s="84">
        <f>O134/'סכום נכסי הקרן'!$C$42</f>
        <v>1.0972567010351903E-4</v>
      </c>
    </row>
    <row r="135" spans="2:17" s="127" customFormat="1">
      <c r="B135" s="81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83"/>
      <c r="N135" s="85"/>
      <c r="O135" s="78"/>
      <c r="P135" s="84"/>
      <c r="Q135" s="78"/>
    </row>
    <row r="136" spans="2:17" s="127" customFormat="1">
      <c r="B136" s="79" t="s">
        <v>41</v>
      </c>
      <c r="C136" s="80"/>
      <c r="D136" s="80"/>
      <c r="E136" s="80"/>
      <c r="F136" s="80"/>
      <c r="G136" s="80"/>
      <c r="H136" s="80"/>
      <c r="I136" s="86">
        <v>5.1913399760844889</v>
      </c>
      <c r="J136" s="80"/>
      <c r="K136" s="80"/>
      <c r="L136" s="100">
        <v>4.2380883335303994E-2</v>
      </c>
      <c r="M136" s="86"/>
      <c r="N136" s="88"/>
      <c r="O136" s="86">
        <v>10695.32663</v>
      </c>
      <c r="P136" s="87">
        <v>0.10420681286095068</v>
      </c>
      <c r="Q136" s="87">
        <f>O136/'סכום נכסי הקרן'!$C$42</f>
        <v>3.0130886828533591E-3</v>
      </c>
    </row>
    <row r="137" spans="2:17" s="127" customFormat="1">
      <c r="B137" s="95" t="s">
        <v>39</v>
      </c>
      <c r="C137" s="80"/>
      <c r="D137" s="80"/>
      <c r="E137" s="80"/>
      <c r="F137" s="80"/>
      <c r="G137" s="80"/>
      <c r="H137" s="80"/>
      <c r="I137" s="86">
        <v>5.1913399760844889</v>
      </c>
      <c r="J137" s="80"/>
      <c r="K137" s="80"/>
      <c r="L137" s="100">
        <v>4.2380883335304001E-2</v>
      </c>
      <c r="M137" s="86"/>
      <c r="N137" s="88"/>
      <c r="O137" s="86">
        <v>10695.32663</v>
      </c>
      <c r="P137" s="87">
        <v>0.10420681286095068</v>
      </c>
      <c r="Q137" s="87">
        <f>O137/'סכום נכסי הקרן'!$C$42</f>
        <v>3.0130886828533591E-3</v>
      </c>
    </row>
    <row r="138" spans="2:17" s="127" customFormat="1">
      <c r="B138" s="82" t="s">
        <v>1758</v>
      </c>
      <c r="C138" s="89" t="s">
        <v>1670</v>
      </c>
      <c r="D138" s="78">
        <v>4623</v>
      </c>
      <c r="E138" s="78"/>
      <c r="F138" s="78" t="s">
        <v>1506</v>
      </c>
      <c r="G138" s="104">
        <v>42354</v>
      </c>
      <c r="H138" s="78" t="s">
        <v>1507</v>
      </c>
      <c r="I138" s="83">
        <v>6.66</v>
      </c>
      <c r="J138" s="89" t="s">
        <v>172</v>
      </c>
      <c r="K138" s="90">
        <v>5.0199999999999995E-2</v>
      </c>
      <c r="L138" s="90">
        <v>4.7699999999999992E-2</v>
      </c>
      <c r="M138" s="83">
        <v>288771</v>
      </c>
      <c r="N138" s="85">
        <v>101.95</v>
      </c>
      <c r="O138" s="83">
        <v>1029.2294999999999</v>
      </c>
      <c r="P138" s="84">
        <v>1.0027999107257731E-2</v>
      </c>
      <c r="Q138" s="84">
        <f>O138/'סכום נכסי הקרן'!$C$42</f>
        <v>2.8995465643940049E-4</v>
      </c>
    </row>
    <row r="139" spans="2:17" s="127" customFormat="1">
      <c r="B139" s="82" t="s">
        <v>1761</v>
      </c>
      <c r="C139" s="89" t="s">
        <v>1670</v>
      </c>
      <c r="D139" s="78">
        <v>465781</v>
      </c>
      <c r="E139" s="78"/>
      <c r="F139" s="78" t="s">
        <v>696</v>
      </c>
      <c r="G139" s="104">
        <v>42824</v>
      </c>
      <c r="H139" s="78" t="s">
        <v>170</v>
      </c>
      <c r="I139" s="83">
        <v>4.08</v>
      </c>
      <c r="J139" s="89" t="s">
        <v>172</v>
      </c>
      <c r="K139" s="90">
        <v>4.9737999999999997E-2</v>
      </c>
      <c r="L139" s="90">
        <v>4.2299999999999997E-2</v>
      </c>
      <c r="M139" s="83">
        <v>14438.47</v>
      </c>
      <c r="N139" s="85">
        <v>103.72</v>
      </c>
      <c r="O139" s="83">
        <v>52.35463</v>
      </c>
      <c r="P139" s="84">
        <v>5.1010215204753539E-4</v>
      </c>
      <c r="Q139" s="84">
        <f>O139/'סכום נכסי הקרן'!$C$42</f>
        <v>1.4749352554179541E-5</v>
      </c>
    </row>
    <row r="140" spans="2:17" s="127" customFormat="1">
      <c r="B140" s="82" t="s">
        <v>1761</v>
      </c>
      <c r="C140" s="89" t="s">
        <v>1670</v>
      </c>
      <c r="D140" s="78">
        <v>467403</v>
      </c>
      <c r="E140" s="78"/>
      <c r="F140" s="78" t="s">
        <v>696</v>
      </c>
      <c r="G140" s="104">
        <v>42853</v>
      </c>
      <c r="H140" s="78" t="s">
        <v>170</v>
      </c>
      <c r="I140" s="83">
        <v>4.08</v>
      </c>
      <c r="J140" s="89" t="s">
        <v>172</v>
      </c>
      <c r="K140" s="90">
        <v>4.9737999999999997E-2</v>
      </c>
      <c r="L140" s="90">
        <v>4.2300000000000004E-2</v>
      </c>
      <c r="M140" s="83">
        <v>18770.009999999998</v>
      </c>
      <c r="N140" s="85">
        <v>103.72</v>
      </c>
      <c r="O140" s="83">
        <v>68.061000000000007</v>
      </c>
      <c r="P140" s="84">
        <v>6.6313261254080701E-4</v>
      </c>
      <c r="Q140" s="84">
        <f>O140/'סכום נכסי הקרן'!$C$42</f>
        <v>1.9174152967751157E-5</v>
      </c>
    </row>
    <row r="141" spans="2:17" s="127" customFormat="1">
      <c r="B141" s="82" t="s">
        <v>1761</v>
      </c>
      <c r="C141" s="89" t="s">
        <v>1670</v>
      </c>
      <c r="D141" s="78">
        <v>470541</v>
      </c>
      <c r="E141" s="78"/>
      <c r="F141" s="78" t="s">
        <v>696</v>
      </c>
      <c r="G141" s="104">
        <v>42885</v>
      </c>
      <c r="H141" s="78" t="s">
        <v>170</v>
      </c>
      <c r="I141" s="83">
        <v>4.08</v>
      </c>
      <c r="J141" s="89" t="s">
        <v>172</v>
      </c>
      <c r="K141" s="90">
        <v>4.9737999999999997E-2</v>
      </c>
      <c r="L141" s="90">
        <v>4.2300000000000004E-2</v>
      </c>
      <c r="M141" s="83">
        <v>27433.09</v>
      </c>
      <c r="N141" s="85">
        <v>103.72</v>
      </c>
      <c r="O141" s="83">
        <v>99.473780000000005</v>
      </c>
      <c r="P141" s="84">
        <v>9.6919392325574814E-4</v>
      </c>
      <c r="Q141" s="84">
        <f>O141/'סכום נכסי הקרן'!$C$42</f>
        <v>2.8023765063699119E-5</v>
      </c>
    </row>
    <row r="142" spans="2:17" s="127" customFormat="1">
      <c r="B142" s="82" t="s">
        <v>1761</v>
      </c>
      <c r="C142" s="89" t="s">
        <v>1670</v>
      </c>
      <c r="D142" s="78">
        <v>474487</v>
      </c>
      <c r="E142" s="78"/>
      <c r="F142" s="78" t="s">
        <v>696</v>
      </c>
      <c r="G142" s="104">
        <v>42915</v>
      </c>
      <c r="H142" s="78" t="s">
        <v>170</v>
      </c>
      <c r="I142" s="83">
        <v>4.0599999999999996</v>
      </c>
      <c r="J142" s="89" t="s">
        <v>172</v>
      </c>
      <c r="K142" s="90">
        <v>4.9761E-2</v>
      </c>
      <c r="L142" s="90">
        <v>5.1499999999999997E-2</v>
      </c>
      <c r="M142" s="83">
        <v>21657.71</v>
      </c>
      <c r="N142" s="85">
        <v>100</v>
      </c>
      <c r="O142" s="83">
        <v>75.715350000000001</v>
      </c>
      <c r="P142" s="84">
        <v>7.3771055163664341E-4</v>
      </c>
      <c r="Q142" s="84">
        <f>O142/'סכום נכסי הקרן'!$C$42</f>
        <v>2.1330537354826076E-5</v>
      </c>
    </row>
    <row r="143" spans="2:17" s="127" customFormat="1">
      <c r="B143" s="82" t="s">
        <v>1759</v>
      </c>
      <c r="C143" s="89" t="s">
        <v>1670</v>
      </c>
      <c r="D143" s="78">
        <v>468299</v>
      </c>
      <c r="E143" s="78"/>
      <c r="F143" s="78" t="s">
        <v>696</v>
      </c>
      <c r="G143" s="104">
        <v>42859</v>
      </c>
      <c r="H143" s="78"/>
      <c r="I143" s="83">
        <v>8.64</v>
      </c>
      <c r="J143" s="89" t="s">
        <v>175</v>
      </c>
      <c r="K143" s="90">
        <v>2.9496000000000001E-2</v>
      </c>
      <c r="L143" s="90">
        <v>3.0600000000000002E-2</v>
      </c>
      <c r="M143" s="83">
        <v>24033.61</v>
      </c>
      <c r="N143" s="85">
        <v>99.23</v>
      </c>
      <c r="O143" s="83">
        <v>108.32250999999999</v>
      </c>
      <c r="P143" s="84">
        <v>1.0554089574540146E-3</v>
      </c>
      <c r="Q143" s="84">
        <f>O143/'סכום נכסי הקרן'!$C$42</f>
        <v>3.0516630325601359E-5</v>
      </c>
    </row>
    <row r="144" spans="2:17" s="127" customFormat="1">
      <c r="B144" s="82" t="s">
        <v>1759</v>
      </c>
      <c r="C144" s="89" t="s">
        <v>1670</v>
      </c>
      <c r="D144" s="78">
        <v>466647</v>
      </c>
      <c r="E144" s="78"/>
      <c r="F144" s="78" t="s">
        <v>696</v>
      </c>
      <c r="G144" s="104">
        <v>42830</v>
      </c>
      <c r="H144" s="78"/>
      <c r="I144" s="83">
        <v>8.6399999999999988</v>
      </c>
      <c r="J144" s="89" t="s">
        <v>175</v>
      </c>
      <c r="K144" s="90">
        <v>2.9496000000000001E-2</v>
      </c>
      <c r="L144" s="90">
        <v>3.0600000000000002E-2</v>
      </c>
      <c r="M144" s="83">
        <v>21080.48</v>
      </c>
      <c r="N144" s="85">
        <v>99.23</v>
      </c>
      <c r="O144" s="83">
        <v>95.012380000000007</v>
      </c>
      <c r="P144" s="84">
        <v>9.257255663760439E-4</v>
      </c>
      <c r="Q144" s="84">
        <f>O144/'סכום נכסי הקרן'!$C$42</f>
        <v>2.6766898928168858E-5</v>
      </c>
    </row>
    <row r="145" spans="2:17" s="127" customFormat="1">
      <c r="B145" s="82" t="s">
        <v>1759</v>
      </c>
      <c r="C145" s="89" t="s">
        <v>1670</v>
      </c>
      <c r="D145" s="78">
        <v>462906</v>
      </c>
      <c r="E145" s="78"/>
      <c r="F145" s="78" t="s">
        <v>696</v>
      </c>
      <c r="G145" s="104">
        <v>42797</v>
      </c>
      <c r="H145" s="78"/>
      <c r="I145" s="83">
        <v>8.64</v>
      </c>
      <c r="J145" s="89" t="s">
        <v>175</v>
      </c>
      <c r="K145" s="90">
        <v>2.9496000000000001E-2</v>
      </c>
      <c r="L145" s="90">
        <v>3.0599999999999995E-2</v>
      </c>
      <c r="M145" s="83">
        <v>13442.36</v>
      </c>
      <c r="N145" s="85">
        <v>99.23</v>
      </c>
      <c r="O145" s="83">
        <v>60.586400000000005</v>
      </c>
      <c r="P145" s="84">
        <v>5.9030601543383658E-4</v>
      </c>
      <c r="Q145" s="84">
        <f>O145/'סכום נכסי הקרן'!$C$42</f>
        <v>1.7068407771930456E-5</v>
      </c>
    </row>
    <row r="146" spans="2:17" s="127" customFormat="1">
      <c r="B146" s="82" t="s">
        <v>1759</v>
      </c>
      <c r="C146" s="89" t="s">
        <v>1670</v>
      </c>
      <c r="D146" s="78">
        <v>470854</v>
      </c>
      <c r="E146" s="78"/>
      <c r="F146" s="78" t="s">
        <v>696</v>
      </c>
      <c r="G146" s="104">
        <v>42888</v>
      </c>
      <c r="H146" s="78"/>
      <c r="I146" s="83">
        <v>8.6499999999999986</v>
      </c>
      <c r="J146" s="89" t="s">
        <v>175</v>
      </c>
      <c r="K146" s="90">
        <v>2.9464999999999998E-2</v>
      </c>
      <c r="L146" s="90">
        <v>3.0600000000000002E-2</v>
      </c>
      <c r="M146" s="83">
        <v>17217.11</v>
      </c>
      <c r="N146" s="85">
        <v>99.22</v>
      </c>
      <c r="O146" s="83">
        <v>77.591880000000003</v>
      </c>
      <c r="P146" s="84">
        <v>7.5599397740780763E-4</v>
      </c>
      <c r="Q146" s="84">
        <f>O146/'סכום נכסי הקרן'!$C$42</f>
        <v>2.1859193608313008E-5</v>
      </c>
    </row>
    <row r="147" spans="2:17" s="127" customFormat="1">
      <c r="B147" s="82" t="s">
        <v>1759</v>
      </c>
      <c r="C147" s="89" t="s">
        <v>1670</v>
      </c>
      <c r="D147" s="78">
        <v>462480</v>
      </c>
      <c r="E147" s="78"/>
      <c r="F147" s="78" t="s">
        <v>696</v>
      </c>
      <c r="G147" s="104">
        <v>42794</v>
      </c>
      <c r="H147" s="78"/>
      <c r="I147" s="83">
        <v>8.64</v>
      </c>
      <c r="J147" s="89" t="s">
        <v>175</v>
      </c>
      <c r="K147" s="90">
        <v>2.9496000000000001E-2</v>
      </c>
      <c r="L147" s="90">
        <v>3.0600000000000002E-2</v>
      </c>
      <c r="M147" s="83">
        <v>406227.73</v>
      </c>
      <c r="N147" s="85">
        <v>99.23</v>
      </c>
      <c r="O147" s="83">
        <v>1830.9194199999999</v>
      </c>
      <c r="P147" s="84">
        <v>1.7839032314193135E-2</v>
      </c>
      <c r="Q147" s="84">
        <f>O147/'סכום נכסי הקרן'!$C$42</f>
        <v>5.1580683549619052E-4</v>
      </c>
    </row>
    <row r="148" spans="2:17" s="127" customFormat="1">
      <c r="B148" s="82" t="s">
        <v>1760</v>
      </c>
      <c r="C148" s="89" t="s">
        <v>1670</v>
      </c>
      <c r="D148" s="78">
        <v>439880</v>
      </c>
      <c r="E148" s="78"/>
      <c r="F148" s="78" t="s">
        <v>696</v>
      </c>
      <c r="G148" s="104">
        <v>42600</v>
      </c>
      <c r="H148" s="78"/>
      <c r="I148" s="83">
        <v>4.5700000000000012</v>
      </c>
      <c r="J148" s="89" t="s">
        <v>172</v>
      </c>
      <c r="K148" s="90">
        <v>3.7233999999999996E-2</v>
      </c>
      <c r="L148" s="90">
        <v>3.8100000000000002E-2</v>
      </c>
      <c r="M148" s="83">
        <v>341973</v>
      </c>
      <c r="N148" s="85">
        <v>100.14</v>
      </c>
      <c r="O148" s="83">
        <v>1197.2113899999999</v>
      </c>
      <c r="P148" s="84">
        <v>1.1664681929655911E-2</v>
      </c>
      <c r="Q148" s="84">
        <f>O148/'סכום נכסי הקרן'!$C$42</f>
        <v>3.3727853435291851E-4</v>
      </c>
    </row>
    <row r="149" spans="2:17" s="127" customFormat="1">
      <c r="B149" s="82" t="s">
        <v>1760</v>
      </c>
      <c r="C149" s="89" t="s">
        <v>1670</v>
      </c>
      <c r="D149" s="78">
        <v>451488</v>
      </c>
      <c r="E149" s="78"/>
      <c r="F149" s="78" t="s">
        <v>696</v>
      </c>
      <c r="G149" s="104">
        <v>42682</v>
      </c>
      <c r="H149" s="78"/>
      <c r="I149" s="83">
        <v>4.5699999999999994</v>
      </c>
      <c r="J149" s="89" t="s">
        <v>172</v>
      </c>
      <c r="K149" s="90">
        <v>3.7233999999999996E-2</v>
      </c>
      <c r="L149" s="90">
        <v>3.8099999999999995E-2</v>
      </c>
      <c r="M149" s="83">
        <v>498348.31</v>
      </c>
      <c r="N149" s="85">
        <v>100.14</v>
      </c>
      <c r="O149" s="83">
        <v>1744.6648500000001</v>
      </c>
      <c r="P149" s="84">
        <v>1.6998635929366526E-2</v>
      </c>
      <c r="Q149" s="84">
        <f>O149/'סכום נכסי הקרן'!$C$42</f>
        <v>4.9150718783677334E-4</v>
      </c>
    </row>
    <row r="150" spans="2:17" s="127" customFormat="1">
      <c r="B150" s="82" t="s">
        <v>1761</v>
      </c>
      <c r="C150" s="89" t="s">
        <v>1670</v>
      </c>
      <c r="D150" s="78">
        <v>415761</v>
      </c>
      <c r="E150" s="78"/>
      <c r="F150" s="78" t="s">
        <v>696</v>
      </c>
      <c r="G150" s="104">
        <v>42438</v>
      </c>
      <c r="H150" s="78"/>
      <c r="I150" s="83">
        <v>4.38</v>
      </c>
      <c r="J150" s="89" t="s">
        <v>172</v>
      </c>
      <c r="K150" s="90">
        <v>7.2245999999999991E-2</v>
      </c>
      <c r="L150" s="90">
        <v>6.6799999999999998E-2</v>
      </c>
      <c r="M150" s="83">
        <v>90240.44</v>
      </c>
      <c r="N150" s="85">
        <v>103.72</v>
      </c>
      <c r="O150" s="83">
        <v>327.21643999999998</v>
      </c>
      <c r="P150" s="84">
        <v>3.1881384746551213E-3</v>
      </c>
      <c r="Q150" s="84">
        <f>O150/'סכום נכסי הקרן'!$C$42</f>
        <v>9.2183454167922422E-5</v>
      </c>
    </row>
    <row r="151" spans="2:17" s="127" customFormat="1">
      <c r="B151" s="82" t="s">
        <v>1761</v>
      </c>
      <c r="C151" s="89" t="s">
        <v>1670</v>
      </c>
      <c r="D151" s="78">
        <v>445549</v>
      </c>
      <c r="E151" s="78"/>
      <c r="F151" s="78" t="s">
        <v>696</v>
      </c>
      <c r="G151" s="104">
        <v>42641</v>
      </c>
      <c r="H151" s="78"/>
      <c r="I151" s="83">
        <v>4.38</v>
      </c>
      <c r="J151" s="89" t="s">
        <v>172</v>
      </c>
      <c r="K151" s="90">
        <v>7.2272000000000003E-2</v>
      </c>
      <c r="L151" s="90">
        <v>6.6799999999999998E-2</v>
      </c>
      <c r="M151" s="83">
        <v>30080.15</v>
      </c>
      <c r="N151" s="85">
        <v>103.72</v>
      </c>
      <c r="O151" s="83">
        <v>109.07217</v>
      </c>
      <c r="P151" s="84">
        <v>1.0627130522266059E-3</v>
      </c>
      <c r="Q151" s="84">
        <f>O151/'סכום נכסי הקרן'!$C$42</f>
        <v>3.0727824629443566E-5</v>
      </c>
    </row>
    <row r="152" spans="2:17" s="127" customFormat="1">
      <c r="B152" s="82" t="s">
        <v>1762</v>
      </c>
      <c r="C152" s="89" t="s">
        <v>1670</v>
      </c>
      <c r="D152" s="78">
        <v>474437</v>
      </c>
      <c r="E152" s="78"/>
      <c r="F152" s="78" t="s">
        <v>696</v>
      </c>
      <c r="G152" s="104">
        <v>42887</v>
      </c>
      <c r="H152" s="78"/>
      <c r="I152" s="83">
        <v>3.9399999999999995</v>
      </c>
      <c r="J152" s="89" t="s">
        <v>172</v>
      </c>
      <c r="K152" s="90">
        <v>4.5486000000000006E-2</v>
      </c>
      <c r="L152" s="90">
        <v>4.6699999999999998E-2</v>
      </c>
      <c r="M152" s="83">
        <v>417452.96</v>
      </c>
      <c r="N152" s="85">
        <v>100.34</v>
      </c>
      <c r="O152" s="83">
        <v>1464.3775600000001</v>
      </c>
      <c r="P152" s="84">
        <v>1.4267738016028745E-2</v>
      </c>
      <c r="Q152" s="84">
        <f>O152/'סכום נכסי הקרן'!$C$42</f>
        <v>4.1254461935590428E-4</v>
      </c>
    </row>
    <row r="153" spans="2:17" s="127" customFormat="1">
      <c r="B153" s="82" t="s">
        <v>1762</v>
      </c>
      <c r="C153" s="89" t="s">
        <v>1670</v>
      </c>
      <c r="D153" s="78">
        <v>474436</v>
      </c>
      <c r="E153" s="78"/>
      <c r="F153" s="78" t="s">
        <v>696</v>
      </c>
      <c r="G153" s="104">
        <v>42887</v>
      </c>
      <c r="H153" s="78"/>
      <c r="I153" s="83">
        <v>3.9399999999999995</v>
      </c>
      <c r="J153" s="89" t="s">
        <v>172</v>
      </c>
      <c r="K153" s="90">
        <v>4.3005000000000002E-2</v>
      </c>
      <c r="L153" s="90">
        <v>4.6299999999999987E-2</v>
      </c>
      <c r="M153" s="83">
        <v>152708.15</v>
      </c>
      <c r="N153" s="85">
        <v>99.981620000000007</v>
      </c>
      <c r="O153" s="83">
        <v>533.76956000000007</v>
      </c>
      <c r="P153" s="84">
        <v>5.2006288890488984E-3</v>
      </c>
      <c r="Q153" s="84">
        <f>O153/'סכום נכסי הקרן'!$C$42</f>
        <v>1.503736235578265E-4</v>
      </c>
    </row>
    <row r="154" spans="2:17" s="127" customFormat="1">
      <c r="B154" s="82" t="s">
        <v>1763</v>
      </c>
      <c r="C154" s="89" t="s">
        <v>1670</v>
      </c>
      <c r="D154" s="78">
        <v>5069</v>
      </c>
      <c r="E154" s="78"/>
      <c r="F154" s="78" t="s">
        <v>696</v>
      </c>
      <c r="G154" s="104">
        <v>42592</v>
      </c>
      <c r="H154" s="78"/>
      <c r="I154" s="83">
        <v>2.9999999999999996</v>
      </c>
      <c r="J154" s="89" t="s">
        <v>172</v>
      </c>
      <c r="K154" s="90">
        <v>4.9000000000000002E-2</v>
      </c>
      <c r="L154" s="90">
        <v>4.9499999999999995E-2</v>
      </c>
      <c r="M154" s="83">
        <v>516959.24</v>
      </c>
      <c r="N154" s="85">
        <v>100.8</v>
      </c>
      <c r="O154" s="83">
        <v>1821.7478100000001</v>
      </c>
      <c r="P154" s="84">
        <v>1.7749671392365579E-2</v>
      </c>
      <c r="Q154" s="84">
        <f>O154/'סכום נכסי הקרן'!$C$42</f>
        <v>5.1322300844250997E-4</v>
      </c>
    </row>
    <row r="155" spans="2:17" s="127" customFormat="1">
      <c r="B155" s="128"/>
      <c r="C155" s="128"/>
      <c r="D155" s="128"/>
      <c r="E155" s="128"/>
    </row>
    <row r="156" spans="2:17" s="127" customFormat="1">
      <c r="B156" s="128"/>
      <c r="C156" s="128"/>
      <c r="D156" s="128"/>
      <c r="E156" s="128"/>
    </row>
    <row r="157" spans="2:17" s="127" customFormat="1">
      <c r="B157" s="128"/>
      <c r="C157" s="128"/>
      <c r="D157" s="128"/>
      <c r="E157" s="128"/>
    </row>
    <row r="158" spans="2:17" s="127" customFormat="1">
      <c r="B158" s="129" t="s">
        <v>262</v>
      </c>
      <c r="C158" s="128"/>
      <c r="D158" s="128"/>
      <c r="E158" s="128"/>
    </row>
    <row r="159" spans="2:17" s="127" customFormat="1">
      <c r="B159" s="129" t="s">
        <v>121</v>
      </c>
      <c r="C159" s="128"/>
      <c r="D159" s="128"/>
      <c r="E159" s="128"/>
    </row>
    <row r="160" spans="2:17" s="127" customFormat="1">
      <c r="B160" s="129" t="s">
        <v>247</v>
      </c>
      <c r="C160" s="128"/>
      <c r="D160" s="128"/>
      <c r="E160" s="128"/>
    </row>
    <row r="161" spans="2:5" s="127" customFormat="1">
      <c r="B161" s="129" t="s">
        <v>257</v>
      </c>
      <c r="C161" s="128"/>
      <c r="D161" s="128"/>
      <c r="E161" s="128"/>
    </row>
    <row r="162" spans="2:5" s="127" customFormat="1">
      <c r="B162" s="128"/>
      <c r="C162" s="128"/>
      <c r="D162" s="128"/>
      <c r="E162" s="128"/>
    </row>
    <row r="163" spans="2:5" s="127" customFormat="1">
      <c r="B163" s="128"/>
      <c r="C163" s="128"/>
      <c r="D163" s="128"/>
      <c r="E163" s="128"/>
    </row>
    <row r="164" spans="2:5" s="127" customFormat="1">
      <c r="B164" s="128"/>
      <c r="C164" s="128"/>
      <c r="D164" s="128"/>
      <c r="E164" s="128"/>
    </row>
    <row r="165" spans="2:5" s="127" customFormat="1">
      <c r="B165" s="128"/>
      <c r="C165" s="128"/>
      <c r="D165" s="128"/>
      <c r="E165" s="128"/>
    </row>
    <row r="166" spans="2:5" s="127" customFormat="1">
      <c r="B166" s="128"/>
      <c r="C166" s="128"/>
      <c r="D166" s="128"/>
      <c r="E166" s="128"/>
    </row>
    <row r="167" spans="2:5" s="127" customFormat="1">
      <c r="B167" s="128"/>
      <c r="C167" s="128"/>
      <c r="D167" s="128"/>
      <c r="E167" s="128"/>
    </row>
    <row r="168" spans="2:5" s="127" customFormat="1">
      <c r="B168" s="128"/>
      <c r="C168" s="128"/>
      <c r="D168" s="128"/>
      <c r="E168" s="128"/>
    </row>
    <row r="169" spans="2:5" s="127" customFormat="1">
      <c r="B169" s="128"/>
      <c r="C169" s="128"/>
      <c r="D169" s="128"/>
      <c r="E169" s="128"/>
    </row>
    <row r="170" spans="2:5" s="127" customFormat="1">
      <c r="B170" s="128"/>
      <c r="C170" s="128"/>
      <c r="D170" s="128"/>
      <c r="E170" s="128"/>
    </row>
    <row r="171" spans="2:5" s="127" customFormat="1">
      <c r="B171" s="128"/>
      <c r="C171" s="128"/>
      <c r="D171" s="128"/>
      <c r="E171" s="128"/>
    </row>
    <row r="172" spans="2:5" s="127" customFormat="1">
      <c r="B172" s="128"/>
      <c r="C172" s="128"/>
      <c r="D172" s="128"/>
      <c r="E172" s="128"/>
    </row>
    <row r="173" spans="2:5" s="127" customFormat="1">
      <c r="B173" s="128"/>
      <c r="C173" s="128"/>
      <c r="D173" s="128"/>
      <c r="E173" s="128"/>
    </row>
    <row r="174" spans="2:5" s="127" customFormat="1">
      <c r="B174" s="128"/>
      <c r="C174" s="128"/>
      <c r="D174" s="128"/>
      <c r="E174" s="128"/>
    </row>
    <row r="175" spans="2:5" s="127" customFormat="1">
      <c r="B175" s="128"/>
      <c r="C175" s="128"/>
      <c r="D175" s="128"/>
      <c r="E175" s="128"/>
    </row>
    <row r="176" spans="2:5" s="127" customFormat="1">
      <c r="B176" s="128"/>
      <c r="C176" s="128"/>
      <c r="D176" s="128"/>
      <c r="E176" s="128"/>
    </row>
    <row r="177" spans="2:5" s="127" customFormat="1">
      <c r="B177" s="128"/>
      <c r="C177" s="128"/>
      <c r="D177" s="128"/>
      <c r="E177" s="128"/>
    </row>
    <row r="178" spans="2:5" s="127" customFormat="1">
      <c r="B178" s="128"/>
      <c r="C178" s="128"/>
      <c r="D178" s="128"/>
      <c r="E178" s="128"/>
    </row>
    <row r="179" spans="2:5" s="127" customFormat="1">
      <c r="B179" s="128"/>
      <c r="C179" s="128"/>
      <c r="D179" s="128"/>
      <c r="E179" s="128"/>
    </row>
    <row r="180" spans="2:5" s="127" customFormat="1">
      <c r="B180" s="128"/>
      <c r="C180" s="128"/>
      <c r="D180" s="128"/>
      <c r="E180" s="128"/>
    </row>
    <row r="181" spans="2:5" s="127" customFormat="1">
      <c r="B181" s="128"/>
      <c r="C181" s="128"/>
      <c r="D181" s="128"/>
      <c r="E181" s="128"/>
    </row>
    <row r="182" spans="2:5" s="127" customFormat="1">
      <c r="B182" s="128"/>
      <c r="C182" s="128"/>
      <c r="D182" s="128"/>
      <c r="E182" s="128"/>
    </row>
    <row r="183" spans="2:5" s="127" customFormat="1">
      <c r="B183" s="128"/>
      <c r="C183" s="128"/>
      <c r="D183" s="128"/>
      <c r="E183" s="128"/>
    </row>
    <row r="184" spans="2:5" s="127" customFormat="1">
      <c r="B184" s="128"/>
      <c r="C184" s="128"/>
      <c r="D184" s="128"/>
      <c r="E184" s="128"/>
    </row>
    <row r="185" spans="2:5" s="127" customFormat="1">
      <c r="B185" s="128"/>
      <c r="C185" s="128"/>
      <c r="D185" s="128"/>
      <c r="E185" s="128"/>
    </row>
    <row r="186" spans="2:5" s="127" customFormat="1">
      <c r="B186" s="128"/>
      <c r="C186" s="128"/>
      <c r="D186" s="128"/>
      <c r="E186" s="128"/>
    </row>
    <row r="187" spans="2:5" s="127" customFormat="1">
      <c r="B187" s="128"/>
      <c r="C187" s="128"/>
      <c r="D187" s="128"/>
      <c r="E187" s="128"/>
    </row>
    <row r="188" spans="2:5" s="127" customFormat="1">
      <c r="B188" s="128"/>
      <c r="C188" s="128"/>
      <c r="D188" s="128"/>
      <c r="E188" s="128"/>
    </row>
    <row r="189" spans="2:5" s="127" customFormat="1">
      <c r="B189" s="128"/>
      <c r="C189" s="128"/>
      <c r="D189" s="128"/>
      <c r="E189" s="128"/>
    </row>
    <row r="190" spans="2:5" s="127" customFormat="1">
      <c r="B190" s="128"/>
      <c r="C190" s="128"/>
      <c r="D190" s="128"/>
      <c r="E190" s="128"/>
    </row>
    <row r="191" spans="2:5" s="127" customFormat="1">
      <c r="B191" s="128"/>
      <c r="C191" s="128"/>
      <c r="D191" s="128"/>
      <c r="E191" s="128"/>
    </row>
    <row r="192" spans="2:5" s="127" customFormat="1">
      <c r="B192" s="128"/>
      <c r="C192" s="128"/>
      <c r="D192" s="128"/>
      <c r="E192" s="128"/>
    </row>
    <row r="193" spans="2:5" s="127" customFormat="1">
      <c r="B193" s="128"/>
      <c r="C193" s="128"/>
      <c r="D193" s="128"/>
      <c r="E193" s="128"/>
    </row>
    <row r="194" spans="2:5" s="127" customFormat="1">
      <c r="B194" s="128"/>
      <c r="C194" s="128"/>
      <c r="D194" s="128"/>
      <c r="E194" s="128"/>
    </row>
    <row r="195" spans="2:5" s="127" customFormat="1">
      <c r="B195" s="128"/>
      <c r="C195" s="128"/>
      <c r="D195" s="128"/>
      <c r="E195" s="128"/>
    </row>
    <row r="196" spans="2:5" s="127" customFormat="1">
      <c r="B196" s="128"/>
      <c r="C196" s="128"/>
      <c r="D196" s="128"/>
      <c r="E196" s="128"/>
    </row>
    <row r="197" spans="2:5" s="127" customFormat="1">
      <c r="B197" s="128"/>
      <c r="C197" s="128"/>
      <c r="D197" s="128"/>
      <c r="E197" s="128"/>
    </row>
    <row r="198" spans="2:5" s="127" customFormat="1">
      <c r="B198" s="128"/>
      <c r="C198" s="128"/>
      <c r="D198" s="128"/>
      <c r="E198" s="128"/>
    </row>
    <row r="199" spans="2:5" s="127" customFormat="1">
      <c r="B199" s="128"/>
      <c r="C199" s="128"/>
      <c r="D199" s="128"/>
      <c r="E199" s="128"/>
    </row>
    <row r="200" spans="2:5" s="127" customFormat="1">
      <c r="B200" s="128"/>
      <c r="C200" s="128"/>
      <c r="D200" s="128"/>
      <c r="E200" s="128"/>
    </row>
    <row r="201" spans="2:5" s="127" customFormat="1">
      <c r="B201" s="128"/>
      <c r="C201" s="128"/>
      <c r="D201" s="128"/>
      <c r="E201" s="128"/>
    </row>
    <row r="202" spans="2:5" s="127" customFormat="1">
      <c r="B202" s="128"/>
      <c r="C202" s="128"/>
      <c r="D202" s="128"/>
      <c r="E202" s="128"/>
    </row>
    <row r="203" spans="2:5" s="127" customFormat="1">
      <c r="B203" s="128"/>
      <c r="C203" s="128"/>
      <c r="D203" s="128"/>
      <c r="E203" s="128"/>
    </row>
    <row r="204" spans="2:5" s="127" customFormat="1">
      <c r="B204" s="128"/>
      <c r="C204" s="128"/>
      <c r="D204" s="128"/>
      <c r="E204" s="128"/>
    </row>
    <row r="205" spans="2:5" s="127" customFormat="1">
      <c r="B205" s="128"/>
      <c r="C205" s="128"/>
      <c r="D205" s="128"/>
      <c r="E205" s="128"/>
    </row>
    <row r="206" spans="2:5" s="127" customFormat="1">
      <c r="B206" s="128"/>
      <c r="C206" s="128"/>
      <c r="D206" s="128"/>
      <c r="E206" s="128"/>
    </row>
    <row r="207" spans="2:5" s="127" customFormat="1">
      <c r="B207" s="128"/>
      <c r="C207" s="128"/>
      <c r="D207" s="128"/>
      <c r="E207" s="128"/>
    </row>
    <row r="208" spans="2:5" s="127" customFormat="1">
      <c r="B208" s="128"/>
      <c r="C208" s="128"/>
      <c r="D208" s="128"/>
      <c r="E208" s="128"/>
    </row>
    <row r="209" spans="2:5" s="127" customFormat="1">
      <c r="B209" s="128"/>
      <c r="C209" s="128"/>
      <c r="D209" s="128"/>
      <c r="E209" s="128"/>
    </row>
  </sheetData>
  <sheetProtection password="E9C5" sheet="1" objects="1" scenarios="1"/>
  <mergeCells count="1">
    <mergeCell ref="B6:Q6"/>
  </mergeCells>
  <phoneticPr fontId="5" type="noConversion"/>
  <conditionalFormatting sqref="B57:B125 B127:B154">
    <cfRule type="cellIs" dxfId="16" priority="12" operator="equal">
      <formula>2958465</formula>
    </cfRule>
    <cfRule type="cellIs" dxfId="15" priority="13" operator="equal">
      <formula>"NR3"</formula>
    </cfRule>
    <cfRule type="cellIs" dxfId="14" priority="14" operator="equal">
      <formula>"דירוג פנימי"</formula>
    </cfRule>
  </conditionalFormatting>
  <conditionalFormatting sqref="B57:B125 B127:B154">
    <cfRule type="cellIs" dxfId="13" priority="11" operator="equal">
      <formula>2958465</formula>
    </cfRule>
  </conditionalFormatting>
  <conditionalFormatting sqref="B11:B43">
    <cfRule type="cellIs" dxfId="12" priority="10" operator="equal">
      <formula>"NR3"</formula>
    </cfRule>
  </conditionalFormatting>
  <dataValidations count="1">
    <dataValidation allowBlank="1" showInputMessage="1" showErrorMessage="1" sqref="D1:Q9 C5:C9 A1:A1048576 B1:B9 B155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>
      <selection activeCell="N11" sqref="N11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188</v>
      </c>
      <c r="C1" s="76" t="s" vm="1">
        <v>263</v>
      </c>
    </row>
    <row r="2" spans="2:64">
      <c r="B2" s="56" t="s">
        <v>187</v>
      </c>
      <c r="C2" s="76" t="s">
        <v>264</v>
      </c>
    </row>
    <row r="3" spans="2:64">
      <c r="B3" s="56" t="s">
        <v>189</v>
      </c>
      <c r="C3" s="76" t="s">
        <v>265</v>
      </c>
    </row>
    <row r="4" spans="2:64">
      <c r="B4" s="56" t="s">
        <v>190</v>
      </c>
      <c r="C4" s="76">
        <v>2207</v>
      </c>
    </row>
    <row r="6" spans="2:64" ht="26.25" customHeight="1">
      <c r="B6" s="186" t="s">
        <v>221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</row>
    <row r="7" spans="2:64" s="3" customFormat="1" ht="63">
      <c r="B7" s="59" t="s">
        <v>125</v>
      </c>
      <c r="C7" s="60" t="s">
        <v>49</v>
      </c>
      <c r="D7" s="60" t="s">
        <v>126</v>
      </c>
      <c r="E7" s="60" t="s">
        <v>15</v>
      </c>
      <c r="F7" s="60" t="s">
        <v>70</v>
      </c>
      <c r="G7" s="60" t="s">
        <v>18</v>
      </c>
      <c r="H7" s="60" t="s">
        <v>110</v>
      </c>
      <c r="I7" s="60" t="s">
        <v>57</v>
      </c>
      <c r="J7" s="60" t="s">
        <v>19</v>
      </c>
      <c r="K7" s="60" t="s">
        <v>249</v>
      </c>
      <c r="L7" s="60" t="s">
        <v>248</v>
      </c>
      <c r="M7" s="60" t="s">
        <v>119</v>
      </c>
      <c r="N7" s="60" t="s">
        <v>191</v>
      </c>
      <c r="O7" s="62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258</v>
      </c>
      <c r="L8" s="32"/>
      <c r="M8" s="32" t="s">
        <v>252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4" t="s">
        <v>43</v>
      </c>
      <c r="C10" s="115"/>
      <c r="D10" s="115"/>
      <c r="E10" s="115"/>
      <c r="F10" s="115"/>
      <c r="G10" s="116">
        <v>0.43594906520466525</v>
      </c>
      <c r="H10" s="115"/>
      <c r="I10" s="115"/>
      <c r="J10" s="117">
        <v>1.4966277310887907E-2</v>
      </c>
      <c r="K10" s="116"/>
      <c r="L10" s="118"/>
      <c r="M10" s="116">
        <v>106.01357999999999</v>
      </c>
      <c r="N10" s="117">
        <v>1</v>
      </c>
      <c r="O10" s="117">
        <f>M10/'סכום נכסי הקרן'!$C$42</f>
        <v>2.9866158292986064E-5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14" t="s">
        <v>242</v>
      </c>
      <c r="C11" s="115"/>
      <c r="D11" s="115"/>
      <c r="E11" s="115"/>
      <c r="F11" s="115"/>
      <c r="G11" s="116">
        <v>0.43594906520466525</v>
      </c>
      <c r="H11" s="115"/>
      <c r="I11" s="115"/>
      <c r="J11" s="117">
        <v>1.4966277310887907E-2</v>
      </c>
      <c r="K11" s="116"/>
      <c r="L11" s="118"/>
      <c r="M11" s="116">
        <v>106.01357999999999</v>
      </c>
      <c r="N11" s="117">
        <v>1</v>
      </c>
      <c r="O11" s="117">
        <f>M11/'סכום נכסי הקרן'!$C$42</f>
        <v>2.9866158292986064E-5</v>
      </c>
    </row>
    <row r="12" spans="2:64">
      <c r="B12" s="114" t="s">
        <v>239</v>
      </c>
      <c r="C12" s="115"/>
      <c r="D12" s="115"/>
      <c r="E12" s="115"/>
      <c r="F12" s="115"/>
      <c r="G12" s="116">
        <v>0.43594906520466525</v>
      </c>
      <c r="H12" s="115"/>
      <c r="I12" s="115"/>
      <c r="J12" s="117">
        <v>1.4966277310887907E-2</v>
      </c>
      <c r="K12" s="116"/>
      <c r="L12" s="118"/>
      <c r="M12" s="116">
        <v>106.01357999999999</v>
      </c>
      <c r="N12" s="117">
        <v>1</v>
      </c>
      <c r="O12" s="117">
        <f>M12/'סכום נכסי הקרן'!$C$42</f>
        <v>2.9866158292986064E-5</v>
      </c>
    </row>
    <row r="13" spans="2:64">
      <c r="B13" s="77" t="s">
        <v>1673</v>
      </c>
      <c r="C13" s="78">
        <v>3296</v>
      </c>
      <c r="D13" s="78" t="s">
        <v>311</v>
      </c>
      <c r="E13" s="78" t="s">
        <v>308</v>
      </c>
      <c r="F13" s="78" t="s">
        <v>171</v>
      </c>
      <c r="G13" s="83">
        <v>0.53</v>
      </c>
      <c r="H13" s="89" t="s">
        <v>173</v>
      </c>
      <c r="I13" s="90">
        <v>6.2199999999999998E-2</v>
      </c>
      <c r="J13" s="84">
        <v>1.4200000000000001E-2</v>
      </c>
      <c r="K13" s="83">
        <v>60000</v>
      </c>
      <c r="L13" s="85">
        <v>128.37</v>
      </c>
      <c r="M13" s="83">
        <v>77.022009999999995</v>
      </c>
      <c r="N13" s="84">
        <v>0.72652965780421719</v>
      </c>
      <c r="O13" s="84">
        <f>M13/'סכום נכסי הקרן'!$C$42</f>
        <v>2.1698649764529746E-5</v>
      </c>
    </row>
    <row r="14" spans="2:64">
      <c r="B14" s="77" t="s">
        <v>1674</v>
      </c>
      <c r="C14" s="78">
        <v>3277</v>
      </c>
      <c r="D14" s="78" t="s">
        <v>306</v>
      </c>
      <c r="E14" s="78" t="s">
        <v>308</v>
      </c>
      <c r="F14" s="78" t="s">
        <v>171</v>
      </c>
      <c r="G14" s="83">
        <v>9.9999999999999992E-2</v>
      </c>
      <c r="H14" s="89" t="s">
        <v>173</v>
      </c>
      <c r="I14" s="90">
        <v>5.9000000000000004E-2</v>
      </c>
      <c r="J14" s="84">
        <v>1.8499999999999999E-2</v>
      </c>
      <c r="K14" s="83">
        <v>8017.14</v>
      </c>
      <c r="L14" s="85">
        <v>129.30000000000001</v>
      </c>
      <c r="M14" s="83">
        <v>10.36617</v>
      </c>
      <c r="N14" s="84">
        <v>9.7781529498390696E-2</v>
      </c>
      <c r="O14" s="84">
        <f>M14/'סכום נכסי הקרן'!$C$42</f>
        <v>2.9203586381292226E-6</v>
      </c>
    </row>
    <row r="15" spans="2:64">
      <c r="B15" s="77" t="s">
        <v>1675</v>
      </c>
      <c r="C15" s="78">
        <v>3288</v>
      </c>
      <c r="D15" s="78" t="s">
        <v>311</v>
      </c>
      <c r="E15" s="78" t="s">
        <v>308</v>
      </c>
      <c r="F15" s="78" t="s">
        <v>171</v>
      </c>
      <c r="G15" s="83">
        <v>0.26</v>
      </c>
      <c r="H15" s="89" t="s">
        <v>173</v>
      </c>
      <c r="I15" s="90">
        <v>6.1500000000000006E-2</v>
      </c>
      <c r="J15" s="84">
        <v>1.5399999999999999E-2</v>
      </c>
      <c r="K15" s="83">
        <v>12733.55</v>
      </c>
      <c r="L15" s="85">
        <v>128.97999999999999</v>
      </c>
      <c r="M15" s="83">
        <v>16.423740000000002</v>
      </c>
      <c r="N15" s="84">
        <v>0.15492109595770659</v>
      </c>
      <c r="O15" s="84">
        <f>M15/'סכום נכסי הקרן'!$C$42</f>
        <v>4.6268979747957478E-6</v>
      </c>
    </row>
    <row r="16" spans="2:64">
      <c r="B16" s="77" t="s">
        <v>1676</v>
      </c>
      <c r="C16" s="78">
        <v>3268</v>
      </c>
      <c r="D16" s="78" t="s">
        <v>327</v>
      </c>
      <c r="E16" s="78" t="s">
        <v>328</v>
      </c>
      <c r="F16" s="78" t="s">
        <v>171</v>
      </c>
      <c r="G16" s="83">
        <v>3.9999999999999994E-2</v>
      </c>
      <c r="H16" s="89" t="s">
        <v>173</v>
      </c>
      <c r="I16" s="90">
        <v>0.06</v>
      </c>
      <c r="J16" s="84">
        <v>2.1900000000000003E-2</v>
      </c>
      <c r="K16" s="83">
        <v>1751.65</v>
      </c>
      <c r="L16" s="85">
        <v>125.69</v>
      </c>
      <c r="M16" s="83">
        <v>2.20166</v>
      </c>
      <c r="N16" s="84">
        <v>2.0767716739685617E-2</v>
      </c>
      <c r="O16" s="84">
        <f>M16/'סכום נכסי הקרן'!$C$42</f>
        <v>6.2025191553134702E-7</v>
      </c>
    </row>
    <row r="17" spans="2:15">
      <c r="B17" s="81"/>
      <c r="C17" s="78"/>
      <c r="D17" s="78"/>
      <c r="E17" s="78"/>
      <c r="F17" s="78"/>
      <c r="G17" s="78"/>
      <c r="H17" s="78"/>
      <c r="I17" s="78"/>
      <c r="J17" s="84"/>
      <c r="K17" s="83"/>
      <c r="L17" s="85"/>
      <c r="M17" s="78"/>
      <c r="N17" s="84"/>
      <c r="O17" s="78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91" t="s">
        <v>262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91" t="s">
        <v>121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91" t="s">
        <v>247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91" t="s">
        <v>257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2:1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2:1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2:1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F862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9.1406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7" width="5.7109375" style="3" customWidth="1"/>
    <col min="18" max="32" width="9.140625" style="3"/>
    <col min="33" max="16384" width="9.140625" style="1"/>
  </cols>
  <sheetData>
    <row r="1" spans="2:32">
      <c r="B1" s="56" t="s">
        <v>188</v>
      </c>
      <c r="C1" s="76" t="s" vm="1">
        <v>263</v>
      </c>
    </row>
    <row r="2" spans="2:32">
      <c r="B2" s="56" t="s">
        <v>187</v>
      </c>
      <c r="C2" s="76" t="s">
        <v>264</v>
      </c>
    </row>
    <row r="3" spans="2:32">
      <c r="B3" s="56" t="s">
        <v>189</v>
      </c>
      <c r="C3" s="76" t="s">
        <v>265</v>
      </c>
    </row>
    <row r="4" spans="2:32">
      <c r="B4" s="56" t="s">
        <v>190</v>
      </c>
      <c r="C4" s="76">
        <v>2207</v>
      </c>
    </row>
    <row r="6" spans="2:32" ht="26.25" customHeight="1">
      <c r="B6" s="186" t="s">
        <v>222</v>
      </c>
      <c r="C6" s="187"/>
      <c r="D6" s="187"/>
      <c r="E6" s="187"/>
      <c r="F6" s="187"/>
      <c r="G6" s="187"/>
      <c r="H6" s="187"/>
      <c r="I6" s="187"/>
      <c r="J6" s="188"/>
    </row>
    <row r="7" spans="2:32" s="3" customFormat="1" ht="63">
      <c r="B7" s="59" t="s">
        <v>125</v>
      </c>
      <c r="C7" s="61" t="s">
        <v>59</v>
      </c>
      <c r="D7" s="61" t="s">
        <v>92</v>
      </c>
      <c r="E7" s="61" t="s">
        <v>60</v>
      </c>
      <c r="F7" s="61" t="s">
        <v>110</v>
      </c>
      <c r="G7" s="61" t="s">
        <v>233</v>
      </c>
      <c r="H7" s="61" t="s">
        <v>191</v>
      </c>
      <c r="I7" s="63" t="s">
        <v>192</v>
      </c>
      <c r="J7" s="63" t="s">
        <v>261</v>
      </c>
    </row>
    <row r="8" spans="2:32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253</v>
      </c>
      <c r="H8" s="32" t="s">
        <v>20</v>
      </c>
      <c r="I8" s="17" t="s">
        <v>20</v>
      </c>
      <c r="J8" s="17"/>
    </row>
    <row r="9" spans="2:32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s="126" customFormat="1" ht="18" customHeight="1">
      <c r="B10" s="114" t="s">
        <v>44</v>
      </c>
      <c r="C10" s="114"/>
      <c r="D10" s="114"/>
      <c r="E10" s="117">
        <f>E11</f>
        <v>5.6599999999999998E-2</v>
      </c>
      <c r="F10" s="115"/>
      <c r="G10" s="116">
        <v>15267.004720000001</v>
      </c>
      <c r="H10" s="117">
        <v>1</v>
      </c>
      <c r="I10" s="117">
        <f>G10/'סכום נכסי הקרן'!$C$42</f>
        <v>4.3010223749380544E-3</v>
      </c>
      <c r="J10" s="115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</row>
    <row r="11" spans="2:32" s="127" customFormat="1" ht="22.5" customHeight="1">
      <c r="B11" s="114" t="s">
        <v>246</v>
      </c>
      <c r="C11" s="114"/>
      <c r="D11" s="114"/>
      <c r="E11" s="133">
        <v>5.6599999999999998E-2</v>
      </c>
      <c r="F11" s="123" t="s">
        <v>173</v>
      </c>
      <c r="G11" s="116">
        <v>15267.004720000001</v>
      </c>
      <c r="H11" s="117">
        <v>1</v>
      </c>
      <c r="I11" s="117">
        <f>G11/'סכום נכסי הקרן'!$C$42</f>
        <v>4.3010223749380544E-3</v>
      </c>
      <c r="J11" s="115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</row>
    <row r="12" spans="2:32" s="127" customFormat="1">
      <c r="B12" s="103" t="s">
        <v>93</v>
      </c>
      <c r="C12" s="103"/>
      <c r="D12" s="103"/>
      <c r="E12" s="133">
        <v>6.7358729392166153E-2</v>
      </c>
      <c r="F12" s="111" t="s">
        <v>173</v>
      </c>
      <c r="G12" s="86">
        <v>13413.265720000001</v>
      </c>
      <c r="H12" s="87">
        <v>0.87857873669406983</v>
      </c>
      <c r="I12" s="87">
        <f>G12/'סכום נכסי הקרן'!$C$42</f>
        <v>3.7787868046660037E-3</v>
      </c>
      <c r="J12" s="8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</row>
    <row r="13" spans="2:32" s="127" customFormat="1">
      <c r="B13" s="77" t="s">
        <v>1677</v>
      </c>
      <c r="C13" s="104">
        <v>42735</v>
      </c>
      <c r="D13" s="77" t="s">
        <v>1678</v>
      </c>
      <c r="E13" s="134">
        <v>6.438437429454906E-2</v>
      </c>
      <c r="F13" s="89" t="s">
        <v>173</v>
      </c>
      <c r="G13" s="83">
        <v>2886.433</v>
      </c>
      <c r="H13" s="84">
        <v>0.18906347727912406</v>
      </c>
      <c r="I13" s="84">
        <f>G13/'סכום נכסי הקרן'!$C$42</f>
        <v>8.1316624606110513E-4</v>
      </c>
      <c r="J13" s="78" t="s">
        <v>1679</v>
      </c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</row>
    <row r="14" spans="2:32" s="127" customFormat="1">
      <c r="B14" s="77" t="s">
        <v>1680</v>
      </c>
      <c r="C14" s="104">
        <v>42735</v>
      </c>
      <c r="D14" s="77" t="s">
        <v>1678</v>
      </c>
      <c r="E14" s="134">
        <v>5.8547235868178324E-2</v>
      </c>
      <c r="F14" s="89" t="s">
        <v>173</v>
      </c>
      <c r="G14" s="83">
        <v>1235.3119999999999</v>
      </c>
      <c r="H14" s="84">
        <v>8.091384149385393E-2</v>
      </c>
      <c r="I14" s="84">
        <f>G14/'סכום נכסי הקרן'!$C$42</f>
        <v>3.4801224270725694E-4</v>
      </c>
      <c r="J14" s="78" t="s">
        <v>1681</v>
      </c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</row>
    <row r="15" spans="2:32" s="127" customFormat="1">
      <c r="B15" s="77" t="s">
        <v>1682</v>
      </c>
      <c r="C15" s="104">
        <v>42735</v>
      </c>
      <c r="D15" s="77" t="s">
        <v>1678</v>
      </c>
      <c r="E15" s="134">
        <v>6.3750000000000001E-2</v>
      </c>
      <c r="F15" s="89" t="s">
        <v>173</v>
      </c>
      <c r="G15" s="83">
        <v>863.99974999999995</v>
      </c>
      <c r="H15" s="84">
        <v>5.6592616943921398E-2</v>
      </c>
      <c r="I15" s="84">
        <f>G15/'סכום נכסי הקרן'!$C$42</f>
        <v>2.4340611173210438E-4</v>
      </c>
      <c r="J15" s="78" t="s">
        <v>1683</v>
      </c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</row>
    <row r="16" spans="2:32" s="127" customFormat="1">
      <c r="B16" s="77" t="s">
        <v>1684</v>
      </c>
      <c r="C16" s="104">
        <v>42735</v>
      </c>
      <c r="D16" s="77" t="s">
        <v>1678</v>
      </c>
      <c r="E16" s="134">
        <v>7.0617364082723622E-2</v>
      </c>
      <c r="F16" s="89" t="s">
        <v>173</v>
      </c>
      <c r="G16" s="83">
        <v>3152.3310299999998</v>
      </c>
      <c r="H16" s="84">
        <v>0.20647999314956653</v>
      </c>
      <c r="I16" s="84">
        <f>G16/'סכום נכסי הקרן'!$C$42</f>
        <v>8.880750705133418E-4</v>
      </c>
      <c r="J16" s="78" t="s">
        <v>1685</v>
      </c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</row>
    <row r="17" spans="2:32" s="127" customFormat="1">
      <c r="B17" s="77" t="s">
        <v>1686</v>
      </c>
      <c r="C17" s="104">
        <v>42735</v>
      </c>
      <c r="D17" s="77" t="s">
        <v>1678</v>
      </c>
      <c r="E17" s="134">
        <v>6.9805683117091469E-2</v>
      </c>
      <c r="F17" s="89" t="s">
        <v>173</v>
      </c>
      <c r="G17" s="83">
        <v>1146.4419399999999</v>
      </c>
      <c r="H17" s="84">
        <v>7.5092787421369184E-2</v>
      </c>
      <c r="I17" s="84">
        <f>G17/'סכום נכסי הקרן'!$C$42</f>
        <v>3.2297575889577573E-4</v>
      </c>
      <c r="J17" s="78" t="s">
        <v>1687</v>
      </c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</row>
    <row r="18" spans="2:32" s="127" customFormat="1">
      <c r="B18" s="77" t="s">
        <v>1688</v>
      </c>
      <c r="C18" s="104">
        <v>42735</v>
      </c>
      <c r="D18" s="77" t="s">
        <v>1678</v>
      </c>
      <c r="E18" s="134">
        <v>7.1515923566878983E-2</v>
      </c>
      <c r="F18" s="89" t="s">
        <v>173</v>
      </c>
      <c r="G18" s="83">
        <v>785</v>
      </c>
      <c r="H18" s="84">
        <v>5.1418075411455037E-2</v>
      </c>
      <c r="I18" s="84">
        <f>G18/'סכום נכסי הקרן'!$C$42</f>
        <v>2.2115029282092032E-4</v>
      </c>
      <c r="J18" s="78" t="s">
        <v>1689</v>
      </c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</row>
    <row r="19" spans="2:32" s="127" customFormat="1">
      <c r="B19" s="77" t="s">
        <v>1690</v>
      </c>
      <c r="C19" s="104">
        <v>42735</v>
      </c>
      <c r="D19" s="77" t="s">
        <v>1678</v>
      </c>
      <c r="E19" s="134">
        <v>7.3822836545284251E-2</v>
      </c>
      <c r="F19" s="89" t="s">
        <v>173</v>
      </c>
      <c r="G19" s="83">
        <v>1601.999</v>
      </c>
      <c r="H19" s="84">
        <v>0.1049321087784402</v>
      </c>
      <c r="I19" s="84">
        <f>G19/'סכום נכסי הקרן'!$C$42</f>
        <v>4.5131534770550516E-4</v>
      </c>
      <c r="J19" s="78" t="s">
        <v>1691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</row>
    <row r="20" spans="2:32" s="127" customFormat="1">
      <c r="B20" s="77" t="s">
        <v>1692</v>
      </c>
      <c r="C20" s="104">
        <v>42735</v>
      </c>
      <c r="D20" s="77" t="s">
        <v>1678</v>
      </c>
      <c r="E20" s="134">
        <v>6.5000000000000002E-2</v>
      </c>
      <c r="F20" s="89" t="s">
        <v>173</v>
      </c>
      <c r="G20" s="83">
        <v>1741.749</v>
      </c>
      <c r="H20" s="84">
        <v>0.11408583621633936</v>
      </c>
      <c r="I20" s="84">
        <f>G20/'סכום נכסי הקרן'!$C$42</f>
        <v>4.9068573422999379E-4</v>
      </c>
      <c r="J20" s="78" t="s">
        <v>1693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</row>
    <row r="21" spans="2:32" s="127" customFormat="1">
      <c r="B21" s="77"/>
      <c r="C21" s="77"/>
      <c r="D21" s="77"/>
      <c r="E21" s="78"/>
      <c r="F21" s="78"/>
      <c r="G21" s="78"/>
      <c r="H21" s="84"/>
      <c r="I21" s="78"/>
      <c r="J21" s="78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spans="2:32" s="127" customFormat="1">
      <c r="B22" s="103" t="s">
        <v>94</v>
      </c>
      <c r="C22" s="103"/>
      <c r="D22" s="103"/>
      <c r="E22" s="135">
        <v>0</v>
      </c>
      <c r="F22" s="111" t="s">
        <v>173</v>
      </c>
      <c r="G22" s="86">
        <v>1853.739</v>
      </c>
      <c r="H22" s="87">
        <v>0.12142126330593025</v>
      </c>
      <c r="I22" s="87">
        <f>G22/'סכום נכסי הקרן'!$C$42</f>
        <v>5.2223557027205095E-4</v>
      </c>
      <c r="J22" s="8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</row>
    <row r="23" spans="2:32" s="127" customFormat="1">
      <c r="B23" s="77" t="s">
        <v>1694</v>
      </c>
      <c r="C23" s="104">
        <v>42735</v>
      </c>
      <c r="D23" s="77" t="s">
        <v>28</v>
      </c>
      <c r="E23" s="134">
        <v>0</v>
      </c>
      <c r="F23" s="89" t="s">
        <v>173</v>
      </c>
      <c r="G23" s="83">
        <v>207</v>
      </c>
      <c r="H23" s="84">
        <v>1.3558651732702156E-2</v>
      </c>
      <c r="I23" s="84">
        <f>G23/'סכום נכסי הקרן'!$C$42</f>
        <v>5.8316064476344594E-5</v>
      </c>
      <c r="J23" s="78" t="s">
        <v>1681</v>
      </c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</row>
    <row r="24" spans="2:32" s="127" customFormat="1">
      <c r="B24" s="77" t="s">
        <v>1695</v>
      </c>
      <c r="C24" s="104">
        <v>42735</v>
      </c>
      <c r="D24" s="77" t="s">
        <v>28</v>
      </c>
      <c r="E24" s="134">
        <v>0</v>
      </c>
      <c r="F24" s="89" t="s">
        <v>173</v>
      </c>
      <c r="G24" s="83">
        <v>711.41300000000001</v>
      </c>
      <c r="H24" s="84">
        <v>4.6598072971578933E-2</v>
      </c>
      <c r="I24" s="84">
        <f>G24/'סכום נכסי הקרן'!$C$42</f>
        <v>2.0041935447975717E-4</v>
      </c>
      <c r="J24" s="78" t="s">
        <v>1696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</row>
    <row r="25" spans="2:32" s="127" customFormat="1">
      <c r="B25" s="77" t="s">
        <v>1697</v>
      </c>
      <c r="C25" s="104">
        <v>42735</v>
      </c>
      <c r="D25" s="77" t="s">
        <v>28</v>
      </c>
      <c r="E25" s="134">
        <v>0</v>
      </c>
      <c r="F25" s="89" t="s">
        <v>173</v>
      </c>
      <c r="G25" s="83">
        <v>935.32600000000002</v>
      </c>
      <c r="H25" s="84">
        <v>6.1264538601649161E-2</v>
      </c>
      <c r="I25" s="84">
        <f>G25/'סכום נכסי הקרן'!$C$42</f>
        <v>2.635001513159492E-4</v>
      </c>
      <c r="J25" s="78" t="s">
        <v>1693</v>
      </c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</row>
    <row r="26" spans="2:32" s="127" customFormat="1">
      <c r="B26" s="102"/>
      <c r="C26" s="77"/>
      <c r="D26" s="77"/>
      <c r="E26" s="78"/>
      <c r="F26" s="78"/>
      <c r="G26" s="78"/>
      <c r="H26" s="84"/>
      <c r="I26" s="78"/>
      <c r="J26" s="78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</row>
    <row r="27" spans="2:32" s="127" customFormat="1">
      <c r="B27" s="77"/>
      <c r="C27" s="77"/>
      <c r="D27" s="77"/>
      <c r="E27" s="77"/>
      <c r="F27" s="77"/>
      <c r="G27" s="77"/>
      <c r="H27" s="77"/>
      <c r="I27" s="77"/>
      <c r="J27" s="77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</row>
    <row r="28" spans="2:32" s="127" customFormat="1">
      <c r="B28" s="129" t="s">
        <v>262</v>
      </c>
      <c r="C28" s="77"/>
      <c r="D28" s="77"/>
      <c r="E28" s="77"/>
      <c r="F28" s="77"/>
      <c r="G28" s="77"/>
      <c r="H28" s="77"/>
      <c r="I28" s="77"/>
      <c r="J28" s="77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</row>
    <row r="29" spans="2:32">
      <c r="B29" s="91"/>
      <c r="C29" s="77"/>
      <c r="D29" s="77"/>
      <c r="E29" s="77"/>
      <c r="F29" s="77"/>
      <c r="G29" s="77"/>
      <c r="H29" s="77"/>
      <c r="I29" s="77"/>
      <c r="J29" s="77"/>
    </row>
    <row r="30" spans="2:32">
      <c r="B30" s="91" t="s">
        <v>247</v>
      </c>
      <c r="C30" s="77"/>
      <c r="D30" s="77"/>
      <c r="E30" s="77"/>
      <c r="F30" s="77"/>
      <c r="G30" s="77"/>
      <c r="H30" s="77"/>
      <c r="I30" s="77"/>
      <c r="J30" s="77"/>
    </row>
    <row r="31" spans="2:32">
      <c r="B31" s="91" t="s">
        <v>257</v>
      </c>
      <c r="C31" s="77"/>
      <c r="D31" s="77"/>
      <c r="E31" s="77"/>
      <c r="F31" s="77"/>
      <c r="G31" s="77"/>
      <c r="H31" s="77"/>
      <c r="I31" s="77"/>
      <c r="J31" s="77"/>
    </row>
    <row r="32" spans="2:32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B110" s="77"/>
      <c r="C110" s="77"/>
      <c r="D110" s="77"/>
      <c r="E110" s="77"/>
      <c r="F110" s="77"/>
      <c r="G110" s="77"/>
      <c r="H110" s="77"/>
      <c r="I110" s="77"/>
      <c r="J110" s="77"/>
    </row>
    <row r="111" spans="2:10">
      <c r="B111" s="77"/>
      <c r="C111" s="77"/>
      <c r="D111" s="77"/>
      <c r="E111" s="77"/>
      <c r="F111" s="77"/>
      <c r="G111" s="77"/>
      <c r="H111" s="77"/>
      <c r="I111" s="77"/>
      <c r="J111" s="77"/>
    </row>
    <row r="112" spans="2:10">
      <c r="B112" s="77"/>
      <c r="C112" s="77"/>
      <c r="D112" s="77"/>
      <c r="E112" s="77"/>
      <c r="F112" s="77"/>
      <c r="G112" s="77"/>
      <c r="H112" s="77"/>
      <c r="I112" s="77"/>
      <c r="J112" s="77"/>
    </row>
    <row r="113" spans="2:10">
      <c r="B113" s="77"/>
      <c r="C113" s="77"/>
      <c r="D113" s="77"/>
      <c r="E113" s="77"/>
      <c r="F113" s="77"/>
      <c r="G113" s="77"/>
      <c r="H113" s="77"/>
      <c r="I113" s="77"/>
      <c r="J113" s="77"/>
    </row>
    <row r="114" spans="2:10">
      <c r="B114" s="77"/>
      <c r="C114" s="77"/>
      <c r="D114" s="77"/>
      <c r="E114" s="77"/>
      <c r="F114" s="77"/>
      <c r="G114" s="77"/>
      <c r="H114" s="77"/>
      <c r="I114" s="77"/>
      <c r="J114" s="77"/>
    </row>
    <row r="115" spans="2:10">
      <c r="B115" s="77"/>
      <c r="C115" s="77"/>
      <c r="D115" s="77"/>
      <c r="E115" s="77"/>
      <c r="F115" s="77"/>
      <c r="G115" s="77"/>
      <c r="H115" s="77"/>
      <c r="I115" s="77"/>
      <c r="J115" s="77"/>
    </row>
    <row r="116" spans="2:10">
      <c r="B116" s="77"/>
      <c r="C116" s="77"/>
      <c r="D116" s="77"/>
      <c r="E116" s="77"/>
      <c r="F116" s="77"/>
      <c r="G116" s="77"/>
      <c r="H116" s="77"/>
      <c r="I116" s="77"/>
      <c r="J116" s="77"/>
    </row>
    <row r="117" spans="2:10">
      <c r="B117" s="77"/>
      <c r="C117" s="77"/>
      <c r="D117" s="77"/>
      <c r="E117" s="77"/>
      <c r="F117" s="77"/>
      <c r="G117" s="77"/>
      <c r="H117" s="77"/>
      <c r="I117" s="77"/>
      <c r="J117" s="77"/>
    </row>
    <row r="118" spans="2:10">
      <c r="B118" s="77"/>
      <c r="C118" s="77"/>
      <c r="D118" s="77"/>
      <c r="E118" s="77"/>
      <c r="F118" s="77"/>
      <c r="G118" s="77"/>
      <c r="H118" s="77"/>
      <c r="I118" s="77"/>
      <c r="J118" s="77"/>
    </row>
    <row r="119" spans="2:10">
      <c r="B119" s="77"/>
      <c r="C119" s="77"/>
      <c r="D119" s="77"/>
      <c r="E119" s="77"/>
      <c r="F119" s="77"/>
      <c r="G119" s="77"/>
      <c r="H119" s="77"/>
      <c r="I119" s="77"/>
      <c r="J119" s="77"/>
    </row>
    <row r="120" spans="2:10">
      <c r="B120" s="77"/>
      <c r="C120" s="77"/>
      <c r="D120" s="77"/>
      <c r="E120" s="77"/>
      <c r="F120" s="77"/>
      <c r="G120" s="77"/>
      <c r="H120" s="77"/>
      <c r="I120" s="77"/>
      <c r="J120" s="77"/>
    </row>
    <row r="121" spans="2:10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>
      <c r="B122" s="77"/>
      <c r="C122" s="77"/>
      <c r="D122" s="77"/>
      <c r="E122" s="77"/>
      <c r="F122" s="77"/>
      <c r="G122" s="77"/>
      <c r="H122" s="77"/>
      <c r="I122" s="77"/>
      <c r="J122" s="77"/>
    </row>
    <row r="123" spans="2:10">
      <c r="B123" s="77"/>
      <c r="C123" s="77"/>
      <c r="D123" s="77"/>
      <c r="E123" s="77"/>
      <c r="F123" s="77"/>
      <c r="G123" s="77"/>
      <c r="H123" s="77"/>
      <c r="I123" s="77"/>
      <c r="J123" s="77"/>
    </row>
    <row r="124" spans="2:10">
      <c r="B124" s="77"/>
      <c r="C124" s="77"/>
      <c r="D124" s="77"/>
      <c r="E124" s="77"/>
      <c r="F124" s="77"/>
      <c r="G124" s="77"/>
      <c r="H124" s="77"/>
      <c r="I124" s="77"/>
      <c r="J124" s="77"/>
    </row>
    <row r="125" spans="2:10">
      <c r="B125" s="77"/>
      <c r="C125" s="77"/>
      <c r="D125" s="77"/>
      <c r="E125" s="77"/>
      <c r="F125" s="77"/>
      <c r="G125" s="77"/>
      <c r="H125" s="77"/>
      <c r="I125" s="77"/>
      <c r="J125" s="77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26:J1048576 E13:E20 B28:B31 E23:E25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6" t="s" vm="1">
        <v>263</v>
      </c>
    </row>
    <row r="2" spans="2:60">
      <c r="B2" s="56" t="s">
        <v>187</v>
      </c>
      <c r="C2" s="76" t="s">
        <v>264</v>
      </c>
    </row>
    <row r="3" spans="2:60">
      <c r="B3" s="56" t="s">
        <v>189</v>
      </c>
      <c r="C3" s="76" t="s">
        <v>265</v>
      </c>
    </row>
    <row r="4" spans="2:60">
      <c r="B4" s="56" t="s">
        <v>190</v>
      </c>
      <c r="C4" s="76">
        <v>2207</v>
      </c>
    </row>
    <row r="6" spans="2:60" ht="26.25" customHeight="1">
      <c r="B6" s="186" t="s">
        <v>223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60" s="3" customFormat="1" ht="66">
      <c r="B7" s="59" t="s">
        <v>125</v>
      </c>
      <c r="C7" s="59" t="s">
        <v>126</v>
      </c>
      <c r="D7" s="59" t="s">
        <v>15</v>
      </c>
      <c r="E7" s="59" t="s">
        <v>16</v>
      </c>
      <c r="F7" s="59" t="s">
        <v>61</v>
      </c>
      <c r="G7" s="59" t="s">
        <v>110</v>
      </c>
      <c r="H7" s="59" t="s">
        <v>58</v>
      </c>
      <c r="I7" s="59" t="s">
        <v>119</v>
      </c>
      <c r="J7" s="59" t="s">
        <v>191</v>
      </c>
      <c r="K7" s="59" t="s">
        <v>192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06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1" t="s">
        <v>262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121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1" t="s">
        <v>247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257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6" t="s" vm="1">
        <v>263</v>
      </c>
    </row>
    <row r="2" spans="2:60">
      <c r="B2" s="56" t="s">
        <v>187</v>
      </c>
      <c r="C2" s="76" t="s">
        <v>264</v>
      </c>
    </row>
    <row r="3" spans="2:60">
      <c r="B3" s="56" t="s">
        <v>189</v>
      </c>
      <c r="C3" s="76" t="s">
        <v>265</v>
      </c>
    </row>
    <row r="4" spans="2:60">
      <c r="B4" s="56" t="s">
        <v>190</v>
      </c>
      <c r="C4" s="76">
        <v>2207</v>
      </c>
    </row>
    <row r="6" spans="2:60" ht="26.25" customHeight="1">
      <c r="B6" s="186" t="s">
        <v>224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60" s="3" customFormat="1" ht="63">
      <c r="B7" s="59" t="s">
        <v>125</v>
      </c>
      <c r="C7" s="61" t="s">
        <v>49</v>
      </c>
      <c r="D7" s="61" t="s">
        <v>15</v>
      </c>
      <c r="E7" s="61" t="s">
        <v>16</v>
      </c>
      <c r="F7" s="61" t="s">
        <v>61</v>
      </c>
      <c r="G7" s="61" t="s">
        <v>110</v>
      </c>
      <c r="H7" s="61" t="s">
        <v>58</v>
      </c>
      <c r="I7" s="61" t="s">
        <v>119</v>
      </c>
      <c r="J7" s="61" t="s">
        <v>191</v>
      </c>
      <c r="K7" s="63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26" customFormat="1" ht="18" customHeight="1">
      <c r="B10" s="113" t="s">
        <v>1698</v>
      </c>
      <c r="C10" s="127"/>
      <c r="D10" s="127"/>
      <c r="E10" s="127"/>
      <c r="F10" s="127"/>
      <c r="G10" s="127"/>
      <c r="H10" s="136">
        <f>H11</f>
        <v>0.30930000000000002</v>
      </c>
      <c r="I10" s="116">
        <v>3.5331700000000001</v>
      </c>
      <c r="J10" s="117">
        <f>I10/$I$10</f>
        <v>1</v>
      </c>
      <c r="K10" s="117">
        <f>I10/'סכום נכסי הקרן'!$C$42</f>
        <v>9.9536507017336452E-7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BH10" s="127"/>
    </row>
    <row r="11" spans="2:60" s="127" customFormat="1" ht="21" customHeight="1">
      <c r="B11" s="113" t="s">
        <v>242</v>
      </c>
      <c r="C11" s="77"/>
      <c r="D11" s="77"/>
      <c r="E11" s="77"/>
      <c r="F11" s="77"/>
      <c r="G11" s="77"/>
      <c r="H11" s="136">
        <f>H12</f>
        <v>0.30930000000000002</v>
      </c>
      <c r="I11" s="116">
        <v>3.5331700000000001</v>
      </c>
      <c r="J11" s="117">
        <f>I11/$I$10</f>
        <v>1</v>
      </c>
      <c r="K11" s="117">
        <f>I11/'סכום נכסי הקרן'!$C$42</f>
        <v>9.9536507017336452E-7</v>
      </c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2:60" s="127" customFormat="1">
      <c r="B12" s="137" t="s">
        <v>1482</v>
      </c>
      <c r="C12" s="78" t="s">
        <v>1483</v>
      </c>
      <c r="D12" s="78" t="s">
        <v>696</v>
      </c>
      <c r="E12" s="78"/>
      <c r="F12" s="90">
        <v>5.5999999999999994E-2</v>
      </c>
      <c r="G12" s="89" t="s">
        <v>173</v>
      </c>
      <c r="H12" s="84">
        <v>0.30930000000000002</v>
      </c>
      <c r="I12" s="83">
        <v>3.5331700000000001</v>
      </c>
      <c r="J12" s="84">
        <f>I12/$I$10</f>
        <v>1</v>
      </c>
      <c r="K12" s="84">
        <f>I12/'סכום נכסי הקרן'!$C$42</f>
        <v>9.9536507017336452E-7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</row>
    <row r="13" spans="2:60" s="127" customFormat="1">
      <c r="B13" s="112"/>
      <c r="C13" s="77"/>
      <c r="D13" s="77"/>
      <c r="E13" s="77"/>
      <c r="F13" s="77"/>
      <c r="G13" s="77"/>
      <c r="H13" s="77"/>
      <c r="I13" s="77"/>
      <c r="J13" s="77"/>
      <c r="K13" s="77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</row>
    <row r="14" spans="2:60" s="127" customFormat="1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262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1" t="s">
        <v>121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91" t="s">
        <v>247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91" t="s">
        <v>257</v>
      </c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conditionalFormatting sqref="B12">
    <cfRule type="cellIs" dxfId="11" priority="2" operator="equal">
      <formula>"NR3"</formula>
    </cfRule>
  </conditionalFormatting>
  <conditionalFormatting sqref="B11">
    <cfRule type="cellIs" dxfId="10" priority="1" operator="equal">
      <formula>"NR3"</formula>
    </cfRule>
  </conditionalFormatting>
  <dataValidations count="1">
    <dataValidation allowBlank="1" showInputMessage="1" showErrorMessage="1" sqref="D13:K27 AH28:XFD29 D30:XFD1048576 D28:AF29 A1:B1048576 L1:XFD27 D1:K9 C5:C9 C11:C1048576 K10:K12 D11:H12 J11:J12 I10:I1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J85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5.7109375" style="3" customWidth="1"/>
    <col min="6" max="6" width="6.85546875" style="3" customWidth="1"/>
    <col min="7" max="7" width="6.42578125" style="1" customWidth="1"/>
    <col min="8" max="8" width="6.7109375" style="1" customWidth="1"/>
    <col min="9" max="9" width="7.28515625" style="1" customWidth="1"/>
    <col min="10" max="21" width="5.7109375" style="1" customWidth="1"/>
    <col min="22" max="16384" width="9.140625" style="1"/>
  </cols>
  <sheetData>
    <row r="1" spans="2:36">
      <c r="B1" s="56" t="s">
        <v>188</v>
      </c>
      <c r="C1" s="76" t="s" vm="1">
        <v>263</v>
      </c>
    </row>
    <row r="2" spans="2:36">
      <c r="B2" s="56" t="s">
        <v>187</v>
      </c>
      <c r="C2" s="76" t="s">
        <v>264</v>
      </c>
    </row>
    <row r="3" spans="2:36">
      <c r="B3" s="56" t="s">
        <v>189</v>
      </c>
      <c r="C3" s="76" t="s">
        <v>265</v>
      </c>
    </row>
    <row r="4" spans="2:36">
      <c r="B4" s="56" t="s">
        <v>190</v>
      </c>
      <c r="C4" s="76">
        <v>2207</v>
      </c>
    </row>
    <row r="6" spans="2:36" ht="26.25" customHeight="1">
      <c r="B6" s="186" t="s">
        <v>225</v>
      </c>
      <c r="C6" s="187"/>
      <c r="D6" s="188"/>
    </row>
    <row r="7" spans="2:36" s="3" customFormat="1" ht="31.5">
      <c r="B7" s="59" t="s">
        <v>125</v>
      </c>
      <c r="C7" s="64" t="s">
        <v>116</v>
      </c>
      <c r="D7" s="65" t="s">
        <v>115</v>
      </c>
    </row>
    <row r="8" spans="2:36" s="3" customFormat="1">
      <c r="B8" s="15"/>
      <c r="C8" s="32" t="s">
        <v>252</v>
      </c>
      <c r="D8" s="17" t="s">
        <v>22</v>
      </c>
    </row>
    <row r="9" spans="2:36" s="4" customFormat="1" ht="18" customHeight="1">
      <c r="B9" s="18"/>
      <c r="C9" s="19" t="s">
        <v>1</v>
      </c>
      <c r="D9" s="20" t="s">
        <v>2</v>
      </c>
      <c r="E9" s="3"/>
      <c r="F9" s="3"/>
    </row>
    <row r="10" spans="2:36" s="4" customFormat="1" ht="18" customHeight="1">
      <c r="B10" s="103" t="s">
        <v>1712</v>
      </c>
      <c r="C10" s="116">
        <f>C11+C24</f>
        <v>75504.131040386128</v>
      </c>
      <c r="D10" s="77"/>
      <c r="E10" s="3"/>
      <c r="F10" s="3"/>
    </row>
    <row r="11" spans="2:36" s="127" customFormat="1">
      <c r="B11" s="103" t="s">
        <v>26</v>
      </c>
      <c r="C11" s="116">
        <f>SUM(C12:C22)</f>
        <v>28681.927747560494</v>
      </c>
      <c r="D11" s="77"/>
      <c r="E11" s="130"/>
      <c r="F11" s="130"/>
    </row>
    <row r="12" spans="2:36" s="127" customFormat="1">
      <c r="B12" s="77" t="s">
        <v>1700</v>
      </c>
      <c r="C12" s="83">
        <v>1660.8503903519706</v>
      </c>
      <c r="D12" s="104">
        <v>46132</v>
      </c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</row>
    <row r="13" spans="2:36" s="127" customFormat="1">
      <c r="B13" s="138" t="s">
        <v>1764</v>
      </c>
      <c r="C13" s="83">
        <v>1500.3513685931541</v>
      </c>
      <c r="D13" s="104">
        <v>43100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</row>
    <row r="14" spans="2:36" s="127" customFormat="1">
      <c r="B14" s="77" t="s">
        <v>1713</v>
      </c>
      <c r="C14" s="83">
        <v>1521.6605406075983</v>
      </c>
      <c r="D14" s="104">
        <v>43830</v>
      </c>
      <c r="E14" s="130"/>
      <c r="F14" s="130"/>
    </row>
    <row r="15" spans="2:36" s="127" customFormat="1">
      <c r="B15" s="139" t="s">
        <v>1765</v>
      </c>
      <c r="C15" s="83">
        <v>5906.2535892855039</v>
      </c>
      <c r="D15" s="104">
        <v>44246</v>
      </c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</row>
    <row r="16" spans="2:36" s="127" customFormat="1">
      <c r="B16" s="139" t="s">
        <v>1766</v>
      </c>
      <c r="C16" s="83">
        <v>8794.9604047169814</v>
      </c>
      <c r="D16" s="104">
        <v>46142</v>
      </c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</row>
    <row r="17" spans="2:6" s="127" customFormat="1">
      <c r="B17" s="139" t="s">
        <v>1767</v>
      </c>
      <c r="C17" s="83">
        <v>67.451999999999998</v>
      </c>
      <c r="D17" s="104">
        <v>43948</v>
      </c>
      <c r="E17" s="130"/>
      <c r="F17" s="130"/>
    </row>
    <row r="18" spans="2:6" s="127" customFormat="1">
      <c r="B18" s="139" t="s">
        <v>1768</v>
      </c>
      <c r="C18" s="83">
        <v>617.13336482224418</v>
      </c>
      <c r="D18" s="104">
        <v>43297</v>
      </c>
      <c r="E18" s="130"/>
      <c r="F18" s="130"/>
    </row>
    <row r="19" spans="2:6" s="127" customFormat="1">
      <c r="B19" s="139" t="s">
        <v>1769</v>
      </c>
      <c r="C19" s="83">
        <v>1197.8484643495999</v>
      </c>
      <c r="D19" s="104">
        <v>43908</v>
      </c>
      <c r="E19" s="130"/>
      <c r="F19" s="130"/>
    </row>
    <row r="20" spans="2:6" s="127" customFormat="1">
      <c r="B20" s="139" t="s">
        <v>1770</v>
      </c>
      <c r="C20" s="83">
        <v>540.15183483344094</v>
      </c>
      <c r="D20" s="104">
        <v>43378</v>
      </c>
      <c r="E20" s="130"/>
      <c r="F20" s="130"/>
    </row>
    <row r="21" spans="2:6" s="127" customFormat="1">
      <c r="B21" s="139" t="s">
        <v>1771</v>
      </c>
      <c r="C21" s="83">
        <v>858.69899999999984</v>
      </c>
      <c r="D21" s="104">
        <v>43179</v>
      </c>
      <c r="E21" s="130"/>
      <c r="F21" s="130"/>
    </row>
    <row r="22" spans="2:6" s="127" customFormat="1">
      <c r="B22" s="77" t="s">
        <v>1714</v>
      </c>
      <c r="C22" s="83">
        <v>6016.5667899999999</v>
      </c>
      <c r="D22" s="104">
        <v>44739</v>
      </c>
      <c r="E22" s="130"/>
      <c r="F22" s="130"/>
    </row>
    <row r="23" spans="2:6" s="127" customFormat="1">
      <c r="B23" s="77"/>
      <c r="C23" s="77"/>
      <c r="D23" s="77"/>
      <c r="E23" s="130"/>
      <c r="F23" s="130"/>
    </row>
    <row r="24" spans="2:6" s="127" customFormat="1">
      <c r="B24" s="103" t="s">
        <v>1711</v>
      </c>
      <c r="C24" s="116">
        <f>SUM(C25:C39)</f>
        <v>46822.20329282563</v>
      </c>
      <c r="D24" s="77"/>
      <c r="E24" s="130"/>
      <c r="F24" s="130"/>
    </row>
    <row r="25" spans="2:6" s="127" customFormat="1">
      <c r="B25" s="77" t="s">
        <v>1701</v>
      </c>
      <c r="C25" s="83">
        <v>3801.3001308304915</v>
      </c>
      <c r="D25" s="104">
        <v>44429</v>
      </c>
      <c r="E25" s="130"/>
      <c r="F25" s="130"/>
    </row>
    <row r="26" spans="2:6" s="127" customFormat="1">
      <c r="B26" s="77" t="s">
        <v>1708</v>
      </c>
      <c r="C26" s="83">
        <v>5460.4328917983294</v>
      </c>
      <c r="D26" s="104">
        <v>45382</v>
      </c>
      <c r="E26" s="130"/>
      <c r="F26" s="130"/>
    </row>
    <row r="27" spans="2:6" s="127" customFormat="1">
      <c r="B27" s="77" t="s">
        <v>1702</v>
      </c>
      <c r="C27" s="83">
        <v>4469.2687646255999</v>
      </c>
      <c r="D27" s="104">
        <v>44722</v>
      </c>
      <c r="E27" s="130"/>
      <c r="F27" s="130"/>
    </row>
    <row r="28" spans="2:6" s="127" customFormat="1">
      <c r="B28" s="77" t="s">
        <v>1709</v>
      </c>
      <c r="C28" s="83">
        <v>4182.3964999772215</v>
      </c>
      <c r="D28" s="104">
        <v>44926</v>
      </c>
      <c r="E28" s="130"/>
      <c r="F28" s="130"/>
    </row>
    <row r="29" spans="2:6" s="127" customFormat="1">
      <c r="B29" s="77" t="s">
        <v>1707</v>
      </c>
      <c r="C29" s="83">
        <v>4492.998443890915</v>
      </c>
      <c r="D29" s="104">
        <v>46012</v>
      </c>
      <c r="E29" s="130"/>
      <c r="F29" s="130"/>
    </row>
    <row r="30" spans="2:6" s="127" customFormat="1">
      <c r="B30" s="139" t="s">
        <v>1773</v>
      </c>
      <c r="C30" s="83">
        <v>1966.6293929738738</v>
      </c>
      <c r="D30" s="104">
        <v>43190</v>
      </c>
      <c r="E30" s="130"/>
      <c r="F30" s="130"/>
    </row>
    <row r="31" spans="2:6" s="127" customFormat="1">
      <c r="B31" s="77" t="s">
        <v>1705</v>
      </c>
      <c r="C31" s="83">
        <v>3015.245899869999</v>
      </c>
      <c r="D31" s="104">
        <v>47026</v>
      </c>
      <c r="E31" s="130"/>
      <c r="F31" s="130"/>
    </row>
    <row r="32" spans="2:6" s="127" customFormat="1">
      <c r="B32" s="77" t="s">
        <v>1551</v>
      </c>
      <c r="C32" s="83">
        <v>6.2557019642857252</v>
      </c>
      <c r="D32" s="104">
        <v>43285</v>
      </c>
      <c r="E32" s="130"/>
      <c r="F32" s="130"/>
    </row>
    <row r="33" spans="2:6" s="127" customFormat="1">
      <c r="B33" s="77" t="s">
        <v>1703</v>
      </c>
      <c r="C33" s="83">
        <v>3546.9801293399996</v>
      </c>
      <c r="D33" s="104">
        <v>44196</v>
      </c>
      <c r="E33" s="130"/>
      <c r="F33" s="130"/>
    </row>
    <row r="34" spans="2:6" s="127" customFormat="1">
      <c r="B34" s="77" t="s">
        <v>1710</v>
      </c>
      <c r="C34" s="83">
        <v>3587.2700284726538</v>
      </c>
      <c r="D34" s="104">
        <v>47262</v>
      </c>
      <c r="E34" s="130"/>
      <c r="F34" s="130"/>
    </row>
    <row r="35" spans="2:6" s="127" customFormat="1">
      <c r="B35" s="139" t="s">
        <v>1772</v>
      </c>
      <c r="C35" s="83">
        <v>974.20403608143499</v>
      </c>
      <c r="D35" s="104">
        <v>44678</v>
      </c>
      <c r="E35" s="130"/>
      <c r="F35" s="130"/>
    </row>
    <row r="36" spans="2:6" s="127" customFormat="1">
      <c r="B36" s="77" t="s">
        <v>1706</v>
      </c>
      <c r="C36" s="83">
        <v>4359.7037833020158</v>
      </c>
      <c r="D36" s="104">
        <v>46722</v>
      </c>
      <c r="E36" s="130"/>
      <c r="F36" s="130"/>
    </row>
    <row r="37" spans="2:6" s="127" customFormat="1">
      <c r="B37" s="77" t="s">
        <v>1543</v>
      </c>
      <c r="C37" s="83">
        <v>2567.1657159388742</v>
      </c>
      <c r="D37" s="104">
        <v>47031</v>
      </c>
      <c r="E37" s="130"/>
      <c r="F37" s="130"/>
    </row>
    <row r="38" spans="2:6" s="127" customFormat="1">
      <c r="B38" s="77" t="s">
        <v>1554</v>
      </c>
      <c r="C38" s="83">
        <v>1864.6021572988514</v>
      </c>
      <c r="D38" s="104">
        <v>46054</v>
      </c>
      <c r="E38" s="130"/>
      <c r="F38" s="130"/>
    </row>
    <row r="39" spans="2:6" s="127" customFormat="1">
      <c r="B39" s="77" t="s">
        <v>1704</v>
      </c>
      <c r="C39" s="83">
        <v>2527.7497164610918</v>
      </c>
      <c r="D39" s="104">
        <v>47102</v>
      </c>
      <c r="E39" s="130"/>
      <c r="F39" s="130"/>
    </row>
    <row r="40" spans="2:6">
      <c r="B40" s="77"/>
      <c r="C40" s="77"/>
      <c r="D40" s="77"/>
    </row>
    <row r="41" spans="2:6">
      <c r="B41" s="77"/>
      <c r="C41" s="77"/>
      <c r="D41" s="77"/>
    </row>
    <row r="42" spans="2:6">
      <c r="B42" s="91" t="s">
        <v>262</v>
      </c>
      <c r="C42" s="77"/>
      <c r="D42" s="77"/>
    </row>
    <row r="43" spans="2:6">
      <c r="B43" s="91" t="s">
        <v>121</v>
      </c>
      <c r="C43" s="77"/>
      <c r="D43" s="77"/>
    </row>
    <row r="44" spans="2:6">
      <c r="B44" s="91" t="s">
        <v>247</v>
      </c>
      <c r="C44" s="77"/>
      <c r="D44" s="77"/>
    </row>
    <row r="45" spans="2:6">
      <c r="B45" s="91" t="s">
        <v>257</v>
      </c>
      <c r="C45" s="77"/>
      <c r="D45" s="77"/>
    </row>
    <row r="46" spans="2:6">
      <c r="B46" s="77"/>
      <c r="C46" s="77"/>
      <c r="D46" s="77"/>
    </row>
    <row r="47" spans="2:6">
      <c r="B47" s="77"/>
      <c r="C47" s="77"/>
      <c r="D47" s="77"/>
    </row>
    <row r="48" spans="2:6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</sheetData>
  <sheetProtection sheet="1" objects="1" scenarios="1"/>
  <sortState ref="B25:E39">
    <sortCondition ref="B25:B39"/>
  </sortState>
  <mergeCells count="1">
    <mergeCell ref="B6:D6"/>
  </mergeCells>
  <phoneticPr fontId="5" type="noConversion"/>
  <conditionalFormatting sqref="B12 B14 B22">
    <cfRule type="cellIs" dxfId="9" priority="14" operator="equal">
      <formula>"NR3"</formula>
    </cfRule>
  </conditionalFormatting>
  <conditionalFormatting sqref="B25:B29 B36:B39 B31:B34">
    <cfRule type="cellIs" dxfId="8" priority="13" operator="equal">
      <formula>"NR3"</formula>
    </cfRule>
  </conditionalFormatting>
  <conditionalFormatting sqref="B15">
    <cfRule type="cellIs" dxfId="7" priority="9" operator="equal">
      <formula>"NR3"</formula>
    </cfRule>
  </conditionalFormatting>
  <conditionalFormatting sqref="B17">
    <cfRule type="cellIs" dxfId="6" priority="8" operator="equal">
      <formula>"NR3"</formula>
    </cfRule>
  </conditionalFormatting>
  <conditionalFormatting sqref="B16">
    <cfRule type="cellIs" dxfId="5" priority="7" operator="equal">
      <formula>"NR3"</formula>
    </cfRule>
  </conditionalFormatting>
  <conditionalFormatting sqref="B18">
    <cfRule type="cellIs" dxfId="4" priority="6" operator="equal">
      <formula>"NR3"</formula>
    </cfRule>
  </conditionalFormatting>
  <conditionalFormatting sqref="B19">
    <cfRule type="cellIs" dxfId="3" priority="4" operator="equal">
      <formula>"NR3"</formula>
    </cfRule>
  </conditionalFormatting>
  <conditionalFormatting sqref="B20:B21">
    <cfRule type="cellIs" dxfId="2" priority="3" operator="equal">
      <formula>"NR3"</formula>
    </cfRule>
  </conditionalFormatting>
  <conditionalFormatting sqref="B35">
    <cfRule type="cellIs" dxfId="1" priority="2" operator="equal">
      <formula>"NR3"</formula>
    </cfRule>
  </conditionalFormatting>
  <conditionalFormatting sqref="B30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K18" sqref="K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6" t="s" vm="1">
        <v>263</v>
      </c>
    </row>
    <row r="2" spans="2:18">
      <c r="B2" s="56" t="s">
        <v>187</v>
      </c>
      <c r="C2" s="76" t="s">
        <v>264</v>
      </c>
    </row>
    <row r="3" spans="2:18">
      <c r="B3" s="56" t="s">
        <v>189</v>
      </c>
      <c r="C3" s="76" t="s">
        <v>265</v>
      </c>
    </row>
    <row r="4" spans="2:18">
      <c r="B4" s="56" t="s">
        <v>190</v>
      </c>
      <c r="C4" s="76">
        <v>2207</v>
      </c>
    </row>
    <row r="6" spans="2:18" ht="26.25" customHeight="1">
      <c r="B6" s="186" t="s">
        <v>228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254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262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121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247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257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5"/>
  <sheetViews>
    <sheetView rightToLeft="1" workbookViewId="0">
      <selection activeCell="Q28" sqref="Q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3">
      <c r="A1" s="140"/>
      <c r="B1" s="151" t="s">
        <v>188</v>
      </c>
      <c r="C1" s="152" t="s" vm="1">
        <v>263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>
      <c r="A2" s="140"/>
      <c r="B2" s="151" t="s">
        <v>187</v>
      </c>
      <c r="C2" s="152" t="s">
        <v>264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>
      <c r="A3" s="140"/>
      <c r="B3" s="151" t="s">
        <v>189</v>
      </c>
      <c r="C3" s="152" t="s">
        <v>265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>
      <c r="A4" s="140"/>
      <c r="B4" s="151" t="s">
        <v>190</v>
      </c>
      <c r="C4" s="152">
        <v>2207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6" spans="1:13" ht="26.25" customHeight="1">
      <c r="A6" s="140"/>
      <c r="B6" s="175" t="s">
        <v>217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40"/>
    </row>
    <row r="7" spans="1:13" s="3" customFormat="1" ht="63">
      <c r="A7" s="143"/>
      <c r="B7" s="145" t="s">
        <v>124</v>
      </c>
      <c r="C7" s="146" t="s">
        <v>49</v>
      </c>
      <c r="D7" s="146" t="s">
        <v>126</v>
      </c>
      <c r="E7" s="146" t="s">
        <v>15</v>
      </c>
      <c r="F7" s="146" t="s">
        <v>70</v>
      </c>
      <c r="G7" s="146" t="s">
        <v>110</v>
      </c>
      <c r="H7" s="146" t="s">
        <v>17</v>
      </c>
      <c r="I7" s="146" t="s">
        <v>19</v>
      </c>
      <c r="J7" s="146" t="s">
        <v>66</v>
      </c>
      <c r="K7" s="146" t="s">
        <v>191</v>
      </c>
      <c r="L7" s="146" t="s">
        <v>192</v>
      </c>
      <c r="M7" s="141"/>
    </row>
    <row r="8" spans="1:13" s="3" customFormat="1" ht="28.5" customHeight="1">
      <c r="A8" s="143"/>
      <c r="B8" s="147"/>
      <c r="C8" s="148"/>
      <c r="D8" s="148"/>
      <c r="E8" s="148"/>
      <c r="F8" s="148"/>
      <c r="G8" s="148"/>
      <c r="H8" s="148" t="s">
        <v>20</v>
      </c>
      <c r="I8" s="148" t="s">
        <v>20</v>
      </c>
      <c r="J8" s="148" t="s">
        <v>252</v>
      </c>
      <c r="K8" s="148" t="s">
        <v>20</v>
      </c>
      <c r="L8" s="148" t="s">
        <v>20</v>
      </c>
      <c r="M8" s="143"/>
    </row>
    <row r="9" spans="1:13" s="4" customFormat="1" ht="18" customHeight="1">
      <c r="A9" s="144"/>
      <c r="B9" s="149"/>
      <c r="C9" s="150" t="s">
        <v>1</v>
      </c>
      <c r="D9" s="150" t="s">
        <v>2</v>
      </c>
      <c r="E9" s="150" t="s">
        <v>3</v>
      </c>
      <c r="F9" s="150" t="s">
        <v>4</v>
      </c>
      <c r="G9" s="150" t="s">
        <v>5</v>
      </c>
      <c r="H9" s="150" t="s">
        <v>6</v>
      </c>
      <c r="I9" s="150" t="s">
        <v>7</v>
      </c>
      <c r="J9" s="150" t="s">
        <v>8</v>
      </c>
      <c r="K9" s="150" t="s">
        <v>9</v>
      </c>
      <c r="L9" s="150" t="s">
        <v>10</v>
      </c>
      <c r="M9" s="144"/>
    </row>
    <row r="10" spans="1:13" s="126" customFormat="1" ht="18" customHeight="1">
      <c r="A10" s="170"/>
      <c r="B10" s="165" t="s">
        <v>48</v>
      </c>
      <c r="C10" s="166"/>
      <c r="D10" s="166"/>
      <c r="E10" s="166"/>
      <c r="F10" s="166"/>
      <c r="G10" s="166"/>
      <c r="H10" s="166"/>
      <c r="I10" s="166"/>
      <c r="J10" s="168">
        <f>J11+J32</f>
        <v>1168035.2861499998</v>
      </c>
      <c r="K10" s="169">
        <v>1</v>
      </c>
      <c r="L10" s="169">
        <v>0.32905871139287296</v>
      </c>
      <c r="M10" s="144"/>
    </row>
    <row r="11" spans="1:13" s="127" customFormat="1">
      <c r="A11" s="171"/>
      <c r="B11" s="154" t="s">
        <v>242</v>
      </c>
      <c r="C11" s="155"/>
      <c r="D11" s="155"/>
      <c r="E11" s="155"/>
      <c r="F11" s="155"/>
      <c r="G11" s="155"/>
      <c r="H11" s="155"/>
      <c r="I11" s="155"/>
      <c r="J11" s="160">
        <f>J12+J17+J29</f>
        <v>1155254.3551299998</v>
      </c>
      <c r="K11" s="161">
        <v>0.98905775264536089</v>
      </c>
      <c r="L11" s="161">
        <v>0.32545806957861328</v>
      </c>
      <c r="M11" s="140"/>
    </row>
    <row r="12" spans="1:13" s="127" customFormat="1">
      <c r="A12" s="171"/>
      <c r="B12" s="167" t="s">
        <v>45</v>
      </c>
      <c r="C12" s="155"/>
      <c r="D12" s="155"/>
      <c r="E12" s="155"/>
      <c r="F12" s="155"/>
      <c r="G12" s="155"/>
      <c r="H12" s="155"/>
      <c r="I12" s="155"/>
      <c r="J12" s="160">
        <v>1145332.0926699999</v>
      </c>
      <c r="K12" s="161">
        <v>0.9805629215579329</v>
      </c>
      <c r="L12" s="161">
        <v>0.32266277140748412</v>
      </c>
      <c r="M12" s="140"/>
    </row>
    <row r="13" spans="1:13" s="127" customFormat="1">
      <c r="A13" s="171"/>
      <c r="B13" s="157" t="s">
        <v>1640</v>
      </c>
      <c r="C13" s="153" t="s">
        <v>1641</v>
      </c>
      <c r="D13" s="153">
        <v>12</v>
      </c>
      <c r="E13" s="153" t="s">
        <v>308</v>
      </c>
      <c r="F13" s="153" t="s">
        <v>171</v>
      </c>
      <c r="G13" s="162" t="s">
        <v>173</v>
      </c>
      <c r="H13" s="163">
        <v>0</v>
      </c>
      <c r="I13" s="163">
        <v>0</v>
      </c>
      <c r="J13" s="158">
        <v>657450.34923000005</v>
      </c>
      <c r="K13" s="159">
        <v>0.56286856829218246</v>
      </c>
      <c r="L13" s="159">
        <v>0.18521680576577687</v>
      </c>
      <c r="M13" s="140"/>
    </row>
    <row r="14" spans="1:13" s="127" customFormat="1">
      <c r="A14" s="171"/>
      <c r="B14" s="157" t="s">
        <v>1642</v>
      </c>
      <c r="C14" s="153" t="s">
        <v>1643</v>
      </c>
      <c r="D14" s="153">
        <v>10</v>
      </c>
      <c r="E14" s="153" t="s">
        <v>308</v>
      </c>
      <c r="F14" s="153" t="s">
        <v>171</v>
      </c>
      <c r="G14" s="162" t="s">
        <v>173</v>
      </c>
      <c r="H14" s="163">
        <v>0</v>
      </c>
      <c r="I14" s="163">
        <v>0</v>
      </c>
      <c r="J14" s="158">
        <v>485689.45</v>
      </c>
      <c r="K14" s="159">
        <v>0.41581744640686091</v>
      </c>
      <c r="L14" s="159">
        <v>0.13682835308931665</v>
      </c>
      <c r="M14" s="140"/>
    </row>
    <row r="15" spans="1:13" s="127" customFormat="1">
      <c r="A15" s="171"/>
      <c r="B15" s="157" t="s">
        <v>1644</v>
      </c>
      <c r="C15" s="153" t="s">
        <v>1645</v>
      </c>
      <c r="D15" s="153">
        <v>26</v>
      </c>
      <c r="E15" s="153" t="s">
        <v>328</v>
      </c>
      <c r="F15" s="153" t="s">
        <v>171</v>
      </c>
      <c r="G15" s="162" t="s">
        <v>173</v>
      </c>
      <c r="H15" s="163">
        <v>0</v>
      </c>
      <c r="I15" s="163">
        <v>0</v>
      </c>
      <c r="J15" s="158">
        <v>2192.2934399999999</v>
      </c>
      <c r="K15" s="159">
        <v>1.8769068588895903E-3</v>
      </c>
      <c r="L15" s="159">
        <v>6.1761255239065342E-4</v>
      </c>
      <c r="M15" s="140"/>
    </row>
    <row r="16" spans="1:13" s="127" customFormat="1">
      <c r="A16" s="171"/>
      <c r="B16" s="156"/>
      <c r="C16" s="153"/>
      <c r="D16" s="153"/>
      <c r="E16" s="153"/>
      <c r="F16" s="153"/>
      <c r="G16" s="153"/>
      <c r="H16" s="153"/>
      <c r="I16" s="153"/>
      <c r="J16" s="153"/>
      <c r="K16" s="159"/>
      <c r="L16" s="153"/>
      <c r="M16" s="140"/>
    </row>
    <row r="17" spans="1:12" s="127" customFormat="1">
      <c r="A17" s="171"/>
      <c r="B17" s="167" t="s">
        <v>46</v>
      </c>
      <c r="C17" s="155"/>
      <c r="D17" s="155"/>
      <c r="E17" s="155"/>
      <c r="F17" s="155"/>
      <c r="G17" s="155"/>
      <c r="H17" s="155"/>
      <c r="I17" s="155"/>
      <c r="J17" s="160">
        <v>9895.9627199999995</v>
      </c>
      <c r="K17" s="161">
        <v>8.4723148669749639E-3</v>
      </c>
      <c r="L17" s="161">
        <v>2.7878890126414612E-3</v>
      </c>
    </row>
    <row r="18" spans="1:12" s="127" customFormat="1">
      <c r="A18" s="171"/>
      <c r="B18" s="157" t="s">
        <v>1646</v>
      </c>
      <c r="C18" s="153" t="s">
        <v>1647</v>
      </c>
      <c r="D18" s="153">
        <v>95</v>
      </c>
      <c r="E18" s="153" t="s">
        <v>696</v>
      </c>
      <c r="F18" s="153"/>
      <c r="G18" s="162" t="s">
        <v>172</v>
      </c>
      <c r="H18" s="163">
        <v>0</v>
      </c>
      <c r="I18" s="163">
        <v>0</v>
      </c>
      <c r="J18" s="158">
        <v>1.75E-3</v>
      </c>
      <c r="K18" s="159">
        <v>1.4982424082137394E-9</v>
      </c>
      <c r="L18" s="159">
        <v>4.9300971620096782E-10</v>
      </c>
    </row>
    <row r="19" spans="1:12" s="127" customFormat="1">
      <c r="A19" s="171"/>
      <c r="B19" s="157" t="s">
        <v>1646</v>
      </c>
      <c r="C19" s="153" t="s">
        <v>1648</v>
      </c>
      <c r="D19" s="153">
        <v>95</v>
      </c>
      <c r="E19" s="153" t="s">
        <v>696</v>
      </c>
      <c r="F19" s="153"/>
      <c r="G19" s="162" t="s">
        <v>182</v>
      </c>
      <c r="H19" s="163">
        <v>0</v>
      </c>
      <c r="I19" s="163">
        <v>0</v>
      </c>
      <c r="J19" s="158">
        <v>1.1999999999999999E-4</v>
      </c>
      <c r="K19" s="159">
        <v>1.0273662227751355E-10</v>
      </c>
      <c r="L19" s="159">
        <v>3.3806380539494933E-11</v>
      </c>
    </row>
    <row r="20" spans="1:12" s="127" customFormat="1">
      <c r="A20" s="171"/>
      <c r="B20" s="157" t="s">
        <v>1640</v>
      </c>
      <c r="C20" s="153" t="s">
        <v>1649</v>
      </c>
      <c r="D20" s="153">
        <v>12</v>
      </c>
      <c r="E20" s="153" t="s">
        <v>308</v>
      </c>
      <c r="F20" s="153" t="s">
        <v>171</v>
      </c>
      <c r="G20" s="162" t="s">
        <v>172</v>
      </c>
      <c r="H20" s="163">
        <v>0</v>
      </c>
      <c r="I20" s="163">
        <v>0</v>
      </c>
      <c r="J20" s="158">
        <v>329.75</v>
      </c>
      <c r="K20" s="159">
        <v>2.8231167663341747E-4</v>
      </c>
      <c r="L20" s="159">
        <v>9.2897116524153799E-5</v>
      </c>
    </row>
    <row r="21" spans="1:12" s="127" customFormat="1">
      <c r="A21" s="171"/>
      <c r="B21" s="157" t="s">
        <v>1640</v>
      </c>
      <c r="C21" s="153" t="s">
        <v>1650</v>
      </c>
      <c r="D21" s="153">
        <v>12</v>
      </c>
      <c r="E21" s="153" t="s">
        <v>308</v>
      </c>
      <c r="F21" s="153" t="s">
        <v>171</v>
      </c>
      <c r="G21" s="162" t="s">
        <v>174</v>
      </c>
      <c r="H21" s="163">
        <v>0</v>
      </c>
      <c r="I21" s="163">
        <v>0</v>
      </c>
      <c r="J21" s="158">
        <v>0.42</v>
      </c>
      <c r="K21" s="159">
        <v>3.5957817797129744E-7</v>
      </c>
      <c r="L21" s="159">
        <v>1.1832233188823227E-7</v>
      </c>
    </row>
    <row r="22" spans="1:12" s="127" customFormat="1">
      <c r="A22" s="171"/>
      <c r="B22" s="157" t="s">
        <v>1642</v>
      </c>
      <c r="C22" s="153" t="s">
        <v>1651</v>
      </c>
      <c r="D22" s="153">
        <v>10</v>
      </c>
      <c r="E22" s="153" t="s">
        <v>308</v>
      </c>
      <c r="F22" s="153" t="s">
        <v>171</v>
      </c>
      <c r="G22" s="162" t="s">
        <v>181</v>
      </c>
      <c r="H22" s="163">
        <v>0</v>
      </c>
      <c r="I22" s="163">
        <v>0</v>
      </c>
      <c r="J22" s="158">
        <v>23.602619999999998</v>
      </c>
      <c r="K22" s="159">
        <v>2.0207112130830725E-5</v>
      </c>
      <c r="L22" s="159">
        <v>6.6493262787424496E-6</v>
      </c>
    </row>
    <row r="23" spans="1:12" s="127" customFormat="1">
      <c r="A23" s="171"/>
      <c r="B23" s="157" t="s">
        <v>1642</v>
      </c>
      <c r="C23" s="153" t="s">
        <v>1652</v>
      </c>
      <c r="D23" s="153">
        <v>10</v>
      </c>
      <c r="E23" s="153" t="s">
        <v>308</v>
      </c>
      <c r="F23" s="153" t="s">
        <v>171</v>
      </c>
      <c r="G23" s="162" t="s">
        <v>175</v>
      </c>
      <c r="H23" s="163">
        <v>0</v>
      </c>
      <c r="I23" s="163">
        <v>0</v>
      </c>
      <c r="J23" s="158">
        <v>0.76307000000000003</v>
      </c>
      <c r="K23" s="159">
        <v>6.5329361967751899E-7</v>
      </c>
      <c r="L23" s="159">
        <v>2.1497195665227E-7</v>
      </c>
    </row>
    <row r="24" spans="1:12" s="127" customFormat="1">
      <c r="A24" s="171"/>
      <c r="B24" s="157" t="s">
        <v>1642</v>
      </c>
      <c r="C24" s="153" t="s">
        <v>1653</v>
      </c>
      <c r="D24" s="153">
        <v>10</v>
      </c>
      <c r="E24" s="153" t="s">
        <v>308</v>
      </c>
      <c r="F24" s="153" t="s">
        <v>171</v>
      </c>
      <c r="G24" s="162" t="s">
        <v>174</v>
      </c>
      <c r="H24" s="163">
        <v>0</v>
      </c>
      <c r="I24" s="163">
        <v>0</v>
      </c>
      <c r="J24" s="158">
        <v>19.210159999999998</v>
      </c>
      <c r="K24" s="159">
        <v>1.6446557931754997E-5</v>
      </c>
      <c r="L24" s="159">
        <v>5.4118831598715336E-6</v>
      </c>
    </row>
    <row r="25" spans="1:12" s="127" customFormat="1">
      <c r="A25" s="171"/>
      <c r="B25" s="157" t="s">
        <v>1642</v>
      </c>
      <c r="C25" s="153" t="s">
        <v>1654</v>
      </c>
      <c r="D25" s="153">
        <v>10</v>
      </c>
      <c r="E25" s="153" t="s">
        <v>308</v>
      </c>
      <c r="F25" s="153" t="s">
        <v>171</v>
      </c>
      <c r="G25" s="162" t="s">
        <v>172</v>
      </c>
      <c r="H25" s="163">
        <v>0</v>
      </c>
      <c r="I25" s="163">
        <v>0</v>
      </c>
      <c r="J25" s="158">
        <v>9487.4699999999993</v>
      </c>
      <c r="K25" s="159">
        <v>8.1225885146603456E-3</v>
      </c>
      <c r="L25" s="159">
        <v>2.6728085098086832E-3</v>
      </c>
    </row>
    <row r="26" spans="1:12" s="127" customFormat="1">
      <c r="A26" s="171"/>
      <c r="B26" s="157" t="s">
        <v>1644</v>
      </c>
      <c r="C26" s="153" t="s">
        <v>1655</v>
      </c>
      <c r="D26" s="153">
        <v>26</v>
      </c>
      <c r="E26" s="153" t="s">
        <v>328</v>
      </c>
      <c r="F26" s="153" t="s">
        <v>171</v>
      </c>
      <c r="G26" s="162" t="s">
        <v>175</v>
      </c>
      <c r="H26" s="163">
        <v>0</v>
      </c>
      <c r="I26" s="163">
        <v>0</v>
      </c>
      <c r="J26" s="158"/>
      <c r="K26" s="159">
        <v>0</v>
      </c>
      <c r="L26" s="159">
        <v>0</v>
      </c>
    </row>
    <row r="27" spans="1:12" s="127" customFormat="1">
      <c r="A27" s="171"/>
      <c r="B27" s="157" t="s">
        <v>1644</v>
      </c>
      <c r="C27" s="153" t="s">
        <v>1656</v>
      </c>
      <c r="D27" s="153">
        <v>26</v>
      </c>
      <c r="E27" s="153" t="s">
        <v>328</v>
      </c>
      <c r="F27" s="153" t="s">
        <v>171</v>
      </c>
      <c r="G27" s="162" t="s">
        <v>172</v>
      </c>
      <c r="H27" s="163">
        <v>0</v>
      </c>
      <c r="I27" s="163">
        <v>0</v>
      </c>
      <c r="J27" s="158">
        <v>34.744999999999997</v>
      </c>
      <c r="K27" s="159">
        <v>2.9746532841935071E-5</v>
      </c>
      <c r="L27" s="159">
        <v>9.7883557653729297E-6</v>
      </c>
    </row>
    <row r="28" spans="1:12" s="127" customFormat="1">
      <c r="A28" s="171"/>
      <c r="B28" s="156"/>
      <c r="C28" s="153"/>
      <c r="D28" s="153"/>
      <c r="E28" s="153"/>
      <c r="F28" s="153"/>
      <c r="G28" s="153"/>
      <c r="H28" s="153"/>
      <c r="I28" s="153"/>
      <c r="J28" s="153"/>
      <c r="K28" s="159"/>
      <c r="L28" s="153"/>
    </row>
    <row r="29" spans="1:12" s="127" customFormat="1">
      <c r="A29" s="171"/>
      <c r="B29" s="167" t="s">
        <v>47</v>
      </c>
      <c r="C29" s="155"/>
      <c r="D29" s="155"/>
      <c r="E29" s="155"/>
      <c r="F29" s="155"/>
      <c r="G29" s="155"/>
      <c r="H29" s="155"/>
      <c r="I29" s="155"/>
      <c r="J29" s="160">
        <v>26.29974</v>
      </c>
      <c r="K29" s="161">
        <v>2.251622045314012E-5</v>
      </c>
      <c r="L29" s="161">
        <v>7.4091584877481376E-6</v>
      </c>
    </row>
    <row r="30" spans="1:12" s="127" customFormat="1">
      <c r="A30" s="171"/>
      <c r="B30" s="157" t="s">
        <v>1646</v>
      </c>
      <c r="C30" s="153" t="s">
        <v>1657</v>
      </c>
      <c r="D30" s="153">
        <v>95</v>
      </c>
      <c r="E30" s="153" t="s">
        <v>696</v>
      </c>
      <c r="F30" s="153"/>
      <c r="G30" s="162" t="s">
        <v>173</v>
      </c>
      <c r="H30" s="163">
        <v>0</v>
      </c>
      <c r="I30" s="163">
        <v>0</v>
      </c>
      <c r="J30" s="158">
        <v>26.29974</v>
      </c>
      <c r="K30" s="159">
        <v>2.251622045314012E-5</v>
      </c>
      <c r="L30" s="159">
        <v>7.4091584877481376E-6</v>
      </c>
    </row>
    <row r="31" spans="1:12" s="127" customFormat="1">
      <c r="A31" s="171"/>
      <c r="B31" s="156"/>
      <c r="C31" s="153"/>
      <c r="D31" s="153"/>
      <c r="E31" s="153"/>
      <c r="F31" s="153"/>
      <c r="G31" s="153"/>
      <c r="H31" s="153"/>
      <c r="I31" s="153"/>
      <c r="J31" s="153"/>
      <c r="K31" s="159"/>
      <c r="L31" s="153"/>
    </row>
    <row r="32" spans="1:12" s="127" customFormat="1">
      <c r="A32" s="171"/>
      <c r="B32" s="154" t="s">
        <v>241</v>
      </c>
      <c r="C32" s="155"/>
      <c r="D32" s="155"/>
      <c r="E32" s="155"/>
      <c r="F32" s="155"/>
      <c r="G32" s="155"/>
      <c r="H32" s="155"/>
      <c r="I32" s="155"/>
      <c r="J32" s="160">
        <v>12780.93102</v>
      </c>
      <c r="K32" s="161">
        <v>1.0942247354639134E-2</v>
      </c>
      <c r="L32" s="161">
        <v>3.6006418142596262E-3</v>
      </c>
    </row>
    <row r="33" spans="1:12" s="127" customFormat="1">
      <c r="A33" s="171"/>
      <c r="B33" s="167" t="s">
        <v>46</v>
      </c>
      <c r="C33" s="155"/>
      <c r="D33" s="155"/>
      <c r="E33" s="155"/>
      <c r="F33" s="155"/>
      <c r="G33" s="155"/>
      <c r="H33" s="155"/>
      <c r="I33" s="155"/>
      <c r="J33" s="160">
        <v>12780.93102</v>
      </c>
      <c r="K33" s="161">
        <v>1.0942247354639134E-2</v>
      </c>
      <c r="L33" s="161">
        <v>3.6006418142596262E-3</v>
      </c>
    </row>
    <row r="34" spans="1:12" s="127" customFormat="1">
      <c r="A34" s="171"/>
      <c r="B34" s="157" t="s">
        <v>1658</v>
      </c>
      <c r="C34" s="153" t="s">
        <v>1659</v>
      </c>
      <c r="D34" s="153">
        <v>91</v>
      </c>
      <c r="E34" s="153" t="s">
        <v>1660</v>
      </c>
      <c r="F34" s="153" t="s">
        <v>1661</v>
      </c>
      <c r="G34" s="162" t="s">
        <v>1014</v>
      </c>
      <c r="H34" s="163">
        <v>0</v>
      </c>
      <c r="I34" s="163">
        <v>0</v>
      </c>
      <c r="J34" s="158">
        <v>-7.3700000000000002E-2</v>
      </c>
      <c r="K34" s="159">
        <v>-6.3097408848772909E-8</v>
      </c>
      <c r="L34" s="159">
        <v>-2.0762752048006475E-8</v>
      </c>
    </row>
    <row r="35" spans="1:12" s="127" customFormat="1">
      <c r="A35" s="171"/>
      <c r="B35" s="157" t="s">
        <v>1658</v>
      </c>
      <c r="C35" s="153" t="s">
        <v>1662</v>
      </c>
      <c r="D35" s="153">
        <v>91</v>
      </c>
      <c r="E35" s="153" t="s">
        <v>1660</v>
      </c>
      <c r="F35" s="153" t="s">
        <v>1661</v>
      </c>
      <c r="G35" s="162" t="s">
        <v>179</v>
      </c>
      <c r="H35" s="163">
        <v>0</v>
      </c>
      <c r="I35" s="163">
        <v>0</v>
      </c>
      <c r="J35" s="158">
        <v>111.96006</v>
      </c>
      <c r="K35" s="159">
        <v>9.5853319953231287E-5</v>
      </c>
      <c r="L35" s="159">
        <v>3.1541369946539042E-5</v>
      </c>
    </row>
    <row r="36" spans="1:12" s="127" customFormat="1">
      <c r="A36" s="171"/>
      <c r="B36" s="157" t="s">
        <v>1658</v>
      </c>
      <c r="C36" s="153" t="s">
        <v>1663</v>
      </c>
      <c r="D36" s="153">
        <v>91</v>
      </c>
      <c r="E36" s="153" t="s">
        <v>1660</v>
      </c>
      <c r="F36" s="153" t="s">
        <v>1661</v>
      </c>
      <c r="G36" s="162" t="s">
        <v>175</v>
      </c>
      <c r="H36" s="163">
        <v>0</v>
      </c>
      <c r="I36" s="163">
        <v>0</v>
      </c>
      <c r="J36" s="158">
        <v>392.79</v>
      </c>
      <c r="K36" s="159">
        <v>3.3628264886987128E-4</v>
      </c>
      <c r="L36" s="159">
        <v>1.106567351009018E-4</v>
      </c>
    </row>
    <row r="37" spans="1:12" s="127" customFormat="1">
      <c r="A37" s="171"/>
      <c r="B37" s="157" t="s">
        <v>1658</v>
      </c>
      <c r="C37" s="153" t="s">
        <v>1664</v>
      </c>
      <c r="D37" s="153">
        <v>91</v>
      </c>
      <c r="E37" s="153" t="s">
        <v>1660</v>
      </c>
      <c r="F37" s="153" t="s">
        <v>1661</v>
      </c>
      <c r="G37" s="162" t="s">
        <v>180</v>
      </c>
      <c r="H37" s="163">
        <v>0</v>
      </c>
      <c r="I37" s="163">
        <v>0</v>
      </c>
      <c r="J37" s="158">
        <v>67.742689999999996</v>
      </c>
      <c r="K37" s="159">
        <v>5.7997126288272456E-5</v>
      </c>
      <c r="L37" s="159">
        <v>1.908445964090865E-5</v>
      </c>
    </row>
    <row r="38" spans="1:12" s="127" customFormat="1">
      <c r="A38" s="171"/>
      <c r="B38" s="157" t="s">
        <v>1658</v>
      </c>
      <c r="C38" s="153" t="s">
        <v>1665</v>
      </c>
      <c r="D38" s="153">
        <v>91</v>
      </c>
      <c r="E38" s="153" t="s">
        <v>1660</v>
      </c>
      <c r="F38" s="153" t="s">
        <v>1661</v>
      </c>
      <c r="G38" s="162" t="s">
        <v>182</v>
      </c>
      <c r="H38" s="163">
        <v>0</v>
      </c>
      <c r="I38" s="163">
        <v>0</v>
      </c>
      <c r="J38" s="158">
        <v>543.46</v>
      </c>
      <c r="K38" s="159">
        <v>4.6527703952447939E-4</v>
      </c>
      <c r="L38" s="159">
        <v>1.53103463066616E-4</v>
      </c>
    </row>
    <row r="39" spans="1:12" s="127" customFormat="1">
      <c r="A39" s="171"/>
      <c r="B39" s="157" t="s">
        <v>1658</v>
      </c>
      <c r="C39" s="153" t="s">
        <v>1666</v>
      </c>
      <c r="D39" s="153">
        <v>91</v>
      </c>
      <c r="E39" s="153" t="s">
        <v>1660</v>
      </c>
      <c r="F39" s="153" t="s">
        <v>1661</v>
      </c>
      <c r="G39" s="162" t="s">
        <v>181</v>
      </c>
      <c r="H39" s="163">
        <v>0</v>
      </c>
      <c r="I39" s="163">
        <v>0</v>
      </c>
      <c r="J39" s="158">
        <v>-7.3840000000000003E-2</v>
      </c>
      <c r="K39" s="159">
        <v>-6.3217268241430008E-8</v>
      </c>
      <c r="L39" s="159">
        <v>-2.080219282530255E-8</v>
      </c>
    </row>
    <row r="40" spans="1:12" s="127" customFormat="1">
      <c r="A40" s="171"/>
      <c r="B40" s="157" t="s">
        <v>1658</v>
      </c>
      <c r="C40" s="153" t="s">
        <v>1667</v>
      </c>
      <c r="D40" s="153">
        <v>91</v>
      </c>
      <c r="E40" s="153" t="s">
        <v>1660</v>
      </c>
      <c r="F40" s="153" t="s">
        <v>1661</v>
      </c>
      <c r="G40" s="162" t="s">
        <v>174</v>
      </c>
      <c r="H40" s="163">
        <v>0</v>
      </c>
      <c r="I40" s="163">
        <v>0</v>
      </c>
      <c r="J40" s="158">
        <v>1905.95</v>
      </c>
      <c r="K40" s="159">
        <v>1.6317572102485581E-3</v>
      </c>
      <c r="L40" s="159">
        <v>5.3694392491041975E-4</v>
      </c>
    </row>
    <row r="41" spans="1:12" s="127" customFormat="1">
      <c r="A41" s="171"/>
      <c r="B41" s="157" t="s">
        <v>1658</v>
      </c>
      <c r="C41" s="153" t="s">
        <v>1668</v>
      </c>
      <c r="D41" s="153">
        <v>91</v>
      </c>
      <c r="E41" s="153" t="s">
        <v>1660</v>
      </c>
      <c r="F41" s="153" t="s">
        <v>1661</v>
      </c>
      <c r="G41" s="162" t="s">
        <v>172</v>
      </c>
      <c r="H41" s="163">
        <v>0</v>
      </c>
      <c r="I41" s="163">
        <v>0</v>
      </c>
      <c r="J41" s="158">
        <v>9759.25</v>
      </c>
      <c r="K41" s="159">
        <v>8.3552698413485345E-3</v>
      </c>
      <c r="L41" s="159">
        <v>2.7493743273338828E-3</v>
      </c>
    </row>
    <row r="42" spans="1:12" s="127" customFormat="1">
      <c r="A42" s="171"/>
      <c r="B42" s="157" t="s">
        <v>1658</v>
      </c>
      <c r="C42" s="153" t="s">
        <v>1669</v>
      </c>
      <c r="D42" s="153">
        <v>91</v>
      </c>
      <c r="E42" s="153" t="s">
        <v>1660</v>
      </c>
      <c r="F42" s="153" t="s">
        <v>1661</v>
      </c>
      <c r="G42" s="162" t="s">
        <v>177</v>
      </c>
      <c r="H42" s="163">
        <v>0</v>
      </c>
      <c r="I42" s="163">
        <v>0</v>
      </c>
      <c r="J42" s="158">
        <v>-7.4189999999999992E-2</v>
      </c>
      <c r="K42" s="159">
        <v>-6.3516916723072758E-8</v>
      </c>
      <c r="L42" s="159">
        <v>-2.0900794768542742E-8</v>
      </c>
    </row>
    <row r="43" spans="1:12" s="127" customFormat="1">
      <c r="A43" s="140"/>
      <c r="B43" s="140"/>
      <c r="C43" s="140"/>
      <c r="D43" s="141"/>
      <c r="E43" s="140"/>
      <c r="F43" s="140"/>
      <c r="G43" s="140"/>
      <c r="H43" s="140"/>
      <c r="I43" s="140"/>
      <c r="J43" s="140"/>
      <c r="K43" s="140"/>
      <c r="L43" s="140"/>
    </row>
    <row r="44" spans="1:12" s="127" customFormat="1">
      <c r="A44" s="140"/>
      <c r="B44" s="140"/>
      <c r="C44" s="140"/>
      <c r="D44" s="141"/>
      <c r="E44" s="140"/>
      <c r="F44" s="140"/>
      <c r="G44" s="140"/>
      <c r="H44" s="140"/>
      <c r="I44" s="140"/>
      <c r="J44" s="140"/>
      <c r="K44" s="140"/>
      <c r="L44" s="140"/>
    </row>
    <row r="45" spans="1:12" s="127" customFormat="1">
      <c r="A45" s="140"/>
      <c r="B45" s="140"/>
      <c r="C45" s="140"/>
      <c r="D45" s="141"/>
      <c r="E45" s="140"/>
      <c r="F45" s="140"/>
      <c r="G45" s="140"/>
      <c r="H45" s="140"/>
      <c r="I45" s="140"/>
      <c r="J45" s="140"/>
      <c r="K45" s="140"/>
      <c r="L45" s="140"/>
    </row>
    <row r="46" spans="1:12" s="127" customFormat="1">
      <c r="A46" s="140"/>
      <c r="B46" s="164" t="s">
        <v>262</v>
      </c>
      <c r="C46" s="140"/>
      <c r="D46" s="141"/>
      <c r="E46" s="140"/>
      <c r="F46" s="140"/>
      <c r="G46" s="140"/>
      <c r="H46" s="140"/>
      <c r="I46" s="140"/>
      <c r="J46" s="140"/>
      <c r="K46" s="140"/>
      <c r="L46" s="140"/>
    </row>
    <row r="47" spans="1:12" s="127" customFormat="1">
      <c r="A47" s="140"/>
      <c r="B47" s="164" t="s">
        <v>121</v>
      </c>
      <c r="C47" s="140"/>
      <c r="D47" s="141"/>
      <c r="E47" s="140"/>
      <c r="F47" s="140"/>
      <c r="G47" s="140"/>
      <c r="H47" s="140"/>
      <c r="I47" s="140"/>
      <c r="J47" s="140"/>
      <c r="K47" s="140"/>
      <c r="L47" s="140"/>
    </row>
    <row r="48" spans="1:12" s="127" customFormat="1">
      <c r="A48" s="140"/>
      <c r="B48" s="164" t="s">
        <v>247</v>
      </c>
      <c r="C48" s="140"/>
      <c r="D48" s="141"/>
      <c r="E48" s="140"/>
      <c r="F48" s="140"/>
      <c r="G48" s="140"/>
      <c r="H48" s="140"/>
      <c r="I48" s="140"/>
      <c r="J48" s="140"/>
      <c r="K48" s="140"/>
      <c r="L48" s="140"/>
    </row>
    <row r="49" spans="2:4" s="127" customFormat="1">
      <c r="B49" s="164" t="s">
        <v>257</v>
      </c>
      <c r="C49" s="140"/>
      <c r="D49" s="141"/>
    </row>
    <row r="50" spans="2:4" s="127" customFormat="1">
      <c r="B50" s="140"/>
      <c r="C50" s="140"/>
      <c r="D50" s="141"/>
    </row>
    <row r="51" spans="2:4" s="127" customFormat="1">
      <c r="B51" s="140"/>
      <c r="C51" s="140"/>
      <c r="D51" s="141"/>
    </row>
    <row r="52" spans="2:4" s="127" customFormat="1">
      <c r="B52" s="140"/>
      <c r="C52" s="140"/>
      <c r="D52" s="141"/>
    </row>
    <row r="53" spans="2:4" s="127" customFormat="1">
      <c r="B53" s="140"/>
      <c r="C53" s="140"/>
      <c r="D53" s="141"/>
    </row>
    <row r="54" spans="2:4" s="127" customFormat="1">
      <c r="B54" s="140"/>
      <c r="C54" s="140"/>
      <c r="D54" s="141"/>
    </row>
    <row r="55" spans="2:4" s="127" customFormat="1">
      <c r="B55" s="140"/>
      <c r="C55" s="140"/>
      <c r="D55" s="141"/>
    </row>
    <row r="56" spans="2:4" s="127" customFormat="1">
      <c r="B56" s="140"/>
      <c r="C56" s="140"/>
      <c r="D56" s="141"/>
    </row>
    <row r="57" spans="2:4" s="127" customFormat="1">
      <c r="B57" s="140"/>
      <c r="C57" s="140"/>
      <c r="D57" s="141"/>
    </row>
    <row r="58" spans="2:4" s="127" customFormat="1">
      <c r="B58" s="140"/>
      <c r="C58" s="140"/>
      <c r="D58" s="141"/>
    </row>
    <row r="59" spans="2:4">
      <c r="B59" s="140"/>
      <c r="C59" s="140"/>
      <c r="D59" s="141"/>
    </row>
    <row r="60" spans="2:4">
      <c r="B60" s="140"/>
      <c r="C60" s="140"/>
      <c r="D60" s="141"/>
    </row>
    <row r="61" spans="2:4">
      <c r="B61" s="140"/>
      <c r="C61" s="140"/>
      <c r="D61" s="141"/>
    </row>
    <row r="62" spans="2:4">
      <c r="B62" s="140"/>
      <c r="C62" s="140"/>
      <c r="D62" s="141"/>
    </row>
    <row r="63" spans="2:4">
      <c r="B63" s="140"/>
      <c r="C63" s="140"/>
      <c r="D63" s="141"/>
    </row>
    <row r="64" spans="2:4">
      <c r="B64" s="140"/>
      <c r="C64" s="140"/>
      <c r="D64" s="141"/>
    </row>
    <row r="65" spans="4:4">
      <c r="D65" s="141"/>
    </row>
    <row r="66" spans="4:4">
      <c r="D66" s="141"/>
    </row>
    <row r="67" spans="4:4">
      <c r="D67" s="141"/>
    </row>
    <row r="68" spans="4:4">
      <c r="D68" s="141"/>
    </row>
    <row r="69" spans="4:4">
      <c r="D69" s="141"/>
    </row>
    <row r="70" spans="4:4">
      <c r="D70" s="141"/>
    </row>
    <row r="71" spans="4:4">
      <c r="D71" s="141"/>
    </row>
    <row r="72" spans="4:4">
      <c r="D72" s="141"/>
    </row>
    <row r="73" spans="4:4">
      <c r="D73" s="141"/>
    </row>
    <row r="74" spans="4:4">
      <c r="D74" s="141"/>
    </row>
    <row r="75" spans="4:4">
      <c r="D75" s="141"/>
    </row>
    <row r="76" spans="4:4">
      <c r="D76" s="141"/>
    </row>
    <row r="77" spans="4:4">
      <c r="D77" s="141"/>
    </row>
    <row r="78" spans="4:4">
      <c r="D78" s="141"/>
    </row>
    <row r="79" spans="4:4">
      <c r="D79" s="141"/>
    </row>
    <row r="80" spans="4:4">
      <c r="D80" s="141"/>
    </row>
    <row r="81" spans="4:4">
      <c r="D81" s="141"/>
    </row>
    <row r="82" spans="4:4">
      <c r="D82" s="141"/>
    </row>
    <row r="83" spans="4:4">
      <c r="D83" s="141"/>
    </row>
    <row r="84" spans="4:4">
      <c r="D84" s="141"/>
    </row>
    <row r="85" spans="4:4">
      <c r="D85" s="141"/>
    </row>
    <row r="86" spans="4:4">
      <c r="D86" s="141"/>
    </row>
    <row r="87" spans="4:4">
      <c r="D87" s="141"/>
    </row>
    <row r="88" spans="4:4">
      <c r="D88" s="141"/>
    </row>
    <row r="89" spans="4:4">
      <c r="D89" s="141"/>
    </row>
    <row r="90" spans="4:4">
      <c r="D90" s="141"/>
    </row>
    <row r="91" spans="4:4">
      <c r="D91" s="141"/>
    </row>
    <row r="92" spans="4:4">
      <c r="D92" s="141"/>
    </row>
    <row r="93" spans="4:4">
      <c r="D93" s="141"/>
    </row>
    <row r="94" spans="4:4">
      <c r="D94" s="141"/>
    </row>
    <row r="95" spans="4:4">
      <c r="D95" s="141"/>
    </row>
    <row r="96" spans="4:4">
      <c r="D96" s="141"/>
    </row>
    <row r="97" spans="4:4">
      <c r="D97" s="141"/>
    </row>
    <row r="98" spans="4:4">
      <c r="D98" s="141"/>
    </row>
    <row r="99" spans="4:4">
      <c r="D99" s="141"/>
    </row>
    <row r="100" spans="4:4">
      <c r="D100" s="141"/>
    </row>
    <row r="101" spans="4:4">
      <c r="D101" s="141"/>
    </row>
    <row r="102" spans="4:4">
      <c r="D102" s="141"/>
    </row>
    <row r="103" spans="4:4">
      <c r="D103" s="141"/>
    </row>
    <row r="104" spans="4:4">
      <c r="D104" s="141"/>
    </row>
    <row r="105" spans="4:4">
      <c r="D105" s="141"/>
    </row>
    <row r="106" spans="4:4">
      <c r="D106" s="141"/>
    </row>
    <row r="107" spans="4:4">
      <c r="D107" s="141"/>
    </row>
    <row r="108" spans="4:4">
      <c r="D108" s="141"/>
    </row>
    <row r="109" spans="4:4">
      <c r="D109" s="141"/>
    </row>
    <row r="110" spans="4:4">
      <c r="D110" s="141"/>
    </row>
    <row r="111" spans="4:4">
      <c r="D111" s="141"/>
    </row>
    <row r="112" spans="4:4">
      <c r="D112" s="141"/>
    </row>
    <row r="113" spans="4:4">
      <c r="D113" s="141"/>
    </row>
    <row r="114" spans="4:4">
      <c r="D114" s="141"/>
    </row>
    <row r="115" spans="4:4">
      <c r="D115" s="141"/>
    </row>
    <row r="116" spans="4:4">
      <c r="D116" s="141"/>
    </row>
    <row r="117" spans="4:4">
      <c r="D117" s="141"/>
    </row>
    <row r="118" spans="4:4">
      <c r="D118" s="141"/>
    </row>
    <row r="119" spans="4:4">
      <c r="D119" s="141"/>
    </row>
    <row r="120" spans="4:4">
      <c r="D120" s="141"/>
    </row>
    <row r="121" spans="4:4">
      <c r="D121" s="141"/>
    </row>
    <row r="122" spans="4:4">
      <c r="D122" s="141"/>
    </row>
    <row r="123" spans="4:4">
      <c r="D123" s="141"/>
    </row>
    <row r="124" spans="4:4">
      <c r="D124" s="141"/>
    </row>
    <row r="125" spans="4:4">
      <c r="D125" s="141"/>
    </row>
    <row r="126" spans="4:4">
      <c r="D126" s="141"/>
    </row>
    <row r="127" spans="4:4">
      <c r="D127" s="141"/>
    </row>
    <row r="128" spans="4:4">
      <c r="D128" s="141"/>
    </row>
    <row r="129" spans="4:4">
      <c r="D129" s="141"/>
    </row>
    <row r="130" spans="4:4">
      <c r="D130" s="141"/>
    </row>
    <row r="131" spans="4:4">
      <c r="D131" s="141"/>
    </row>
    <row r="132" spans="4:4">
      <c r="D132" s="141"/>
    </row>
    <row r="133" spans="4:4">
      <c r="D133" s="141"/>
    </row>
    <row r="134" spans="4:4">
      <c r="D134" s="141"/>
    </row>
    <row r="135" spans="4:4">
      <c r="D135" s="141"/>
    </row>
    <row r="136" spans="4:4">
      <c r="D136" s="141"/>
    </row>
    <row r="137" spans="4:4">
      <c r="D137" s="141"/>
    </row>
    <row r="138" spans="4:4">
      <c r="D138" s="141"/>
    </row>
    <row r="139" spans="4:4">
      <c r="D139" s="141"/>
    </row>
    <row r="140" spans="4:4">
      <c r="D140" s="141"/>
    </row>
    <row r="141" spans="4:4">
      <c r="D141" s="141"/>
    </row>
    <row r="142" spans="4:4">
      <c r="D142" s="141"/>
    </row>
    <row r="143" spans="4:4">
      <c r="D143" s="141"/>
    </row>
    <row r="144" spans="4:4">
      <c r="D144" s="141"/>
    </row>
    <row r="145" spans="4:4">
      <c r="D145" s="141"/>
    </row>
    <row r="146" spans="4:4">
      <c r="D146" s="141"/>
    </row>
    <row r="147" spans="4:4">
      <c r="D147" s="141"/>
    </row>
    <row r="148" spans="4:4">
      <c r="D148" s="141"/>
    </row>
    <row r="149" spans="4:4">
      <c r="D149" s="141"/>
    </row>
    <row r="150" spans="4:4">
      <c r="D150" s="141"/>
    </row>
    <row r="151" spans="4:4">
      <c r="D151" s="141"/>
    </row>
    <row r="152" spans="4:4">
      <c r="D152" s="141"/>
    </row>
    <row r="153" spans="4:4">
      <c r="D153" s="141"/>
    </row>
    <row r="154" spans="4:4">
      <c r="D154" s="141"/>
    </row>
    <row r="155" spans="4:4">
      <c r="D155" s="141"/>
    </row>
    <row r="156" spans="4:4">
      <c r="D156" s="141"/>
    </row>
    <row r="157" spans="4:4">
      <c r="D157" s="141"/>
    </row>
    <row r="158" spans="4:4">
      <c r="D158" s="141"/>
    </row>
    <row r="159" spans="4:4">
      <c r="D159" s="141"/>
    </row>
    <row r="160" spans="4:4">
      <c r="D160" s="141"/>
    </row>
    <row r="161" spans="4:4">
      <c r="D161" s="141"/>
    </row>
    <row r="162" spans="4:4">
      <c r="D162" s="141"/>
    </row>
    <row r="163" spans="4:4">
      <c r="D163" s="141"/>
    </row>
    <row r="164" spans="4:4">
      <c r="D164" s="141"/>
    </row>
    <row r="165" spans="4:4">
      <c r="D165" s="141"/>
    </row>
    <row r="166" spans="4:4">
      <c r="D166" s="141"/>
    </row>
    <row r="167" spans="4:4">
      <c r="D167" s="141"/>
    </row>
    <row r="168" spans="4:4">
      <c r="D168" s="141"/>
    </row>
    <row r="169" spans="4:4">
      <c r="D169" s="141"/>
    </row>
    <row r="170" spans="4:4">
      <c r="D170" s="141"/>
    </row>
    <row r="171" spans="4:4">
      <c r="D171" s="141"/>
    </row>
    <row r="172" spans="4:4">
      <c r="D172" s="141"/>
    </row>
    <row r="173" spans="4:4">
      <c r="D173" s="141"/>
    </row>
    <row r="174" spans="4:4">
      <c r="D174" s="141"/>
    </row>
    <row r="175" spans="4:4">
      <c r="D175" s="141"/>
    </row>
    <row r="176" spans="4:4">
      <c r="D176" s="141"/>
    </row>
    <row r="177" spans="4:4">
      <c r="D177" s="141"/>
    </row>
    <row r="178" spans="4:4">
      <c r="D178" s="141"/>
    </row>
    <row r="179" spans="4:4">
      <c r="D179" s="141"/>
    </row>
    <row r="180" spans="4:4">
      <c r="D180" s="141"/>
    </row>
    <row r="181" spans="4:4">
      <c r="D181" s="141"/>
    </row>
    <row r="182" spans="4:4">
      <c r="D182" s="141"/>
    </row>
    <row r="183" spans="4:4">
      <c r="D183" s="141"/>
    </row>
    <row r="184" spans="4:4">
      <c r="D184" s="141"/>
    </row>
    <row r="185" spans="4:4">
      <c r="D185" s="141"/>
    </row>
    <row r="186" spans="4:4">
      <c r="D186" s="141"/>
    </row>
    <row r="187" spans="4:4">
      <c r="D187" s="141"/>
    </row>
    <row r="188" spans="4:4">
      <c r="D188" s="141"/>
    </row>
    <row r="189" spans="4:4">
      <c r="D189" s="141"/>
    </row>
    <row r="190" spans="4:4">
      <c r="D190" s="141"/>
    </row>
    <row r="191" spans="4:4">
      <c r="D191" s="141"/>
    </row>
    <row r="192" spans="4:4">
      <c r="D192" s="141"/>
    </row>
    <row r="193" spans="4:4">
      <c r="D193" s="141"/>
    </row>
    <row r="194" spans="4:4">
      <c r="D194" s="141"/>
    </row>
    <row r="195" spans="4:4">
      <c r="D195" s="141"/>
    </row>
    <row r="196" spans="4:4">
      <c r="D196" s="141"/>
    </row>
    <row r="197" spans="4:4">
      <c r="D197" s="141"/>
    </row>
    <row r="198" spans="4:4">
      <c r="D198" s="141"/>
    </row>
    <row r="199" spans="4:4">
      <c r="D199" s="141"/>
    </row>
    <row r="200" spans="4:4">
      <c r="D200" s="141"/>
    </row>
    <row r="201" spans="4:4">
      <c r="D201" s="141"/>
    </row>
    <row r="202" spans="4:4">
      <c r="D202" s="141"/>
    </row>
    <row r="203" spans="4:4">
      <c r="D203" s="141"/>
    </row>
    <row r="204" spans="4:4">
      <c r="D204" s="141"/>
    </row>
    <row r="205" spans="4:4">
      <c r="D205" s="141"/>
    </row>
    <row r="206" spans="4:4">
      <c r="D206" s="141"/>
    </row>
    <row r="207" spans="4:4">
      <c r="D207" s="141"/>
    </row>
    <row r="208" spans="4:4">
      <c r="D208" s="141"/>
    </row>
    <row r="209" spans="4:4">
      <c r="D209" s="141"/>
    </row>
    <row r="210" spans="4:4">
      <c r="D210" s="141"/>
    </row>
    <row r="211" spans="4:4">
      <c r="D211" s="141"/>
    </row>
    <row r="212" spans="4:4">
      <c r="D212" s="141"/>
    </row>
    <row r="213" spans="4:4">
      <c r="D213" s="141"/>
    </row>
    <row r="214" spans="4:4">
      <c r="D214" s="141"/>
    </row>
    <row r="215" spans="4:4">
      <c r="D215" s="141"/>
    </row>
    <row r="216" spans="4:4">
      <c r="D216" s="141"/>
    </row>
    <row r="217" spans="4:4">
      <c r="D217" s="141"/>
    </row>
    <row r="218" spans="4:4">
      <c r="D218" s="141"/>
    </row>
    <row r="219" spans="4:4">
      <c r="D219" s="141"/>
    </row>
    <row r="220" spans="4:4">
      <c r="D220" s="141"/>
    </row>
    <row r="221" spans="4:4">
      <c r="D221" s="141"/>
    </row>
    <row r="222" spans="4:4">
      <c r="D222" s="141"/>
    </row>
    <row r="223" spans="4:4">
      <c r="D223" s="141"/>
    </row>
    <row r="224" spans="4:4">
      <c r="D224" s="141"/>
    </row>
    <row r="225" spans="4:4">
      <c r="D225" s="141"/>
    </row>
    <row r="226" spans="4:4">
      <c r="D226" s="141"/>
    </row>
    <row r="227" spans="4:4">
      <c r="D227" s="141"/>
    </row>
    <row r="228" spans="4:4">
      <c r="D228" s="141"/>
    </row>
    <row r="229" spans="4:4">
      <c r="D229" s="141"/>
    </row>
    <row r="230" spans="4:4">
      <c r="D230" s="141"/>
    </row>
    <row r="231" spans="4:4">
      <c r="D231" s="141"/>
    </row>
    <row r="232" spans="4:4">
      <c r="D232" s="141"/>
    </row>
    <row r="233" spans="4:4">
      <c r="D233" s="141"/>
    </row>
    <row r="234" spans="4:4">
      <c r="D234" s="141"/>
    </row>
    <row r="235" spans="4:4">
      <c r="D235" s="141"/>
    </row>
    <row r="236" spans="4:4">
      <c r="D236" s="141"/>
    </row>
    <row r="237" spans="4:4">
      <c r="D237" s="141"/>
    </row>
    <row r="238" spans="4:4">
      <c r="D238" s="141"/>
    </row>
    <row r="239" spans="4:4">
      <c r="D239" s="141"/>
    </row>
    <row r="240" spans="4:4">
      <c r="D240" s="141"/>
    </row>
    <row r="241" spans="4:4">
      <c r="D241" s="141"/>
    </row>
    <row r="242" spans="4:4">
      <c r="D242" s="141"/>
    </row>
    <row r="243" spans="4:4">
      <c r="D243" s="141"/>
    </row>
    <row r="244" spans="4:4">
      <c r="D244" s="141"/>
    </row>
    <row r="245" spans="4:4">
      <c r="D245" s="141"/>
    </row>
    <row r="246" spans="4:4">
      <c r="D246" s="141"/>
    </row>
    <row r="247" spans="4:4">
      <c r="D247" s="141"/>
    </row>
    <row r="248" spans="4:4">
      <c r="D248" s="141"/>
    </row>
    <row r="249" spans="4:4">
      <c r="D249" s="141"/>
    </row>
    <row r="250" spans="4:4">
      <c r="D250" s="141"/>
    </row>
    <row r="251" spans="4:4">
      <c r="D251" s="141"/>
    </row>
    <row r="252" spans="4:4">
      <c r="D252" s="141"/>
    </row>
    <row r="253" spans="4:4">
      <c r="D253" s="141"/>
    </row>
    <row r="254" spans="4:4">
      <c r="D254" s="141"/>
    </row>
    <row r="255" spans="4:4">
      <c r="D255" s="141"/>
    </row>
    <row r="256" spans="4:4">
      <c r="D256" s="141"/>
    </row>
    <row r="257" spans="4:4">
      <c r="D257" s="141"/>
    </row>
    <row r="258" spans="4:4">
      <c r="D258" s="141"/>
    </row>
    <row r="259" spans="4:4">
      <c r="D259" s="141"/>
    </row>
    <row r="260" spans="4:4">
      <c r="D260" s="141"/>
    </row>
    <row r="261" spans="4:4">
      <c r="D261" s="141"/>
    </row>
    <row r="262" spans="4:4">
      <c r="D262" s="141"/>
    </row>
    <row r="263" spans="4:4">
      <c r="D263" s="141"/>
    </row>
    <row r="264" spans="4:4">
      <c r="D264" s="141"/>
    </row>
    <row r="265" spans="4:4">
      <c r="D265" s="141"/>
    </row>
    <row r="266" spans="4:4">
      <c r="D266" s="141"/>
    </row>
    <row r="267" spans="4:4">
      <c r="D267" s="141"/>
    </row>
    <row r="268" spans="4:4">
      <c r="D268" s="141"/>
    </row>
    <row r="269" spans="4:4">
      <c r="D269" s="141"/>
    </row>
    <row r="270" spans="4:4">
      <c r="D270" s="141"/>
    </row>
    <row r="271" spans="4:4">
      <c r="D271" s="141"/>
    </row>
    <row r="272" spans="4:4">
      <c r="D272" s="141"/>
    </row>
    <row r="273" spans="4:4">
      <c r="D273" s="141"/>
    </row>
    <row r="274" spans="4:4">
      <c r="D274" s="141"/>
    </row>
    <row r="275" spans="4:4">
      <c r="D275" s="141"/>
    </row>
    <row r="276" spans="4:4">
      <c r="D276" s="141"/>
    </row>
    <row r="277" spans="4:4">
      <c r="D277" s="141"/>
    </row>
    <row r="278" spans="4:4">
      <c r="D278" s="141"/>
    </row>
    <row r="279" spans="4:4">
      <c r="D279" s="141"/>
    </row>
    <row r="280" spans="4:4">
      <c r="D280" s="141"/>
    </row>
    <row r="281" spans="4:4">
      <c r="D281" s="141"/>
    </row>
    <row r="282" spans="4:4">
      <c r="D282" s="141"/>
    </row>
    <row r="283" spans="4:4">
      <c r="D283" s="141"/>
    </row>
    <row r="284" spans="4:4">
      <c r="D284" s="141"/>
    </row>
    <row r="285" spans="4:4">
      <c r="D285" s="141"/>
    </row>
    <row r="286" spans="4:4">
      <c r="D286" s="141"/>
    </row>
    <row r="287" spans="4:4">
      <c r="D287" s="141"/>
    </row>
    <row r="288" spans="4:4">
      <c r="D288" s="141"/>
    </row>
    <row r="289" spans="4:4">
      <c r="D289" s="141"/>
    </row>
    <row r="290" spans="4:4">
      <c r="D290" s="141"/>
    </row>
    <row r="291" spans="4:4">
      <c r="D291" s="141"/>
    </row>
    <row r="292" spans="4:4">
      <c r="D292" s="141"/>
    </row>
    <row r="293" spans="4:4">
      <c r="D293" s="141"/>
    </row>
    <row r="294" spans="4:4">
      <c r="D294" s="141"/>
    </row>
    <row r="295" spans="4:4">
      <c r="D295" s="141"/>
    </row>
    <row r="296" spans="4:4">
      <c r="D296" s="141"/>
    </row>
    <row r="297" spans="4:4">
      <c r="D297" s="141"/>
    </row>
    <row r="298" spans="4:4">
      <c r="D298" s="141"/>
    </row>
    <row r="299" spans="4:4">
      <c r="D299" s="141"/>
    </row>
    <row r="300" spans="4:4">
      <c r="D300" s="141"/>
    </row>
    <row r="301" spans="4:4">
      <c r="D301" s="141"/>
    </row>
    <row r="302" spans="4:4">
      <c r="D302" s="141"/>
    </row>
    <row r="303" spans="4:4">
      <c r="D303" s="141"/>
    </row>
    <row r="304" spans="4:4">
      <c r="D304" s="141"/>
    </row>
    <row r="305" spans="4:4">
      <c r="D305" s="141"/>
    </row>
    <row r="306" spans="4:4">
      <c r="D306" s="141"/>
    </row>
    <row r="307" spans="4:4">
      <c r="D307" s="141"/>
    </row>
    <row r="308" spans="4:4">
      <c r="D308" s="141"/>
    </row>
    <row r="309" spans="4:4">
      <c r="D309" s="141"/>
    </row>
    <row r="310" spans="4:4">
      <c r="D310" s="141"/>
    </row>
    <row r="311" spans="4:4">
      <c r="D311" s="141"/>
    </row>
    <row r="312" spans="4:4">
      <c r="D312" s="141"/>
    </row>
    <row r="313" spans="4:4">
      <c r="D313" s="141"/>
    </row>
    <row r="314" spans="4:4">
      <c r="D314" s="141"/>
    </row>
    <row r="315" spans="4:4">
      <c r="D315" s="141"/>
    </row>
    <row r="316" spans="4:4">
      <c r="D316" s="141"/>
    </row>
    <row r="317" spans="4:4">
      <c r="D317" s="141"/>
    </row>
    <row r="318" spans="4:4">
      <c r="D318" s="141"/>
    </row>
    <row r="319" spans="4:4">
      <c r="D319" s="141"/>
    </row>
    <row r="320" spans="4:4">
      <c r="D320" s="141"/>
    </row>
    <row r="321" spans="4:4">
      <c r="D321" s="141"/>
    </row>
    <row r="322" spans="4:4">
      <c r="D322" s="141"/>
    </row>
    <row r="323" spans="4:4">
      <c r="D323" s="141"/>
    </row>
    <row r="324" spans="4:4">
      <c r="D324" s="141"/>
    </row>
    <row r="325" spans="4:4">
      <c r="D325" s="141"/>
    </row>
    <row r="326" spans="4:4">
      <c r="D326" s="141"/>
    </row>
    <row r="327" spans="4:4">
      <c r="D327" s="141"/>
    </row>
    <row r="328" spans="4:4">
      <c r="D328" s="141"/>
    </row>
    <row r="329" spans="4:4">
      <c r="D329" s="141"/>
    </row>
    <row r="330" spans="4:4">
      <c r="D330" s="141"/>
    </row>
    <row r="331" spans="4:4">
      <c r="D331" s="141"/>
    </row>
    <row r="332" spans="4:4">
      <c r="D332" s="141"/>
    </row>
    <row r="333" spans="4:4">
      <c r="D333" s="141"/>
    </row>
    <row r="334" spans="4:4">
      <c r="D334" s="141"/>
    </row>
    <row r="335" spans="4:4">
      <c r="D335" s="141"/>
    </row>
    <row r="336" spans="4:4">
      <c r="D336" s="141"/>
    </row>
    <row r="337" spans="4:4">
      <c r="D337" s="141"/>
    </row>
    <row r="338" spans="4:4">
      <c r="D338" s="141"/>
    </row>
    <row r="339" spans="4:4">
      <c r="D339" s="141"/>
    </row>
    <row r="340" spans="4:4">
      <c r="D340" s="141"/>
    </row>
    <row r="341" spans="4:4">
      <c r="D341" s="141"/>
    </row>
    <row r="342" spans="4:4">
      <c r="D342" s="141"/>
    </row>
    <row r="343" spans="4:4">
      <c r="D343" s="141"/>
    </row>
    <row r="344" spans="4:4">
      <c r="D344" s="141"/>
    </row>
    <row r="345" spans="4:4">
      <c r="D345" s="141"/>
    </row>
    <row r="346" spans="4:4">
      <c r="D346" s="141"/>
    </row>
    <row r="347" spans="4:4">
      <c r="D347" s="141"/>
    </row>
    <row r="348" spans="4:4">
      <c r="D348" s="141"/>
    </row>
    <row r="349" spans="4:4">
      <c r="D349" s="141"/>
    </row>
    <row r="350" spans="4:4">
      <c r="D350" s="141"/>
    </row>
    <row r="351" spans="4:4">
      <c r="D351" s="141"/>
    </row>
    <row r="352" spans="4:4">
      <c r="D352" s="141"/>
    </row>
    <row r="353" spans="4:4">
      <c r="D353" s="141"/>
    </row>
    <row r="354" spans="4:4">
      <c r="D354" s="141"/>
    </row>
    <row r="355" spans="4:4">
      <c r="D355" s="141"/>
    </row>
    <row r="356" spans="4:4">
      <c r="D356" s="141"/>
    </row>
    <row r="357" spans="4:4">
      <c r="D357" s="141"/>
    </row>
    <row r="358" spans="4:4">
      <c r="D358" s="141"/>
    </row>
    <row r="359" spans="4:4">
      <c r="D359" s="141"/>
    </row>
    <row r="360" spans="4:4">
      <c r="D360" s="141"/>
    </row>
    <row r="361" spans="4:4">
      <c r="D361" s="141"/>
    </row>
    <row r="362" spans="4:4">
      <c r="D362" s="141"/>
    </row>
    <row r="363" spans="4:4">
      <c r="D363" s="141"/>
    </row>
    <row r="364" spans="4:4">
      <c r="D364" s="141"/>
    </row>
    <row r="365" spans="4:4">
      <c r="D365" s="141"/>
    </row>
    <row r="366" spans="4:4">
      <c r="D366" s="141"/>
    </row>
    <row r="367" spans="4:4">
      <c r="D367" s="141"/>
    </row>
    <row r="368" spans="4:4">
      <c r="D368" s="141"/>
    </row>
    <row r="369" spans="4:4">
      <c r="D369" s="141"/>
    </row>
    <row r="370" spans="4:4">
      <c r="D370" s="141"/>
    </row>
    <row r="371" spans="4:4">
      <c r="D371" s="141"/>
    </row>
    <row r="372" spans="4:4">
      <c r="D372" s="141"/>
    </row>
    <row r="373" spans="4:4">
      <c r="D373" s="141"/>
    </row>
    <row r="374" spans="4:4">
      <c r="D374" s="141"/>
    </row>
    <row r="375" spans="4:4">
      <c r="D375" s="141"/>
    </row>
    <row r="376" spans="4:4">
      <c r="D376" s="141"/>
    </row>
    <row r="377" spans="4:4">
      <c r="D377" s="141"/>
    </row>
    <row r="378" spans="4:4">
      <c r="D378" s="141"/>
    </row>
    <row r="379" spans="4:4">
      <c r="D379" s="141"/>
    </row>
    <row r="380" spans="4:4">
      <c r="D380" s="141"/>
    </row>
    <row r="381" spans="4:4">
      <c r="D381" s="141"/>
    </row>
    <row r="382" spans="4:4">
      <c r="D382" s="141"/>
    </row>
    <row r="383" spans="4:4">
      <c r="D383" s="141"/>
    </row>
    <row r="384" spans="4:4">
      <c r="D384" s="141"/>
    </row>
    <row r="385" spans="4:4">
      <c r="D385" s="141"/>
    </row>
    <row r="386" spans="4:4">
      <c r="D386" s="141"/>
    </row>
    <row r="387" spans="4:4">
      <c r="D387" s="141"/>
    </row>
    <row r="388" spans="4:4">
      <c r="D388" s="141"/>
    </row>
    <row r="389" spans="4:4">
      <c r="D389" s="141"/>
    </row>
    <row r="390" spans="4:4">
      <c r="D390" s="141"/>
    </row>
    <row r="391" spans="4:4">
      <c r="D391" s="141"/>
    </row>
    <row r="392" spans="4:4">
      <c r="D392" s="141"/>
    </row>
    <row r="393" spans="4:4">
      <c r="D393" s="141"/>
    </row>
    <row r="394" spans="4:4">
      <c r="D394" s="141"/>
    </row>
    <row r="395" spans="4:4">
      <c r="D395" s="141"/>
    </row>
    <row r="396" spans="4:4">
      <c r="D396" s="141"/>
    </row>
    <row r="397" spans="4:4">
      <c r="D397" s="141"/>
    </row>
    <row r="398" spans="4:4">
      <c r="D398" s="141"/>
    </row>
    <row r="399" spans="4:4">
      <c r="D399" s="141"/>
    </row>
    <row r="400" spans="4:4">
      <c r="D400" s="141"/>
    </row>
    <row r="401" spans="4:4">
      <c r="D401" s="141"/>
    </row>
    <row r="402" spans="4:4">
      <c r="D402" s="141"/>
    </row>
    <row r="403" spans="4:4">
      <c r="D403" s="141"/>
    </row>
    <row r="404" spans="4:4">
      <c r="D404" s="141"/>
    </row>
    <row r="405" spans="4:4">
      <c r="D405" s="141"/>
    </row>
    <row r="406" spans="4:4">
      <c r="D406" s="141"/>
    </row>
    <row r="407" spans="4:4">
      <c r="D407" s="141"/>
    </row>
    <row r="408" spans="4:4">
      <c r="D408" s="141"/>
    </row>
    <row r="409" spans="4:4">
      <c r="D409" s="141"/>
    </row>
    <row r="410" spans="4:4">
      <c r="D410" s="141"/>
    </row>
    <row r="411" spans="4:4">
      <c r="D411" s="141"/>
    </row>
    <row r="412" spans="4:4">
      <c r="D412" s="141"/>
    </row>
    <row r="413" spans="4:4">
      <c r="D413" s="141"/>
    </row>
    <row r="414" spans="4:4">
      <c r="D414" s="141"/>
    </row>
    <row r="415" spans="4:4">
      <c r="D415" s="141"/>
    </row>
    <row r="416" spans="4:4">
      <c r="D416" s="141"/>
    </row>
    <row r="417" spans="4:4">
      <c r="D417" s="141"/>
    </row>
    <row r="418" spans="4:4">
      <c r="D418" s="141"/>
    </row>
    <row r="419" spans="4:4">
      <c r="D419" s="141"/>
    </row>
    <row r="420" spans="4:4">
      <c r="D420" s="141"/>
    </row>
    <row r="421" spans="4:4">
      <c r="D421" s="141"/>
    </row>
    <row r="422" spans="4:4">
      <c r="D422" s="141"/>
    </row>
    <row r="423" spans="4:4">
      <c r="D423" s="141"/>
    </row>
    <row r="424" spans="4:4">
      <c r="D424" s="141"/>
    </row>
    <row r="425" spans="4:4">
      <c r="D425" s="141"/>
    </row>
    <row r="426" spans="4:4">
      <c r="D426" s="141"/>
    </row>
    <row r="427" spans="4:4">
      <c r="D427" s="141"/>
    </row>
    <row r="428" spans="4:4">
      <c r="D428" s="141"/>
    </row>
    <row r="429" spans="4:4">
      <c r="D429" s="141"/>
    </row>
    <row r="430" spans="4:4">
      <c r="D430" s="141"/>
    </row>
    <row r="431" spans="4:4">
      <c r="D431" s="141"/>
    </row>
    <row r="432" spans="4:4">
      <c r="D432" s="141"/>
    </row>
    <row r="433" spans="4:4">
      <c r="D433" s="141"/>
    </row>
    <row r="434" spans="4:4">
      <c r="D434" s="141"/>
    </row>
    <row r="435" spans="4:4">
      <c r="D435" s="141"/>
    </row>
    <row r="436" spans="4:4">
      <c r="D436" s="141"/>
    </row>
    <row r="437" spans="4:4">
      <c r="D437" s="141"/>
    </row>
    <row r="438" spans="4:4">
      <c r="D438" s="141"/>
    </row>
    <row r="439" spans="4:4">
      <c r="D439" s="141"/>
    </row>
    <row r="440" spans="4:4">
      <c r="D440" s="141"/>
    </row>
    <row r="441" spans="4:4">
      <c r="D441" s="141"/>
    </row>
    <row r="442" spans="4:4">
      <c r="D442" s="141"/>
    </row>
    <row r="443" spans="4:4">
      <c r="D443" s="141"/>
    </row>
    <row r="444" spans="4:4">
      <c r="D444" s="141"/>
    </row>
    <row r="445" spans="4:4">
      <c r="D445" s="141"/>
    </row>
    <row r="446" spans="4:4">
      <c r="D446" s="141"/>
    </row>
    <row r="447" spans="4:4">
      <c r="D447" s="141"/>
    </row>
    <row r="448" spans="4:4">
      <c r="D448" s="141"/>
    </row>
    <row r="449" spans="4:4">
      <c r="D449" s="141"/>
    </row>
    <row r="450" spans="4:4">
      <c r="D450" s="141"/>
    </row>
    <row r="451" spans="4:4">
      <c r="D451" s="141"/>
    </row>
    <row r="452" spans="4:4">
      <c r="D452" s="141"/>
    </row>
    <row r="453" spans="4:4">
      <c r="D453" s="141"/>
    </row>
    <row r="454" spans="4:4">
      <c r="D454" s="141"/>
    </row>
    <row r="455" spans="4:4">
      <c r="D455" s="141"/>
    </row>
    <row r="456" spans="4:4">
      <c r="D456" s="141"/>
    </row>
    <row r="457" spans="4:4">
      <c r="D457" s="141"/>
    </row>
    <row r="458" spans="4:4">
      <c r="D458" s="141"/>
    </row>
    <row r="459" spans="4:4">
      <c r="D459" s="141"/>
    </row>
    <row r="460" spans="4:4">
      <c r="D460" s="141"/>
    </row>
    <row r="461" spans="4:4">
      <c r="D461" s="141"/>
    </row>
    <row r="462" spans="4:4">
      <c r="D462" s="141"/>
    </row>
    <row r="463" spans="4:4">
      <c r="D463" s="141"/>
    </row>
    <row r="464" spans="4:4">
      <c r="D464" s="141"/>
    </row>
    <row r="465" spans="4:4">
      <c r="D465" s="141"/>
    </row>
    <row r="466" spans="4:4">
      <c r="D466" s="141"/>
    </row>
    <row r="467" spans="4:4">
      <c r="D467" s="141"/>
    </row>
    <row r="468" spans="4:4">
      <c r="D468" s="141"/>
    </row>
    <row r="469" spans="4:4">
      <c r="D469" s="141"/>
    </row>
    <row r="470" spans="4:4">
      <c r="D470" s="141"/>
    </row>
    <row r="471" spans="4:4">
      <c r="D471" s="141"/>
    </row>
    <row r="472" spans="4:4">
      <c r="D472" s="141"/>
    </row>
    <row r="473" spans="4:4">
      <c r="D473" s="141"/>
    </row>
    <row r="474" spans="4:4">
      <c r="D474" s="141"/>
    </row>
    <row r="475" spans="4:4">
      <c r="D475" s="141"/>
    </row>
    <row r="476" spans="4:4">
      <c r="D476" s="141"/>
    </row>
    <row r="477" spans="4:4">
      <c r="D477" s="141"/>
    </row>
    <row r="478" spans="4:4">
      <c r="D478" s="141"/>
    </row>
    <row r="479" spans="4:4">
      <c r="D479" s="141"/>
    </row>
    <row r="480" spans="4:4">
      <c r="D480" s="141"/>
    </row>
    <row r="481" spans="4:4">
      <c r="D481" s="141"/>
    </row>
    <row r="482" spans="4:4">
      <c r="D482" s="141"/>
    </row>
    <row r="483" spans="4:4">
      <c r="D483" s="141"/>
    </row>
    <row r="484" spans="4:4">
      <c r="D484" s="141"/>
    </row>
    <row r="485" spans="4:4">
      <c r="D485" s="141"/>
    </row>
    <row r="486" spans="4:4">
      <c r="D486" s="141"/>
    </row>
    <row r="487" spans="4:4">
      <c r="D487" s="141"/>
    </row>
    <row r="488" spans="4:4">
      <c r="D488" s="141"/>
    </row>
    <row r="489" spans="4:4">
      <c r="D489" s="141"/>
    </row>
    <row r="490" spans="4:4">
      <c r="D490" s="141"/>
    </row>
    <row r="491" spans="4:4">
      <c r="D491" s="141"/>
    </row>
    <row r="492" spans="4:4">
      <c r="D492" s="141"/>
    </row>
    <row r="493" spans="4:4">
      <c r="D493" s="141"/>
    </row>
    <row r="494" spans="4:4">
      <c r="D494" s="141"/>
    </row>
    <row r="495" spans="4:4">
      <c r="D495" s="141"/>
    </row>
    <row r="496" spans="4:4">
      <c r="D496" s="141"/>
    </row>
    <row r="497" spans="4:4">
      <c r="D497" s="141"/>
    </row>
    <row r="498" spans="4:4">
      <c r="D498" s="141"/>
    </row>
    <row r="499" spans="4:4">
      <c r="D499" s="141"/>
    </row>
    <row r="500" spans="4:4">
      <c r="D500" s="141"/>
    </row>
    <row r="501" spans="4:4">
      <c r="D501" s="141"/>
    </row>
    <row r="502" spans="4:4">
      <c r="D502" s="141"/>
    </row>
    <row r="503" spans="4:4">
      <c r="D503" s="141"/>
    </row>
    <row r="504" spans="4:4">
      <c r="D504" s="141"/>
    </row>
    <row r="505" spans="4:4">
      <c r="D505" s="141"/>
    </row>
    <row r="506" spans="4:4">
      <c r="D506" s="141"/>
    </row>
    <row r="507" spans="4:4">
      <c r="D507" s="141"/>
    </row>
    <row r="508" spans="4:4">
      <c r="D508" s="141"/>
    </row>
    <row r="509" spans="4:4">
      <c r="D509" s="141"/>
    </row>
    <row r="510" spans="4:4">
      <c r="D510" s="141"/>
    </row>
    <row r="511" spans="4:4">
      <c r="D511" s="141"/>
    </row>
    <row r="512" spans="4:4">
      <c r="D512" s="141"/>
    </row>
    <row r="513" spans="4:5">
      <c r="D513" s="141"/>
      <c r="E513" s="140"/>
    </row>
    <row r="514" spans="4:5">
      <c r="D514" s="140"/>
      <c r="E514" s="142"/>
    </row>
    <row r="515" spans="4:5">
      <c r="E515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49:B5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L18" sqref="L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6" t="s" vm="1">
        <v>263</v>
      </c>
    </row>
    <row r="2" spans="2:18">
      <c r="B2" s="56" t="s">
        <v>187</v>
      </c>
      <c r="C2" s="76" t="s">
        <v>264</v>
      </c>
    </row>
    <row r="3" spans="2:18">
      <c r="B3" s="56" t="s">
        <v>189</v>
      </c>
      <c r="C3" s="76" t="s">
        <v>265</v>
      </c>
    </row>
    <row r="4" spans="2:18">
      <c r="B4" s="56" t="s">
        <v>190</v>
      </c>
      <c r="C4" s="76">
        <v>2207</v>
      </c>
    </row>
    <row r="6" spans="2:18" ht="26.25" customHeight="1">
      <c r="B6" s="186" t="s">
        <v>229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249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262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121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247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257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M19" sqref="M18:M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6" t="s" vm="1">
        <v>263</v>
      </c>
    </row>
    <row r="2" spans="2:18">
      <c r="B2" s="56" t="s">
        <v>187</v>
      </c>
      <c r="C2" s="76" t="s">
        <v>264</v>
      </c>
    </row>
    <row r="3" spans="2:18">
      <c r="B3" s="56" t="s">
        <v>189</v>
      </c>
      <c r="C3" s="76" t="s">
        <v>265</v>
      </c>
    </row>
    <row r="4" spans="2:18">
      <c r="B4" s="56" t="s">
        <v>190</v>
      </c>
      <c r="C4" s="76">
        <v>2207</v>
      </c>
    </row>
    <row r="6" spans="2:18" ht="26.25" customHeight="1">
      <c r="B6" s="186" t="s">
        <v>231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2:18" s="3" customFormat="1" ht="78.75">
      <c r="B7" s="22" t="s">
        <v>125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249</v>
      </c>
      <c r="M7" s="30" t="s">
        <v>227</v>
      </c>
      <c r="N7" s="30" t="s">
        <v>63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258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262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121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247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257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F38" sqref="F38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188</v>
      </c>
      <c r="C1" s="76" t="s" vm="1">
        <v>263</v>
      </c>
    </row>
    <row r="2" spans="2:52">
      <c r="B2" s="56" t="s">
        <v>187</v>
      </c>
      <c r="C2" s="76" t="s">
        <v>264</v>
      </c>
    </row>
    <row r="3" spans="2:52">
      <c r="B3" s="56" t="s">
        <v>189</v>
      </c>
      <c r="C3" s="76" t="s">
        <v>265</v>
      </c>
    </row>
    <row r="4" spans="2:52">
      <c r="B4" s="56" t="s">
        <v>190</v>
      </c>
      <c r="C4" s="76">
        <v>2207</v>
      </c>
    </row>
    <row r="6" spans="2:52" ht="21.75" customHeight="1">
      <c r="B6" s="177" t="s">
        <v>218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52" ht="27.75" customHeight="1">
      <c r="B7" s="180" t="s">
        <v>95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AT7" s="3"/>
      <c r="AU7" s="3"/>
    </row>
    <row r="8" spans="2:52" s="3" customFormat="1" ht="55.5" customHeight="1">
      <c r="B8" s="22" t="s">
        <v>124</v>
      </c>
      <c r="C8" s="30" t="s">
        <v>49</v>
      </c>
      <c r="D8" s="30" t="s">
        <v>128</v>
      </c>
      <c r="E8" s="30" t="s">
        <v>15</v>
      </c>
      <c r="F8" s="30" t="s">
        <v>70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66</v>
      </c>
      <c r="O8" s="30" t="s">
        <v>251</v>
      </c>
      <c r="P8" s="30" t="s">
        <v>191</v>
      </c>
      <c r="Q8" s="71" t="s">
        <v>193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258</v>
      </c>
      <c r="M9" s="32"/>
      <c r="N9" s="32" t="s">
        <v>259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4" t="s">
        <v>27</v>
      </c>
      <c r="C11" s="115"/>
      <c r="D11" s="115"/>
      <c r="E11" s="115"/>
      <c r="F11" s="115"/>
      <c r="G11" s="115"/>
      <c r="H11" s="116">
        <v>8.0795144267402215</v>
      </c>
      <c r="I11" s="115"/>
      <c r="J11" s="115"/>
      <c r="K11" s="117">
        <v>7.1700726840257956E-3</v>
      </c>
      <c r="L11" s="116"/>
      <c r="M11" s="118"/>
      <c r="N11" s="116">
        <v>876584.67457000015</v>
      </c>
      <c r="O11" s="115"/>
      <c r="P11" s="117">
        <v>1</v>
      </c>
      <c r="Q11" s="117">
        <f>N11/'סכום נכסי הקרן'!$C$42</f>
        <v>0.24695153817004672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4" t="s">
        <v>242</v>
      </c>
      <c r="C12" s="115"/>
      <c r="D12" s="115"/>
      <c r="E12" s="115"/>
      <c r="F12" s="115"/>
      <c r="G12" s="115"/>
      <c r="H12" s="116">
        <v>8.0795144267402215</v>
      </c>
      <c r="I12" s="115"/>
      <c r="J12" s="115"/>
      <c r="K12" s="117">
        <v>7.1700726840257956E-3</v>
      </c>
      <c r="L12" s="116"/>
      <c r="M12" s="118"/>
      <c r="N12" s="116">
        <v>876584.67457000015</v>
      </c>
      <c r="O12" s="115"/>
      <c r="P12" s="117">
        <v>1</v>
      </c>
      <c r="Q12" s="117">
        <f>N12/'סכום נכסי הקרן'!$C$42</f>
        <v>0.24695153817004672</v>
      </c>
      <c r="AV12" s="4"/>
    </row>
    <row r="13" spans="2:52">
      <c r="B13" s="114" t="s">
        <v>25</v>
      </c>
      <c r="C13" s="115"/>
      <c r="D13" s="115"/>
      <c r="E13" s="115"/>
      <c r="F13" s="115"/>
      <c r="G13" s="115"/>
      <c r="H13" s="116">
        <v>8.1535518983802735</v>
      </c>
      <c r="I13" s="115"/>
      <c r="J13" s="115"/>
      <c r="K13" s="117">
        <v>6.9186028673715819E-3</v>
      </c>
      <c r="L13" s="116"/>
      <c r="M13" s="118"/>
      <c r="N13" s="116">
        <v>841130.81013000011</v>
      </c>
      <c r="O13" s="115"/>
      <c r="P13" s="117">
        <v>0.95955454678991325</v>
      </c>
      <c r="Q13" s="117">
        <f>N13/'סכום נכסי הקרן'!$C$42</f>
        <v>0.23696347128783116</v>
      </c>
    </row>
    <row r="14" spans="2:52">
      <c r="B14" s="103" t="s">
        <v>24</v>
      </c>
      <c r="C14" s="80"/>
      <c r="D14" s="80"/>
      <c r="E14" s="80"/>
      <c r="F14" s="80"/>
      <c r="G14" s="80"/>
      <c r="H14" s="86">
        <v>8.1535518983802735</v>
      </c>
      <c r="I14" s="80"/>
      <c r="J14" s="80"/>
      <c r="K14" s="87">
        <v>6.9186028673715819E-3</v>
      </c>
      <c r="L14" s="86"/>
      <c r="M14" s="88"/>
      <c r="N14" s="86">
        <v>841130.81013000011</v>
      </c>
      <c r="O14" s="80"/>
      <c r="P14" s="87">
        <v>0.95955454678991325</v>
      </c>
      <c r="Q14" s="87">
        <f>N14/'סכום נכסי הקרן'!$C$42</f>
        <v>0.23696347128783116</v>
      </c>
    </row>
    <row r="15" spans="2:52">
      <c r="B15" s="77" t="s">
        <v>266</v>
      </c>
      <c r="C15" s="78" t="s">
        <v>267</v>
      </c>
      <c r="D15" s="89" t="s">
        <v>129</v>
      </c>
      <c r="E15" s="78" t="s">
        <v>268</v>
      </c>
      <c r="F15" s="78"/>
      <c r="G15" s="78"/>
      <c r="H15" s="83">
        <v>3.75</v>
      </c>
      <c r="I15" s="89" t="s">
        <v>173</v>
      </c>
      <c r="J15" s="90">
        <v>0.04</v>
      </c>
      <c r="K15" s="84">
        <v>1E-4</v>
      </c>
      <c r="L15" s="83">
        <v>62071967</v>
      </c>
      <c r="M15" s="85">
        <v>155.85</v>
      </c>
      <c r="N15" s="83">
        <v>96739.163700000005</v>
      </c>
      <c r="O15" s="84">
        <v>3.9923294005386094E-3</v>
      </c>
      <c r="P15" s="84">
        <v>0.1103591775061028</v>
      </c>
      <c r="Q15" s="84">
        <f>N15/'סכום נכסי הקרן'!$C$42</f>
        <v>2.7253368636313308E-2</v>
      </c>
    </row>
    <row r="16" spans="2:52" ht="20.25">
      <c r="B16" s="77" t="s">
        <v>269</v>
      </c>
      <c r="C16" s="78" t="s">
        <v>270</v>
      </c>
      <c r="D16" s="89" t="s">
        <v>129</v>
      </c>
      <c r="E16" s="78" t="s">
        <v>268</v>
      </c>
      <c r="F16" s="78"/>
      <c r="G16" s="78"/>
      <c r="H16" s="83">
        <v>6.23</v>
      </c>
      <c r="I16" s="89" t="s">
        <v>173</v>
      </c>
      <c r="J16" s="90">
        <v>0.04</v>
      </c>
      <c r="K16" s="84">
        <v>3.9000000000000003E-3</v>
      </c>
      <c r="L16" s="83">
        <v>4448271</v>
      </c>
      <c r="M16" s="85">
        <v>158.44999999999999</v>
      </c>
      <c r="N16" s="83">
        <v>7048.2855399999999</v>
      </c>
      <c r="O16" s="84">
        <v>4.2074794741803434E-4</v>
      </c>
      <c r="P16" s="84">
        <v>8.0406214533210556E-3</v>
      </c>
      <c r="Q16" s="84">
        <f>N16/'סכום נכסי הקרן'!$C$42</f>
        <v>1.9856438357407115E-3</v>
      </c>
      <c r="AT16" s="4"/>
    </row>
    <row r="17" spans="2:47" ht="20.25">
      <c r="B17" s="77" t="s">
        <v>271</v>
      </c>
      <c r="C17" s="78" t="s">
        <v>272</v>
      </c>
      <c r="D17" s="89" t="s">
        <v>129</v>
      </c>
      <c r="E17" s="78" t="s">
        <v>268</v>
      </c>
      <c r="F17" s="78"/>
      <c r="G17" s="78"/>
      <c r="H17" s="83">
        <v>14.6</v>
      </c>
      <c r="I17" s="89" t="s">
        <v>173</v>
      </c>
      <c r="J17" s="90">
        <v>0.04</v>
      </c>
      <c r="K17" s="84">
        <v>1.2699999999999999E-2</v>
      </c>
      <c r="L17" s="83">
        <v>153390042</v>
      </c>
      <c r="M17" s="85">
        <v>172.72</v>
      </c>
      <c r="N17" s="83">
        <v>264935.26981000003</v>
      </c>
      <c r="O17" s="84">
        <v>9.4559114780456647E-3</v>
      </c>
      <c r="P17" s="84">
        <v>0.30223579934244388</v>
      </c>
      <c r="Q17" s="84">
        <f>N17/'סכום נכסי הקרן'!$C$42</f>
        <v>7.4637595537670104E-2</v>
      </c>
      <c r="AU17" s="4"/>
    </row>
    <row r="18" spans="2:47">
      <c r="B18" s="77" t="s">
        <v>273</v>
      </c>
      <c r="C18" s="78" t="s">
        <v>274</v>
      </c>
      <c r="D18" s="89" t="s">
        <v>129</v>
      </c>
      <c r="E18" s="78" t="s">
        <v>268</v>
      </c>
      <c r="F18" s="78"/>
      <c r="G18" s="78"/>
      <c r="H18" s="83">
        <v>18.37</v>
      </c>
      <c r="I18" s="89" t="s">
        <v>173</v>
      </c>
      <c r="J18" s="90">
        <v>2.75E-2</v>
      </c>
      <c r="K18" s="84">
        <v>1.54E-2</v>
      </c>
      <c r="L18" s="83">
        <v>51233645</v>
      </c>
      <c r="M18" s="85">
        <v>134.88999999999999</v>
      </c>
      <c r="N18" s="83">
        <v>69109.064450000005</v>
      </c>
      <c r="O18" s="84">
        <v>2.8986393658366329E-3</v>
      </c>
      <c r="P18" s="84">
        <v>7.883900603658256E-2</v>
      </c>
      <c r="Q18" s="84">
        <f>N18/'סכום נכסי הקרן'!$C$42</f>
        <v>1.9469413808531663E-2</v>
      </c>
      <c r="AT18" s="3"/>
    </row>
    <row r="19" spans="2:47">
      <c r="B19" s="77" t="s">
        <v>275</v>
      </c>
      <c r="C19" s="78" t="s">
        <v>276</v>
      </c>
      <c r="D19" s="89" t="s">
        <v>129</v>
      </c>
      <c r="E19" s="78" t="s">
        <v>268</v>
      </c>
      <c r="F19" s="78"/>
      <c r="G19" s="78"/>
      <c r="H19" s="83">
        <v>5.92</v>
      </c>
      <c r="I19" s="89" t="s">
        <v>173</v>
      </c>
      <c r="J19" s="90">
        <v>1.7500000000000002E-2</v>
      </c>
      <c r="K19" s="84">
        <v>2.5999999999999999E-3</v>
      </c>
      <c r="L19" s="83">
        <v>48621</v>
      </c>
      <c r="M19" s="85">
        <v>111.96</v>
      </c>
      <c r="N19" s="83">
        <v>54.436080000000004</v>
      </c>
      <c r="O19" s="84">
        <v>3.5072292737256081E-6</v>
      </c>
      <c r="P19" s="84">
        <v>6.210019588433152E-5</v>
      </c>
      <c r="Q19" s="84">
        <f>N19/'סכום נכסי הקרן'!$C$42</f>
        <v>1.5335738894296871E-5</v>
      </c>
      <c r="AU19" s="3"/>
    </row>
    <row r="20" spans="2:47">
      <c r="B20" s="77" t="s">
        <v>277</v>
      </c>
      <c r="C20" s="78" t="s">
        <v>278</v>
      </c>
      <c r="D20" s="89" t="s">
        <v>129</v>
      </c>
      <c r="E20" s="78" t="s">
        <v>268</v>
      </c>
      <c r="F20" s="78"/>
      <c r="G20" s="78"/>
      <c r="H20" s="83">
        <v>2.25</v>
      </c>
      <c r="I20" s="89" t="s">
        <v>173</v>
      </c>
      <c r="J20" s="90">
        <v>0.03</v>
      </c>
      <c r="K20" s="84">
        <v>-1E-3</v>
      </c>
      <c r="L20" s="83">
        <v>89998529</v>
      </c>
      <c r="M20" s="85">
        <v>119.79</v>
      </c>
      <c r="N20" s="83">
        <v>107809.24073999999</v>
      </c>
      <c r="O20" s="84">
        <v>5.8706463472013096E-3</v>
      </c>
      <c r="P20" s="84">
        <v>0.12298782293095044</v>
      </c>
      <c r="Q20" s="84">
        <f>N20/'סכום נכסי הקרן'!$C$42</f>
        <v>3.0372032048983554E-2</v>
      </c>
    </row>
    <row r="21" spans="2:47">
      <c r="B21" s="77" t="s">
        <v>279</v>
      </c>
      <c r="C21" s="78" t="s">
        <v>280</v>
      </c>
      <c r="D21" s="89" t="s">
        <v>129</v>
      </c>
      <c r="E21" s="78" t="s">
        <v>268</v>
      </c>
      <c r="F21" s="78"/>
      <c r="G21" s="78"/>
      <c r="H21" s="83">
        <v>3.3300000000000005</v>
      </c>
      <c r="I21" s="89" t="s">
        <v>173</v>
      </c>
      <c r="J21" s="90">
        <v>1E-3</v>
      </c>
      <c r="K21" s="84">
        <v>-2.0000000000000004E-4</v>
      </c>
      <c r="L21" s="83">
        <v>70228259</v>
      </c>
      <c r="M21" s="85">
        <v>100.85</v>
      </c>
      <c r="N21" s="83">
        <v>70825.205629999997</v>
      </c>
      <c r="O21" s="84">
        <v>5.6543995708894339E-3</v>
      </c>
      <c r="P21" s="84">
        <v>8.0796764630573309E-2</v>
      </c>
      <c r="Q21" s="84">
        <f>N21/'סכום נכסי הקרן'!$C$42</f>
        <v>1.9952885304683303E-2</v>
      </c>
    </row>
    <row r="22" spans="2:47">
      <c r="B22" s="77" t="s">
        <v>281</v>
      </c>
      <c r="C22" s="78" t="s">
        <v>282</v>
      </c>
      <c r="D22" s="89" t="s">
        <v>129</v>
      </c>
      <c r="E22" s="78" t="s">
        <v>268</v>
      </c>
      <c r="F22" s="78"/>
      <c r="G22" s="78"/>
      <c r="H22" s="83">
        <v>8.08</v>
      </c>
      <c r="I22" s="89" t="s">
        <v>173</v>
      </c>
      <c r="J22" s="90">
        <v>7.4999999999999997E-3</v>
      </c>
      <c r="K22" s="84">
        <v>5.8000000000000005E-3</v>
      </c>
      <c r="L22" s="83">
        <v>6527882</v>
      </c>
      <c r="M22" s="85">
        <v>101.88</v>
      </c>
      <c r="N22" s="83">
        <v>6650.6062699999993</v>
      </c>
      <c r="O22" s="84">
        <v>4.9175230302131814E-4</v>
      </c>
      <c r="P22" s="84">
        <v>7.5869524792483824E-3</v>
      </c>
      <c r="Q22" s="84">
        <f>N22/'סכום נכסי הקרן'!$C$42</f>
        <v>1.8736095847734376E-3</v>
      </c>
    </row>
    <row r="23" spans="2:47">
      <c r="B23" s="77" t="s">
        <v>283</v>
      </c>
      <c r="C23" s="78" t="s">
        <v>284</v>
      </c>
      <c r="D23" s="89" t="s">
        <v>129</v>
      </c>
      <c r="E23" s="78" t="s">
        <v>268</v>
      </c>
      <c r="F23" s="78"/>
      <c r="G23" s="78"/>
      <c r="H23" s="83">
        <v>0.83</v>
      </c>
      <c r="I23" s="89" t="s">
        <v>173</v>
      </c>
      <c r="J23" s="90">
        <v>3.5000000000000003E-2</v>
      </c>
      <c r="K23" s="84">
        <v>7.2999999999999983E-3</v>
      </c>
      <c r="L23" s="83">
        <v>124094760</v>
      </c>
      <c r="M23" s="85">
        <v>120.31</v>
      </c>
      <c r="N23" s="83">
        <v>149298.41105000002</v>
      </c>
      <c r="O23" s="84">
        <v>6.3072077351080461E-3</v>
      </c>
      <c r="P23" s="84">
        <v>0.17031829939673182</v>
      </c>
      <c r="Q23" s="84">
        <f>N23/'סכום נכסי הקרן'!$C$42</f>
        <v>4.2060366014529463E-2</v>
      </c>
    </row>
    <row r="24" spans="2:47">
      <c r="B24" s="77" t="s">
        <v>285</v>
      </c>
      <c r="C24" s="78" t="s">
        <v>286</v>
      </c>
      <c r="D24" s="89" t="s">
        <v>129</v>
      </c>
      <c r="E24" s="78" t="s">
        <v>268</v>
      </c>
      <c r="F24" s="78"/>
      <c r="G24" s="78"/>
      <c r="H24" s="83">
        <v>24.07</v>
      </c>
      <c r="I24" s="89" t="s">
        <v>173</v>
      </c>
      <c r="J24" s="90">
        <v>0.01</v>
      </c>
      <c r="K24" s="84">
        <v>1.7599999999999998E-2</v>
      </c>
      <c r="L24" s="83">
        <v>20000000</v>
      </c>
      <c r="M24" s="85">
        <v>83.75</v>
      </c>
      <c r="N24" s="83">
        <v>16749.999390000001</v>
      </c>
      <c r="O24" s="84">
        <v>2.593855415905262E-3</v>
      </c>
      <c r="P24" s="84">
        <v>1.9108250321871696E-2</v>
      </c>
      <c r="Q24" s="84">
        <f>N24/'סכום נכסי הקרן'!$C$42</f>
        <v>4.7188118087245056E-3</v>
      </c>
    </row>
    <row r="25" spans="2:47">
      <c r="B25" s="77" t="s">
        <v>287</v>
      </c>
      <c r="C25" s="78" t="s">
        <v>288</v>
      </c>
      <c r="D25" s="89" t="s">
        <v>129</v>
      </c>
      <c r="E25" s="78" t="s">
        <v>268</v>
      </c>
      <c r="F25" s="78"/>
      <c r="G25" s="78"/>
      <c r="H25" s="83">
        <v>4.8999999999999995</v>
      </c>
      <c r="I25" s="89" t="s">
        <v>173</v>
      </c>
      <c r="J25" s="90">
        <v>2.75E-2</v>
      </c>
      <c r="K25" s="84">
        <v>1E-3</v>
      </c>
      <c r="L25" s="83">
        <v>43396695</v>
      </c>
      <c r="M25" s="85">
        <v>119.62</v>
      </c>
      <c r="N25" s="83">
        <v>51911.127469999999</v>
      </c>
      <c r="O25" s="84">
        <v>2.6760094256969747E-3</v>
      </c>
      <c r="P25" s="84">
        <v>5.9219752496202933E-2</v>
      </c>
      <c r="Q25" s="84">
        <f>N25/'סכום נכסי הקרן'!$C$42</f>
        <v>1.4624408968986778E-2</v>
      </c>
    </row>
    <row r="26" spans="2:47">
      <c r="B26" s="77"/>
      <c r="C26" s="78"/>
      <c r="D26" s="78"/>
      <c r="E26" s="78"/>
      <c r="F26" s="78"/>
      <c r="G26" s="78"/>
      <c r="H26" s="78"/>
      <c r="I26" s="78"/>
      <c r="J26" s="78"/>
      <c r="K26" s="84"/>
      <c r="L26" s="83"/>
      <c r="M26" s="85"/>
      <c r="N26" s="78"/>
      <c r="O26" s="78"/>
      <c r="P26" s="84"/>
      <c r="Q26" s="78"/>
    </row>
    <row r="27" spans="2:47">
      <c r="B27" s="114" t="s">
        <v>50</v>
      </c>
      <c r="C27" s="115"/>
      <c r="D27" s="115"/>
      <c r="E27" s="115"/>
      <c r="F27" s="115"/>
      <c r="G27" s="115"/>
      <c r="H27" s="116">
        <v>6.3230007297365312</v>
      </c>
      <c r="I27" s="115"/>
      <c r="J27" s="115"/>
      <c r="K27" s="117">
        <v>1.3136108092198711E-2</v>
      </c>
      <c r="L27" s="116"/>
      <c r="M27" s="118"/>
      <c r="N27" s="116">
        <v>35453.86443999999</v>
      </c>
      <c r="O27" s="115"/>
      <c r="P27" s="117">
        <v>4.044545321008667E-2</v>
      </c>
      <c r="Q27" s="117">
        <f>N27/'סכום נכסי הקרן'!$C$42</f>
        <v>9.9880668822155561E-3</v>
      </c>
    </row>
    <row r="28" spans="2:47">
      <c r="B28" s="114" t="s">
        <v>23</v>
      </c>
      <c r="C28" s="115"/>
      <c r="D28" s="115"/>
      <c r="E28" s="115"/>
      <c r="F28" s="115"/>
      <c r="G28" s="115"/>
      <c r="H28" s="116">
        <v>6.3230007297365312</v>
      </c>
      <c r="I28" s="115"/>
      <c r="J28" s="115"/>
      <c r="K28" s="117">
        <v>1.3136108092198711E-2</v>
      </c>
      <c r="L28" s="116"/>
      <c r="M28" s="118"/>
      <c r="N28" s="116">
        <v>35453.86443999999</v>
      </c>
      <c r="O28" s="115"/>
      <c r="P28" s="117">
        <v>4.044545321008667E-2</v>
      </c>
      <c r="Q28" s="117">
        <f>N28/'סכום נכסי הקרן'!$C$42</f>
        <v>9.9880668822155561E-3</v>
      </c>
    </row>
    <row r="29" spans="2:47">
      <c r="B29" s="77" t="s">
        <v>289</v>
      </c>
      <c r="C29" s="78" t="s">
        <v>290</v>
      </c>
      <c r="D29" s="89" t="s">
        <v>129</v>
      </c>
      <c r="E29" s="78" t="s">
        <v>268</v>
      </c>
      <c r="F29" s="78"/>
      <c r="G29" s="78"/>
      <c r="H29" s="83">
        <v>1.9000000000000001</v>
      </c>
      <c r="I29" s="89" t="s">
        <v>173</v>
      </c>
      <c r="J29" s="90">
        <v>2.2499999999999999E-2</v>
      </c>
      <c r="K29" s="84">
        <v>2.5999999999999999E-3</v>
      </c>
      <c r="L29" s="83">
        <v>9407333</v>
      </c>
      <c r="M29" s="85">
        <v>103.99</v>
      </c>
      <c r="N29" s="83">
        <v>9782.6851999999999</v>
      </c>
      <c r="O29" s="84">
        <v>5.4024523750222466E-4</v>
      </c>
      <c r="P29" s="84">
        <v>1.1160000264434007E-2</v>
      </c>
      <c r="Q29" s="84">
        <f>N29/'סכום נכסי הקרן'!$C$42</f>
        <v>2.7559792312801062E-3</v>
      </c>
    </row>
    <row r="30" spans="2:47">
      <c r="B30" s="77" t="s">
        <v>291</v>
      </c>
      <c r="C30" s="78" t="s">
        <v>292</v>
      </c>
      <c r="D30" s="89" t="s">
        <v>129</v>
      </c>
      <c r="E30" s="78" t="s">
        <v>268</v>
      </c>
      <c r="F30" s="78"/>
      <c r="G30" s="78"/>
      <c r="H30" s="83">
        <v>1.3299999999999998</v>
      </c>
      <c r="I30" s="89" t="s">
        <v>173</v>
      </c>
      <c r="J30" s="90">
        <v>5.0000000000000001E-3</v>
      </c>
      <c r="K30" s="84">
        <v>1.6000000000000001E-3</v>
      </c>
      <c r="L30" s="83">
        <v>548</v>
      </c>
      <c r="M30" s="85">
        <v>100.79</v>
      </c>
      <c r="N30" s="83">
        <v>0.55232999999999999</v>
      </c>
      <c r="O30" s="84">
        <v>3.5898645284699843E-8</v>
      </c>
      <c r="P30" s="84">
        <v>6.3009315132156509E-7</v>
      </c>
      <c r="Q30" s="84">
        <f>N30/'סכום נכסי הקרן'!$C$42</f>
        <v>1.5560247290927252E-7</v>
      </c>
    </row>
    <row r="31" spans="2:47">
      <c r="B31" s="77" t="s">
        <v>293</v>
      </c>
      <c r="C31" s="78" t="s">
        <v>294</v>
      </c>
      <c r="D31" s="89" t="s">
        <v>129</v>
      </c>
      <c r="E31" s="78" t="s">
        <v>268</v>
      </c>
      <c r="F31" s="78"/>
      <c r="G31" s="78"/>
      <c r="H31" s="83">
        <v>4.1500000000000004</v>
      </c>
      <c r="I31" s="89" t="s">
        <v>173</v>
      </c>
      <c r="J31" s="90">
        <v>5.5E-2</v>
      </c>
      <c r="K31" s="84">
        <v>8.7999999999999988E-3</v>
      </c>
      <c r="L31" s="83">
        <v>4476804</v>
      </c>
      <c r="M31" s="85">
        <v>122.95</v>
      </c>
      <c r="N31" s="83">
        <v>5504.2307000000001</v>
      </c>
      <c r="O31" s="84">
        <v>2.4930267930248901E-4</v>
      </c>
      <c r="P31" s="84">
        <v>6.2791774253868234E-3</v>
      </c>
      <c r="Q31" s="84">
        <f>N31/'סכום נכסי הקרן'!$C$42</f>
        <v>1.5506525236419098E-3</v>
      </c>
    </row>
    <row r="32" spans="2:47">
      <c r="B32" s="77" t="s">
        <v>295</v>
      </c>
      <c r="C32" s="78" t="s">
        <v>296</v>
      </c>
      <c r="D32" s="89" t="s">
        <v>129</v>
      </c>
      <c r="E32" s="78" t="s">
        <v>268</v>
      </c>
      <c r="F32" s="78"/>
      <c r="G32" s="78"/>
      <c r="H32" s="83">
        <v>15.44</v>
      </c>
      <c r="I32" s="89" t="s">
        <v>173</v>
      </c>
      <c r="J32" s="90">
        <v>5.5E-2</v>
      </c>
      <c r="K32" s="84">
        <v>3.1799999999999995E-2</v>
      </c>
      <c r="L32" s="83">
        <v>5349861</v>
      </c>
      <c r="M32" s="85">
        <v>141.47</v>
      </c>
      <c r="N32" s="83">
        <v>7568.4484900000007</v>
      </c>
      <c r="O32" s="84">
        <v>3.0761131822866933E-4</v>
      </c>
      <c r="P32" s="84">
        <v>8.63401872011124E-3</v>
      </c>
      <c r="Q32" s="84">
        <f>N32/'סכום נכסי הקרן'!$C$42</f>
        <v>2.1321842035204488E-3</v>
      </c>
    </row>
    <row r="33" spans="2:17">
      <c r="B33" s="77" t="s">
        <v>297</v>
      </c>
      <c r="C33" s="78" t="s">
        <v>298</v>
      </c>
      <c r="D33" s="89" t="s">
        <v>129</v>
      </c>
      <c r="E33" s="78" t="s">
        <v>268</v>
      </c>
      <c r="F33" s="78"/>
      <c r="G33" s="78"/>
      <c r="H33" s="83">
        <v>5.2299999999999995</v>
      </c>
      <c r="I33" s="89" t="s">
        <v>173</v>
      </c>
      <c r="J33" s="90">
        <v>4.2500000000000003E-2</v>
      </c>
      <c r="K33" s="84">
        <v>1.1999999999999997E-2</v>
      </c>
      <c r="L33" s="83">
        <v>10684255</v>
      </c>
      <c r="M33" s="85">
        <v>117.91</v>
      </c>
      <c r="N33" s="83">
        <v>12597.805380000002</v>
      </c>
      <c r="O33" s="84">
        <v>5.790755261759346E-4</v>
      </c>
      <c r="P33" s="84">
        <v>1.4371464326797328E-2</v>
      </c>
      <c r="Q33" s="84">
        <f>N33/'סכום נכסי הקרן'!$C$42</f>
        <v>3.5490552212585551E-3</v>
      </c>
    </row>
    <row r="34" spans="2:17">
      <c r="B34" s="77" t="s">
        <v>299</v>
      </c>
      <c r="C34" s="78" t="s">
        <v>300</v>
      </c>
      <c r="D34" s="89" t="s">
        <v>129</v>
      </c>
      <c r="E34" s="78" t="s">
        <v>268</v>
      </c>
      <c r="F34" s="78"/>
      <c r="G34" s="78"/>
      <c r="H34" s="83">
        <v>8.91</v>
      </c>
      <c r="I34" s="89" t="s">
        <v>173</v>
      </c>
      <c r="J34" s="90">
        <v>0.02</v>
      </c>
      <c r="K34" s="84">
        <v>2.0799999999999999E-2</v>
      </c>
      <c r="L34" s="83">
        <v>100</v>
      </c>
      <c r="M34" s="85">
        <v>99.8</v>
      </c>
      <c r="N34" s="83">
        <v>9.98E-2</v>
      </c>
      <c r="O34" s="84">
        <v>1.3753472579908019E-8</v>
      </c>
      <c r="P34" s="84">
        <v>1.1385095233264931E-7</v>
      </c>
      <c r="Q34" s="84">
        <f>N34/'סכום נכסי הקרן'!$C$42</f>
        <v>2.8115667800672417E-8</v>
      </c>
    </row>
    <row r="35" spans="2:17">
      <c r="B35" s="77" t="s">
        <v>301</v>
      </c>
      <c r="C35" s="78" t="s">
        <v>302</v>
      </c>
      <c r="D35" s="89" t="s">
        <v>129</v>
      </c>
      <c r="E35" s="78" t="s">
        <v>268</v>
      </c>
      <c r="F35" s="78"/>
      <c r="G35" s="78"/>
      <c r="H35" s="83">
        <v>3.78</v>
      </c>
      <c r="I35" s="89" t="s">
        <v>173</v>
      </c>
      <c r="J35" s="90">
        <v>0.01</v>
      </c>
      <c r="K35" s="84">
        <v>6.9999999999999993E-3</v>
      </c>
      <c r="L35" s="83">
        <v>42</v>
      </c>
      <c r="M35" s="85">
        <v>101.29</v>
      </c>
      <c r="N35" s="83">
        <v>4.2540000000000001E-2</v>
      </c>
      <c r="O35" s="84">
        <v>3.1885058312457477E-9</v>
      </c>
      <c r="P35" s="84">
        <v>4.8529253629568159E-8</v>
      </c>
      <c r="Q35" s="84">
        <f>N35/'סכום נכסי הקרן'!$C$42</f>
        <v>1.1984373830066179E-8</v>
      </c>
    </row>
    <row r="36" spans="2:17">
      <c r="B36" s="77"/>
      <c r="C36" s="78"/>
      <c r="D36" s="78"/>
      <c r="E36" s="78"/>
      <c r="F36" s="78"/>
      <c r="G36" s="78"/>
      <c r="H36" s="78"/>
      <c r="I36" s="78"/>
      <c r="J36" s="78"/>
      <c r="K36" s="84"/>
      <c r="L36" s="83"/>
      <c r="M36" s="85"/>
      <c r="N36" s="78"/>
      <c r="O36" s="78"/>
      <c r="P36" s="84"/>
      <c r="Q36" s="78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91"/>
      <c r="C39" s="92"/>
      <c r="D39" s="92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91"/>
      <c r="C40" s="92"/>
      <c r="D40" s="92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183"/>
      <c r="C41" s="183"/>
      <c r="D41" s="183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91" t="s">
        <v>262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91" t="s">
        <v>121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91" t="s">
        <v>247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91" t="s">
        <v>257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 spans="2:17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 spans="2:17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 spans="2:17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 spans="2:17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 spans="2:17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 spans="2:17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 spans="2:17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 spans="2:17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</row>
    <row r="131" spans="2:17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</row>
    <row r="132" spans="2:17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</row>
    <row r="133" spans="2:17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</row>
    <row r="134" spans="2:17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</row>
    <row r="135" spans="2:17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1:D41"/>
  </mergeCells>
  <phoneticPr fontId="5" type="noConversion"/>
  <dataValidations count="1">
    <dataValidation allowBlank="1" showInputMessage="1" showErrorMessage="1" sqref="A1:A1048576 C5:C29 B39:B41 B1:B30 D1:D29 E1:AF1048576 AJ1:XFD1048576 AG1:AI27 AG31:AI1048576 C39:D40 B31:D38 C42:D1048576 B44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188</v>
      </c>
      <c r="C1" s="76" t="s" vm="1">
        <v>263</v>
      </c>
    </row>
    <row r="2" spans="2:67">
      <c r="B2" s="56" t="s">
        <v>187</v>
      </c>
      <c r="C2" s="76" t="s">
        <v>264</v>
      </c>
    </row>
    <row r="3" spans="2:67">
      <c r="B3" s="56" t="s">
        <v>189</v>
      </c>
      <c r="C3" s="76" t="s">
        <v>265</v>
      </c>
    </row>
    <row r="4" spans="2:67">
      <c r="B4" s="56" t="s">
        <v>190</v>
      </c>
      <c r="C4" s="76">
        <v>2207</v>
      </c>
    </row>
    <row r="6" spans="2:67" ht="26.25" customHeight="1">
      <c r="B6" s="180" t="s">
        <v>218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BO6" s="3"/>
    </row>
    <row r="7" spans="2:67" ht="26.25" customHeight="1">
      <c r="B7" s="180" t="s">
        <v>96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5"/>
      <c r="AZ7" s="43"/>
      <c r="BJ7" s="3"/>
      <c r="BO7" s="3"/>
    </row>
    <row r="8" spans="2:67" s="3" customFormat="1" ht="78.75">
      <c r="B8" s="37" t="s">
        <v>124</v>
      </c>
      <c r="C8" s="13" t="s">
        <v>49</v>
      </c>
      <c r="D8" s="13" t="s">
        <v>128</v>
      </c>
      <c r="E8" s="13" t="s">
        <v>234</v>
      </c>
      <c r="F8" s="13" t="s">
        <v>126</v>
      </c>
      <c r="G8" s="13" t="s">
        <v>69</v>
      </c>
      <c r="H8" s="13" t="s">
        <v>15</v>
      </c>
      <c r="I8" s="13" t="s">
        <v>70</v>
      </c>
      <c r="J8" s="13" t="s">
        <v>111</v>
      </c>
      <c r="K8" s="13" t="s">
        <v>18</v>
      </c>
      <c r="L8" s="13" t="s">
        <v>110</v>
      </c>
      <c r="M8" s="13" t="s">
        <v>17</v>
      </c>
      <c r="N8" s="13" t="s">
        <v>19</v>
      </c>
      <c r="O8" s="13" t="s">
        <v>249</v>
      </c>
      <c r="P8" s="13" t="s">
        <v>248</v>
      </c>
      <c r="Q8" s="13" t="s">
        <v>66</v>
      </c>
      <c r="R8" s="13" t="s">
        <v>63</v>
      </c>
      <c r="S8" s="13" t="s">
        <v>191</v>
      </c>
      <c r="T8" s="38" t="s">
        <v>193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/>
      <c r="Q9" s="16" t="s">
        <v>252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19" t="s">
        <v>123</v>
      </c>
      <c r="S10" s="45" t="s">
        <v>194</v>
      </c>
      <c r="T10" s="72" t="s">
        <v>235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1" t="s">
        <v>262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1" t="s">
        <v>121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1" t="s">
        <v>247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1" t="s">
        <v>257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T831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1.8554687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32" width="5.7109375" style="1" customWidth="1"/>
    <col min="33" max="16384" width="9.140625" style="1"/>
  </cols>
  <sheetData>
    <row r="1" spans="2:46">
      <c r="B1" s="56" t="s">
        <v>188</v>
      </c>
      <c r="C1" s="76" t="s" vm="1">
        <v>263</v>
      </c>
    </row>
    <row r="2" spans="2:46">
      <c r="B2" s="56" t="s">
        <v>187</v>
      </c>
      <c r="C2" s="76" t="s">
        <v>264</v>
      </c>
    </row>
    <row r="3" spans="2:46">
      <c r="B3" s="56" t="s">
        <v>189</v>
      </c>
      <c r="C3" s="76" t="s">
        <v>265</v>
      </c>
    </row>
    <row r="4" spans="2:46">
      <c r="B4" s="56" t="s">
        <v>190</v>
      </c>
      <c r="C4" s="76">
        <v>2207</v>
      </c>
    </row>
    <row r="6" spans="2:46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8"/>
    </row>
    <row r="7" spans="2:46" ht="26.25" customHeight="1">
      <c r="B7" s="186" t="s">
        <v>97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8"/>
      <c r="AT7" s="3"/>
    </row>
    <row r="8" spans="2:46" s="3" customFormat="1" ht="78.75">
      <c r="B8" s="22" t="s">
        <v>124</v>
      </c>
      <c r="C8" s="30" t="s">
        <v>49</v>
      </c>
      <c r="D8" s="30" t="s">
        <v>128</v>
      </c>
      <c r="E8" s="30" t="s">
        <v>234</v>
      </c>
      <c r="F8" s="30" t="s">
        <v>126</v>
      </c>
      <c r="G8" s="30" t="s">
        <v>69</v>
      </c>
      <c r="H8" s="30" t="s">
        <v>15</v>
      </c>
      <c r="I8" s="30" t="s">
        <v>70</v>
      </c>
      <c r="J8" s="30" t="s">
        <v>111</v>
      </c>
      <c r="K8" s="30" t="s">
        <v>18</v>
      </c>
      <c r="L8" s="30" t="s">
        <v>110</v>
      </c>
      <c r="M8" s="30" t="s">
        <v>17</v>
      </c>
      <c r="N8" s="30" t="s">
        <v>19</v>
      </c>
      <c r="O8" s="13" t="s">
        <v>249</v>
      </c>
      <c r="P8" s="30" t="s">
        <v>248</v>
      </c>
      <c r="Q8" s="30" t="s">
        <v>256</v>
      </c>
      <c r="R8" s="30" t="s">
        <v>66</v>
      </c>
      <c r="S8" s="13" t="s">
        <v>63</v>
      </c>
      <c r="T8" s="30" t="s">
        <v>191</v>
      </c>
      <c r="U8" s="30" t="s">
        <v>193</v>
      </c>
      <c r="AP8" s="1"/>
      <c r="AQ8" s="1"/>
    </row>
    <row r="9" spans="2:4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258</v>
      </c>
      <c r="P9" s="32"/>
      <c r="Q9" s="16" t="s">
        <v>252</v>
      </c>
      <c r="R9" s="32" t="s">
        <v>252</v>
      </c>
      <c r="S9" s="16" t="s">
        <v>20</v>
      </c>
      <c r="T9" s="32" t="s">
        <v>252</v>
      </c>
      <c r="U9" s="17" t="s">
        <v>20</v>
      </c>
      <c r="AO9" s="1"/>
      <c r="AP9" s="1"/>
      <c r="AQ9" s="1"/>
      <c r="AT9" s="4"/>
    </row>
    <row r="10" spans="2:4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122</v>
      </c>
      <c r="R10" s="19" t="s">
        <v>123</v>
      </c>
      <c r="S10" s="19" t="s">
        <v>194</v>
      </c>
      <c r="T10" s="20" t="s">
        <v>235</v>
      </c>
      <c r="U10" s="20" t="s">
        <v>260</v>
      </c>
      <c r="AO10" s="1"/>
      <c r="AP10" s="3"/>
      <c r="AQ10" s="1"/>
    </row>
    <row r="11" spans="2:46" s="126" customFormat="1" ht="18" customHeight="1">
      <c r="B11" s="119" t="s">
        <v>34</v>
      </c>
      <c r="C11" s="94"/>
      <c r="D11" s="94"/>
      <c r="E11" s="94"/>
      <c r="F11" s="94"/>
      <c r="G11" s="94"/>
      <c r="H11" s="94"/>
      <c r="I11" s="94"/>
      <c r="J11" s="94"/>
      <c r="K11" s="96">
        <v>4.7475201304093773</v>
      </c>
      <c r="L11" s="94"/>
      <c r="M11" s="94"/>
      <c r="N11" s="97">
        <v>1.3861304764625595E-2</v>
      </c>
      <c r="O11" s="96"/>
      <c r="P11" s="98"/>
      <c r="Q11" s="96">
        <f>Q12</f>
        <v>660.30032000000006</v>
      </c>
      <c r="R11" s="96">
        <f>R12</f>
        <v>143897.93007999993</v>
      </c>
      <c r="S11" s="94"/>
      <c r="T11" s="99">
        <f>R11/$R$11</f>
        <v>1</v>
      </c>
      <c r="U11" s="99">
        <f>R11/'סכום נכסי הקרן'!$C$42</f>
        <v>4.0538941877090832E-2</v>
      </c>
      <c r="AO11" s="127"/>
      <c r="AP11" s="130"/>
      <c r="AQ11" s="127"/>
      <c r="AT11" s="127"/>
    </row>
    <row r="12" spans="2:46" s="127" customFormat="1">
      <c r="B12" s="113" t="s">
        <v>242</v>
      </c>
      <c r="C12" s="80"/>
      <c r="D12" s="80"/>
      <c r="E12" s="80"/>
      <c r="F12" s="80"/>
      <c r="G12" s="80"/>
      <c r="H12" s="80"/>
      <c r="I12" s="80"/>
      <c r="J12" s="80"/>
      <c r="K12" s="86">
        <v>4.7475201304093781</v>
      </c>
      <c r="L12" s="80"/>
      <c r="M12" s="80"/>
      <c r="N12" s="100">
        <v>1.3861304764625599E-2</v>
      </c>
      <c r="O12" s="86"/>
      <c r="P12" s="88"/>
      <c r="Q12" s="86">
        <f>Q13</f>
        <v>660.30032000000006</v>
      </c>
      <c r="R12" s="86">
        <f>R13+R140</f>
        <v>143897.93007999993</v>
      </c>
      <c r="S12" s="80"/>
      <c r="T12" s="87">
        <f t="shared" ref="T12:T76" si="0">R12/$R$11</f>
        <v>1</v>
      </c>
      <c r="U12" s="87">
        <f>R12/'סכום נכסי הקרן'!$C$42</f>
        <v>4.0538941877090832E-2</v>
      </c>
      <c r="AP12" s="130"/>
    </row>
    <row r="13" spans="2:46" s="127" customFormat="1" ht="20.25">
      <c r="B13" s="113" t="s">
        <v>33</v>
      </c>
      <c r="C13" s="80"/>
      <c r="D13" s="80"/>
      <c r="E13" s="80"/>
      <c r="F13" s="80"/>
      <c r="G13" s="80"/>
      <c r="H13" s="80"/>
      <c r="I13" s="80"/>
      <c r="J13" s="80"/>
      <c r="K13" s="86">
        <v>4.7712300249695758</v>
      </c>
      <c r="L13" s="80"/>
      <c r="M13" s="80"/>
      <c r="N13" s="100">
        <v>1.3583642583038645E-2</v>
      </c>
      <c r="O13" s="86"/>
      <c r="P13" s="88"/>
      <c r="Q13" s="86">
        <f>SUM(Q14:Q138)</f>
        <v>660.30032000000006</v>
      </c>
      <c r="R13" s="86">
        <f>SUM(R14:R138)</f>
        <v>140052.49535999994</v>
      </c>
      <c r="S13" s="80"/>
      <c r="T13" s="87">
        <f t="shared" si="0"/>
        <v>0.97327665020711474</v>
      </c>
      <c r="U13" s="87">
        <f>R13/'סכום נכסי הקרן'!$C$42</f>
        <v>3.9455605553075888E-2</v>
      </c>
      <c r="AP13" s="126"/>
    </row>
    <row r="14" spans="2:46" s="127" customFormat="1">
      <c r="B14" s="112" t="s">
        <v>303</v>
      </c>
      <c r="C14" s="78" t="s">
        <v>304</v>
      </c>
      <c r="D14" s="89" t="s">
        <v>129</v>
      </c>
      <c r="E14" s="89" t="s">
        <v>305</v>
      </c>
      <c r="F14" s="78" t="s">
        <v>306</v>
      </c>
      <c r="G14" s="89" t="s">
        <v>307</v>
      </c>
      <c r="H14" s="78" t="s">
        <v>308</v>
      </c>
      <c r="I14" s="78" t="s">
        <v>169</v>
      </c>
      <c r="J14" s="78"/>
      <c r="K14" s="83">
        <v>2.9800000000000004</v>
      </c>
      <c r="L14" s="89" t="s">
        <v>173</v>
      </c>
      <c r="M14" s="90">
        <v>5.8999999999999999E-3</v>
      </c>
      <c r="N14" s="90">
        <v>5.5000000000000005E-3</v>
      </c>
      <c r="O14" s="83">
        <v>10274946</v>
      </c>
      <c r="P14" s="85">
        <v>99.8</v>
      </c>
      <c r="Q14" s="78"/>
      <c r="R14" s="83">
        <v>10254.39611</v>
      </c>
      <c r="S14" s="84">
        <v>1.9248136667546496E-3</v>
      </c>
      <c r="T14" s="84">
        <f t="shared" si="0"/>
        <v>7.1261595662280033E-2</v>
      </c>
      <c r="U14" s="84">
        <f>R14/'סכום נכסי הקרן'!$C$42</f>
        <v>2.8888696846219187E-3</v>
      </c>
    </row>
    <row r="15" spans="2:46" s="127" customFormat="1">
      <c r="B15" s="112" t="s">
        <v>309</v>
      </c>
      <c r="C15" s="78" t="s">
        <v>310</v>
      </c>
      <c r="D15" s="89" t="s">
        <v>129</v>
      </c>
      <c r="E15" s="89" t="s">
        <v>305</v>
      </c>
      <c r="F15" s="78" t="s">
        <v>311</v>
      </c>
      <c r="G15" s="89" t="s">
        <v>307</v>
      </c>
      <c r="H15" s="78" t="s">
        <v>308</v>
      </c>
      <c r="I15" s="78" t="s">
        <v>171</v>
      </c>
      <c r="J15" s="78"/>
      <c r="K15" s="83">
        <v>3.7499999999999996</v>
      </c>
      <c r="L15" s="89" t="s">
        <v>173</v>
      </c>
      <c r="M15" s="90">
        <v>0.04</v>
      </c>
      <c r="N15" s="90">
        <v>6.7999999999999996E-3</v>
      </c>
      <c r="O15" s="83">
        <v>8095036</v>
      </c>
      <c r="P15" s="85">
        <v>118.17</v>
      </c>
      <c r="Q15" s="78"/>
      <c r="R15" s="83">
        <v>9565.9038800000017</v>
      </c>
      <c r="S15" s="84">
        <v>3.9074439493053037E-3</v>
      </c>
      <c r="T15" s="84">
        <f t="shared" si="0"/>
        <v>6.6477008214654965E-2</v>
      </c>
      <c r="U15" s="84">
        <f>R15/'סכום נכסי הקרן'!$C$42</f>
        <v>2.6949075721767876E-3</v>
      </c>
    </row>
    <row r="16" spans="2:46" s="127" customFormat="1">
      <c r="B16" s="112" t="s">
        <v>312</v>
      </c>
      <c r="C16" s="78" t="s">
        <v>313</v>
      </c>
      <c r="D16" s="89" t="s">
        <v>129</v>
      </c>
      <c r="E16" s="89" t="s">
        <v>305</v>
      </c>
      <c r="F16" s="78" t="s">
        <v>311</v>
      </c>
      <c r="G16" s="89" t="s">
        <v>307</v>
      </c>
      <c r="H16" s="78" t="s">
        <v>308</v>
      </c>
      <c r="I16" s="78" t="s">
        <v>171</v>
      </c>
      <c r="J16" s="78"/>
      <c r="K16" s="83">
        <v>5.1000000000000005</v>
      </c>
      <c r="L16" s="89" t="s">
        <v>173</v>
      </c>
      <c r="M16" s="90">
        <v>9.8999999999999991E-3</v>
      </c>
      <c r="N16" s="90">
        <v>8.0000000000000002E-3</v>
      </c>
      <c r="O16" s="83">
        <v>5679783</v>
      </c>
      <c r="P16" s="85">
        <v>102.13</v>
      </c>
      <c r="Q16" s="78"/>
      <c r="R16" s="83">
        <v>5800.7622899999997</v>
      </c>
      <c r="S16" s="84">
        <v>1.884545604759854E-3</v>
      </c>
      <c r="T16" s="84">
        <f t="shared" si="0"/>
        <v>4.0311645113832222E-2</v>
      </c>
      <c r="U16" s="84">
        <f>R16/'סכום נכסי הקרן'!$C$42</f>
        <v>1.634191438239557E-3</v>
      </c>
    </row>
    <row r="17" spans="2:41" s="127" customFormat="1" ht="20.25">
      <c r="B17" s="112" t="s">
        <v>314</v>
      </c>
      <c r="C17" s="78" t="s">
        <v>315</v>
      </c>
      <c r="D17" s="89" t="s">
        <v>129</v>
      </c>
      <c r="E17" s="89" t="s">
        <v>305</v>
      </c>
      <c r="F17" s="78" t="s">
        <v>311</v>
      </c>
      <c r="G17" s="89" t="s">
        <v>307</v>
      </c>
      <c r="H17" s="78" t="s">
        <v>308</v>
      </c>
      <c r="I17" s="78" t="s">
        <v>171</v>
      </c>
      <c r="J17" s="78"/>
      <c r="K17" s="83">
        <v>12.299999999999999</v>
      </c>
      <c r="L17" s="89" t="s">
        <v>173</v>
      </c>
      <c r="M17" s="90">
        <v>1.1699999999999999E-2</v>
      </c>
      <c r="N17" s="90">
        <v>9.8000000000000014E-3</v>
      </c>
      <c r="O17" s="83">
        <v>970268</v>
      </c>
      <c r="P17" s="85">
        <v>100.51</v>
      </c>
      <c r="Q17" s="78"/>
      <c r="R17" s="83">
        <v>975.21632999999997</v>
      </c>
      <c r="S17" s="84">
        <v>2.038763631779118E-3</v>
      </c>
      <c r="T17" s="84">
        <f t="shared" si="0"/>
        <v>6.7771393894118506E-3</v>
      </c>
      <c r="U17" s="84">
        <f>R17/'סכום נכסי הקרן'!$C$42</f>
        <v>2.747380598003099E-4</v>
      </c>
      <c r="AO17" s="126"/>
    </row>
    <row r="18" spans="2:41" s="127" customFormat="1">
      <c r="B18" s="112" t="s">
        <v>316</v>
      </c>
      <c r="C18" s="78" t="s">
        <v>317</v>
      </c>
      <c r="D18" s="89" t="s">
        <v>129</v>
      </c>
      <c r="E18" s="89" t="s">
        <v>305</v>
      </c>
      <c r="F18" s="78" t="s">
        <v>311</v>
      </c>
      <c r="G18" s="89" t="s">
        <v>307</v>
      </c>
      <c r="H18" s="78" t="s">
        <v>308</v>
      </c>
      <c r="I18" s="78" t="s">
        <v>171</v>
      </c>
      <c r="J18" s="78"/>
      <c r="K18" s="83">
        <v>2.19</v>
      </c>
      <c r="L18" s="89" t="s">
        <v>173</v>
      </c>
      <c r="M18" s="90">
        <v>4.0999999999999995E-3</v>
      </c>
      <c r="N18" s="90">
        <v>2.7999999999999995E-3</v>
      </c>
      <c r="O18" s="83">
        <v>0.8</v>
      </c>
      <c r="P18" s="85">
        <v>99.8</v>
      </c>
      <c r="Q18" s="78"/>
      <c r="R18" s="83">
        <v>7.9000000000000001E-4</v>
      </c>
      <c r="S18" s="84">
        <v>3.8936403070785428E-10</v>
      </c>
      <c r="T18" s="84">
        <f t="shared" si="0"/>
        <v>5.4900025286034356E-9</v>
      </c>
      <c r="U18" s="84">
        <f>R18/'סכום נכסי הקרן'!$C$42</f>
        <v>2.2255889341213636E-10</v>
      </c>
    </row>
    <row r="19" spans="2:41" s="127" customFormat="1">
      <c r="B19" s="112" t="s">
        <v>318</v>
      </c>
      <c r="C19" s="78" t="s">
        <v>319</v>
      </c>
      <c r="D19" s="89" t="s">
        <v>129</v>
      </c>
      <c r="E19" s="89" t="s">
        <v>305</v>
      </c>
      <c r="F19" s="78" t="s">
        <v>311</v>
      </c>
      <c r="G19" s="89" t="s">
        <v>307</v>
      </c>
      <c r="H19" s="78" t="s">
        <v>308</v>
      </c>
      <c r="I19" s="78" t="s">
        <v>171</v>
      </c>
      <c r="J19" s="78"/>
      <c r="K19" s="83">
        <v>2.5800000000000005</v>
      </c>
      <c r="L19" s="89" t="s">
        <v>173</v>
      </c>
      <c r="M19" s="90">
        <v>6.4000000000000003E-3</v>
      </c>
      <c r="N19" s="90">
        <v>4.9000000000000007E-3</v>
      </c>
      <c r="O19" s="83">
        <v>2461978</v>
      </c>
      <c r="P19" s="85">
        <v>100.14</v>
      </c>
      <c r="Q19" s="78"/>
      <c r="R19" s="83">
        <v>2465.4247599999999</v>
      </c>
      <c r="S19" s="84">
        <v>7.8155674670128997E-4</v>
      </c>
      <c r="T19" s="84">
        <f t="shared" si="0"/>
        <v>1.7133149577824705E-2</v>
      </c>
      <c r="U19" s="84">
        <f>R19/'סכום נכסי הקרן'!$C$42</f>
        <v>6.9455975490693902E-4</v>
      </c>
      <c r="AO19" s="130"/>
    </row>
    <row r="20" spans="2:41" s="127" customFormat="1">
      <c r="B20" s="112" t="s">
        <v>320</v>
      </c>
      <c r="C20" s="78" t="s">
        <v>321</v>
      </c>
      <c r="D20" s="89" t="s">
        <v>129</v>
      </c>
      <c r="E20" s="89" t="s">
        <v>305</v>
      </c>
      <c r="F20" s="78" t="s">
        <v>322</v>
      </c>
      <c r="G20" s="89" t="s">
        <v>307</v>
      </c>
      <c r="H20" s="78" t="s">
        <v>308</v>
      </c>
      <c r="I20" s="78" t="s">
        <v>169</v>
      </c>
      <c r="J20" s="78"/>
      <c r="K20" s="83">
        <v>4.57</v>
      </c>
      <c r="L20" s="89" t="s">
        <v>173</v>
      </c>
      <c r="M20" s="90">
        <v>0.05</v>
      </c>
      <c r="N20" s="90">
        <v>7.7000000000000002E-3</v>
      </c>
      <c r="O20" s="83">
        <v>2783532</v>
      </c>
      <c r="P20" s="85">
        <v>126.52</v>
      </c>
      <c r="Q20" s="78"/>
      <c r="R20" s="83">
        <v>3521.7247900000002</v>
      </c>
      <c r="S20" s="84">
        <v>8.8321037489763154E-4</v>
      </c>
      <c r="T20" s="84">
        <f t="shared" si="0"/>
        <v>2.4473769622968867E-2</v>
      </c>
      <c r="U20" s="84">
        <f>R20/'סכום נכסי הקרן'!$C$42</f>
        <v>9.9214072425884612E-4</v>
      </c>
    </row>
    <row r="21" spans="2:41" s="127" customFormat="1">
      <c r="B21" s="112" t="s">
        <v>323</v>
      </c>
      <c r="C21" s="78" t="s">
        <v>324</v>
      </c>
      <c r="D21" s="89" t="s">
        <v>129</v>
      </c>
      <c r="E21" s="89" t="s">
        <v>305</v>
      </c>
      <c r="F21" s="78" t="s">
        <v>322</v>
      </c>
      <c r="G21" s="89" t="s">
        <v>307</v>
      </c>
      <c r="H21" s="78" t="s">
        <v>308</v>
      </c>
      <c r="I21" s="78" t="s">
        <v>169</v>
      </c>
      <c r="J21" s="78"/>
      <c r="K21" s="83">
        <v>3.1999999999999997</v>
      </c>
      <c r="L21" s="89" t="s">
        <v>173</v>
      </c>
      <c r="M21" s="90">
        <v>6.9999999999999993E-3</v>
      </c>
      <c r="N21" s="90">
        <v>5.7999999999999996E-3</v>
      </c>
      <c r="O21" s="83">
        <v>8324230.6200000001</v>
      </c>
      <c r="P21" s="85">
        <v>101.69</v>
      </c>
      <c r="Q21" s="78"/>
      <c r="R21" s="83">
        <v>8464.9101599999995</v>
      </c>
      <c r="S21" s="84">
        <v>1.9513775441025139E-3</v>
      </c>
      <c r="T21" s="84">
        <f t="shared" si="0"/>
        <v>5.8825795168102414E-2</v>
      </c>
      <c r="U21" s="84">
        <f>R21/'סכום נכסי הקרן'!$C$42</f>
        <v>2.3847354911933545E-3</v>
      </c>
    </row>
    <row r="22" spans="2:41" s="127" customFormat="1">
      <c r="B22" s="112" t="s">
        <v>325</v>
      </c>
      <c r="C22" s="78" t="s">
        <v>326</v>
      </c>
      <c r="D22" s="89" t="s">
        <v>129</v>
      </c>
      <c r="E22" s="89" t="s">
        <v>305</v>
      </c>
      <c r="F22" s="78" t="s">
        <v>327</v>
      </c>
      <c r="G22" s="89" t="s">
        <v>307</v>
      </c>
      <c r="H22" s="78" t="s">
        <v>328</v>
      </c>
      <c r="I22" s="78" t="s">
        <v>169</v>
      </c>
      <c r="J22" s="78"/>
      <c r="K22" s="83">
        <v>0.56999999999999995</v>
      </c>
      <c r="L22" s="89" t="s">
        <v>173</v>
      </c>
      <c r="M22" s="90">
        <v>4.2000000000000003E-2</v>
      </c>
      <c r="N22" s="90">
        <v>9.2999999999999992E-3</v>
      </c>
      <c r="O22" s="83">
        <v>94.44</v>
      </c>
      <c r="P22" s="85">
        <v>129.5</v>
      </c>
      <c r="Q22" s="78"/>
      <c r="R22" s="83">
        <v>0.12229999999999999</v>
      </c>
      <c r="S22" s="84">
        <v>9.1548370561630735E-7</v>
      </c>
      <c r="T22" s="84">
        <f t="shared" si="0"/>
        <v>8.4990798639012672E-7</v>
      </c>
      <c r="U22" s="84">
        <f>R22/'סכום נכסי הקרן'!$C$42</f>
        <v>3.4454370461144653E-8</v>
      </c>
    </row>
    <row r="23" spans="2:41" s="127" customFormat="1">
      <c r="B23" s="112" t="s">
        <v>329</v>
      </c>
      <c r="C23" s="78" t="s">
        <v>330</v>
      </c>
      <c r="D23" s="89" t="s">
        <v>129</v>
      </c>
      <c r="E23" s="89" t="s">
        <v>305</v>
      </c>
      <c r="F23" s="78" t="s">
        <v>327</v>
      </c>
      <c r="G23" s="89" t="s">
        <v>307</v>
      </c>
      <c r="H23" s="78" t="s">
        <v>328</v>
      </c>
      <c r="I23" s="78" t="s">
        <v>169</v>
      </c>
      <c r="J23" s="78"/>
      <c r="K23" s="83">
        <v>2.7300000000000004</v>
      </c>
      <c r="L23" s="89" t="s">
        <v>173</v>
      </c>
      <c r="M23" s="90">
        <v>8.0000000000000002E-3</v>
      </c>
      <c r="N23" s="90">
        <v>5.1999999999999989E-3</v>
      </c>
      <c r="O23" s="83">
        <v>1995347</v>
      </c>
      <c r="P23" s="85">
        <v>102.07</v>
      </c>
      <c r="Q23" s="78"/>
      <c r="R23" s="83">
        <v>2036.65077</v>
      </c>
      <c r="S23" s="84">
        <v>3.095769075619822E-3</v>
      </c>
      <c r="T23" s="84">
        <f t="shared" si="0"/>
        <v>1.4153440350863461E-2</v>
      </c>
      <c r="U23" s="84">
        <f>R23/'סכום נכסי הקרן'!$C$42</f>
        <v>5.7376549574452589E-4</v>
      </c>
    </row>
    <row r="24" spans="2:41" s="127" customFormat="1">
      <c r="B24" s="112" t="s">
        <v>331</v>
      </c>
      <c r="C24" s="78" t="s">
        <v>332</v>
      </c>
      <c r="D24" s="89" t="s">
        <v>129</v>
      </c>
      <c r="E24" s="89" t="s">
        <v>305</v>
      </c>
      <c r="F24" s="78" t="s">
        <v>306</v>
      </c>
      <c r="G24" s="89" t="s">
        <v>307</v>
      </c>
      <c r="H24" s="78" t="s">
        <v>328</v>
      </c>
      <c r="I24" s="78" t="s">
        <v>169</v>
      </c>
      <c r="J24" s="78"/>
      <c r="K24" s="83">
        <v>3.1900000000000004</v>
      </c>
      <c r="L24" s="89" t="s">
        <v>173</v>
      </c>
      <c r="M24" s="90">
        <v>3.4000000000000002E-2</v>
      </c>
      <c r="N24" s="90">
        <v>5.8999999999999999E-3</v>
      </c>
      <c r="O24" s="83">
        <v>4907611</v>
      </c>
      <c r="P24" s="85">
        <v>114.56</v>
      </c>
      <c r="Q24" s="78"/>
      <c r="R24" s="83">
        <v>5622.1587499999996</v>
      </c>
      <c r="S24" s="84">
        <v>2.6233457793552835E-3</v>
      </c>
      <c r="T24" s="84">
        <f t="shared" si="0"/>
        <v>3.9070462979379654E-2</v>
      </c>
      <c r="U24" s="84">
        <f>R24/'סכום נכסי הקרן'!$C$42</f>
        <v>1.5838752278321011E-3</v>
      </c>
    </row>
    <row r="25" spans="2:41" s="127" customFormat="1">
      <c r="B25" s="112" t="s">
        <v>333</v>
      </c>
      <c r="C25" s="78" t="s">
        <v>334</v>
      </c>
      <c r="D25" s="89" t="s">
        <v>129</v>
      </c>
      <c r="E25" s="89" t="s">
        <v>305</v>
      </c>
      <c r="F25" s="78" t="s">
        <v>335</v>
      </c>
      <c r="G25" s="89" t="s">
        <v>336</v>
      </c>
      <c r="H25" s="78" t="s">
        <v>328</v>
      </c>
      <c r="I25" s="78" t="s">
        <v>171</v>
      </c>
      <c r="J25" s="78"/>
      <c r="K25" s="83">
        <v>4.17</v>
      </c>
      <c r="L25" s="89" t="s">
        <v>173</v>
      </c>
      <c r="M25" s="90">
        <v>6.5000000000000006E-3</v>
      </c>
      <c r="N25" s="90">
        <v>7.899999999999999E-3</v>
      </c>
      <c r="O25" s="83">
        <v>0.41</v>
      </c>
      <c r="P25" s="85">
        <v>99.07</v>
      </c>
      <c r="Q25" s="78"/>
      <c r="R25" s="83">
        <v>4.0000000000000002E-4</v>
      </c>
      <c r="S25" s="84">
        <v>3.3948569738476779E-10</v>
      </c>
      <c r="T25" s="84">
        <f t="shared" si="0"/>
        <v>2.7797481157485749E-9</v>
      </c>
      <c r="U25" s="84">
        <f>R25/'סכום נכסי הקרן'!$C$42</f>
        <v>1.1268804729728424E-10</v>
      </c>
    </row>
    <row r="26" spans="2:41" s="127" customFormat="1">
      <c r="B26" s="77" t="s">
        <v>1715</v>
      </c>
      <c r="C26" s="78" t="s">
        <v>1716</v>
      </c>
      <c r="D26" s="89" t="s">
        <v>129</v>
      </c>
      <c r="E26" s="89" t="s">
        <v>305</v>
      </c>
      <c r="F26" s="78" t="s">
        <v>335</v>
      </c>
      <c r="G26" s="89" t="s">
        <v>336</v>
      </c>
      <c r="H26" s="78" t="s">
        <v>328</v>
      </c>
      <c r="I26" s="78" t="s">
        <v>171</v>
      </c>
      <c r="J26" s="78"/>
      <c r="K26" s="83">
        <v>5.2600000000000007</v>
      </c>
      <c r="L26" s="89" t="s">
        <v>173</v>
      </c>
      <c r="M26" s="90">
        <v>1.6399999999999998E-2</v>
      </c>
      <c r="N26" s="90">
        <v>1.1800000000000003E-2</v>
      </c>
      <c r="O26" s="83">
        <v>0</v>
      </c>
      <c r="P26" s="85">
        <v>101.93</v>
      </c>
      <c r="Q26" s="83">
        <v>0.64602999999999999</v>
      </c>
      <c r="R26" s="83">
        <v>0.64602999999999999</v>
      </c>
      <c r="S26" s="84">
        <v>4.5850947811466293E-2</v>
      </c>
      <c r="T26" s="84">
        <f t="shared" si="0"/>
        <v>4.4895016880426296E-6</v>
      </c>
      <c r="U26" s="84">
        <f>R26/'סכום נכסי הקרן'!$C$42</f>
        <v>1.8199964798866133E-7</v>
      </c>
    </row>
    <row r="27" spans="2:41" s="127" customFormat="1">
      <c r="B27" s="112" t="s">
        <v>337</v>
      </c>
      <c r="C27" s="78" t="s">
        <v>338</v>
      </c>
      <c r="D27" s="89" t="s">
        <v>129</v>
      </c>
      <c r="E27" s="89" t="s">
        <v>305</v>
      </c>
      <c r="F27" s="78" t="s">
        <v>335</v>
      </c>
      <c r="G27" s="89" t="s">
        <v>336</v>
      </c>
      <c r="H27" s="78" t="s">
        <v>328</v>
      </c>
      <c r="I27" s="78" t="s">
        <v>169</v>
      </c>
      <c r="J27" s="78"/>
      <c r="K27" s="83">
        <v>6.6099999999999994</v>
      </c>
      <c r="L27" s="89" t="s">
        <v>173</v>
      </c>
      <c r="M27" s="90">
        <v>1.34E-2</v>
      </c>
      <c r="N27" s="90">
        <v>1.61E-2</v>
      </c>
      <c r="O27" s="83">
        <v>6447096</v>
      </c>
      <c r="P27" s="85">
        <v>99.05</v>
      </c>
      <c r="Q27" s="83">
        <v>43.541919999999998</v>
      </c>
      <c r="R27" s="83">
        <v>6429.3905999999997</v>
      </c>
      <c r="S27" s="84">
        <v>2.028832467885165E-3</v>
      </c>
      <c r="T27" s="84">
        <f t="shared" si="0"/>
        <v>4.4680216014404001E-2</v>
      </c>
      <c r="U27" s="84">
        <f>R27/'סכום נכסי הקרן'!$C$42</f>
        <v>1.8112886800637866E-3</v>
      </c>
    </row>
    <row r="28" spans="2:41" s="127" customFormat="1">
      <c r="B28" s="112" t="s">
        <v>339</v>
      </c>
      <c r="C28" s="78" t="s">
        <v>340</v>
      </c>
      <c r="D28" s="89" t="s">
        <v>129</v>
      </c>
      <c r="E28" s="89" t="s">
        <v>305</v>
      </c>
      <c r="F28" s="78" t="s">
        <v>322</v>
      </c>
      <c r="G28" s="89" t="s">
        <v>307</v>
      </c>
      <c r="H28" s="78" t="s">
        <v>328</v>
      </c>
      <c r="I28" s="78" t="s">
        <v>169</v>
      </c>
      <c r="J28" s="78"/>
      <c r="K28" s="83">
        <v>0.47</v>
      </c>
      <c r="L28" s="89" t="s">
        <v>173</v>
      </c>
      <c r="M28" s="90">
        <v>4.7E-2</v>
      </c>
      <c r="N28" s="90">
        <v>1.32E-2</v>
      </c>
      <c r="O28" s="83">
        <v>24337.86</v>
      </c>
      <c r="P28" s="85">
        <v>124.72</v>
      </c>
      <c r="Q28" s="78"/>
      <c r="R28" s="83">
        <v>30.354179999999999</v>
      </c>
      <c r="S28" s="84">
        <v>1.7036399781601312E-4</v>
      </c>
      <c r="T28" s="84">
        <f t="shared" si="0"/>
        <v>2.109424366502327E-4</v>
      </c>
      <c r="U28" s="84">
        <f>R28/'סכום נכסי הקרן'!$C$42</f>
        <v>8.5513831787756981E-6</v>
      </c>
    </row>
    <row r="29" spans="2:41" s="127" customFormat="1">
      <c r="B29" s="112" t="s">
        <v>341</v>
      </c>
      <c r="C29" s="78" t="s">
        <v>342</v>
      </c>
      <c r="D29" s="89" t="s">
        <v>129</v>
      </c>
      <c r="E29" s="89" t="s">
        <v>305</v>
      </c>
      <c r="F29" s="78" t="s">
        <v>322</v>
      </c>
      <c r="G29" s="89" t="s">
        <v>307</v>
      </c>
      <c r="H29" s="78" t="s">
        <v>328</v>
      </c>
      <c r="I29" s="78" t="s">
        <v>169</v>
      </c>
      <c r="J29" s="78"/>
      <c r="K29" s="83">
        <v>4.57</v>
      </c>
      <c r="L29" s="89" t="s">
        <v>173</v>
      </c>
      <c r="M29" s="90">
        <v>4.2000000000000003E-2</v>
      </c>
      <c r="N29" s="90">
        <v>8.2000000000000007E-3</v>
      </c>
      <c r="O29" s="83">
        <v>941000</v>
      </c>
      <c r="P29" s="85">
        <v>118.32</v>
      </c>
      <c r="Q29" s="78"/>
      <c r="R29" s="83">
        <v>1113.3911799999998</v>
      </c>
      <c r="S29" s="84">
        <v>9.4313714877913347E-4</v>
      </c>
      <c r="T29" s="84">
        <f t="shared" si="0"/>
        <v>7.7373675867402052E-3</v>
      </c>
      <c r="U29" s="84">
        <f>R29/'סכום נכסי הקרן'!$C$42</f>
        <v>3.1366469488054775E-4</v>
      </c>
    </row>
    <row r="30" spans="2:41" s="127" customFormat="1">
      <c r="B30" s="112" t="s">
        <v>343</v>
      </c>
      <c r="C30" s="78" t="s">
        <v>344</v>
      </c>
      <c r="D30" s="89" t="s">
        <v>129</v>
      </c>
      <c r="E30" s="89" t="s">
        <v>305</v>
      </c>
      <c r="F30" s="78" t="s">
        <v>322</v>
      </c>
      <c r="G30" s="89" t="s">
        <v>307</v>
      </c>
      <c r="H30" s="78" t="s">
        <v>328</v>
      </c>
      <c r="I30" s="78" t="s">
        <v>169</v>
      </c>
      <c r="J30" s="78"/>
      <c r="K30" s="83">
        <v>2.19</v>
      </c>
      <c r="L30" s="89" t="s">
        <v>173</v>
      </c>
      <c r="M30" s="90">
        <v>4.0999999999999995E-2</v>
      </c>
      <c r="N30" s="90">
        <v>6.2999999999999992E-3</v>
      </c>
      <c r="O30" s="83">
        <v>0.8</v>
      </c>
      <c r="P30" s="85">
        <v>131.30000000000001</v>
      </c>
      <c r="Q30" s="78"/>
      <c r="R30" s="83">
        <v>1.0500000000000002E-3</v>
      </c>
      <c r="S30" s="84">
        <v>2.5670270002466915E-10</v>
      </c>
      <c r="T30" s="84">
        <f t="shared" si="0"/>
        <v>7.2968388038400105E-9</v>
      </c>
      <c r="U30" s="84">
        <f>R30/'סכום נכסי הקרן'!$C$42</f>
        <v>2.9580612415537119E-10</v>
      </c>
    </row>
    <row r="31" spans="2:41" s="127" customFormat="1">
      <c r="B31" s="112" t="s">
        <v>345</v>
      </c>
      <c r="C31" s="78" t="s">
        <v>346</v>
      </c>
      <c r="D31" s="89" t="s">
        <v>129</v>
      </c>
      <c r="E31" s="89" t="s">
        <v>305</v>
      </c>
      <c r="F31" s="78" t="s">
        <v>322</v>
      </c>
      <c r="G31" s="89" t="s">
        <v>307</v>
      </c>
      <c r="H31" s="78" t="s">
        <v>328</v>
      </c>
      <c r="I31" s="78" t="s">
        <v>169</v>
      </c>
      <c r="J31" s="78"/>
      <c r="K31" s="83">
        <v>3.71</v>
      </c>
      <c r="L31" s="89" t="s">
        <v>173</v>
      </c>
      <c r="M31" s="90">
        <v>0.04</v>
      </c>
      <c r="N31" s="90">
        <v>7.0999999999999995E-3</v>
      </c>
      <c r="O31" s="83">
        <v>5652543</v>
      </c>
      <c r="P31" s="85">
        <v>119.19</v>
      </c>
      <c r="Q31" s="78"/>
      <c r="R31" s="83">
        <v>6737.2657800000006</v>
      </c>
      <c r="S31" s="84">
        <v>1.9460223468110781E-3</v>
      </c>
      <c r="T31" s="84">
        <f t="shared" si="0"/>
        <v>4.6819754643130887E-2</v>
      </c>
      <c r="U31" s="84">
        <f>R31/'סכום נכסי הקרן'!$C$42</f>
        <v>1.8980233121775366E-3</v>
      </c>
    </row>
    <row r="32" spans="2:41" s="127" customFormat="1">
      <c r="B32" s="112" t="s">
        <v>347</v>
      </c>
      <c r="C32" s="78" t="s">
        <v>348</v>
      </c>
      <c r="D32" s="89" t="s">
        <v>129</v>
      </c>
      <c r="E32" s="89" t="s">
        <v>305</v>
      </c>
      <c r="F32" s="78" t="s">
        <v>349</v>
      </c>
      <c r="G32" s="89" t="s">
        <v>336</v>
      </c>
      <c r="H32" s="78" t="s">
        <v>350</v>
      </c>
      <c r="I32" s="78" t="s">
        <v>171</v>
      </c>
      <c r="J32" s="78"/>
      <c r="K32" s="83">
        <v>2.27</v>
      </c>
      <c r="L32" s="89" t="s">
        <v>173</v>
      </c>
      <c r="M32" s="90">
        <v>1.6399999999999998E-2</v>
      </c>
      <c r="N32" s="90">
        <v>6.1999999999999998E-3</v>
      </c>
      <c r="O32" s="83">
        <v>0.48</v>
      </c>
      <c r="P32" s="85">
        <v>102.17</v>
      </c>
      <c r="Q32" s="78"/>
      <c r="R32" s="83">
        <v>4.7999999999999996E-4</v>
      </c>
      <c r="S32" s="84">
        <v>7.9379212224822039E-10</v>
      </c>
      <c r="T32" s="84">
        <f t="shared" si="0"/>
        <v>3.3356977388982895E-9</v>
      </c>
      <c r="U32" s="84">
        <f>R32/'סכום נכסי הקרן'!$C$42</f>
        <v>1.3522565675674107E-10</v>
      </c>
    </row>
    <row r="33" spans="2:21" s="127" customFormat="1">
      <c r="B33" s="112" t="s">
        <v>351</v>
      </c>
      <c r="C33" s="78" t="s">
        <v>352</v>
      </c>
      <c r="D33" s="89" t="s">
        <v>129</v>
      </c>
      <c r="E33" s="89" t="s">
        <v>305</v>
      </c>
      <c r="F33" s="78" t="s">
        <v>349</v>
      </c>
      <c r="G33" s="89" t="s">
        <v>336</v>
      </c>
      <c r="H33" s="78" t="s">
        <v>350</v>
      </c>
      <c r="I33" s="78" t="s">
        <v>171</v>
      </c>
      <c r="J33" s="78"/>
      <c r="K33" s="83">
        <v>6.53</v>
      </c>
      <c r="L33" s="89" t="s">
        <v>173</v>
      </c>
      <c r="M33" s="90">
        <v>2.3399999999999997E-2</v>
      </c>
      <c r="N33" s="90">
        <v>1.6899999999999998E-2</v>
      </c>
      <c r="O33" s="83">
        <v>0.8</v>
      </c>
      <c r="P33" s="85">
        <v>104.32</v>
      </c>
      <c r="Q33" s="78"/>
      <c r="R33" s="83">
        <v>8.3999999999999993E-4</v>
      </c>
      <c r="S33" s="84">
        <v>4.6531821229454188E-10</v>
      </c>
      <c r="T33" s="84">
        <f t="shared" si="0"/>
        <v>5.8374710430720067E-9</v>
      </c>
      <c r="U33" s="84">
        <f>R33/'סכום נכסי הקרן'!$C$42</f>
        <v>2.3664489932429687E-10</v>
      </c>
    </row>
    <row r="34" spans="2:21" s="127" customFormat="1">
      <c r="B34" s="112" t="s">
        <v>353</v>
      </c>
      <c r="C34" s="78" t="s">
        <v>354</v>
      </c>
      <c r="D34" s="89" t="s">
        <v>129</v>
      </c>
      <c r="E34" s="89" t="s">
        <v>305</v>
      </c>
      <c r="F34" s="78" t="s">
        <v>349</v>
      </c>
      <c r="G34" s="89" t="s">
        <v>336</v>
      </c>
      <c r="H34" s="78" t="s">
        <v>350</v>
      </c>
      <c r="I34" s="78" t="s">
        <v>171</v>
      </c>
      <c r="J34" s="78"/>
      <c r="K34" s="83">
        <v>2.7600000000000002</v>
      </c>
      <c r="L34" s="89" t="s">
        <v>173</v>
      </c>
      <c r="M34" s="90">
        <v>0.03</v>
      </c>
      <c r="N34" s="90">
        <v>8.199999999999999E-3</v>
      </c>
      <c r="O34" s="83">
        <v>898453.58</v>
      </c>
      <c r="P34" s="85">
        <v>108.04</v>
      </c>
      <c r="Q34" s="78"/>
      <c r="R34" s="83">
        <v>970.68925999999999</v>
      </c>
      <c r="S34" s="84">
        <v>1.2447840610639346E-3</v>
      </c>
      <c r="T34" s="84">
        <f t="shared" si="0"/>
        <v>6.7456791036559468E-3</v>
      </c>
      <c r="U34" s="84">
        <f>R34/'סכום נכסי הקרן'!$C$42</f>
        <v>2.7346269310461459E-4</v>
      </c>
    </row>
    <row r="35" spans="2:21" s="127" customFormat="1">
      <c r="B35" s="112" t="s">
        <v>355</v>
      </c>
      <c r="C35" s="78" t="s">
        <v>356</v>
      </c>
      <c r="D35" s="89" t="s">
        <v>129</v>
      </c>
      <c r="E35" s="89" t="s">
        <v>305</v>
      </c>
      <c r="F35" s="78" t="s">
        <v>357</v>
      </c>
      <c r="G35" s="89" t="s">
        <v>358</v>
      </c>
      <c r="H35" s="78" t="s">
        <v>350</v>
      </c>
      <c r="I35" s="78" t="s">
        <v>169</v>
      </c>
      <c r="J35" s="78"/>
      <c r="K35" s="83">
        <v>3.2600000000000002</v>
      </c>
      <c r="L35" s="89" t="s">
        <v>173</v>
      </c>
      <c r="M35" s="90">
        <v>3.7000000000000005E-2</v>
      </c>
      <c r="N35" s="90">
        <v>0.01</v>
      </c>
      <c r="O35" s="83">
        <v>2162507</v>
      </c>
      <c r="P35" s="85">
        <v>112.78</v>
      </c>
      <c r="Q35" s="78"/>
      <c r="R35" s="83">
        <v>2438.8755099999998</v>
      </c>
      <c r="S35" s="84">
        <v>7.208400856566718E-4</v>
      </c>
      <c r="T35" s="84">
        <f t="shared" si="0"/>
        <v>1.694864900866961E-2</v>
      </c>
      <c r="U35" s="84">
        <f>R35/'סכום נכסי הקרן'!$C$42</f>
        <v>6.8708029705767052E-4</v>
      </c>
    </row>
    <row r="36" spans="2:21" s="127" customFormat="1">
      <c r="B36" s="112" t="s">
        <v>359</v>
      </c>
      <c r="C36" s="78" t="s">
        <v>360</v>
      </c>
      <c r="D36" s="89" t="s">
        <v>129</v>
      </c>
      <c r="E36" s="89" t="s">
        <v>305</v>
      </c>
      <c r="F36" s="78" t="s">
        <v>327</v>
      </c>
      <c r="G36" s="89" t="s">
        <v>307</v>
      </c>
      <c r="H36" s="78" t="s">
        <v>350</v>
      </c>
      <c r="I36" s="78" t="s">
        <v>169</v>
      </c>
      <c r="J36" s="78"/>
      <c r="K36" s="83">
        <v>2.04</v>
      </c>
      <c r="L36" s="89" t="s">
        <v>173</v>
      </c>
      <c r="M36" s="90">
        <v>3.1E-2</v>
      </c>
      <c r="N36" s="90">
        <v>5.8000000000000005E-3</v>
      </c>
      <c r="O36" s="83">
        <v>851601.6</v>
      </c>
      <c r="P36" s="85">
        <v>112.2</v>
      </c>
      <c r="Q36" s="78"/>
      <c r="R36" s="83">
        <v>955.49701000000005</v>
      </c>
      <c r="S36" s="84">
        <v>1.2376678173254567E-3</v>
      </c>
      <c r="T36" s="84">
        <f t="shared" si="0"/>
        <v>6.6401025328772434E-3</v>
      </c>
      <c r="U36" s="84">
        <f>R36/'סכום נכסי הקרן'!$C$42</f>
        <v>2.6918273063823418E-4</v>
      </c>
    </row>
    <row r="37" spans="2:21" s="127" customFormat="1">
      <c r="B37" s="112" t="s">
        <v>361</v>
      </c>
      <c r="C37" s="78" t="s">
        <v>362</v>
      </c>
      <c r="D37" s="89" t="s">
        <v>129</v>
      </c>
      <c r="E37" s="89" t="s">
        <v>305</v>
      </c>
      <c r="F37" s="78" t="s">
        <v>327</v>
      </c>
      <c r="G37" s="89" t="s">
        <v>307</v>
      </c>
      <c r="H37" s="78" t="s">
        <v>350</v>
      </c>
      <c r="I37" s="78" t="s">
        <v>169</v>
      </c>
      <c r="J37" s="78"/>
      <c r="K37" s="83">
        <v>2</v>
      </c>
      <c r="L37" s="89" t="s">
        <v>173</v>
      </c>
      <c r="M37" s="90">
        <v>2.7999999999999997E-2</v>
      </c>
      <c r="N37" s="90">
        <v>6.8999999999999999E-3</v>
      </c>
      <c r="O37" s="83">
        <v>1738764</v>
      </c>
      <c r="P37" s="85">
        <v>105.71</v>
      </c>
      <c r="Q37" s="83">
        <v>49.409660000000002</v>
      </c>
      <c r="R37" s="83">
        <v>1887.4571100000001</v>
      </c>
      <c r="S37" s="84">
        <v>1.7678756076308572E-3</v>
      </c>
      <c r="T37" s="84">
        <f t="shared" si="0"/>
        <v>1.3116638362696878E-2</v>
      </c>
      <c r="U37" s="84">
        <f>R37/'סכום נכסי הקרן'!$C$42</f>
        <v>5.3173464020818862E-4</v>
      </c>
    </row>
    <row r="38" spans="2:21" s="127" customFormat="1">
      <c r="B38" s="112" t="s">
        <v>363</v>
      </c>
      <c r="C38" s="78" t="s">
        <v>364</v>
      </c>
      <c r="D38" s="89" t="s">
        <v>129</v>
      </c>
      <c r="E38" s="89" t="s">
        <v>305</v>
      </c>
      <c r="F38" s="78" t="s">
        <v>365</v>
      </c>
      <c r="G38" s="89" t="s">
        <v>307</v>
      </c>
      <c r="H38" s="78" t="s">
        <v>350</v>
      </c>
      <c r="I38" s="78" t="s">
        <v>171</v>
      </c>
      <c r="J38" s="78"/>
      <c r="K38" s="83">
        <v>3.2800000000000002</v>
      </c>
      <c r="L38" s="89" t="s">
        <v>173</v>
      </c>
      <c r="M38" s="90">
        <v>3.85E-2</v>
      </c>
      <c r="N38" s="90">
        <v>6.5000000000000006E-3</v>
      </c>
      <c r="O38" s="83">
        <v>1990503</v>
      </c>
      <c r="P38" s="85">
        <v>119.28</v>
      </c>
      <c r="Q38" s="78"/>
      <c r="R38" s="83">
        <v>2374.2719999999999</v>
      </c>
      <c r="S38" s="84">
        <v>4.6732772525256323E-3</v>
      </c>
      <c r="T38" s="84">
        <f t="shared" si="0"/>
        <v>1.6499695295686501E-2</v>
      </c>
      <c r="U38" s="84">
        <f>R38/'סכום נכסי הקרן'!$C$42</f>
        <v>6.688801885815441E-4</v>
      </c>
    </row>
    <row r="39" spans="2:21" s="127" customFormat="1">
      <c r="B39" s="112" t="s">
        <v>366</v>
      </c>
      <c r="C39" s="78" t="s">
        <v>367</v>
      </c>
      <c r="D39" s="89" t="s">
        <v>129</v>
      </c>
      <c r="E39" s="89" t="s">
        <v>305</v>
      </c>
      <c r="F39" s="78" t="s">
        <v>368</v>
      </c>
      <c r="G39" s="89" t="s">
        <v>369</v>
      </c>
      <c r="H39" s="78" t="s">
        <v>350</v>
      </c>
      <c r="I39" s="78" t="s">
        <v>171</v>
      </c>
      <c r="J39" s="78"/>
      <c r="K39" s="83">
        <v>2.41</v>
      </c>
      <c r="L39" s="89" t="s">
        <v>173</v>
      </c>
      <c r="M39" s="90">
        <v>4.6500000000000007E-2</v>
      </c>
      <c r="N39" s="90">
        <v>7.9000000000000008E-3</v>
      </c>
      <c r="O39" s="83">
        <v>16197.08</v>
      </c>
      <c r="P39" s="85">
        <v>134.15</v>
      </c>
      <c r="Q39" s="78"/>
      <c r="R39" s="83">
        <v>21.728390000000001</v>
      </c>
      <c r="S39" s="84">
        <v>1.2787490935034531E-4</v>
      </c>
      <c r="T39" s="84">
        <f t="shared" si="0"/>
        <v>1.5099862790187547E-4</v>
      </c>
      <c r="U39" s="84">
        <f>R39/'סכום נכסי הקרן'!$C$42</f>
        <v>6.121324600034595E-6</v>
      </c>
    </row>
    <row r="40" spans="2:21" s="127" customFormat="1">
      <c r="B40" s="112" t="s">
        <v>370</v>
      </c>
      <c r="C40" s="78" t="s">
        <v>371</v>
      </c>
      <c r="D40" s="89" t="s">
        <v>129</v>
      </c>
      <c r="E40" s="89" t="s">
        <v>305</v>
      </c>
      <c r="F40" s="78" t="s">
        <v>372</v>
      </c>
      <c r="G40" s="89" t="s">
        <v>336</v>
      </c>
      <c r="H40" s="78" t="s">
        <v>350</v>
      </c>
      <c r="I40" s="78" t="s">
        <v>171</v>
      </c>
      <c r="J40" s="78"/>
      <c r="K40" s="83">
        <v>2.5799999999999996</v>
      </c>
      <c r="L40" s="89" t="s">
        <v>173</v>
      </c>
      <c r="M40" s="90">
        <v>3.6400000000000002E-2</v>
      </c>
      <c r="N40" s="90">
        <v>8.8999999999999982E-3</v>
      </c>
      <c r="O40" s="83">
        <v>218.85</v>
      </c>
      <c r="P40" s="85">
        <v>117.62</v>
      </c>
      <c r="Q40" s="78"/>
      <c r="R40" s="83">
        <v>0.25741000000000003</v>
      </c>
      <c r="S40" s="84">
        <v>1.9850340136054423E-6</v>
      </c>
      <c r="T40" s="84">
        <f t="shared" si="0"/>
        <v>1.7888374061871018E-6</v>
      </c>
      <c r="U40" s="84">
        <f>R40/'סכום נכסי הקרן'!$C$42</f>
        <v>7.2517575636984852E-8</v>
      </c>
    </row>
    <row r="41" spans="2:21" s="127" customFormat="1">
      <c r="B41" s="112" t="s">
        <v>373</v>
      </c>
      <c r="C41" s="78" t="s">
        <v>374</v>
      </c>
      <c r="D41" s="89" t="s">
        <v>129</v>
      </c>
      <c r="E41" s="89" t="s">
        <v>305</v>
      </c>
      <c r="F41" s="78" t="s">
        <v>375</v>
      </c>
      <c r="G41" s="89" t="s">
        <v>376</v>
      </c>
      <c r="H41" s="78" t="s">
        <v>350</v>
      </c>
      <c r="I41" s="78" t="s">
        <v>169</v>
      </c>
      <c r="J41" s="78"/>
      <c r="K41" s="83">
        <v>8.75</v>
      </c>
      <c r="L41" s="89" t="s">
        <v>173</v>
      </c>
      <c r="M41" s="90">
        <v>3.85E-2</v>
      </c>
      <c r="N41" s="90">
        <v>2.1499999999999998E-2</v>
      </c>
      <c r="O41" s="83">
        <v>5643908.8200000003</v>
      </c>
      <c r="P41" s="85">
        <v>116.86</v>
      </c>
      <c r="Q41" s="78"/>
      <c r="R41" s="83">
        <v>6595.4721399999999</v>
      </c>
      <c r="S41" s="84">
        <v>2.0528882908063782E-3</v>
      </c>
      <c r="T41" s="84">
        <f t="shared" si="0"/>
        <v>4.5834378134093051E-2</v>
      </c>
      <c r="U41" s="84">
        <f>R41/'סכום נכסי הקרן'!$C$42</f>
        <v>1.8580771911506013E-3</v>
      </c>
    </row>
    <row r="42" spans="2:21" s="127" customFormat="1">
      <c r="B42" s="112" t="s">
        <v>377</v>
      </c>
      <c r="C42" s="78" t="s">
        <v>378</v>
      </c>
      <c r="D42" s="89" t="s">
        <v>129</v>
      </c>
      <c r="E42" s="89" t="s">
        <v>305</v>
      </c>
      <c r="F42" s="78" t="s">
        <v>375</v>
      </c>
      <c r="G42" s="89" t="s">
        <v>376</v>
      </c>
      <c r="H42" s="78" t="s">
        <v>350</v>
      </c>
      <c r="I42" s="78" t="s">
        <v>169</v>
      </c>
      <c r="J42" s="78"/>
      <c r="K42" s="83">
        <v>7</v>
      </c>
      <c r="L42" s="89" t="s">
        <v>173</v>
      </c>
      <c r="M42" s="90">
        <v>4.4999999999999998E-2</v>
      </c>
      <c r="N42" s="90">
        <v>1.78E-2</v>
      </c>
      <c r="O42" s="83">
        <v>2595000</v>
      </c>
      <c r="P42" s="85">
        <v>122.88</v>
      </c>
      <c r="Q42" s="78"/>
      <c r="R42" s="83">
        <v>3188.7360899999999</v>
      </c>
      <c r="S42" s="84">
        <v>2.8407131667876296E-3</v>
      </c>
      <c r="T42" s="84">
        <f t="shared" si="0"/>
        <v>2.2159707844492445E-2</v>
      </c>
      <c r="U42" s="84">
        <f>R42/'סכום נכסי הקרן'!$C$42</f>
        <v>8.9833110832119299E-4</v>
      </c>
    </row>
    <row r="43" spans="2:21" s="127" customFormat="1">
      <c r="B43" s="112" t="s">
        <v>379</v>
      </c>
      <c r="C43" s="78" t="s">
        <v>380</v>
      </c>
      <c r="D43" s="89" t="s">
        <v>129</v>
      </c>
      <c r="E43" s="89" t="s">
        <v>305</v>
      </c>
      <c r="F43" s="78" t="s">
        <v>365</v>
      </c>
      <c r="G43" s="89" t="s">
        <v>307</v>
      </c>
      <c r="H43" s="78" t="s">
        <v>350</v>
      </c>
      <c r="I43" s="78" t="s">
        <v>169</v>
      </c>
      <c r="J43" s="78"/>
      <c r="K43" s="83">
        <v>0.75</v>
      </c>
      <c r="L43" s="89" t="s">
        <v>173</v>
      </c>
      <c r="M43" s="90">
        <v>5.5E-2</v>
      </c>
      <c r="N43" s="90">
        <v>1.0999999999999999E-2</v>
      </c>
      <c r="O43" s="83">
        <v>0.41</v>
      </c>
      <c r="P43" s="85">
        <v>130.21</v>
      </c>
      <c r="Q43" s="78"/>
      <c r="R43" s="83">
        <v>5.2999999999999998E-4</v>
      </c>
      <c r="S43" s="84">
        <v>5.1249999999999996E-9</v>
      </c>
      <c r="T43" s="84">
        <f t="shared" si="0"/>
        <v>3.6831662533668615E-9</v>
      </c>
      <c r="U43" s="84">
        <f>R43/'סכום נכסי הקרן'!$C$42</f>
        <v>1.4931166266890161E-10</v>
      </c>
    </row>
    <row r="44" spans="2:21" s="127" customFormat="1">
      <c r="B44" s="112" t="s">
        <v>381</v>
      </c>
      <c r="C44" s="78" t="s">
        <v>382</v>
      </c>
      <c r="D44" s="89" t="s">
        <v>129</v>
      </c>
      <c r="E44" s="89" t="s">
        <v>305</v>
      </c>
      <c r="F44" s="78" t="s">
        <v>322</v>
      </c>
      <c r="G44" s="89" t="s">
        <v>307</v>
      </c>
      <c r="H44" s="78" t="s">
        <v>350</v>
      </c>
      <c r="I44" s="78" t="s">
        <v>171</v>
      </c>
      <c r="J44" s="78"/>
      <c r="K44" s="83">
        <v>2.78</v>
      </c>
      <c r="L44" s="89" t="s">
        <v>173</v>
      </c>
      <c r="M44" s="90">
        <v>6.5000000000000002E-2</v>
      </c>
      <c r="N44" s="90">
        <v>7.8000000000000005E-3</v>
      </c>
      <c r="O44" s="83">
        <v>1160362</v>
      </c>
      <c r="P44" s="85">
        <v>129.38</v>
      </c>
      <c r="Q44" s="83">
        <v>20.858349999999998</v>
      </c>
      <c r="R44" s="83">
        <v>1522.1347900000001</v>
      </c>
      <c r="S44" s="84">
        <v>7.3673777777777773E-4</v>
      </c>
      <c r="T44" s="84">
        <f t="shared" si="0"/>
        <v>1.0577878286044633E-2</v>
      </c>
      <c r="U44" s="84">
        <f>R44/'סכום נכסי הקרן'!$C$42</f>
        <v>4.2881599302090453E-4</v>
      </c>
    </row>
    <row r="45" spans="2:21" s="127" customFormat="1">
      <c r="B45" s="112" t="s">
        <v>383</v>
      </c>
      <c r="C45" s="78" t="s">
        <v>384</v>
      </c>
      <c r="D45" s="89" t="s">
        <v>129</v>
      </c>
      <c r="E45" s="89" t="s">
        <v>305</v>
      </c>
      <c r="F45" s="78" t="s">
        <v>385</v>
      </c>
      <c r="G45" s="89" t="s">
        <v>369</v>
      </c>
      <c r="H45" s="78" t="s">
        <v>350</v>
      </c>
      <c r="I45" s="78" t="s">
        <v>169</v>
      </c>
      <c r="J45" s="78"/>
      <c r="K45" s="83">
        <v>0.67</v>
      </c>
      <c r="L45" s="89" t="s">
        <v>173</v>
      </c>
      <c r="M45" s="90">
        <v>4.4000000000000004E-2</v>
      </c>
      <c r="N45" s="90">
        <v>8.5999999999999983E-3</v>
      </c>
      <c r="O45" s="83">
        <v>7073.33</v>
      </c>
      <c r="P45" s="85">
        <v>112.63</v>
      </c>
      <c r="Q45" s="78"/>
      <c r="R45" s="83">
        <v>7.9666999999999994</v>
      </c>
      <c r="S45" s="84">
        <v>5.903056833770573E-5</v>
      </c>
      <c r="T45" s="84">
        <f t="shared" si="0"/>
        <v>5.5363548284335426E-5</v>
      </c>
      <c r="U45" s="84">
        <f>R45/'סכום נכסי הקרן'!$C$42</f>
        <v>2.2443796660081855E-6</v>
      </c>
    </row>
    <row r="46" spans="2:21" s="127" customFormat="1">
      <c r="B46" s="112" t="s">
        <v>386</v>
      </c>
      <c r="C46" s="78" t="s">
        <v>387</v>
      </c>
      <c r="D46" s="89" t="s">
        <v>129</v>
      </c>
      <c r="E46" s="89" t="s">
        <v>305</v>
      </c>
      <c r="F46" s="78" t="s">
        <v>388</v>
      </c>
      <c r="G46" s="89" t="s">
        <v>389</v>
      </c>
      <c r="H46" s="78" t="s">
        <v>350</v>
      </c>
      <c r="I46" s="78" t="s">
        <v>169</v>
      </c>
      <c r="J46" s="78"/>
      <c r="K46" s="83">
        <v>0.58000000000000007</v>
      </c>
      <c r="L46" s="89" t="s">
        <v>173</v>
      </c>
      <c r="M46" s="90">
        <v>4.0999999999999995E-2</v>
      </c>
      <c r="N46" s="90">
        <v>1.1600000000000001E-2</v>
      </c>
      <c r="O46" s="83">
        <v>62</v>
      </c>
      <c r="P46" s="85">
        <v>124.47</v>
      </c>
      <c r="Q46" s="78"/>
      <c r="R46" s="83">
        <v>7.7159999999999992E-2</v>
      </c>
      <c r="S46" s="84">
        <v>4.1686173442586072E-7</v>
      </c>
      <c r="T46" s="84">
        <f t="shared" si="0"/>
        <v>5.3621341152790004E-7</v>
      </c>
      <c r="U46" s="84">
        <f>R46/'סכום נכסי הקרן'!$C$42</f>
        <v>2.1737524323646127E-8</v>
      </c>
    </row>
    <row r="47" spans="2:21" s="127" customFormat="1">
      <c r="B47" s="112" t="s">
        <v>390</v>
      </c>
      <c r="C47" s="78" t="s">
        <v>391</v>
      </c>
      <c r="D47" s="89" t="s">
        <v>129</v>
      </c>
      <c r="E47" s="89" t="s">
        <v>305</v>
      </c>
      <c r="F47" s="78" t="s">
        <v>392</v>
      </c>
      <c r="G47" s="89" t="s">
        <v>393</v>
      </c>
      <c r="H47" s="78" t="s">
        <v>394</v>
      </c>
      <c r="I47" s="78" t="s">
        <v>171</v>
      </c>
      <c r="J47" s="78"/>
      <c r="K47" s="83">
        <v>8.85</v>
      </c>
      <c r="L47" s="89" t="s">
        <v>173</v>
      </c>
      <c r="M47" s="90">
        <v>5.1500000000000004E-2</v>
      </c>
      <c r="N47" s="90">
        <v>3.4099999999999998E-2</v>
      </c>
      <c r="O47" s="83">
        <v>3388660</v>
      </c>
      <c r="P47" s="85">
        <v>139.80000000000001</v>
      </c>
      <c r="Q47" s="78"/>
      <c r="R47" s="83">
        <v>4737.3464000000004</v>
      </c>
      <c r="S47" s="84">
        <v>9.5427738831243517E-4</v>
      </c>
      <c r="T47" s="84">
        <f t="shared" si="0"/>
        <v>3.2921574322620738E-2</v>
      </c>
      <c r="U47" s="84">
        <f>R47/'סכום נכסי הקרן'!$C$42</f>
        <v>1.3346057879670482E-3</v>
      </c>
    </row>
    <row r="48" spans="2:21" s="127" customFormat="1">
      <c r="B48" s="112" t="s">
        <v>395</v>
      </c>
      <c r="C48" s="78" t="s">
        <v>396</v>
      </c>
      <c r="D48" s="89" t="s">
        <v>129</v>
      </c>
      <c r="E48" s="89" t="s">
        <v>305</v>
      </c>
      <c r="F48" s="78" t="s">
        <v>397</v>
      </c>
      <c r="G48" s="89" t="s">
        <v>336</v>
      </c>
      <c r="H48" s="78" t="s">
        <v>394</v>
      </c>
      <c r="I48" s="78" t="s">
        <v>169</v>
      </c>
      <c r="J48" s="78"/>
      <c r="K48" s="83">
        <v>3.6</v>
      </c>
      <c r="L48" s="89" t="s">
        <v>173</v>
      </c>
      <c r="M48" s="90">
        <v>4.8000000000000001E-2</v>
      </c>
      <c r="N48" s="90">
        <v>1.01E-2</v>
      </c>
      <c r="O48" s="83">
        <v>2893435</v>
      </c>
      <c r="P48" s="85">
        <v>115.71</v>
      </c>
      <c r="Q48" s="83">
        <v>140.95101</v>
      </c>
      <c r="R48" s="83">
        <v>3488.9445900000001</v>
      </c>
      <c r="S48" s="84">
        <v>2.1282361906106891E-3</v>
      </c>
      <c r="T48" s="84">
        <f t="shared" si="0"/>
        <v>2.4245967875009211E-2</v>
      </c>
      <c r="U48" s="84">
        <f>R48/'סכום נכסי הקרן'!$C$42</f>
        <v>9.8290588243881002E-4</v>
      </c>
    </row>
    <row r="49" spans="2:21" s="127" customFormat="1">
      <c r="B49" s="112" t="s">
        <v>398</v>
      </c>
      <c r="C49" s="78" t="s">
        <v>399</v>
      </c>
      <c r="D49" s="89" t="s">
        <v>129</v>
      </c>
      <c r="E49" s="89" t="s">
        <v>305</v>
      </c>
      <c r="F49" s="78" t="s">
        <v>397</v>
      </c>
      <c r="G49" s="89" t="s">
        <v>336</v>
      </c>
      <c r="H49" s="78" t="s">
        <v>394</v>
      </c>
      <c r="I49" s="78" t="s">
        <v>169</v>
      </c>
      <c r="J49" s="78"/>
      <c r="K49" s="83">
        <v>7.47</v>
      </c>
      <c r="L49" s="89" t="s">
        <v>173</v>
      </c>
      <c r="M49" s="90">
        <v>3.2000000000000001E-2</v>
      </c>
      <c r="N49" s="90">
        <v>1.89E-2</v>
      </c>
      <c r="O49" s="83">
        <v>282729</v>
      </c>
      <c r="P49" s="85">
        <v>109.18</v>
      </c>
      <c r="Q49" s="83">
        <v>9.0473300000000005</v>
      </c>
      <c r="R49" s="83">
        <v>317.73086000000001</v>
      </c>
      <c r="S49" s="84">
        <v>6.2310245424732893E-4</v>
      </c>
      <c r="T49" s="84">
        <f t="shared" si="0"/>
        <v>2.2080293985004356E-3</v>
      </c>
      <c r="U49" s="84">
        <f>R49/'סכום נכסי הקרן'!$C$42</f>
        <v>8.9511175448716987E-5</v>
      </c>
    </row>
    <row r="50" spans="2:21" s="127" customFormat="1">
      <c r="B50" s="112" t="s">
        <v>400</v>
      </c>
      <c r="C50" s="78" t="s">
        <v>401</v>
      </c>
      <c r="D50" s="89" t="s">
        <v>129</v>
      </c>
      <c r="E50" s="89" t="s">
        <v>305</v>
      </c>
      <c r="F50" s="78" t="s">
        <v>397</v>
      </c>
      <c r="G50" s="89" t="s">
        <v>336</v>
      </c>
      <c r="H50" s="78" t="s">
        <v>394</v>
      </c>
      <c r="I50" s="78" t="s">
        <v>169</v>
      </c>
      <c r="J50" s="78"/>
      <c r="K50" s="83">
        <v>1.94</v>
      </c>
      <c r="L50" s="89" t="s">
        <v>173</v>
      </c>
      <c r="M50" s="90">
        <v>4.9000000000000002E-2</v>
      </c>
      <c r="N50" s="90">
        <v>8.0999999999999996E-3</v>
      </c>
      <c r="O50" s="83">
        <v>0.06</v>
      </c>
      <c r="P50" s="85">
        <v>119.11</v>
      </c>
      <c r="Q50" s="78"/>
      <c r="R50" s="83">
        <v>7.0000000000000007E-5</v>
      </c>
      <c r="S50" s="84">
        <v>1.5143581368050242E-10</v>
      </c>
      <c r="T50" s="84">
        <f t="shared" si="0"/>
        <v>4.8645592025600063E-10</v>
      </c>
      <c r="U50" s="84">
        <f>R50/'סכום נכסי הקרן'!$C$42</f>
        <v>1.9720408277024742E-11</v>
      </c>
    </row>
    <row r="51" spans="2:21" s="127" customFormat="1">
      <c r="B51" s="112" t="s">
        <v>402</v>
      </c>
      <c r="C51" s="78" t="s">
        <v>403</v>
      </c>
      <c r="D51" s="89" t="s">
        <v>129</v>
      </c>
      <c r="E51" s="89" t="s">
        <v>305</v>
      </c>
      <c r="F51" s="78" t="s">
        <v>404</v>
      </c>
      <c r="G51" s="89" t="s">
        <v>336</v>
      </c>
      <c r="H51" s="78" t="s">
        <v>394</v>
      </c>
      <c r="I51" s="78" t="s">
        <v>171</v>
      </c>
      <c r="J51" s="78"/>
      <c r="K51" s="83">
        <v>1.4900000000000002</v>
      </c>
      <c r="L51" s="89" t="s">
        <v>173</v>
      </c>
      <c r="M51" s="90">
        <v>4.8000000000000001E-2</v>
      </c>
      <c r="N51" s="90">
        <v>1.03E-2</v>
      </c>
      <c r="O51" s="83">
        <v>0.88</v>
      </c>
      <c r="P51" s="85">
        <v>113.08</v>
      </c>
      <c r="Q51" s="78"/>
      <c r="R51" s="83">
        <v>9.8999999999999999E-4</v>
      </c>
      <c r="S51" s="84">
        <v>3.8488453463960814E-9</v>
      </c>
      <c r="T51" s="84">
        <f t="shared" si="0"/>
        <v>6.8798765864777226E-9</v>
      </c>
      <c r="U51" s="84">
        <f>R51/'סכום נכסי הקרן'!$C$42</f>
        <v>2.7890291706077848E-10</v>
      </c>
    </row>
    <row r="52" spans="2:21" s="127" customFormat="1">
      <c r="B52" s="112" t="s">
        <v>405</v>
      </c>
      <c r="C52" s="78" t="s">
        <v>406</v>
      </c>
      <c r="D52" s="89" t="s">
        <v>129</v>
      </c>
      <c r="E52" s="89" t="s">
        <v>305</v>
      </c>
      <c r="F52" s="78" t="s">
        <v>404</v>
      </c>
      <c r="G52" s="89" t="s">
        <v>336</v>
      </c>
      <c r="H52" s="78" t="s">
        <v>394</v>
      </c>
      <c r="I52" s="78" t="s">
        <v>171</v>
      </c>
      <c r="J52" s="78"/>
      <c r="K52" s="83">
        <v>4.62</v>
      </c>
      <c r="L52" s="89" t="s">
        <v>173</v>
      </c>
      <c r="M52" s="90">
        <v>3.2899999999999999E-2</v>
      </c>
      <c r="N52" s="90">
        <v>1.5300000000000001E-2</v>
      </c>
      <c r="O52" s="83">
        <v>0.67</v>
      </c>
      <c r="P52" s="85">
        <v>109.05</v>
      </c>
      <c r="Q52" s="78"/>
      <c r="R52" s="83">
        <v>7.2999999999999996E-4</v>
      </c>
      <c r="S52" s="84">
        <v>3.1904761904761906E-9</v>
      </c>
      <c r="T52" s="84">
        <f t="shared" si="0"/>
        <v>5.0730403112411494E-9</v>
      </c>
      <c r="U52" s="84">
        <f>R52/'סכום נכסי הקרן'!$C$42</f>
        <v>2.0565568631754372E-10</v>
      </c>
    </row>
    <row r="53" spans="2:21" s="127" customFormat="1">
      <c r="B53" s="112" t="s">
        <v>407</v>
      </c>
      <c r="C53" s="78" t="s">
        <v>408</v>
      </c>
      <c r="D53" s="89" t="s">
        <v>129</v>
      </c>
      <c r="E53" s="89" t="s">
        <v>305</v>
      </c>
      <c r="F53" s="78" t="s">
        <v>409</v>
      </c>
      <c r="G53" s="89" t="s">
        <v>336</v>
      </c>
      <c r="H53" s="78" t="s">
        <v>394</v>
      </c>
      <c r="I53" s="78" t="s">
        <v>169</v>
      </c>
      <c r="J53" s="78"/>
      <c r="K53" s="83">
        <v>5.5299999999999994</v>
      </c>
      <c r="L53" s="89" t="s">
        <v>173</v>
      </c>
      <c r="M53" s="90">
        <v>4.7500000000000001E-2</v>
      </c>
      <c r="N53" s="90">
        <v>1.5600000000000001E-2</v>
      </c>
      <c r="O53" s="83">
        <v>2596087</v>
      </c>
      <c r="P53" s="85">
        <v>144.94999999999999</v>
      </c>
      <c r="Q53" s="78"/>
      <c r="R53" s="83">
        <v>3763.0281</v>
      </c>
      <c r="S53" s="84">
        <v>1.3755560854130239E-3</v>
      </c>
      <c r="T53" s="84">
        <f t="shared" si="0"/>
        <v>2.615067567620985E-2</v>
      </c>
      <c r="U53" s="84">
        <f>R53/'סכום נכסי הקרן'!$C$42</f>
        <v>1.0601207212845242E-3</v>
      </c>
    </row>
    <row r="54" spans="2:21" s="127" customFormat="1">
      <c r="B54" s="112" t="s">
        <v>410</v>
      </c>
      <c r="C54" s="78" t="s">
        <v>411</v>
      </c>
      <c r="D54" s="89" t="s">
        <v>129</v>
      </c>
      <c r="E54" s="89" t="s">
        <v>305</v>
      </c>
      <c r="F54" s="78" t="s">
        <v>412</v>
      </c>
      <c r="G54" s="89" t="s">
        <v>336</v>
      </c>
      <c r="H54" s="78" t="s">
        <v>394</v>
      </c>
      <c r="I54" s="78" t="s">
        <v>169</v>
      </c>
      <c r="J54" s="78"/>
      <c r="K54" s="83">
        <v>0.98999999999999988</v>
      </c>
      <c r="L54" s="89" t="s">
        <v>173</v>
      </c>
      <c r="M54" s="90">
        <v>4.9500000000000002E-2</v>
      </c>
      <c r="N54" s="90">
        <v>1.0799999999999999E-2</v>
      </c>
      <c r="O54" s="83">
        <v>0.22</v>
      </c>
      <c r="P54" s="85">
        <v>128.44</v>
      </c>
      <c r="Q54" s="78"/>
      <c r="R54" s="83">
        <v>2.8000000000000003E-4</v>
      </c>
      <c r="S54" s="84">
        <v>5.93184511643945E-10</v>
      </c>
      <c r="T54" s="84">
        <f t="shared" si="0"/>
        <v>1.9458236810240025E-9</v>
      </c>
      <c r="U54" s="84">
        <f>R54/'סכום נכסי הקרן'!$C$42</f>
        <v>7.888163310809897E-11</v>
      </c>
    </row>
    <row r="55" spans="2:21" s="127" customFormat="1">
      <c r="B55" s="112" t="s">
        <v>413</v>
      </c>
      <c r="C55" s="78" t="s">
        <v>414</v>
      </c>
      <c r="D55" s="89" t="s">
        <v>129</v>
      </c>
      <c r="E55" s="89" t="s">
        <v>305</v>
      </c>
      <c r="F55" s="78" t="s">
        <v>412</v>
      </c>
      <c r="G55" s="89" t="s">
        <v>336</v>
      </c>
      <c r="H55" s="78" t="s">
        <v>394</v>
      </c>
      <c r="I55" s="78" t="s">
        <v>169</v>
      </c>
      <c r="J55" s="78"/>
      <c r="K55" s="83">
        <v>2.0699999999999998</v>
      </c>
      <c r="L55" s="89" t="s">
        <v>173</v>
      </c>
      <c r="M55" s="90">
        <v>6.5000000000000002E-2</v>
      </c>
      <c r="N55" s="90">
        <v>7.1999999999999998E-3</v>
      </c>
      <c r="O55" s="83">
        <v>1548027.66</v>
      </c>
      <c r="P55" s="85">
        <v>128.57</v>
      </c>
      <c r="Q55" s="78"/>
      <c r="R55" s="83">
        <v>1990.2992300000001</v>
      </c>
      <c r="S55" s="84">
        <v>2.2411989732341745E-3</v>
      </c>
      <c r="T55" s="84">
        <f t="shared" si="0"/>
        <v>1.383132633592085E-2</v>
      </c>
      <c r="U55" s="84">
        <f>R55/'סכום נכסי הקרן'!$C$42</f>
        <v>5.60707334414971E-4</v>
      </c>
    </row>
    <row r="56" spans="2:21" s="127" customFormat="1">
      <c r="B56" s="112" t="s">
        <v>415</v>
      </c>
      <c r="C56" s="78" t="s">
        <v>416</v>
      </c>
      <c r="D56" s="89" t="s">
        <v>129</v>
      </c>
      <c r="E56" s="89" t="s">
        <v>305</v>
      </c>
      <c r="F56" s="78" t="s">
        <v>412</v>
      </c>
      <c r="G56" s="89" t="s">
        <v>336</v>
      </c>
      <c r="H56" s="78" t="s">
        <v>394</v>
      </c>
      <c r="I56" s="78" t="s">
        <v>169</v>
      </c>
      <c r="J56" s="78"/>
      <c r="K56" s="83">
        <v>0.99</v>
      </c>
      <c r="L56" s="89" t="s">
        <v>173</v>
      </c>
      <c r="M56" s="90">
        <v>5.2999999999999999E-2</v>
      </c>
      <c r="N56" s="90">
        <v>1.06E-2</v>
      </c>
      <c r="O56" s="83">
        <v>0.49</v>
      </c>
      <c r="P56" s="85">
        <v>121.87</v>
      </c>
      <c r="Q56" s="78"/>
      <c r="R56" s="83">
        <v>5.9999999999999995E-4</v>
      </c>
      <c r="S56" s="84">
        <v>1.0262234716337077E-9</v>
      </c>
      <c r="T56" s="84">
        <f t="shared" si="0"/>
        <v>4.1696221736228619E-9</v>
      </c>
      <c r="U56" s="84">
        <f>R56/'סכום נכסי הקרן'!$C$42</f>
        <v>1.6903207094592635E-10</v>
      </c>
    </row>
    <row r="57" spans="2:21" s="127" customFormat="1">
      <c r="B57" s="112" t="s">
        <v>417</v>
      </c>
      <c r="C57" s="78" t="s">
        <v>418</v>
      </c>
      <c r="D57" s="89" t="s">
        <v>129</v>
      </c>
      <c r="E57" s="89" t="s">
        <v>305</v>
      </c>
      <c r="F57" s="78" t="s">
        <v>419</v>
      </c>
      <c r="G57" s="89" t="s">
        <v>336</v>
      </c>
      <c r="H57" s="78" t="s">
        <v>394</v>
      </c>
      <c r="I57" s="78" t="s">
        <v>169</v>
      </c>
      <c r="J57" s="78"/>
      <c r="K57" s="83">
        <v>2.52</v>
      </c>
      <c r="L57" s="89" t="s">
        <v>173</v>
      </c>
      <c r="M57" s="90">
        <v>4.9500000000000002E-2</v>
      </c>
      <c r="N57" s="90">
        <v>1.4800000000000001E-2</v>
      </c>
      <c r="O57" s="83">
        <v>925.97</v>
      </c>
      <c r="P57" s="85">
        <v>112.06</v>
      </c>
      <c r="Q57" s="78"/>
      <c r="R57" s="83">
        <v>1.0376500000000002</v>
      </c>
      <c r="S57" s="84">
        <v>3.2403765397536396E-6</v>
      </c>
      <c r="T57" s="84">
        <f t="shared" si="0"/>
        <v>7.2110140807662729E-6</v>
      </c>
      <c r="U57" s="84">
        <f>R57/'סכום נכסי הקרן'!$C$42</f>
        <v>2.9232688069506754E-7</v>
      </c>
    </row>
    <row r="58" spans="2:21" s="127" customFormat="1">
      <c r="B58" s="112" t="s">
        <v>420</v>
      </c>
      <c r="C58" s="78" t="s">
        <v>421</v>
      </c>
      <c r="D58" s="89" t="s">
        <v>129</v>
      </c>
      <c r="E58" s="89" t="s">
        <v>305</v>
      </c>
      <c r="F58" s="78" t="s">
        <v>422</v>
      </c>
      <c r="G58" s="89" t="s">
        <v>307</v>
      </c>
      <c r="H58" s="78" t="s">
        <v>394</v>
      </c>
      <c r="I58" s="78" t="s">
        <v>171</v>
      </c>
      <c r="J58" s="78"/>
      <c r="K58" s="83">
        <v>2.9400000000000004</v>
      </c>
      <c r="L58" s="89" t="s">
        <v>173</v>
      </c>
      <c r="M58" s="90">
        <v>3.5499999999999997E-2</v>
      </c>
      <c r="N58" s="90">
        <v>7.2000000000000015E-3</v>
      </c>
      <c r="O58" s="83">
        <v>964764.67</v>
      </c>
      <c r="P58" s="85">
        <v>120.06</v>
      </c>
      <c r="Q58" s="78"/>
      <c r="R58" s="83">
        <v>1158.2964099999999</v>
      </c>
      <c r="S58" s="84">
        <v>1.9337308537124038E-3</v>
      </c>
      <c r="T58" s="84">
        <f t="shared" si="0"/>
        <v>8.0494306579395967E-3</v>
      </c>
      <c r="U58" s="84">
        <f>R58/'סכום נכסי הקרן'!$C$42</f>
        <v>3.2631540158588633E-4</v>
      </c>
    </row>
    <row r="59" spans="2:21" s="127" customFormat="1">
      <c r="B59" s="112" t="s">
        <v>423</v>
      </c>
      <c r="C59" s="78" t="s">
        <v>424</v>
      </c>
      <c r="D59" s="89" t="s">
        <v>129</v>
      </c>
      <c r="E59" s="89" t="s">
        <v>305</v>
      </c>
      <c r="F59" s="78" t="s">
        <v>422</v>
      </c>
      <c r="G59" s="89" t="s">
        <v>307</v>
      </c>
      <c r="H59" s="78" t="s">
        <v>394</v>
      </c>
      <c r="I59" s="78" t="s">
        <v>171</v>
      </c>
      <c r="J59" s="78"/>
      <c r="K59" s="83">
        <v>1.88</v>
      </c>
      <c r="L59" s="89" t="s">
        <v>173</v>
      </c>
      <c r="M59" s="90">
        <v>4.6500000000000007E-2</v>
      </c>
      <c r="N59" s="90">
        <v>6.5999999999999991E-3</v>
      </c>
      <c r="O59" s="83">
        <v>67360.240000000005</v>
      </c>
      <c r="P59" s="85">
        <v>132.02000000000001</v>
      </c>
      <c r="Q59" s="78"/>
      <c r="R59" s="83">
        <v>88.928970000000007</v>
      </c>
      <c r="S59" s="84">
        <v>1.283917337998557E-4</v>
      </c>
      <c r="T59" s="84">
        <f t="shared" si="0"/>
        <v>6.1800034198240394E-4</v>
      </c>
      <c r="U59" s="84">
        <f>R59/'סכום נכסי הקרן'!$C$42</f>
        <v>2.505307994364693E-5</v>
      </c>
    </row>
    <row r="60" spans="2:21" s="127" customFormat="1">
      <c r="B60" s="112" t="s">
        <v>425</v>
      </c>
      <c r="C60" s="78" t="s">
        <v>426</v>
      </c>
      <c r="D60" s="89" t="s">
        <v>129</v>
      </c>
      <c r="E60" s="89" t="s">
        <v>305</v>
      </c>
      <c r="F60" s="78" t="s">
        <v>422</v>
      </c>
      <c r="G60" s="89" t="s">
        <v>307</v>
      </c>
      <c r="H60" s="78" t="s">
        <v>394</v>
      </c>
      <c r="I60" s="78" t="s">
        <v>171</v>
      </c>
      <c r="J60" s="78"/>
      <c r="K60" s="83">
        <v>6.25</v>
      </c>
      <c r="L60" s="89" t="s">
        <v>173</v>
      </c>
      <c r="M60" s="90">
        <v>1.4999999999999999E-2</v>
      </c>
      <c r="N60" s="90">
        <v>1.1299999999999999E-2</v>
      </c>
      <c r="O60" s="83">
        <v>2277644.64</v>
      </c>
      <c r="P60" s="85">
        <v>102.39</v>
      </c>
      <c r="Q60" s="78"/>
      <c r="R60" s="83">
        <v>2332.0803100000003</v>
      </c>
      <c r="S60" s="84">
        <v>3.7709936844146845E-3</v>
      </c>
      <c r="T60" s="84">
        <f t="shared" si="0"/>
        <v>1.6206489618742135E-2</v>
      </c>
      <c r="U60" s="84">
        <f>R60/'סכום נכסי הקרן'!$C$42</f>
        <v>6.5699394068586333E-4</v>
      </c>
    </row>
    <row r="61" spans="2:21" s="127" customFormat="1">
      <c r="B61" s="112" t="s">
        <v>427</v>
      </c>
      <c r="C61" s="78" t="s">
        <v>428</v>
      </c>
      <c r="D61" s="89" t="s">
        <v>129</v>
      </c>
      <c r="E61" s="89" t="s">
        <v>305</v>
      </c>
      <c r="F61" s="78" t="s">
        <v>368</v>
      </c>
      <c r="G61" s="89" t="s">
        <v>369</v>
      </c>
      <c r="H61" s="78" t="s">
        <v>394</v>
      </c>
      <c r="I61" s="78" t="s">
        <v>171</v>
      </c>
      <c r="J61" s="78"/>
      <c r="K61" s="83">
        <v>5.3800000000000008</v>
      </c>
      <c r="L61" s="89" t="s">
        <v>173</v>
      </c>
      <c r="M61" s="90">
        <v>3.85E-2</v>
      </c>
      <c r="N61" s="90">
        <v>1.3300000000000001E-2</v>
      </c>
      <c r="O61" s="83">
        <v>926050</v>
      </c>
      <c r="P61" s="85">
        <v>117.82</v>
      </c>
      <c r="Q61" s="78"/>
      <c r="R61" s="83">
        <v>1091.0721699999999</v>
      </c>
      <c r="S61" s="84">
        <v>3.8658403732914409E-3</v>
      </c>
      <c r="T61" s="84">
        <f t="shared" si="0"/>
        <v>7.5822645217580214E-3</v>
      </c>
      <c r="U61" s="84">
        <f>R61/'סכום נכסי הקרן'!$C$42</f>
        <v>3.0737698074427637E-4</v>
      </c>
    </row>
    <row r="62" spans="2:21" s="127" customFormat="1">
      <c r="B62" s="112" t="s">
        <v>429</v>
      </c>
      <c r="C62" s="78" t="s">
        <v>430</v>
      </c>
      <c r="D62" s="89" t="s">
        <v>129</v>
      </c>
      <c r="E62" s="89" t="s">
        <v>305</v>
      </c>
      <c r="F62" s="78" t="s">
        <v>368</v>
      </c>
      <c r="G62" s="89" t="s">
        <v>369</v>
      </c>
      <c r="H62" s="78" t="s">
        <v>394</v>
      </c>
      <c r="I62" s="78" t="s">
        <v>171</v>
      </c>
      <c r="J62" s="78"/>
      <c r="K62" s="83">
        <v>6.1899999999999995</v>
      </c>
      <c r="L62" s="89" t="s">
        <v>173</v>
      </c>
      <c r="M62" s="90">
        <v>3.85E-2</v>
      </c>
      <c r="N62" s="90">
        <v>1.5700000000000002E-2</v>
      </c>
      <c r="O62" s="83">
        <v>646342</v>
      </c>
      <c r="P62" s="85">
        <v>118.43</v>
      </c>
      <c r="Q62" s="78"/>
      <c r="R62" s="83">
        <v>765.46288000000004</v>
      </c>
      <c r="S62" s="84">
        <v>2.5853680000000002E-3</v>
      </c>
      <c r="T62" s="84">
        <f t="shared" si="0"/>
        <v>5.3194849958886938E-3</v>
      </c>
      <c r="U62" s="84">
        <f>R62/'סכום נכסי הקרן'!$C$42</f>
        <v>2.1564629306438854E-4</v>
      </c>
    </row>
    <row r="63" spans="2:21" s="127" customFormat="1">
      <c r="B63" s="112" t="s">
        <v>431</v>
      </c>
      <c r="C63" s="78" t="s">
        <v>432</v>
      </c>
      <c r="D63" s="89" t="s">
        <v>129</v>
      </c>
      <c r="E63" s="89" t="s">
        <v>305</v>
      </c>
      <c r="F63" s="78" t="s">
        <v>433</v>
      </c>
      <c r="G63" s="89" t="s">
        <v>369</v>
      </c>
      <c r="H63" s="78" t="s">
        <v>394</v>
      </c>
      <c r="I63" s="78" t="s">
        <v>169</v>
      </c>
      <c r="J63" s="78"/>
      <c r="K63" s="83">
        <v>3.7899999999999996</v>
      </c>
      <c r="L63" s="89" t="s">
        <v>173</v>
      </c>
      <c r="M63" s="90">
        <v>3.7499999999999999E-2</v>
      </c>
      <c r="N63" s="90">
        <v>1.1599999999999999E-2</v>
      </c>
      <c r="O63" s="83">
        <v>1274375</v>
      </c>
      <c r="P63" s="85">
        <v>119.79</v>
      </c>
      <c r="Q63" s="78"/>
      <c r="R63" s="83">
        <v>1526.5737900000001</v>
      </c>
      <c r="S63" s="84">
        <v>1.6449888386337493E-3</v>
      </c>
      <c r="T63" s="84">
        <f t="shared" si="0"/>
        <v>1.0608726540759153E-2</v>
      </c>
      <c r="U63" s="84">
        <f>R63/'סכום נכסי הקרן'!$C$42</f>
        <v>4.3006654862578618E-4</v>
      </c>
    </row>
    <row r="64" spans="2:21" s="127" customFormat="1">
      <c r="B64" s="112" t="s">
        <v>434</v>
      </c>
      <c r="C64" s="78" t="s">
        <v>435</v>
      </c>
      <c r="D64" s="89" t="s">
        <v>129</v>
      </c>
      <c r="E64" s="89" t="s">
        <v>305</v>
      </c>
      <c r="F64" s="78" t="s">
        <v>433</v>
      </c>
      <c r="G64" s="89" t="s">
        <v>369</v>
      </c>
      <c r="H64" s="78" t="s">
        <v>394</v>
      </c>
      <c r="I64" s="78" t="s">
        <v>169</v>
      </c>
      <c r="J64" s="78"/>
      <c r="K64" s="83">
        <v>7.3299999999999992</v>
      </c>
      <c r="L64" s="89" t="s">
        <v>173</v>
      </c>
      <c r="M64" s="90">
        <v>2.4799999999999999E-2</v>
      </c>
      <c r="N64" s="90">
        <v>1.7600000000000001E-2</v>
      </c>
      <c r="O64" s="83">
        <v>927107</v>
      </c>
      <c r="P64" s="85">
        <v>106.15</v>
      </c>
      <c r="Q64" s="78"/>
      <c r="R64" s="83">
        <v>984.12411999999995</v>
      </c>
      <c r="S64" s="84">
        <v>2.1892259438879343E-3</v>
      </c>
      <c r="T64" s="84">
        <f t="shared" si="0"/>
        <v>6.8390429205818105E-3</v>
      </c>
      <c r="U64" s="84">
        <f>R64/'סכום נכסי הקרן'!$C$42</f>
        <v>2.7724756345239558E-4</v>
      </c>
    </row>
    <row r="65" spans="2:21" s="127" customFormat="1">
      <c r="B65" s="112" t="s">
        <v>436</v>
      </c>
      <c r="C65" s="78" t="s">
        <v>437</v>
      </c>
      <c r="D65" s="89" t="s">
        <v>129</v>
      </c>
      <c r="E65" s="89" t="s">
        <v>305</v>
      </c>
      <c r="F65" s="78" t="s">
        <v>438</v>
      </c>
      <c r="G65" s="89" t="s">
        <v>336</v>
      </c>
      <c r="H65" s="78" t="s">
        <v>394</v>
      </c>
      <c r="I65" s="78" t="s">
        <v>171</v>
      </c>
      <c r="J65" s="78"/>
      <c r="K65" s="83">
        <v>2.7900000000000005</v>
      </c>
      <c r="L65" s="89" t="s">
        <v>173</v>
      </c>
      <c r="M65" s="90">
        <v>5.0999999999999997E-2</v>
      </c>
      <c r="N65" s="90">
        <v>6.6999999999999994E-3</v>
      </c>
      <c r="O65" s="83">
        <v>0.72</v>
      </c>
      <c r="P65" s="85">
        <v>124.69</v>
      </c>
      <c r="Q65" s="83">
        <v>2.9999999999999997E-5</v>
      </c>
      <c r="R65" s="83">
        <v>9.3000000000000005E-4</v>
      </c>
      <c r="S65" s="84">
        <v>1.0311985505201953E-9</v>
      </c>
      <c r="T65" s="84">
        <f t="shared" si="0"/>
        <v>6.4629143691154372E-9</v>
      </c>
      <c r="U65" s="84">
        <f>R65/'סכום נכסי הקרן'!$C$42</f>
        <v>2.6199970996618587E-10</v>
      </c>
    </row>
    <row r="66" spans="2:21" s="127" customFormat="1">
      <c r="B66" s="112" t="s">
        <v>439</v>
      </c>
      <c r="C66" s="78" t="s">
        <v>440</v>
      </c>
      <c r="D66" s="89" t="s">
        <v>129</v>
      </c>
      <c r="E66" s="89" t="s">
        <v>305</v>
      </c>
      <c r="F66" s="78" t="s">
        <v>438</v>
      </c>
      <c r="G66" s="89" t="s">
        <v>336</v>
      </c>
      <c r="H66" s="78" t="s">
        <v>394</v>
      </c>
      <c r="I66" s="78" t="s">
        <v>171</v>
      </c>
      <c r="J66" s="78"/>
      <c r="K66" s="83">
        <v>3.0599999999999996</v>
      </c>
      <c r="L66" s="89" t="s">
        <v>173</v>
      </c>
      <c r="M66" s="90">
        <v>3.4000000000000002E-2</v>
      </c>
      <c r="N66" s="90">
        <v>1.04E-2</v>
      </c>
      <c r="O66" s="83">
        <v>675900</v>
      </c>
      <c r="P66" s="85">
        <v>109.83</v>
      </c>
      <c r="Q66" s="78"/>
      <c r="R66" s="83">
        <v>742.34099000000003</v>
      </c>
      <c r="S66" s="84">
        <v>1.9988325091089272E-3</v>
      </c>
      <c r="T66" s="84">
        <f t="shared" si="0"/>
        <v>5.1588024204885794E-3</v>
      </c>
      <c r="U66" s="84">
        <f>R66/'סכום נכסי הקרן'!$C$42</f>
        <v>2.0913239147958202E-4</v>
      </c>
    </row>
    <row r="67" spans="2:21" s="127" customFormat="1">
      <c r="B67" s="112" t="s">
        <v>441</v>
      </c>
      <c r="C67" s="78" t="s">
        <v>442</v>
      </c>
      <c r="D67" s="89" t="s">
        <v>129</v>
      </c>
      <c r="E67" s="89" t="s">
        <v>305</v>
      </c>
      <c r="F67" s="78" t="s">
        <v>438</v>
      </c>
      <c r="G67" s="89" t="s">
        <v>336</v>
      </c>
      <c r="H67" s="78" t="s">
        <v>394</v>
      </c>
      <c r="I67" s="78" t="s">
        <v>171</v>
      </c>
      <c r="J67" s="78"/>
      <c r="K67" s="83">
        <v>4.12</v>
      </c>
      <c r="L67" s="89" t="s">
        <v>173</v>
      </c>
      <c r="M67" s="90">
        <v>2.5499999999999998E-2</v>
      </c>
      <c r="N67" s="90">
        <v>1.2E-2</v>
      </c>
      <c r="O67" s="83">
        <v>997629.51</v>
      </c>
      <c r="P67" s="85">
        <v>106.34</v>
      </c>
      <c r="Q67" s="83">
        <v>23.862539999999999</v>
      </c>
      <c r="R67" s="83">
        <v>1085.35573</v>
      </c>
      <c r="S67" s="84">
        <v>1.1249362990053669E-3</v>
      </c>
      <c r="T67" s="84">
        <f t="shared" si="0"/>
        <v>7.542538863461048E-3</v>
      </c>
      <c r="U67" s="84">
        <f>R67/'סכום נכסי הקרן'!$C$42</f>
        <v>3.0576654459154613E-4</v>
      </c>
    </row>
    <row r="68" spans="2:21" s="127" customFormat="1">
      <c r="B68" s="112" t="s">
        <v>443</v>
      </c>
      <c r="C68" s="78" t="s">
        <v>444</v>
      </c>
      <c r="D68" s="89" t="s">
        <v>129</v>
      </c>
      <c r="E68" s="89" t="s">
        <v>305</v>
      </c>
      <c r="F68" s="78" t="s">
        <v>438</v>
      </c>
      <c r="G68" s="89" t="s">
        <v>336</v>
      </c>
      <c r="H68" s="78" t="s">
        <v>394</v>
      </c>
      <c r="I68" s="78" t="s">
        <v>171</v>
      </c>
      <c r="J68" s="78"/>
      <c r="K68" s="83">
        <v>3.1000000000000005</v>
      </c>
      <c r="L68" s="89" t="s">
        <v>173</v>
      </c>
      <c r="M68" s="90">
        <v>4.9000000000000002E-2</v>
      </c>
      <c r="N68" s="90">
        <v>1.26E-2</v>
      </c>
      <c r="O68" s="83">
        <v>0.42</v>
      </c>
      <c r="P68" s="85">
        <v>115.53</v>
      </c>
      <c r="Q68" s="78"/>
      <c r="R68" s="83">
        <v>4.7999999999999996E-4</v>
      </c>
      <c r="S68" s="84">
        <v>4.5111881170922699E-10</v>
      </c>
      <c r="T68" s="84">
        <f t="shared" si="0"/>
        <v>3.3356977388982895E-9</v>
      </c>
      <c r="U68" s="84">
        <f>R68/'סכום נכסי הקרן'!$C$42</f>
        <v>1.3522565675674107E-10</v>
      </c>
    </row>
    <row r="69" spans="2:21" s="127" customFormat="1">
      <c r="B69" s="112" t="s">
        <v>445</v>
      </c>
      <c r="C69" s="78" t="s">
        <v>446</v>
      </c>
      <c r="D69" s="89" t="s">
        <v>129</v>
      </c>
      <c r="E69" s="89" t="s">
        <v>305</v>
      </c>
      <c r="F69" s="78" t="s">
        <v>438</v>
      </c>
      <c r="G69" s="89" t="s">
        <v>336</v>
      </c>
      <c r="H69" s="78" t="s">
        <v>394</v>
      </c>
      <c r="I69" s="78" t="s">
        <v>171</v>
      </c>
      <c r="J69" s="78"/>
      <c r="K69" s="83">
        <v>7.910000000000001</v>
      </c>
      <c r="L69" s="89" t="s">
        <v>173</v>
      </c>
      <c r="M69" s="90">
        <v>2.35E-2</v>
      </c>
      <c r="N69" s="90">
        <v>2.2300000000000004E-2</v>
      </c>
      <c r="O69" s="83">
        <v>1219680</v>
      </c>
      <c r="P69" s="85">
        <v>102.3</v>
      </c>
      <c r="Q69" s="78"/>
      <c r="R69" s="83">
        <v>1247.7326699999999</v>
      </c>
      <c r="S69" s="84">
        <v>4.8131580489520053E-3</v>
      </c>
      <c r="T69" s="84">
        <f t="shared" si="0"/>
        <v>8.6709563459760955E-3</v>
      </c>
      <c r="U69" s="84">
        <f>R69/'סכום נכסי הקרן'!$C$42</f>
        <v>3.5151139532831684E-4</v>
      </c>
    </row>
    <row r="70" spans="2:21" s="127" customFormat="1">
      <c r="B70" s="112" t="s">
        <v>447</v>
      </c>
      <c r="C70" s="78" t="s">
        <v>448</v>
      </c>
      <c r="D70" s="89" t="s">
        <v>129</v>
      </c>
      <c r="E70" s="89" t="s">
        <v>305</v>
      </c>
      <c r="F70" s="78" t="s">
        <v>438</v>
      </c>
      <c r="G70" s="89" t="s">
        <v>336</v>
      </c>
      <c r="H70" s="78" t="s">
        <v>394</v>
      </c>
      <c r="I70" s="78" t="s">
        <v>171</v>
      </c>
      <c r="J70" s="78"/>
      <c r="K70" s="83">
        <v>6.9500000000000011</v>
      </c>
      <c r="L70" s="89" t="s">
        <v>173</v>
      </c>
      <c r="M70" s="90">
        <v>1.7600000000000001E-2</v>
      </c>
      <c r="N70" s="90">
        <v>1.8700000000000001E-2</v>
      </c>
      <c r="O70" s="83">
        <v>2428061.36</v>
      </c>
      <c r="P70" s="85">
        <v>100.38</v>
      </c>
      <c r="Q70" s="83">
        <v>47.401679999999999</v>
      </c>
      <c r="R70" s="83">
        <v>2484.5054</v>
      </c>
      <c r="S70" s="84">
        <v>2.8964445921031263E-3</v>
      </c>
      <c r="T70" s="84">
        <f t="shared" si="0"/>
        <v>1.7265748010542897E-2</v>
      </c>
      <c r="U70" s="84">
        <f>R70/'סכום נכסי הקרן'!$C$42</f>
        <v>6.9993515506389526E-4</v>
      </c>
    </row>
    <row r="71" spans="2:21" s="127" customFormat="1">
      <c r="B71" s="112" t="s">
        <v>449</v>
      </c>
      <c r="C71" s="78" t="s">
        <v>450</v>
      </c>
      <c r="D71" s="89" t="s">
        <v>129</v>
      </c>
      <c r="E71" s="89" t="s">
        <v>305</v>
      </c>
      <c r="F71" s="78" t="s">
        <v>438</v>
      </c>
      <c r="G71" s="89" t="s">
        <v>336</v>
      </c>
      <c r="H71" s="78" t="s">
        <v>394</v>
      </c>
      <c r="I71" s="78" t="s">
        <v>171</v>
      </c>
      <c r="J71" s="78"/>
      <c r="K71" s="83">
        <v>6.83</v>
      </c>
      <c r="L71" s="89" t="s">
        <v>173</v>
      </c>
      <c r="M71" s="90">
        <v>2.3E-2</v>
      </c>
      <c r="N71" s="90">
        <v>2.3000000000000003E-2</v>
      </c>
      <c r="O71" s="83">
        <v>832.25</v>
      </c>
      <c r="P71" s="85">
        <v>101.15</v>
      </c>
      <c r="Q71" s="83">
        <v>1.8549999999999997E-2</v>
      </c>
      <c r="R71" s="83">
        <v>0.86036999999999997</v>
      </c>
      <c r="S71" s="84">
        <v>5.8381855225981728E-7</v>
      </c>
      <c r="T71" s="84">
        <f t="shared" si="0"/>
        <v>5.979029715866503E-6</v>
      </c>
      <c r="U71" s="84">
        <f>R71/'סכום נכסי הקרן'!$C$42</f>
        <v>2.4238353813291112E-7</v>
      </c>
    </row>
    <row r="72" spans="2:21" s="127" customFormat="1">
      <c r="B72" s="112" t="s">
        <v>451</v>
      </c>
      <c r="C72" s="78" t="s">
        <v>452</v>
      </c>
      <c r="D72" s="89" t="s">
        <v>129</v>
      </c>
      <c r="E72" s="89" t="s">
        <v>305</v>
      </c>
      <c r="F72" s="78" t="s">
        <v>438</v>
      </c>
      <c r="G72" s="89" t="s">
        <v>336</v>
      </c>
      <c r="H72" s="78" t="s">
        <v>394</v>
      </c>
      <c r="I72" s="78" t="s">
        <v>171</v>
      </c>
      <c r="J72" s="78"/>
      <c r="K72" s="83">
        <v>0.66</v>
      </c>
      <c r="L72" s="89" t="s">
        <v>173</v>
      </c>
      <c r="M72" s="90">
        <v>5.5E-2</v>
      </c>
      <c r="N72" s="90">
        <v>1.0800000000000001E-2</v>
      </c>
      <c r="O72" s="83">
        <v>7584.8</v>
      </c>
      <c r="P72" s="85">
        <v>123.95</v>
      </c>
      <c r="Q72" s="78"/>
      <c r="R72" s="83">
        <v>9.4013600000000004</v>
      </c>
      <c r="S72" s="84">
        <v>2.5350555454172944E-4</v>
      </c>
      <c r="T72" s="84">
        <f t="shared" si="0"/>
        <v>6.5333531863685058E-5</v>
      </c>
      <c r="U72" s="84">
        <f>R72/'סכום נכסי הקרן'!$C$42</f>
        <v>2.6485522508469903E-6</v>
      </c>
    </row>
    <row r="73" spans="2:21" s="127" customFormat="1">
      <c r="B73" s="112" t="s">
        <v>453</v>
      </c>
      <c r="C73" s="78" t="s">
        <v>454</v>
      </c>
      <c r="D73" s="89" t="s">
        <v>129</v>
      </c>
      <c r="E73" s="89" t="s">
        <v>305</v>
      </c>
      <c r="F73" s="78" t="s">
        <v>438</v>
      </c>
      <c r="G73" s="89" t="s">
        <v>336</v>
      </c>
      <c r="H73" s="78" t="s">
        <v>394</v>
      </c>
      <c r="I73" s="78" t="s">
        <v>171</v>
      </c>
      <c r="J73" s="78"/>
      <c r="K73" s="83">
        <v>2.9899999999999998</v>
      </c>
      <c r="L73" s="89" t="s">
        <v>173</v>
      </c>
      <c r="M73" s="90">
        <v>5.8499999999999996E-2</v>
      </c>
      <c r="N73" s="90">
        <v>1.2E-2</v>
      </c>
      <c r="O73" s="83">
        <v>0.65</v>
      </c>
      <c r="P73" s="85">
        <v>123.77</v>
      </c>
      <c r="Q73" s="78"/>
      <c r="R73" s="83">
        <v>8.0000000000000004E-4</v>
      </c>
      <c r="S73" s="84">
        <v>4.6002037057958661E-10</v>
      </c>
      <c r="T73" s="84">
        <f t="shared" si="0"/>
        <v>5.5594962314971498E-9</v>
      </c>
      <c r="U73" s="84">
        <f>R73/'סכום נכסי הקרן'!$C$42</f>
        <v>2.2537609459456849E-10</v>
      </c>
    </row>
    <row r="74" spans="2:21" s="127" customFormat="1">
      <c r="B74" s="112" t="s">
        <v>455</v>
      </c>
      <c r="C74" s="78" t="s">
        <v>456</v>
      </c>
      <c r="D74" s="89" t="s">
        <v>129</v>
      </c>
      <c r="E74" s="89" t="s">
        <v>305</v>
      </c>
      <c r="F74" s="78" t="s">
        <v>438</v>
      </c>
      <c r="G74" s="89" t="s">
        <v>336</v>
      </c>
      <c r="H74" s="78" t="s">
        <v>394</v>
      </c>
      <c r="I74" s="78" t="s">
        <v>171</v>
      </c>
      <c r="J74" s="78"/>
      <c r="K74" s="83">
        <v>7.379999999999999</v>
      </c>
      <c r="L74" s="89" t="s">
        <v>173</v>
      </c>
      <c r="M74" s="90">
        <v>2.1499999999999998E-2</v>
      </c>
      <c r="N74" s="90">
        <v>2.0899999999999998E-2</v>
      </c>
      <c r="O74" s="83">
        <v>1414544.74</v>
      </c>
      <c r="P74" s="85">
        <v>102.2</v>
      </c>
      <c r="Q74" s="78"/>
      <c r="R74" s="83">
        <v>1445.6648300000002</v>
      </c>
      <c r="S74" s="84">
        <v>2.6504046081443113E-3</v>
      </c>
      <c r="T74" s="84">
        <f t="shared" si="0"/>
        <v>1.004646021799121E-2</v>
      </c>
      <c r="U74" s="84">
        <f>R74/'סכום נכסי הקרן'!$C$42</f>
        <v>4.0727286684765098E-4</v>
      </c>
    </row>
    <row r="75" spans="2:21" s="127" customFormat="1">
      <c r="B75" s="112" t="s">
        <v>457</v>
      </c>
      <c r="C75" s="78" t="s">
        <v>458</v>
      </c>
      <c r="D75" s="89" t="s">
        <v>129</v>
      </c>
      <c r="E75" s="89" t="s">
        <v>305</v>
      </c>
      <c r="F75" s="78" t="s">
        <v>459</v>
      </c>
      <c r="G75" s="89" t="s">
        <v>369</v>
      </c>
      <c r="H75" s="78" t="s">
        <v>394</v>
      </c>
      <c r="I75" s="78" t="s">
        <v>169</v>
      </c>
      <c r="J75" s="78"/>
      <c r="K75" s="83">
        <v>2.92</v>
      </c>
      <c r="L75" s="89" t="s">
        <v>173</v>
      </c>
      <c r="M75" s="90">
        <v>4.0500000000000001E-2</v>
      </c>
      <c r="N75" s="90">
        <v>8.6000000000000017E-3</v>
      </c>
      <c r="O75" s="83">
        <v>122752.5</v>
      </c>
      <c r="P75" s="85">
        <v>131.15</v>
      </c>
      <c r="Q75" s="83">
        <v>36.585140000000003</v>
      </c>
      <c r="R75" s="83">
        <v>200.34009</v>
      </c>
      <c r="S75" s="84">
        <v>8.1016552780136669E-4</v>
      </c>
      <c r="T75" s="84">
        <f t="shared" si="0"/>
        <v>1.3922374692159998E-3</v>
      </c>
      <c r="U75" s="84">
        <f>R75/'סכום נכסי הקרן'!$C$42</f>
        <v>5.6439833843655452E-5</v>
      </c>
    </row>
    <row r="76" spans="2:21" s="127" customFormat="1">
      <c r="B76" s="112" t="s">
        <v>460</v>
      </c>
      <c r="C76" s="78" t="s">
        <v>461</v>
      </c>
      <c r="D76" s="89" t="s">
        <v>129</v>
      </c>
      <c r="E76" s="89" t="s">
        <v>305</v>
      </c>
      <c r="F76" s="78" t="s">
        <v>459</v>
      </c>
      <c r="G76" s="89" t="s">
        <v>369</v>
      </c>
      <c r="H76" s="78" t="s">
        <v>394</v>
      </c>
      <c r="I76" s="78" t="s">
        <v>169</v>
      </c>
      <c r="J76" s="78"/>
      <c r="K76" s="83">
        <v>1.01</v>
      </c>
      <c r="L76" s="89" t="s">
        <v>173</v>
      </c>
      <c r="M76" s="90">
        <v>4.2800000000000005E-2</v>
      </c>
      <c r="N76" s="90">
        <v>9.7999999999999997E-3</v>
      </c>
      <c r="O76" s="83">
        <v>45000</v>
      </c>
      <c r="P76" s="85">
        <v>128.88</v>
      </c>
      <c r="Q76" s="78"/>
      <c r="R76" s="83">
        <v>57.996000000000002</v>
      </c>
      <c r="S76" s="84">
        <v>2.0970829939049169E-4</v>
      </c>
      <c r="T76" s="84">
        <f t="shared" si="0"/>
        <v>4.0303567930238587E-4</v>
      </c>
      <c r="U76" s="84">
        <f>R76/'סכום נכסי הקרן'!$C$42</f>
        <v>1.6338639977633244E-5</v>
      </c>
    </row>
    <row r="77" spans="2:21" s="127" customFormat="1">
      <c r="B77" s="112" t="s">
        <v>462</v>
      </c>
      <c r="C77" s="78" t="s">
        <v>463</v>
      </c>
      <c r="D77" s="89" t="s">
        <v>129</v>
      </c>
      <c r="E77" s="89" t="s">
        <v>305</v>
      </c>
      <c r="F77" s="78" t="s">
        <v>464</v>
      </c>
      <c r="G77" s="89" t="s">
        <v>465</v>
      </c>
      <c r="H77" s="78" t="s">
        <v>394</v>
      </c>
      <c r="I77" s="78" t="s">
        <v>171</v>
      </c>
      <c r="J77" s="78"/>
      <c r="K77" s="83">
        <v>5.5900000000000007</v>
      </c>
      <c r="L77" s="89" t="s">
        <v>173</v>
      </c>
      <c r="M77" s="90">
        <v>1.9400000000000001E-2</v>
      </c>
      <c r="N77" s="90">
        <v>1.3300000000000001E-2</v>
      </c>
      <c r="O77" s="83">
        <v>2078972</v>
      </c>
      <c r="P77" s="85">
        <v>103.89</v>
      </c>
      <c r="Q77" s="78"/>
      <c r="R77" s="83">
        <v>2159.84384</v>
      </c>
      <c r="S77" s="84">
        <v>2.877055759447775E-3</v>
      </c>
      <c r="T77" s="84">
        <f t="shared" ref="T77:T140" si="1">R77/$R$11</f>
        <v>1.5009554611377917E-2</v>
      </c>
      <c r="U77" s="84">
        <f>R77/'סכום נכסי הקרן'!$C$42</f>
        <v>6.0847146199167004E-4</v>
      </c>
    </row>
    <row r="78" spans="2:21" s="127" customFormat="1">
      <c r="B78" s="112" t="s">
        <v>466</v>
      </c>
      <c r="C78" s="78" t="s">
        <v>467</v>
      </c>
      <c r="D78" s="89" t="s">
        <v>129</v>
      </c>
      <c r="E78" s="89" t="s">
        <v>305</v>
      </c>
      <c r="F78" s="78" t="s">
        <v>385</v>
      </c>
      <c r="G78" s="89" t="s">
        <v>369</v>
      </c>
      <c r="H78" s="78" t="s">
        <v>394</v>
      </c>
      <c r="I78" s="78" t="s">
        <v>169</v>
      </c>
      <c r="J78" s="78"/>
      <c r="K78" s="83">
        <v>2.1700000000000004</v>
      </c>
      <c r="L78" s="89" t="s">
        <v>173</v>
      </c>
      <c r="M78" s="90">
        <v>3.6000000000000004E-2</v>
      </c>
      <c r="N78" s="90">
        <v>7.6E-3</v>
      </c>
      <c r="O78" s="83">
        <v>1608384</v>
      </c>
      <c r="P78" s="85">
        <v>113.73</v>
      </c>
      <c r="Q78" s="78"/>
      <c r="R78" s="83">
        <v>1829.21515</v>
      </c>
      <c r="S78" s="84">
        <v>3.8876899872374985E-3</v>
      </c>
      <c r="T78" s="84">
        <f t="shared" si="1"/>
        <v>1.2711893416278118E-2</v>
      </c>
      <c r="U78" s="84">
        <f>R78/'סכום נכסי הקרן'!$C$42</f>
        <v>5.1532670835027219E-4</v>
      </c>
    </row>
    <row r="79" spans="2:21" s="127" customFormat="1">
      <c r="B79" s="112" t="s">
        <v>468</v>
      </c>
      <c r="C79" s="78" t="s">
        <v>469</v>
      </c>
      <c r="D79" s="89" t="s">
        <v>129</v>
      </c>
      <c r="E79" s="89" t="s">
        <v>305</v>
      </c>
      <c r="F79" s="78" t="s">
        <v>385</v>
      </c>
      <c r="G79" s="89" t="s">
        <v>369</v>
      </c>
      <c r="H79" s="78" t="s">
        <v>394</v>
      </c>
      <c r="I79" s="78" t="s">
        <v>169</v>
      </c>
      <c r="J79" s="78"/>
      <c r="K79" s="83">
        <v>8.4600000000000009</v>
      </c>
      <c r="L79" s="89" t="s">
        <v>173</v>
      </c>
      <c r="M79" s="90">
        <v>2.2499999999999999E-2</v>
      </c>
      <c r="N79" s="90">
        <v>1.9500000000000003E-2</v>
      </c>
      <c r="O79" s="83">
        <v>409998</v>
      </c>
      <c r="P79" s="85">
        <v>103.82</v>
      </c>
      <c r="Q79" s="78"/>
      <c r="R79" s="83">
        <v>425.65990999999997</v>
      </c>
      <c r="S79" s="84">
        <v>1.0021555370823983E-3</v>
      </c>
      <c r="T79" s="84">
        <f t="shared" si="1"/>
        <v>2.9580683319305199E-3</v>
      </c>
      <c r="U79" s="84">
        <f>R79/'סכום נכסי הקרן'!$C$42</f>
        <v>1.1991696017659437E-4</v>
      </c>
    </row>
    <row r="80" spans="2:21" s="127" customFormat="1">
      <c r="B80" s="112" t="s">
        <v>470</v>
      </c>
      <c r="C80" s="78" t="s">
        <v>471</v>
      </c>
      <c r="D80" s="89" t="s">
        <v>129</v>
      </c>
      <c r="E80" s="89" t="s">
        <v>305</v>
      </c>
      <c r="F80" s="78" t="s">
        <v>472</v>
      </c>
      <c r="G80" s="89" t="s">
        <v>336</v>
      </c>
      <c r="H80" s="78" t="s">
        <v>394</v>
      </c>
      <c r="I80" s="78" t="s">
        <v>171</v>
      </c>
      <c r="J80" s="78"/>
      <c r="K80" s="83">
        <v>8.5899999999999981</v>
      </c>
      <c r="L80" s="89" t="s">
        <v>173</v>
      </c>
      <c r="M80" s="90">
        <v>3.5000000000000003E-2</v>
      </c>
      <c r="N80" s="90">
        <v>2.1399999999999995E-2</v>
      </c>
      <c r="O80" s="83">
        <v>303264.7</v>
      </c>
      <c r="P80" s="85">
        <v>114.46</v>
      </c>
      <c r="Q80" s="78"/>
      <c r="R80" s="83">
        <v>347.11678000000001</v>
      </c>
      <c r="S80" s="84">
        <v>1.7034744419601169E-3</v>
      </c>
      <c r="T80" s="84">
        <f t="shared" si="1"/>
        <v>2.4122430378742815E-3</v>
      </c>
      <c r="U80" s="84">
        <f>R80/'סכום נכסי הקרן'!$C$42</f>
        <v>9.7789780305802525E-5</v>
      </c>
    </row>
    <row r="81" spans="2:21" s="127" customFormat="1">
      <c r="B81" s="112" t="s">
        <v>473</v>
      </c>
      <c r="C81" s="78" t="s">
        <v>474</v>
      </c>
      <c r="D81" s="89" t="s">
        <v>129</v>
      </c>
      <c r="E81" s="89" t="s">
        <v>305</v>
      </c>
      <c r="F81" s="78" t="s">
        <v>472</v>
      </c>
      <c r="G81" s="89" t="s">
        <v>336</v>
      </c>
      <c r="H81" s="78" t="s">
        <v>394</v>
      </c>
      <c r="I81" s="78" t="s">
        <v>171</v>
      </c>
      <c r="J81" s="78"/>
      <c r="K81" s="83">
        <v>0.08</v>
      </c>
      <c r="L81" s="89" t="s">
        <v>173</v>
      </c>
      <c r="M81" s="90">
        <v>4.7E-2</v>
      </c>
      <c r="N81" s="90">
        <v>1.2E-2</v>
      </c>
      <c r="O81" s="83">
        <v>15529.16</v>
      </c>
      <c r="P81" s="85">
        <v>122.58</v>
      </c>
      <c r="Q81" s="78"/>
      <c r="R81" s="83">
        <v>19.03565</v>
      </c>
      <c r="S81" s="84">
        <v>4.2077707449983344E-4</v>
      </c>
      <c r="T81" s="84">
        <f t="shared" si="1"/>
        <v>1.3228578054887342E-4</v>
      </c>
      <c r="U81" s="84">
        <f>R81/'סכום נכסי הקרן'!$C$42</f>
        <v>5.3627255688363721E-6</v>
      </c>
    </row>
    <row r="82" spans="2:21" s="127" customFormat="1">
      <c r="B82" s="112" t="s">
        <v>475</v>
      </c>
      <c r="C82" s="78" t="s">
        <v>476</v>
      </c>
      <c r="D82" s="89" t="s">
        <v>129</v>
      </c>
      <c r="E82" s="89" t="s">
        <v>305</v>
      </c>
      <c r="F82" s="78" t="s">
        <v>472</v>
      </c>
      <c r="G82" s="89" t="s">
        <v>336</v>
      </c>
      <c r="H82" s="78" t="s">
        <v>394</v>
      </c>
      <c r="I82" s="78" t="s">
        <v>171</v>
      </c>
      <c r="J82" s="78"/>
      <c r="K82" s="83">
        <v>2.04</v>
      </c>
      <c r="L82" s="89" t="s">
        <v>173</v>
      </c>
      <c r="M82" s="90">
        <v>3.9E-2</v>
      </c>
      <c r="N82" s="90">
        <v>8.6E-3</v>
      </c>
      <c r="O82" s="83">
        <v>0.57999999999999996</v>
      </c>
      <c r="P82" s="85">
        <v>115</v>
      </c>
      <c r="Q82" s="78"/>
      <c r="R82" s="83">
        <v>6.7000000000000002E-4</v>
      </c>
      <c r="S82" s="84">
        <v>1.3839681827241929E-9</v>
      </c>
      <c r="T82" s="84">
        <f t="shared" si="1"/>
        <v>4.6560780938788632E-9</v>
      </c>
      <c r="U82" s="84">
        <f>R82/'סכום נכסי הקרן'!$C$42</f>
        <v>1.8875247922295111E-10</v>
      </c>
    </row>
    <row r="83" spans="2:21" s="127" customFormat="1">
      <c r="B83" s="112" t="s">
        <v>477</v>
      </c>
      <c r="C83" s="78" t="s">
        <v>478</v>
      </c>
      <c r="D83" s="89" t="s">
        <v>129</v>
      </c>
      <c r="E83" s="89" t="s">
        <v>305</v>
      </c>
      <c r="F83" s="78" t="s">
        <v>472</v>
      </c>
      <c r="G83" s="89" t="s">
        <v>336</v>
      </c>
      <c r="H83" s="78" t="s">
        <v>394</v>
      </c>
      <c r="I83" s="78" t="s">
        <v>171</v>
      </c>
      <c r="J83" s="78"/>
      <c r="K83" s="83">
        <v>4.8699999999999992</v>
      </c>
      <c r="L83" s="89" t="s">
        <v>173</v>
      </c>
      <c r="M83" s="90">
        <v>0.04</v>
      </c>
      <c r="N83" s="90">
        <v>1.2699999999999998E-2</v>
      </c>
      <c r="O83" s="83">
        <v>1963136.73</v>
      </c>
      <c r="P83" s="85">
        <v>114.35</v>
      </c>
      <c r="Q83" s="78"/>
      <c r="R83" s="83">
        <v>2244.8468900000003</v>
      </c>
      <c r="S83" s="84">
        <v>2.7018972901530101E-3</v>
      </c>
      <c r="T83" s="84">
        <f t="shared" si="1"/>
        <v>1.5600272281553872E-2</v>
      </c>
      <c r="U83" s="84">
        <f>R83/'סכום נכסי הקרן'!$C$42</f>
        <v>6.3241853128870361E-4</v>
      </c>
    </row>
    <row r="84" spans="2:21" s="127" customFormat="1">
      <c r="B84" s="112" t="s">
        <v>479</v>
      </c>
      <c r="C84" s="78" t="s">
        <v>480</v>
      </c>
      <c r="D84" s="89" t="s">
        <v>129</v>
      </c>
      <c r="E84" s="89" t="s">
        <v>305</v>
      </c>
      <c r="F84" s="78" t="s">
        <v>472</v>
      </c>
      <c r="G84" s="89" t="s">
        <v>336</v>
      </c>
      <c r="H84" s="78" t="s">
        <v>394</v>
      </c>
      <c r="I84" s="78" t="s">
        <v>171</v>
      </c>
      <c r="J84" s="78"/>
      <c r="K84" s="83">
        <v>7.2399999999999993</v>
      </c>
      <c r="L84" s="89" t="s">
        <v>173</v>
      </c>
      <c r="M84" s="90">
        <v>0.04</v>
      </c>
      <c r="N84" s="90">
        <v>1.7199999999999997E-2</v>
      </c>
      <c r="O84" s="83">
        <v>1064268.7</v>
      </c>
      <c r="P84" s="85">
        <v>118.75</v>
      </c>
      <c r="Q84" s="78"/>
      <c r="R84" s="83">
        <v>1263.8191000000002</v>
      </c>
      <c r="S84" s="84">
        <v>5.407872323345865E-3</v>
      </c>
      <c r="T84" s="84">
        <f t="shared" si="1"/>
        <v>8.7827469046801512E-3</v>
      </c>
      <c r="U84" s="84">
        <f>R84/'סכום נכסי הקרן'!$C$42</f>
        <v>3.5604326629002807E-4</v>
      </c>
    </row>
    <row r="85" spans="2:21" s="127" customFormat="1">
      <c r="B85" s="112" t="s">
        <v>481</v>
      </c>
      <c r="C85" s="78" t="s">
        <v>482</v>
      </c>
      <c r="D85" s="89" t="s">
        <v>129</v>
      </c>
      <c r="E85" s="89" t="s">
        <v>305</v>
      </c>
      <c r="F85" s="78" t="s">
        <v>483</v>
      </c>
      <c r="G85" s="89" t="s">
        <v>307</v>
      </c>
      <c r="H85" s="78" t="s">
        <v>484</v>
      </c>
      <c r="I85" s="78" t="s">
        <v>169</v>
      </c>
      <c r="J85" s="78"/>
      <c r="K85" s="83">
        <v>2.91</v>
      </c>
      <c r="L85" s="89" t="s">
        <v>173</v>
      </c>
      <c r="M85" s="90">
        <v>4.1500000000000002E-2</v>
      </c>
      <c r="N85" s="90">
        <v>8.3000000000000001E-3</v>
      </c>
      <c r="O85" s="83">
        <v>500</v>
      </c>
      <c r="P85" s="85">
        <v>113.25</v>
      </c>
      <c r="Q85" s="83">
        <v>2.1399999999999999E-2</v>
      </c>
      <c r="R85" s="83">
        <v>0.58765999999999996</v>
      </c>
      <c r="S85" s="84">
        <v>1.661709234118214E-6</v>
      </c>
      <c r="T85" s="84">
        <f t="shared" si="1"/>
        <v>4.0838669442520189E-6</v>
      </c>
      <c r="U85" s="84">
        <f>R85/'סכום נכסי הקרן'!$C$42</f>
        <v>1.6555564468680513E-7</v>
      </c>
    </row>
    <row r="86" spans="2:21" s="127" customFormat="1">
      <c r="B86" s="112" t="s">
        <v>485</v>
      </c>
      <c r="C86" s="78" t="s">
        <v>486</v>
      </c>
      <c r="D86" s="89" t="s">
        <v>129</v>
      </c>
      <c r="E86" s="89" t="s">
        <v>305</v>
      </c>
      <c r="F86" s="78" t="s">
        <v>487</v>
      </c>
      <c r="G86" s="89" t="s">
        <v>336</v>
      </c>
      <c r="H86" s="78" t="s">
        <v>484</v>
      </c>
      <c r="I86" s="78" t="s">
        <v>169</v>
      </c>
      <c r="J86" s="78"/>
      <c r="K86" s="83">
        <v>3.7</v>
      </c>
      <c r="L86" s="89" t="s">
        <v>173</v>
      </c>
      <c r="M86" s="90">
        <v>2.8500000000000001E-2</v>
      </c>
      <c r="N86" s="90">
        <v>1.3699999999999999E-2</v>
      </c>
      <c r="O86" s="83">
        <v>0.56999999999999995</v>
      </c>
      <c r="P86" s="85">
        <v>107.33</v>
      </c>
      <c r="Q86" s="78"/>
      <c r="R86" s="83">
        <v>6.0999999999999997E-4</v>
      </c>
      <c r="S86" s="84">
        <v>1.096494820195981E-9</v>
      </c>
      <c r="T86" s="84">
        <f t="shared" si="1"/>
        <v>4.239115876516577E-9</v>
      </c>
      <c r="U86" s="84">
        <f>R86/'סכום נכסי הקרן'!$C$42</f>
        <v>1.7184927212835845E-10</v>
      </c>
    </row>
    <row r="87" spans="2:21" s="127" customFormat="1">
      <c r="B87" s="112" t="s">
        <v>488</v>
      </c>
      <c r="C87" s="78" t="s">
        <v>489</v>
      </c>
      <c r="D87" s="89" t="s">
        <v>129</v>
      </c>
      <c r="E87" s="89" t="s">
        <v>305</v>
      </c>
      <c r="F87" s="78" t="s">
        <v>487</v>
      </c>
      <c r="G87" s="89" t="s">
        <v>336</v>
      </c>
      <c r="H87" s="78" t="s">
        <v>484</v>
      </c>
      <c r="I87" s="78" t="s">
        <v>169</v>
      </c>
      <c r="J87" s="78"/>
      <c r="K87" s="83">
        <v>1.22</v>
      </c>
      <c r="L87" s="89" t="s">
        <v>173</v>
      </c>
      <c r="M87" s="90">
        <v>4.8499999999999995E-2</v>
      </c>
      <c r="N87" s="90">
        <v>1.0700000000000001E-2</v>
      </c>
      <c r="O87" s="83">
        <v>0.67</v>
      </c>
      <c r="P87" s="85">
        <v>127.85</v>
      </c>
      <c r="Q87" s="78"/>
      <c r="R87" s="83">
        <v>8.4999999999999995E-4</v>
      </c>
      <c r="S87" s="84">
        <v>2.6750213999715716E-9</v>
      </c>
      <c r="T87" s="84">
        <f t="shared" si="1"/>
        <v>5.9069647459657218E-9</v>
      </c>
      <c r="U87" s="84">
        <f>R87/'סכום נכסי הקרן'!$C$42</f>
        <v>2.39462100506729E-10</v>
      </c>
    </row>
    <row r="88" spans="2:21" s="127" customFormat="1">
      <c r="B88" s="112" t="s">
        <v>490</v>
      </c>
      <c r="C88" s="78" t="s">
        <v>491</v>
      </c>
      <c r="D88" s="89" t="s">
        <v>129</v>
      </c>
      <c r="E88" s="89" t="s">
        <v>305</v>
      </c>
      <c r="F88" s="78" t="s">
        <v>487</v>
      </c>
      <c r="G88" s="89" t="s">
        <v>336</v>
      </c>
      <c r="H88" s="78" t="s">
        <v>484</v>
      </c>
      <c r="I88" s="78" t="s">
        <v>169</v>
      </c>
      <c r="J88" s="78"/>
      <c r="K88" s="83">
        <v>2.29</v>
      </c>
      <c r="L88" s="89" t="s">
        <v>173</v>
      </c>
      <c r="M88" s="90">
        <v>3.7699999999999997E-2</v>
      </c>
      <c r="N88" s="90">
        <v>8.2000000000000007E-3</v>
      </c>
      <c r="O88" s="83">
        <v>0.95</v>
      </c>
      <c r="P88" s="85">
        <v>115.87</v>
      </c>
      <c r="Q88" s="83">
        <v>2.0000000000000002E-5</v>
      </c>
      <c r="R88" s="83">
        <v>1.1299999999999999E-3</v>
      </c>
      <c r="S88" s="84">
        <v>2.4736348411602775E-9</v>
      </c>
      <c r="T88" s="84">
        <f t="shared" si="1"/>
        <v>7.8527884269897235E-9</v>
      </c>
      <c r="U88" s="84">
        <f>R88/'סכום נכסי הקרן'!$C$42</f>
        <v>3.1834373361482796E-10</v>
      </c>
    </row>
    <row r="89" spans="2:21" s="127" customFormat="1">
      <c r="B89" s="112" t="s">
        <v>492</v>
      </c>
      <c r="C89" s="78" t="s">
        <v>493</v>
      </c>
      <c r="D89" s="89" t="s">
        <v>129</v>
      </c>
      <c r="E89" s="89" t="s">
        <v>305</v>
      </c>
      <c r="F89" s="78" t="s">
        <v>487</v>
      </c>
      <c r="G89" s="89" t="s">
        <v>336</v>
      </c>
      <c r="H89" s="78" t="s">
        <v>484</v>
      </c>
      <c r="I89" s="78" t="s">
        <v>169</v>
      </c>
      <c r="J89" s="78"/>
      <c r="K89" s="83">
        <v>5.7899999999999991</v>
      </c>
      <c r="L89" s="89" t="s">
        <v>173</v>
      </c>
      <c r="M89" s="90">
        <v>2.5000000000000001E-2</v>
      </c>
      <c r="N89" s="90">
        <v>1.7299999999999999E-2</v>
      </c>
      <c r="O89" s="83">
        <v>1222296.73</v>
      </c>
      <c r="P89" s="85">
        <v>104.57</v>
      </c>
      <c r="Q89" s="78"/>
      <c r="R89" s="83">
        <v>1278.1556499999999</v>
      </c>
      <c r="S89" s="84">
        <v>2.5281341931511149E-3</v>
      </c>
      <c r="T89" s="84">
        <f t="shared" si="1"/>
        <v>8.8823768993022377E-3</v>
      </c>
      <c r="U89" s="84">
        <f>R89/'סכום נכסי הקרן'!$C$42</f>
        <v>3.600821608512277E-4</v>
      </c>
    </row>
    <row r="90" spans="2:21" s="127" customFormat="1">
      <c r="B90" s="112" t="s">
        <v>494</v>
      </c>
      <c r="C90" s="78" t="s">
        <v>495</v>
      </c>
      <c r="D90" s="89" t="s">
        <v>129</v>
      </c>
      <c r="E90" s="89" t="s">
        <v>305</v>
      </c>
      <c r="F90" s="78" t="s">
        <v>487</v>
      </c>
      <c r="G90" s="89" t="s">
        <v>336</v>
      </c>
      <c r="H90" s="78" t="s">
        <v>484</v>
      </c>
      <c r="I90" s="78" t="s">
        <v>169</v>
      </c>
      <c r="J90" s="78"/>
      <c r="K90" s="83">
        <v>6.5200000000000005</v>
      </c>
      <c r="L90" s="89" t="s">
        <v>173</v>
      </c>
      <c r="M90" s="90">
        <v>1.34E-2</v>
      </c>
      <c r="N90" s="90">
        <v>1.6E-2</v>
      </c>
      <c r="O90" s="83">
        <v>432680.35</v>
      </c>
      <c r="P90" s="85">
        <v>99.13</v>
      </c>
      <c r="Q90" s="78"/>
      <c r="R90" s="83">
        <v>428.91602</v>
      </c>
      <c r="S90" s="84">
        <v>1.1972844731273247E-3</v>
      </c>
      <c r="T90" s="84">
        <f t="shared" si="1"/>
        <v>2.9806962460234452E-3</v>
      </c>
      <c r="U90" s="84">
        <f>R90/'סכום נכסי הקרן'!$C$42</f>
        <v>1.2083427187080728E-4</v>
      </c>
    </row>
    <row r="91" spans="2:21" s="127" customFormat="1">
      <c r="B91" s="112" t="s">
        <v>496</v>
      </c>
      <c r="C91" s="78" t="s">
        <v>497</v>
      </c>
      <c r="D91" s="89" t="s">
        <v>129</v>
      </c>
      <c r="E91" s="89" t="s">
        <v>305</v>
      </c>
      <c r="F91" s="78" t="s">
        <v>327</v>
      </c>
      <c r="G91" s="89" t="s">
        <v>307</v>
      </c>
      <c r="H91" s="78" t="s">
        <v>484</v>
      </c>
      <c r="I91" s="78" t="s">
        <v>171</v>
      </c>
      <c r="J91" s="78"/>
      <c r="K91" s="83">
        <v>3.84</v>
      </c>
      <c r="L91" s="89" t="s">
        <v>173</v>
      </c>
      <c r="M91" s="90">
        <v>2.7999999999999997E-2</v>
      </c>
      <c r="N91" s="90">
        <v>1.6300000000000002E-2</v>
      </c>
      <c r="O91" s="83">
        <f>2150000/50000</f>
        <v>43</v>
      </c>
      <c r="P91" s="85">
        <f>105.36*50000</f>
        <v>5268000</v>
      </c>
      <c r="Q91" s="78"/>
      <c r="R91" s="83">
        <v>2265.2400200000002</v>
      </c>
      <c r="S91" s="84">
        <f>12155.8206592412%/50000</f>
        <v>2.4311641318482402E-3</v>
      </c>
      <c r="T91" s="84">
        <f t="shared" si="1"/>
        <v>1.574199169328316E-2</v>
      </c>
      <c r="U91" s="84">
        <f>R91/'סכום נכסי הקרן'!$C$42</f>
        <v>6.3816368628365281E-4</v>
      </c>
    </row>
    <row r="92" spans="2:21" s="127" customFormat="1">
      <c r="B92" s="112" t="s">
        <v>498</v>
      </c>
      <c r="C92" s="78" t="s">
        <v>499</v>
      </c>
      <c r="D92" s="89" t="s">
        <v>129</v>
      </c>
      <c r="E92" s="89" t="s">
        <v>305</v>
      </c>
      <c r="F92" s="78" t="s">
        <v>365</v>
      </c>
      <c r="G92" s="89" t="s">
        <v>307</v>
      </c>
      <c r="H92" s="78" t="s">
        <v>484</v>
      </c>
      <c r="I92" s="78" t="s">
        <v>171</v>
      </c>
      <c r="J92" s="78"/>
      <c r="K92" s="83">
        <v>2.58</v>
      </c>
      <c r="L92" s="89" t="s">
        <v>173</v>
      </c>
      <c r="M92" s="90">
        <v>6.4000000000000001E-2</v>
      </c>
      <c r="N92" s="90">
        <v>8.8000000000000005E-3</v>
      </c>
      <c r="O92" s="83">
        <v>786204</v>
      </c>
      <c r="P92" s="85">
        <v>131.34</v>
      </c>
      <c r="Q92" s="78"/>
      <c r="R92" s="83">
        <v>1032.60034</v>
      </c>
      <c r="S92" s="84">
        <v>6.279682471092801E-4</v>
      </c>
      <c r="T92" s="84">
        <f t="shared" si="1"/>
        <v>7.1759221235908445E-3</v>
      </c>
      <c r="U92" s="84">
        <f>R92/'סכום נכסי הקרן'!$C$42</f>
        <v>2.9090428988277943E-4</v>
      </c>
    </row>
    <row r="93" spans="2:21" s="127" customFormat="1">
      <c r="B93" s="112" t="s">
        <v>500</v>
      </c>
      <c r="C93" s="78" t="s">
        <v>501</v>
      </c>
      <c r="D93" s="89" t="s">
        <v>129</v>
      </c>
      <c r="E93" s="89" t="s">
        <v>305</v>
      </c>
      <c r="F93" s="78" t="s">
        <v>502</v>
      </c>
      <c r="G93" s="89" t="s">
        <v>336</v>
      </c>
      <c r="H93" s="78" t="s">
        <v>484</v>
      </c>
      <c r="I93" s="78" t="s">
        <v>169</v>
      </c>
      <c r="J93" s="78"/>
      <c r="K93" s="83">
        <v>7.0099999999999989</v>
      </c>
      <c r="L93" s="89" t="s">
        <v>173</v>
      </c>
      <c r="M93" s="90">
        <v>1.5800000000000002E-2</v>
      </c>
      <c r="N93" s="90">
        <v>1.7799999999999996E-2</v>
      </c>
      <c r="O93" s="83">
        <v>1353960.9</v>
      </c>
      <c r="P93" s="85">
        <v>99.36</v>
      </c>
      <c r="Q93" s="78"/>
      <c r="R93" s="83">
        <v>1345.29558</v>
      </c>
      <c r="S93" s="84">
        <v>3.1730830884317391E-3</v>
      </c>
      <c r="T93" s="84">
        <f t="shared" si="1"/>
        <v>9.3489571340747164E-3</v>
      </c>
      <c r="U93" s="84">
        <f>R93/'סכום נכסי הקרן'!$C$42</f>
        <v>3.7899682986966858E-4</v>
      </c>
    </row>
    <row r="94" spans="2:21" s="127" customFormat="1">
      <c r="B94" s="112" t="s">
        <v>503</v>
      </c>
      <c r="C94" s="78" t="s">
        <v>504</v>
      </c>
      <c r="D94" s="89" t="s">
        <v>129</v>
      </c>
      <c r="E94" s="89" t="s">
        <v>305</v>
      </c>
      <c r="F94" s="78" t="s">
        <v>505</v>
      </c>
      <c r="G94" s="89" t="s">
        <v>336</v>
      </c>
      <c r="H94" s="78" t="s">
        <v>484</v>
      </c>
      <c r="I94" s="78" t="s">
        <v>169</v>
      </c>
      <c r="J94" s="78"/>
      <c r="K94" s="83">
        <v>3.3100000000000005</v>
      </c>
      <c r="L94" s="89" t="s">
        <v>173</v>
      </c>
      <c r="M94" s="90">
        <v>4.9500000000000002E-2</v>
      </c>
      <c r="N94" s="90">
        <v>1.4199999999999999E-2</v>
      </c>
      <c r="O94" s="83">
        <v>1702.4</v>
      </c>
      <c r="P94" s="85">
        <v>113.39</v>
      </c>
      <c r="Q94" s="78"/>
      <c r="R94" s="83">
        <v>1.9303599999999999</v>
      </c>
      <c r="S94" s="84">
        <v>1.966602666942176E-6</v>
      </c>
      <c r="T94" s="84">
        <f t="shared" si="1"/>
        <v>1.3414786431791046E-5</v>
      </c>
      <c r="U94" s="84">
        <f>R94/'סכום נכסי הקרן'!$C$42</f>
        <v>5.4382124745196395E-7</v>
      </c>
    </row>
    <row r="95" spans="2:21" s="127" customFormat="1">
      <c r="B95" s="112" t="s">
        <v>506</v>
      </c>
      <c r="C95" s="78" t="s">
        <v>507</v>
      </c>
      <c r="D95" s="89" t="s">
        <v>129</v>
      </c>
      <c r="E95" s="89" t="s">
        <v>305</v>
      </c>
      <c r="F95" s="78" t="s">
        <v>508</v>
      </c>
      <c r="G95" s="89" t="s">
        <v>336</v>
      </c>
      <c r="H95" s="78" t="s">
        <v>484</v>
      </c>
      <c r="I95" s="78" t="s">
        <v>169</v>
      </c>
      <c r="J95" s="78"/>
      <c r="K95" s="83">
        <v>6.89</v>
      </c>
      <c r="L95" s="89" t="s">
        <v>173</v>
      </c>
      <c r="M95" s="90">
        <v>1.9599999999999999E-2</v>
      </c>
      <c r="N95" s="90">
        <v>2.06E-2</v>
      </c>
      <c r="O95" s="83">
        <v>544000</v>
      </c>
      <c r="P95" s="85">
        <v>99.9</v>
      </c>
      <c r="Q95" s="78"/>
      <c r="R95" s="83">
        <v>543.45600000000002</v>
      </c>
      <c r="S95" s="84">
        <v>1.0713807419311639E-3</v>
      </c>
      <c r="T95" s="84">
        <f t="shared" si="1"/>
        <v>3.776676979980644E-3</v>
      </c>
      <c r="U95" s="84">
        <f>R95/'סכום נכסי הקרן'!$C$42</f>
        <v>1.5310248857998226E-4</v>
      </c>
    </row>
    <row r="96" spans="2:21" s="127" customFormat="1">
      <c r="B96" s="112" t="s">
        <v>509</v>
      </c>
      <c r="C96" s="78" t="s">
        <v>510</v>
      </c>
      <c r="D96" s="89" t="s">
        <v>129</v>
      </c>
      <c r="E96" s="89" t="s">
        <v>305</v>
      </c>
      <c r="F96" s="78" t="s">
        <v>508</v>
      </c>
      <c r="G96" s="89" t="s">
        <v>336</v>
      </c>
      <c r="H96" s="78" t="s">
        <v>484</v>
      </c>
      <c r="I96" s="78" t="s">
        <v>169</v>
      </c>
      <c r="J96" s="78"/>
      <c r="K96" s="83">
        <v>4.87</v>
      </c>
      <c r="L96" s="89" t="s">
        <v>173</v>
      </c>
      <c r="M96" s="90">
        <v>2.75E-2</v>
      </c>
      <c r="N96" s="90">
        <v>1.4200000000000001E-2</v>
      </c>
      <c r="O96" s="83">
        <v>0.43</v>
      </c>
      <c r="P96" s="85">
        <v>107.19</v>
      </c>
      <c r="Q96" s="78"/>
      <c r="R96" s="83">
        <v>4.6999999999999999E-4</v>
      </c>
      <c r="S96" s="84">
        <v>8.6275588732679382E-10</v>
      </c>
      <c r="T96" s="84">
        <f t="shared" si="1"/>
        <v>3.2662040360045753E-9</v>
      </c>
      <c r="U96" s="84">
        <f>R96/'סכום נכסי הקרן'!$C$42</f>
        <v>1.3240845557430897E-10</v>
      </c>
    </row>
    <row r="97" spans="2:21" s="127" customFormat="1">
      <c r="B97" s="112" t="s">
        <v>511</v>
      </c>
      <c r="C97" s="78" t="s">
        <v>512</v>
      </c>
      <c r="D97" s="89" t="s">
        <v>129</v>
      </c>
      <c r="E97" s="89" t="s">
        <v>305</v>
      </c>
      <c r="F97" s="78" t="s">
        <v>513</v>
      </c>
      <c r="G97" s="89" t="s">
        <v>358</v>
      </c>
      <c r="H97" s="78" t="s">
        <v>484</v>
      </c>
      <c r="I97" s="78" t="s">
        <v>171</v>
      </c>
      <c r="J97" s="78"/>
      <c r="K97" s="83">
        <v>0.01</v>
      </c>
      <c r="L97" s="89" t="s">
        <v>173</v>
      </c>
      <c r="M97" s="90">
        <v>5.1900000000000002E-2</v>
      </c>
      <c r="N97" s="90">
        <v>4.24E-2</v>
      </c>
      <c r="O97" s="83">
        <v>381031.53</v>
      </c>
      <c r="P97" s="85">
        <v>122.99</v>
      </c>
      <c r="Q97" s="78"/>
      <c r="R97" s="83">
        <v>468.63067999999998</v>
      </c>
      <c r="S97" s="84">
        <v>1.271794390574483E-3</v>
      </c>
      <c r="T97" s="84">
        <f t="shared" si="1"/>
        <v>3.2566881242799333E-3</v>
      </c>
      <c r="U97" s="84">
        <f>R97/'סכום נכסי הקרן'!$C$42</f>
        <v>1.3202269058199619E-4</v>
      </c>
    </row>
    <row r="98" spans="2:21" s="127" customFormat="1">
      <c r="B98" s="112" t="s">
        <v>514</v>
      </c>
      <c r="C98" s="78" t="s">
        <v>515</v>
      </c>
      <c r="D98" s="89" t="s">
        <v>129</v>
      </c>
      <c r="E98" s="89" t="s">
        <v>305</v>
      </c>
      <c r="F98" s="78" t="s">
        <v>513</v>
      </c>
      <c r="G98" s="89" t="s">
        <v>358</v>
      </c>
      <c r="H98" s="78" t="s">
        <v>484</v>
      </c>
      <c r="I98" s="78" t="s">
        <v>171</v>
      </c>
      <c r="J98" s="78"/>
      <c r="K98" s="83">
        <v>1.4900000000000002</v>
      </c>
      <c r="L98" s="89" t="s">
        <v>173</v>
      </c>
      <c r="M98" s="90">
        <v>4.5999999999999999E-2</v>
      </c>
      <c r="N98" s="90">
        <v>1.0999999999999999E-2</v>
      </c>
      <c r="O98" s="83">
        <v>0.2</v>
      </c>
      <c r="P98" s="85">
        <v>108.07</v>
      </c>
      <c r="Q98" s="78"/>
      <c r="R98" s="83">
        <v>2.2000000000000001E-4</v>
      </c>
      <c r="S98" s="84">
        <v>3.1088640241944238E-10</v>
      </c>
      <c r="T98" s="84">
        <f t="shared" si="1"/>
        <v>1.5288614636617163E-9</v>
      </c>
      <c r="U98" s="84">
        <f>R98/'סכום נכסי הקרן'!$C$42</f>
        <v>6.1978426013506332E-11</v>
      </c>
    </row>
    <row r="99" spans="2:21" s="127" customFormat="1">
      <c r="B99" s="112" t="s">
        <v>516</v>
      </c>
      <c r="C99" s="78" t="s">
        <v>517</v>
      </c>
      <c r="D99" s="89" t="s">
        <v>129</v>
      </c>
      <c r="E99" s="89" t="s">
        <v>305</v>
      </c>
      <c r="F99" s="78" t="s">
        <v>513</v>
      </c>
      <c r="G99" s="89" t="s">
        <v>358</v>
      </c>
      <c r="H99" s="78" t="s">
        <v>484</v>
      </c>
      <c r="I99" s="78" t="s">
        <v>171</v>
      </c>
      <c r="J99" s="78"/>
      <c r="K99" s="83">
        <v>4.09</v>
      </c>
      <c r="L99" s="89" t="s">
        <v>173</v>
      </c>
      <c r="M99" s="90">
        <v>1.9799999999999998E-2</v>
      </c>
      <c r="N99" s="90">
        <v>1.3500000000000002E-2</v>
      </c>
      <c r="O99" s="83">
        <v>1639282</v>
      </c>
      <c r="P99" s="85">
        <v>102.16</v>
      </c>
      <c r="Q99" s="83">
        <v>16.22889</v>
      </c>
      <c r="R99" s="83">
        <v>1690.9193799999998</v>
      </c>
      <c r="S99" s="84">
        <v>1.726243797876116E-3</v>
      </c>
      <c r="T99" s="84">
        <f t="shared" si="1"/>
        <v>1.1750824901094371E-2</v>
      </c>
      <c r="U99" s="84">
        <f>R99/'סכום נכסי הקרן'!$C$42</f>
        <v>4.7636600767333629E-4</v>
      </c>
    </row>
    <row r="100" spans="2:21" s="127" customFormat="1">
      <c r="B100" s="112" t="s">
        <v>518</v>
      </c>
      <c r="C100" s="78" t="s">
        <v>519</v>
      </c>
      <c r="D100" s="89" t="s">
        <v>129</v>
      </c>
      <c r="E100" s="89" t="s">
        <v>305</v>
      </c>
      <c r="F100" s="78" t="s">
        <v>385</v>
      </c>
      <c r="G100" s="89" t="s">
        <v>369</v>
      </c>
      <c r="H100" s="78" t="s">
        <v>484</v>
      </c>
      <c r="I100" s="78" t="s">
        <v>171</v>
      </c>
      <c r="J100" s="78"/>
      <c r="K100" s="83">
        <v>1.22</v>
      </c>
      <c r="L100" s="89" t="s">
        <v>173</v>
      </c>
      <c r="M100" s="90">
        <v>4.4999999999999998E-2</v>
      </c>
      <c r="N100" s="90">
        <v>1.0800000000000001E-2</v>
      </c>
      <c r="O100" s="83">
        <v>13871.66</v>
      </c>
      <c r="P100" s="85">
        <v>127.2</v>
      </c>
      <c r="Q100" s="78"/>
      <c r="R100" s="83">
        <v>17.644749999999998</v>
      </c>
      <c r="S100" s="84">
        <v>1.3295828567328431E-4</v>
      </c>
      <c r="T100" s="84">
        <f t="shared" si="1"/>
        <v>1.2261990141338667E-4</v>
      </c>
      <c r="U100" s="84">
        <f>R100/'סכום נכסי הקרן'!$C$42</f>
        <v>4.9708810563718898E-6</v>
      </c>
    </row>
    <row r="101" spans="2:21" s="127" customFormat="1">
      <c r="B101" s="112" t="s">
        <v>520</v>
      </c>
      <c r="C101" s="78" t="s">
        <v>521</v>
      </c>
      <c r="D101" s="89" t="s">
        <v>129</v>
      </c>
      <c r="E101" s="89" t="s">
        <v>305</v>
      </c>
      <c r="F101" s="78" t="s">
        <v>522</v>
      </c>
      <c r="G101" s="89" t="s">
        <v>358</v>
      </c>
      <c r="H101" s="78" t="s">
        <v>484</v>
      </c>
      <c r="I101" s="78" t="s">
        <v>171</v>
      </c>
      <c r="J101" s="78"/>
      <c r="K101" s="83">
        <v>1</v>
      </c>
      <c r="L101" s="89" t="s">
        <v>173</v>
      </c>
      <c r="M101" s="90">
        <v>3.3500000000000002E-2</v>
      </c>
      <c r="N101" s="90">
        <v>8.8000000000000005E-3</v>
      </c>
      <c r="O101" s="83">
        <v>0.33</v>
      </c>
      <c r="P101" s="85">
        <v>111.38</v>
      </c>
      <c r="Q101" s="78"/>
      <c r="R101" s="83">
        <v>3.6999999999999999E-4</v>
      </c>
      <c r="S101" s="84">
        <v>8.3986595281284408E-10</v>
      </c>
      <c r="T101" s="84">
        <f t="shared" si="1"/>
        <v>2.5712670070674318E-9</v>
      </c>
      <c r="U101" s="84">
        <f>R101/'סכום נכסי הקרן'!$C$42</f>
        <v>1.0423644374998791E-10</v>
      </c>
    </row>
    <row r="102" spans="2:21" s="127" customFormat="1">
      <c r="B102" s="112" t="s">
        <v>523</v>
      </c>
      <c r="C102" s="78" t="s">
        <v>524</v>
      </c>
      <c r="D102" s="89" t="s">
        <v>129</v>
      </c>
      <c r="E102" s="89" t="s">
        <v>305</v>
      </c>
      <c r="F102" s="78" t="s">
        <v>525</v>
      </c>
      <c r="G102" s="89" t="s">
        <v>336</v>
      </c>
      <c r="H102" s="78" t="s">
        <v>484</v>
      </c>
      <c r="I102" s="78" t="s">
        <v>169</v>
      </c>
      <c r="J102" s="78"/>
      <c r="K102" s="83">
        <v>0.83</v>
      </c>
      <c r="L102" s="89" t="s">
        <v>173</v>
      </c>
      <c r="M102" s="90">
        <v>4.2000000000000003E-2</v>
      </c>
      <c r="N102" s="90">
        <v>1.3699999999999999E-2</v>
      </c>
      <c r="O102" s="83">
        <v>0.06</v>
      </c>
      <c r="P102" s="85">
        <v>111.26</v>
      </c>
      <c r="Q102" s="78"/>
      <c r="R102" s="83">
        <v>5.9999999999999995E-5</v>
      </c>
      <c r="S102" s="84">
        <v>3.6363636363636364E-10</v>
      </c>
      <c r="T102" s="84">
        <f t="shared" si="1"/>
        <v>4.1696221736228619E-10</v>
      </c>
      <c r="U102" s="84">
        <f>R102/'סכום נכסי הקרן'!$C$42</f>
        <v>1.6903207094592634E-11</v>
      </c>
    </row>
    <row r="103" spans="2:21" s="127" customFormat="1">
      <c r="B103" s="112" t="s">
        <v>526</v>
      </c>
      <c r="C103" s="78" t="s">
        <v>527</v>
      </c>
      <c r="D103" s="89" t="s">
        <v>129</v>
      </c>
      <c r="E103" s="89" t="s">
        <v>305</v>
      </c>
      <c r="F103" s="78" t="s">
        <v>525</v>
      </c>
      <c r="G103" s="89" t="s">
        <v>336</v>
      </c>
      <c r="H103" s="78" t="s">
        <v>484</v>
      </c>
      <c r="I103" s="78" t="s">
        <v>169</v>
      </c>
      <c r="J103" s="78"/>
      <c r="K103" s="83">
        <v>4.2399999999999993</v>
      </c>
      <c r="L103" s="89" t="s">
        <v>173</v>
      </c>
      <c r="M103" s="90">
        <v>3.3000000000000002E-2</v>
      </c>
      <c r="N103" s="90">
        <v>1.52E-2</v>
      </c>
      <c r="O103" s="83">
        <v>1808.23</v>
      </c>
      <c r="P103" s="85">
        <v>107.23</v>
      </c>
      <c r="Q103" s="78"/>
      <c r="R103" s="83">
        <v>1.93896</v>
      </c>
      <c r="S103" s="84">
        <v>2.7875918608971268E-6</v>
      </c>
      <c r="T103" s="84">
        <f t="shared" si="1"/>
        <v>1.3474551016279642E-5</v>
      </c>
      <c r="U103" s="84">
        <f>R103/'סכום נכסי הקרן'!$C$42</f>
        <v>5.4624404046885565E-7</v>
      </c>
    </row>
    <row r="104" spans="2:21" s="127" customFormat="1">
      <c r="B104" s="112" t="s">
        <v>528</v>
      </c>
      <c r="C104" s="78" t="s">
        <v>529</v>
      </c>
      <c r="D104" s="89" t="s">
        <v>129</v>
      </c>
      <c r="E104" s="89" t="s">
        <v>305</v>
      </c>
      <c r="F104" s="78" t="s">
        <v>525</v>
      </c>
      <c r="G104" s="89" t="s">
        <v>336</v>
      </c>
      <c r="H104" s="78" t="s">
        <v>484</v>
      </c>
      <c r="I104" s="78" t="s">
        <v>169</v>
      </c>
      <c r="J104" s="78"/>
      <c r="K104" s="83">
        <v>6.4600000000000009</v>
      </c>
      <c r="L104" s="89" t="s">
        <v>173</v>
      </c>
      <c r="M104" s="90">
        <v>1.6E-2</v>
      </c>
      <c r="N104" s="90">
        <v>1.6400000000000001E-2</v>
      </c>
      <c r="O104" s="83">
        <v>99369</v>
      </c>
      <c r="P104" s="85">
        <v>100.83</v>
      </c>
      <c r="Q104" s="78"/>
      <c r="R104" s="83">
        <v>100.19376</v>
      </c>
      <c r="S104" s="84">
        <v>7.2181745541713578E-4</v>
      </c>
      <c r="T104" s="84">
        <f t="shared" si="1"/>
        <v>6.9628353892441238E-4</v>
      </c>
      <c r="U104" s="84">
        <f>R104/'סכום נכסי הקרן'!$C$42</f>
        <v>2.8226597914431864E-5</v>
      </c>
    </row>
    <row r="105" spans="2:21" s="127" customFormat="1">
      <c r="B105" s="112" t="s">
        <v>530</v>
      </c>
      <c r="C105" s="78" t="s">
        <v>531</v>
      </c>
      <c r="D105" s="89" t="s">
        <v>129</v>
      </c>
      <c r="E105" s="89" t="s">
        <v>305</v>
      </c>
      <c r="F105" s="78" t="s">
        <v>483</v>
      </c>
      <c r="G105" s="89" t="s">
        <v>307</v>
      </c>
      <c r="H105" s="78" t="s">
        <v>532</v>
      </c>
      <c r="I105" s="78" t="s">
        <v>169</v>
      </c>
      <c r="J105" s="78"/>
      <c r="K105" s="83">
        <v>2.97</v>
      </c>
      <c r="L105" s="89" t="s">
        <v>173</v>
      </c>
      <c r="M105" s="90">
        <v>5.2999999999999999E-2</v>
      </c>
      <c r="N105" s="90">
        <v>1.04E-2</v>
      </c>
      <c r="O105" s="83">
        <v>3254</v>
      </c>
      <c r="P105" s="85">
        <v>123.33</v>
      </c>
      <c r="Q105" s="78"/>
      <c r="R105" s="83">
        <v>4.0131500000000004</v>
      </c>
      <c r="S105" s="84">
        <v>1.2515095805481412E-5</v>
      </c>
      <c r="T105" s="84">
        <f t="shared" si="1"/>
        <v>2.7888865376790986E-5</v>
      </c>
      <c r="U105" s="84">
        <f>R105/'סכום נכסי הקרן'!$C$42</f>
        <v>1.1305850925277406E-6</v>
      </c>
    </row>
    <row r="106" spans="2:21" s="127" customFormat="1">
      <c r="B106" s="112" t="s">
        <v>533</v>
      </c>
      <c r="C106" s="78" t="s">
        <v>534</v>
      </c>
      <c r="D106" s="89" t="s">
        <v>129</v>
      </c>
      <c r="E106" s="89" t="s">
        <v>305</v>
      </c>
      <c r="F106" s="78" t="s">
        <v>535</v>
      </c>
      <c r="G106" s="89" t="s">
        <v>336</v>
      </c>
      <c r="H106" s="78" t="s">
        <v>532</v>
      </c>
      <c r="I106" s="78" t="s">
        <v>169</v>
      </c>
      <c r="J106" s="78"/>
      <c r="K106" s="83">
        <v>2.41</v>
      </c>
      <c r="L106" s="89" t="s">
        <v>173</v>
      </c>
      <c r="M106" s="90">
        <v>5.3499999999999999E-2</v>
      </c>
      <c r="N106" s="90">
        <v>1.3699999999999999E-2</v>
      </c>
      <c r="O106" s="83">
        <v>0.87</v>
      </c>
      <c r="P106" s="85">
        <v>111.1</v>
      </c>
      <c r="Q106" s="78"/>
      <c r="R106" s="83">
        <v>9.5999999999999992E-4</v>
      </c>
      <c r="S106" s="84">
        <v>2.9624774143020408E-9</v>
      </c>
      <c r="T106" s="84">
        <f t="shared" si="1"/>
        <v>6.6713954777965791E-9</v>
      </c>
      <c r="U106" s="84">
        <f>R106/'סכום נכסי הקרן'!$C$42</f>
        <v>2.7045131351348215E-10</v>
      </c>
    </row>
    <row r="107" spans="2:21" s="127" customFormat="1">
      <c r="B107" s="112" t="s">
        <v>536</v>
      </c>
      <c r="C107" s="78" t="s">
        <v>537</v>
      </c>
      <c r="D107" s="89" t="s">
        <v>129</v>
      </c>
      <c r="E107" s="89" t="s">
        <v>305</v>
      </c>
      <c r="F107" s="78" t="s">
        <v>538</v>
      </c>
      <c r="G107" s="89" t="s">
        <v>336</v>
      </c>
      <c r="H107" s="78" t="s">
        <v>532</v>
      </c>
      <c r="I107" s="78" t="s">
        <v>171</v>
      </c>
      <c r="J107" s="78"/>
      <c r="K107" s="83">
        <v>2.19</v>
      </c>
      <c r="L107" s="89" t="s">
        <v>173</v>
      </c>
      <c r="M107" s="90">
        <v>4.2500000000000003E-2</v>
      </c>
      <c r="N107" s="90">
        <v>1.11E-2</v>
      </c>
      <c r="O107" s="83">
        <v>0.73</v>
      </c>
      <c r="P107" s="85">
        <v>114.5</v>
      </c>
      <c r="Q107" s="83">
        <v>1.3000000000000002E-4</v>
      </c>
      <c r="R107" s="83">
        <v>9.6999999999999994E-4</v>
      </c>
      <c r="S107" s="84">
        <v>4.043589800614728E-9</v>
      </c>
      <c r="T107" s="84">
        <f t="shared" si="1"/>
        <v>6.7408891806902942E-9</v>
      </c>
      <c r="U107" s="84">
        <f>R107/'סכום נכסי הקרן'!$C$42</f>
        <v>2.7326851469591427E-10</v>
      </c>
    </row>
    <row r="108" spans="2:21" s="127" customFormat="1">
      <c r="B108" s="112" t="s">
        <v>539</v>
      </c>
      <c r="C108" s="78" t="s">
        <v>540</v>
      </c>
      <c r="D108" s="89" t="s">
        <v>129</v>
      </c>
      <c r="E108" s="89" t="s">
        <v>305</v>
      </c>
      <c r="F108" s="78" t="s">
        <v>538</v>
      </c>
      <c r="G108" s="89" t="s">
        <v>336</v>
      </c>
      <c r="H108" s="78" t="s">
        <v>532</v>
      </c>
      <c r="I108" s="78" t="s">
        <v>171</v>
      </c>
      <c r="J108" s="78"/>
      <c r="K108" s="83">
        <v>2.79</v>
      </c>
      <c r="L108" s="89" t="s">
        <v>173</v>
      </c>
      <c r="M108" s="90">
        <v>4.5999999999999999E-2</v>
      </c>
      <c r="N108" s="90">
        <v>1.23E-2</v>
      </c>
      <c r="O108" s="83">
        <v>0.76</v>
      </c>
      <c r="P108" s="85">
        <v>110.85</v>
      </c>
      <c r="Q108" s="78"/>
      <c r="R108" s="83">
        <v>8.3999999999999993E-4</v>
      </c>
      <c r="S108" s="84">
        <v>1.7611404997569858E-9</v>
      </c>
      <c r="T108" s="84">
        <f t="shared" si="1"/>
        <v>5.8374710430720067E-9</v>
      </c>
      <c r="U108" s="84">
        <f>R108/'סכום נכסי הקרן'!$C$42</f>
        <v>2.3664489932429687E-10</v>
      </c>
    </row>
    <row r="109" spans="2:21" s="127" customFormat="1">
      <c r="B109" s="112" t="s">
        <v>541</v>
      </c>
      <c r="C109" s="78" t="s">
        <v>542</v>
      </c>
      <c r="D109" s="89" t="s">
        <v>129</v>
      </c>
      <c r="E109" s="89" t="s">
        <v>305</v>
      </c>
      <c r="F109" s="78" t="s">
        <v>538</v>
      </c>
      <c r="G109" s="89" t="s">
        <v>336</v>
      </c>
      <c r="H109" s="78" t="s">
        <v>532</v>
      </c>
      <c r="I109" s="78" t="s">
        <v>171</v>
      </c>
      <c r="J109" s="78"/>
      <c r="K109" s="83">
        <v>6.2900000000000009</v>
      </c>
      <c r="L109" s="89" t="s">
        <v>173</v>
      </c>
      <c r="M109" s="90">
        <v>3.0600000000000002E-2</v>
      </c>
      <c r="N109" s="90">
        <v>2.3099999999999999E-2</v>
      </c>
      <c r="O109" s="83">
        <v>371295</v>
      </c>
      <c r="P109" s="85">
        <v>105.19</v>
      </c>
      <c r="Q109" s="83">
        <v>5.7032700000000007</v>
      </c>
      <c r="R109" s="83">
        <v>396.26847999999995</v>
      </c>
      <c r="S109" s="84">
        <v>3.0061938304590721E-3</v>
      </c>
      <c r="T109" s="84">
        <f t="shared" si="1"/>
        <v>2.7538164015263795E-3</v>
      </c>
      <c r="U109" s="84">
        <f>R109/'סכום נכסי הקרן'!$C$42</f>
        <v>1.1163680304165731E-4</v>
      </c>
    </row>
    <row r="110" spans="2:21" s="127" customFormat="1">
      <c r="B110" s="112" t="s">
        <v>543</v>
      </c>
      <c r="C110" s="78" t="s">
        <v>544</v>
      </c>
      <c r="D110" s="89" t="s">
        <v>129</v>
      </c>
      <c r="E110" s="89" t="s">
        <v>305</v>
      </c>
      <c r="F110" s="78" t="s">
        <v>545</v>
      </c>
      <c r="G110" s="89" t="s">
        <v>336</v>
      </c>
      <c r="H110" s="78" t="s">
        <v>532</v>
      </c>
      <c r="I110" s="78" t="s">
        <v>169</v>
      </c>
      <c r="J110" s="78"/>
      <c r="K110" s="83">
        <v>1.4699999999999998</v>
      </c>
      <c r="L110" s="89" t="s">
        <v>173</v>
      </c>
      <c r="M110" s="90">
        <v>4.4500000000000005E-2</v>
      </c>
      <c r="N110" s="90">
        <v>1.2199999999999999E-2</v>
      </c>
      <c r="O110" s="83">
        <v>179042.36</v>
      </c>
      <c r="P110" s="85">
        <v>109.63</v>
      </c>
      <c r="Q110" s="78"/>
      <c r="R110" s="83">
        <v>196.28413</v>
      </c>
      <c r="S110" s="84">
        <v>1.7998967445500458E-3</v>
      </c>
      <c r="T110" s="84">
        <f t="shared" si="1"/>
        <v>1.3640511012971209E-3</v>
      </c>
      <c r="U110" s="84">
        <f>R110/'סכום נכסי הקרן'!$C$42</f>
        <v>5.5297188312865724E-5</v>
      </c>
    </row>
    <row r="111" spans="2:21" s="127" customFormat="1">
      <c r="B111" s="112" t="s">
        <v>546</v>
      </c>
      <c r="C111" s="78" t="s">
        <v>547</v>
      </c>
      <c r="D111" s="89" t="s">
        <v>129</v>
      </c>
      <c r="E111" s="89" t="s">
        <v>305</v>
      </c>
      <c r="F111" s="78" t="s">
        <v>365</v>
      </c>
      <c r="G111" s="89" t="s">
        <v>307</v>
      </c>
      <c r="H111" s="78" t="s">
        <v>532</v>
      </c>
      <c r="I111" s="78" t="s">
        <v>171</v>
      </c>
      <c r="J111" s="78"/>
      <c r="K111" s="83">
        <v>4.0999999999999996</v>
      </c>
      <c r="L111" s="89" t="s">
        <v>173</v>
      </c>
      <c r="M111" s="90">
        <v>5.0999999999999997E-2</v>
      </c>
      <c r="N111" s="90">
        <v>1.34E-2</v>
      </c>
      <c r="O111" s="83">
        <v>2118052</v>
      </c>
      <c r="P111" s="85">
        <v>139.94</v>
      </c>
      <c r="Q111" s="83">
        <v>32.463000000000001</v>
      </c>
      <c r="R111" s="83">
        <v>2996.46497</v>
      </c>
      <c r="S111" s="84">
        <v>1.8462114199303702E-3</v>
      </c>
      <c r="T111" s="84">
        <f t="shared" si="1"/>
        <v>2.0823544635660274E-2</v>
      </c>
      <c r="U111" s="84">
        <f>R111/'סכום נכסי הקרן'!$C$42</f>
        <v>8.4416446566003853E-4</v>
      </c>
    </row>
    <row r="112" spans="2:21" s="127" customFormat="1">
      <c r="B112" s="112" t="s">
        <v>548</v>
      </c>
      <c r="C112" s="78" t="s">
        <v>549</v>
      </c>
      <c r="D112" s="89" t="s">
        <v>129</v>
      </c>
      <c r="E112" s="89" t="s">
        <v>305</v>
      </c>
      <c r="F112" s="78" t="s">
        <v>550</v>
      </c>
      <c r="G112" s="89" t="s">
        <v>336</v>
      </c>
      <c r="H112" s="78" t="s">
        <v>532</v>
      </c>
      <c r="I112" s="78" t="s">
        <v>169</v>
      </c>
      <c r="J112" s="78"/>
      <c r="K112" s="83">
        <v>2.4500000000000002</v>
      </c>
      <c r="L112" s="89" t="s">
        <v>173</v>
      </c>
      <c r="M112" s="90">
        <v>4.5999999999999999E-2</v>
      </c>
      <c r="N112" s="90">
        <v>1.1600000000000001E-2</v>
      </c>
      <c r="O112" s="83">
        <v>219294.04</v>
      </c>
      <c r="P112" s="85">
        <v>129.94999999999999</v>
      </c>
      <c r="Q112" s="83">
        <v>80.843530000000001</v>
      </c>
      <c r="R112" s="83">
        <v>371.33285999999998</v>
      </c>
      <c r="S112" s="84">
        <v>7.1361298179470963E-4</v>
      </c>
      <c r="T112" s="84">
        <f t="shared" si="1"/>
        <v>2.5805295447513233E-3</v>
      </c>
      <c r="U112" s="84">
        <f>R112/'סכום נכסי הקרן'!$C$42</f>
        <v>1.0461193722678956E-4</v>
      </c>
    </row>
    <row r="113" spans="2:21" s="127" customFormat="1">
      <c r="B113" s="112" t="s">
        <v>551</v>
      </c>
      <c r="C113" s="78" t="s">
        <v>552</v>
      </c>
      <c r="D113" s="89" t="s">
        <v>129</v>
      </c>
      <c r="E113" s="89" t="s">
        <v>305</v>
      </c>
      <c r="F113" s="78" t="s">
        <v>553</v>
      </c>
      <c r="G113" s="89" t="s">
        <v>336</v>
      </c>
      <c r="H113" s="78" t="s">
        <v>532</v>
      </c>
      <c r="I113" s="78" t="s">
        <v>171</v>
      </c>
      <c r="J113" s="78"/>
      <c r="K113" s="83">
        <v>1.96</v>
      </c>
      <c r="L113" s="89" t="s">
        <v>173</v>
      </c>
      <c r="M113" s="90">
        <v>5.4000000000000006E-2</v>
      </c>
      <c r="N113" s="90">
        <v>9.7999999999999997E-3</v>
      </c>
      <c r="O113" s="83">
        <v>1.1399999999999999</v>
      </c>
      <c r="P113" s="85">
        <v>130.28</v>
      </c>
      <c r="Q113" s="83">
        <v>2.9999999999999997E-5</v>
      </c>
      <c r="R113" s="83">
        <v>1.5100000000000001E-3</v>
      </c>
      <c r="S113" s="84">
        <v>5.5943308935131329E-9</v>
      </c>
      <c r="T113" s="84">
        <f t="shared" si="1"/>
        <v>1.0493549136950871E-8</v>
      </c>
      <c r="U113" s="84">
        <f>R113/'סכום נכסי הקרן'!$C$42</f>
        <v>4.2539737854724803E-10</v>
      </c>
    </row>
    <row r="114" spans="2:21" s="127" customFormat="1">
      <c r="B114" s="112" t="s">
        <v>554</v>
      </c>
      <c r="C114" s="78" t="s">
        <v>555</v>
      </c>
      <c r="D114" s="89" t="s">
        <v>129</v>
      </c>
      <c r="E114" s="89" t="s">
        <v>305</v>
      </c>
      <c r="F114" s="78" t="s">
        <v>556</v>
      </c>
      <c r="G114" s="89" t="s">
        <v>336</v>
      </c>
      <c r="H114" s="78" t="s">
        <v>532</v>
      </c>
      <c r="I114" s="78" t="s">
        <v>171</v>
      </c>
      <c r="J114" s="78"/>
      <c r="K114" s="83">
        <v>2.3499999999999996</v>
      </c>
      <c r="L114" s="89" t="s">
        <v>173</v>
      </c>
      <c r="M114" s="90">
        <v>4.7500000000000001E-2</v>
      </c>
      <c r="N114" s="90">
        <v>8.6999999999999994E-3</v>
      </c>
      <c r="O114" s="83">
        <v>0.25</v>
      </c>
      <c r="P114" s="85">
        <v>110.21</v>
      </c>
      <c r="Q114" s="78"/>
      <c r="R114" s="83">
        <v>2.7E-4</v>
      </c>
      <c r="S114" s="84">
        <v>1.4129778055098221E-9</v>
      </c>
      <c r="T114" s="84">
        <f t="shared" si="1"/>
        <v>1.8763299781302883E-9</v>
      </c>
      <c r="U114" s="84">
        <f>R114/'סכום נכסי הקרן'!$C$42</f>
        <v>7.6064431925666868E-11</v>
      </c>
    </row>
    <row r="115" spans="2:21" s="127" customFormat="1">
      <c r="B115" s="112" t="s">
        <v>557</v>
      </c>
      <c r="C115" s="78" t="s">
        <v>558</v>
      </c>
      <c r="D115" s="89" t="s">
        <v>129</v>
      </c>
      <c r="E115" s="89" t="s">
        <v>305</v>
      </c>
      <c r="F115" s="78" t="s">
        <v>559</v>
      </c>
      <c r="G115" s="89" t="s">
        <v>336</v>
      </c>
      <c r="H115" s="78" t="s">
        <v>532</v>
      </c>
      <c r="I115" s="78" t="s">
        <v>171</v>
      </c>
      <c r="J115" s="78"/>
      <c r="K115" s="83">
        <v>4.93</v>
      </c>
      <c r="L115" s="89" t="s">
        <v>173</v>
      </c>
      <c r="M115" s="90">
        <v>4.3400000000000001E-2</v>
      </c>
      <c r="N115" s="90">
        <v>2.2599999999999999E-2</v>
      </c>
      <c r="O115" s="83">
        <v>109.84</v>
      </c>
      <c r="P115" s="85">
        <v>111.18</v>
      </c>
      <c r="Q115" s="78"/>
      <c r="R115" s="83">
        <v>0.12212000000000001</v>
      </c>
      <c r="S115" s="84">
        <v>6.5207250125333695E-8</v>
      </c>
      <c r="T115" s="84">
        <f t="shared" si="1"/>
        <v>8.4865709973803997E-7</v>
      </c>
      <c r="U115" s="84">
        <f>R115/'סכום נכסי הקרן'!$C$42</f>
        <v>3.440366083986088E-8</v>
      </c>
    </row>
    <row r="116" spans="2:21" s="127" customFormat="1">
      <c r="B116" s="112" t="s">
        <v>560</v>
      </c>
      <c r="C116" s="78" t="s">
        <v>561</v>
      </c>
      <c r="D116" s="89" t="s">
        <v>129</v>
      </c>
      <c r="E116" s="89" t="s">
        <v>305</v>
      </c>
      <c r="F116" s="78" t="s">
        <v>562</v>
      </c>
      <c r="G116" s="89" t="s">
        <v>336</v>
      </c>
      <c r="H116" s="78" t="s">
        <v>563</v>
      </c>
      <c r="I116" s="78" t="s">
        <v>169</v>
      </c>
      <c r="J116" s="78"/>
      <c r="K116" s="83">
        <v>1.4799999999999998</v>
      </c>
      <c r="L116" s="89" t="s">
        <v>173</v>
      </c>
      <c r="M116" s="90">
        <v>5.5999999999999994E-2</v>
      </c>
      <c r="N116" s="90">
        <v>1.1399999999999999E-2</v>
      </c>
      <c r="O116" s="83">
        <v>1.18</v>
      </c>
      <c r="P116" s="85">
        <v>112.32</v>
      </c>
      <c r="Q116" s="83">
        <v>4.0000000000000003E-5</v>
      </c>
      <c r="R116" s="83">
        <v>1.3600000000000001E-3</v>
      </c>
      <c r="S116" s="84">
        <v>6.2130115203976323E-9</v>
      </c>
      <c r="T116" s="84">
        <f t="shared" si="1"/>
        <v>9.4511435935451548E-9</v>
      </c>
      <c r="U116" s="84">
        <f>R116/'סכום נכסי הקרן'!$C$42</f>
        <v>3.8313936081076643E-10</v>
      </c>
    </row>
    <row r="117" spans="2:21" s="127" customFormat="1">
      <c r="B117" s="112" t="s">
        <v>564</v>
      </c>
      <c r="C117" s="78" t="s">
        <v>565</v>
      </c>
      <c r="D117" s="89" t="s">
        <v>129</v>
      </c>
      <c r="E117" s="89" t="s">
        <v>305</v>
      </c>
      <c r="F117" s="78" t="s">
        <v>535</v>
      </c>
      <c r="G117" s="89" t="s">
        <v>336</v>
      </c>
      <c r="H117" s="78" t="s">
        <v>563</v>
      </c>
      <c r="I117" s="78" t="s">
        <v>171</v>
      </c>
      <c r="J117" s="78"/>
      <c r="K117" s="83">
        <v>0.5</v>
      </c>
      <c r="L117" s="89" t="s">
        <v>173</v>
      </c>
      <c r="M117" s="90">
        <v>5.5E-2</v>
      </c>
      <c r="N117" s="90">
        <v>1.0200000000000001E-2</v>
      </c>
      <c r="O117" s="83">
        <v>1128</v>
      </c>
      <c r="P117" s="85">
        <v>122.56</v>
      </c>
      <c r="Q117" s="78"/>
      <c r="R117" s="83">
        <v>1.3824799999999999</v>
      </c>
      <c r="S117" s="84">
        <v>1.8807836598582742E-5</v>
      </c>
      <c r="T117" s="84">
        <f t="shared" si="1"/>
        <v>9.6073654376502244E-6</v>
      </c>
      <c r="U117" s="84">
        <f>R117/'סכום נכסי הקרן'!$C$42</f>
        <v>3.8947242906887376E-7</v>
      </c>
    </row>
    <row r="118" spans="2:21" s="127" customFormat="1">
      <c r="B118" s="112" t="s">
        <v>566</v>
      </c>
      <c r="C118" s="78" t="s">
        <v>567</v>
      </c>
      <c r="D118" s="89" t="s">
        <v>129</v>
      </c>
      <c r="E118" s="89" t="s">
        <v>305</v>
      </c>
      <c r="F118" s="78" t="s">
        <v>568</v>
      </c>
      <c r="G118" s="89" t="s">
        <v>376</v>
      </c>
      <c r="H118" s="78" t="s">
        <v>563</v>
      </c>
      <c r="I118" s="78" t="s">
        <v>169</v>
      </c>
      <c r="J118" s="78"/>
      <c r="K118" s="83">
        <v>0.90000000000000013</v>
      </c>
      <c r="L118" s="89" t="s">
        <v>173</v>
      </c>
      <c r="M118" s="90">
        <v>4.2000000000000003E-2</v>
      </c>
      <c r="N118" s="90">
        <v>1.1500000000000002E-2</v>
      </c>
      <c r="O118" s="83">
        <v>0.06</v>
      </c>
      <c r="P118" s="85">
        <v>104.8</v>
      </c>
      <c r="Q118" s="78"/>
      <c r="R118" s="83">
        <v>5.9999999999999995E-5</v>
      </c>
      <c r="S118" s="84">
        <v>1.6686744760539441E-10</v>
      </c>
      <c r="T118" s="84">
        <f t="shared" si="1"/>
        <v>4.1696221736228619E-10</v>
      </c>
      <c r="U118" s="84">
        <f>R118/'סכום נכסי הקרן'!$C$42</f>
        <v>1.6903207094592634E-11</v>
      </c>
    </row>
    <row r="119" spans="2:21" s="127" customFormat="1">
      <c r="B119" s="112" t="s">
        <v>569</v>
      </c>
      <c r="C119" s="78" t="s">
        <v>570</v>
      </c>
      <c r="D119" s="89" t="s">
        <v>129</v>
      </c>
      <c r="E119" s="89" t="s">
        <v>305</v>
      </c>
      <c r="F119" s="78" t="s">
        <v>571</v>
      </c>
      <c r="G119" s="89" t="s">
        <v>393</v>
      </c>
      <c r="H119" s="78" t="s">
        <v>563</v>
      </c>
      <c r="I119" s="78" t="s">
        <v>171</v>
      </c>
      <c r="J119" s="78"/>
      <c r="K119" s="83">
        <v>1.7100000000000004</v>
      </c>
      <c r="L119" s="89" t="s">
        <v>173</v>
      </c>
      <c r="M119" s="90">
        <v>4.8000000000000001E-2</v>
      </c>
      <c r="N119" s="90">
        <v>1.3600000000000001E-2</v>
      </c>
      <c r="O119" s="83">
        <v>0.79</v>
      </c>
      <c r="P119" s="85">
        <v>124.35</v>
      </c>
      <c r="Q119" s="78"/>
      <c r="R119" s="83">
        <v>9.8999999999999999E-4</v>
      </c>
      <c r="S119" s="84">
        <v>1.2871564847364064E-9</v>
      </c>
      <c r="T119" s="84">
        <f t="shared" si="1"/>
        <v>6.8798765864777226E-9</v>
      </c>
      <c r="U119" s="84">
        <f>R119/'סכום נכסי הקרן'!$C$42</f>
        <v>2.7890291706077848E-10</v>
      </c>
    </row>
    <row r="120" spans="2:21" s="127" customFormat="1">
      <c r="B120" s="112" t="s">
        <v>572</v>
      </c>
      <c r="C120" s="78" t="s">
        <v>573</v>
      </c>
      <c r="D120" s="89" t="s">
        <v>129</v>
      </c>
      <c r="E120" s="89" t="s">
        <v>305</v>
      </c>
      <c r="F120" s="78" t="s">
        <v>574</v>
      </c>
      <c r="G120" s="89" t="s">
        <v>336</v>
      </c>
      <c r="H120" s="78" t="s">
        <v>563</v>
      </c>
      <c r="I120" s="78" t="s">
        <v>171</v>
      </c>
      <c r="J120" s="78"/>
      <c r="K120" s="83">
        <v>1.96</v>
      </c>
      <c r="L120" s="89" t="s">
        <v>173</v>
      </c>
      <c r="M120" s="90">
        <v>5.4000000000000006E-2</v>
      </c>
      <c r="N120" s="90">
        <v>2.9700000000000001E-2</v>
      </c>
      <c r="O120" s="83">
        <v>716.5</v>
      </c>
      <c r="P120" s="85">
        <v>107.68</v>
      </c>
      <c r="Q120" s="78"/>
      <c r="R120" s="83">
        <v>0.77154</v>
      </c>
      <c r="S120" s="84">
        <v>9.3660130718954251E-6</v>
      </c>
      <c r="T120" s="84">
        <f t="shared" si="1"/>
        <v>5.3617171530616391E-6</v>
      </c>
      <c r="U120" s="84">
        <f>R120/'סכום נכסי הקרן'!$C$42</f>
        <v>2.1735834002936671E-7</v>
      </c>
    </row>
    <row r="121" spans="2:21" s="127" customFormat="1">
      <c r="B121" s="112" t="s">
        <v>575</v>
      </c>
      <c r="C121" s="78" t="s">
        <v>576</v>
      </c>
      <c r="D121" s="89" t="s">
        <v>129</v>
      </c>
      <c r="E121" s="89" t="s">
        <v>305</v>
      </c>
      <c r="F121" s="78" t="s">
        <v>574</v>
      </c>
      <c r="G121" s="89" t="s">
        <v>336</v>
      </c>
      <c r="H121" s="78" t="s">
        <v>563</v>
      </c>
      <c r="I121" s="78" t="s">
        <v>171</v>
      </c>
      <c r="J121" s="78"/>
      <c r="K121" s="83">
        <v>1.3900000000000001</v>
      </c>
      <c r="L121" s="89" t="s">
        <v>173</v>
      </c>
      <c r="M121" s="90">
        <v>6.4000000000000001E-2</v>
      </c>
      <c r="N121" s="90">
        <v>2.3900000000000001E-2</v>
      </c>
      <c r="O121" s="83">
        <v>326.11</v>
      </c>
      <c r="P121" s="85">
        <v>115.4</v>
      </c>
      <c r="Q121" s="78"/>
      <c r="R121" s="83">
        <v>0.37633999999999995</v>
      </c>
      <c r="S121" s="84">
        <v>4.7517397740916458E-6</v>
      </c>
      <c r="T121" s="84">
        <f t="shared" si="1"/>
        <v>2.6153260147020462E-6</v>
      </c>
      <c r="U121" s="84">
        <f>R121/'סכום נכסי הקרן'!$C$42</f>
        <v>1.0602254929964986E-7</v>
      </c>
    </row>
    <row r="122" spans="2:21" s="127" customFormat="1">
      <c r="B122" s="112" t="s">
        <v>577</v>
      </c>
      <c r="C122" s="78" t="s">
        <v>578</v>
      </c>
      <c r="D122" s="89" t="s">
        <v>129</v>
      </c>
      <c r="E122" s="89" t="s">
        <v>305</v>
      </c>
      <c r="F122" s="78" t="s">
        <v>574</v>
      </c>
      <c r="G122" s="89" t="s">
        <v>336</v>
      </c>
      <c r="H122" s="78" t="s">
        <v>563</v>
      </c>
      <c r="I122" s="78" t="s">
        <v>171</v>
      </c>
      <c r="J122" s="78"/>
      <c r="K122" s="83">
        <v>3.12</v>
      </c>
      <c r="L122" s="89" t="s">
        <v>173</v>
      </c>
      <c r="M122" s="90">
        <v>2.5000000000000001E-2</v>
      </c>
      <c r="N122" s="90">
        <v>4.2800000000000005E-2</v>
      </c>
      <c r="O122" s="83">
        <v>900</v>
      </c>
      <c r="P122" s="85">
        <v>94.95</v>
      </c>
      <c r="Q122" s="78"/>
      <c r="R122" s="83">
        <v>0.85454999999999992</v>
      </c>
      <c r="S122" s="84">
        <v>2.972494517399001E-6</v>
      </c>
      <c r="T122" s="84">
        <f t="shared" si="1"/>
        <v>5.938584380782361E-6</v>
      </c>
      <c r="U122" s="84">
        <f>R122/'סכום נכסי הקרן'!$C$42</f>
        <v>2.407439270447356E-7</v>
      </c>
    </row>
    <row r="123" spans="2:21" s="127" customFormat="1">
      <c r="B123" s="112" t="s">
        <v>579</v>
      </c>
      <c r="C123" s="78" t="s">
        <v>580</v>
      </c>
      <c r="D123" s="89" t="s">
        <v>129</v>
      </c>
      <c r="E123" s="89" t="s">
        <v>305</v>
      </c>
      <c r="F123" s="78" t="s">
        <v>581</v>
      </c>
      <c r="G123" s="89" t="s">
        <v>465</v>
      </c>
      <c r="H123" s="78" t="s">
        <v>563</v>
      </c>
      <c r="I123" s="78" t="s">
        <v>171</v>
      </c>
      <c r="J123" s="78"/>
      <c r="K123" s="83">
        <v>2.16</v>
      </c>
      <c r="L123" s="89" t="s">
        <v>173</v>
      </c>
      <c r="M123" s="90">
        <v>0.05</v>
      </c>
      <c r="N123" s="90">
        <v>1.4399999999999998E-2</v>
      </c>
      <c r="O123" s="83">
        <v>385</v>
      </c>
      <c r="P123" s="85">
        <v>107.2</v>
      </c>
      <c r="Q123" s="78"/>
      <c r="R123" s="83">
        <v>0.41272000000000003</v>
      </c>
      <c r="S123" s="84">
        <v>1.8712120107509634E-6</v>
      </c>
      <c r="T123" s="84">
        <f t="shared" si="1"/>
        <v>2.8681441058293798E-6</v>
      </c>
      <c r="U123" s="84">
        <f>R123/'סכום נכסי הקרן'!$C$42</f>
        <v>1.1627152720133788E-7</v>
      </c>
    </row>
    <row r="124" spans="2:21" s="127" customFormat="1">
      <c r="B124" s="112" t="s">
        <v>582</v>
      </c>
      <c r="C124" s="78" t="s">
        <v>583</v>
      </c>
      <c r="D124" s="89" t="s">
        <v>129</v>
      </c>
      <c r="E124" s="89" t="s">
        <v>305</v>
      </c>
      <c r="F124" s="78" t="s">
        <v>584</v>
      </c>
      <c r="G124" s="89" t="s">
        <v>307</v>
      </c>
      <c r="H124" s="78" t="s">
        <v>563</v>
      </c>
      <c r="I124" s="78" t="s">
        <v>171</v>
      </c>
      <c r="J124" s="78"/>
      <c r="K124" s="83">
        <v>2.92</v>
      </c>
      <c r="L124" s="89" t="s">
        <v>173</v>
      </c>
      <c r="M124" s="90">
        <v>2.4E-2</v>
      </c>
      <c r="N124" s="90">
        <v>1.04E-2</v>
      </c>
      <c r="O124" s="83">
        <v>255226</v>
      </c>
      <c r="P124" s="85">
        <v>105.35</v>
      </c>
      <c r="Q124" s="78"/>
      <c r="R124" s="83">
        <v>268.88058000000001</v>
      </c>
      <c r="S124" s="84">
        <v>1.9549907698906939E-3</v>
      </c>
      <c r="T124" s="84">
        <f t="shared" si="1"/>
        <v>1.8685507140409599E-3</v>
      </c>
      <c r="U124" s="84">
        <f>R124/'סכום נכסי הקרן'!$C$42</f>
        <v>7.5749068790903051E-5</v>
      </c>
    </row>
    <row r="125" spans="2:21" s="127" customFormat="1">
      <c r="B125" s="112" t="s">
        <v>585</v>
      </c>
      <c r="C125" s="78" t="s">
        <v>586</v>
      </c>
      <c r="D125" s="89" t="s">
        <v>129</v>
      </c>
      <c r="E125" s="89" t="s">
        <v>305</v>
      </c>
      <c r="F125" s="78" t="s">
        <v>587</v>
      </c>
      <c r="G125" s="89" t="s">
        <v>336</v>
      </c>
      <c r="H125" s="78" t="s">
        <v>563</v>
      </c>
      <c r="I125" s="78" t="s">
        <v>169</v>
      </c>
      <c r="J125" s="78"/>
      <c r="K125" s="83">
        <v>8.0399999999999991</v>
      </c>
      <c r="L125" s="89" t="s">
        <v>173</v>
      </c>
      <c r="M125" s="90">
        <v>2.6000000000000002E-2</v>
      </c>
      <c r="N125" s="90">
        <v>2.7799999999999998E-2</v>
      </c>
      <c r="O125" s="83">
        <v>1746000</v>
      </c>
      <c r="P125" s="85">
        <v>98.76</v>
      </c>
      <c r="Q125" s="78"/>
      <c r="R125" s="83">
        <v>1724.34959</v>
      </c>
      <c r="S125" s="84">
        <v>2.8491702158907331E-3</v>
      </c>
      <c r="T125" s="84">
        <f t="shared" si="1"/>
        <v>1.1983143809235819E-2</v>
      </c>
      <c r="U125" s="84">
        <f>R125/'סכום נכסי הקרן'!$C$42</f>
        <v>4.857839703874317E-4</v>
      </c>
    </row>
    <row r="126" spans="2:21" s="127" customFormat="1">
      <c r="B126" s="112" t="s">
        <v>588</v>
      </c>
      <c r="C126" s="78" t="s">
        <v>589</v>
      </c>
      <c r="D126" s="89" t="s">
        <v>129</v>
      </c>
      <c r="E126" s="89" t="s">
        <v>305</v>
      </c>
      <c r="F126" s="78" t="s">
        <v>587</v>
      </c>
      <c r="G126" s="89" t="s">
        <v>336</v>
      </c>
      <c r="H126" s="78" t="s">
        <v>563</v>
      </c>
      <c r="I126" s="78" t="s">
        <v>169</v>
      </c>
      <c r="J126" s="78"/>
      <c r="K126" s="83">
        <v>4.4799999999999995</v>
      </c>
      <c r="L126" s="89" t="s">
        <v>173</v>
      </c>
      <c r="M126" s="90">
        <v>4.4000000000000004E-2</v>
      </c>
      <c r="N126" s="90">
        <v>2.2700000000000001E-2</v>
      </c>
      <c r="O126" s="83">
        <v>0.3</v>
      </c>
      <c r="P126" s="85">
        <v>109.6</v>
      </c>
      <c r="Q126" s="78"/>
      <c r="R126" s="83">
        <v>3.3E-4</v>
      </c>
      <c r="S126" s="84">
        <v>1.9535447068706165E-9</v>
      </c>
      <c r="T126" s="84">
        <f t="shared" si="1"/>
        <v>2.2932921954925745E-9</v>
      </c>
      <c r="U126" s="84">
        <f>R126/'סכום נכסי הקרן'!$C$42</f>
        <v>9.2967639020259492E-11</v>
      </c>
    </row>
    <row r="127" spans="2:21" s="127" customFormat="1">
      <c r="B127" s="112" t="s">
        <v>590</v>
      </c>
      <c r="C127" s="78" t="s">
        <v>591</v>
      </c>
      <c r="D127" s="89" t="s">
        <v>129</v>
      </c>
      <c r="E127" s="89" t="s">
        <v>305</v>
      </c>
      <c r="F127" s="78" t="s">
        <v>587</v>
      </c>
      <c r="G127" s="89" t="s">
        <v>336</v>
      </c>
      <c r="H127" s="78" t="s">
        <v>563</v>
      </c>
      <c r="I127" s="78" t="s">
        <v>169</v>
      </c>
      <c r="J127" s="78"/>
      <c r="K127" s="83">
        <v>0.5</v>
      </c>
      <c r="L127" s="89" t="s">
        <v>173</v>
      </c>
      <c r="M127" s="90">
        <v>5.3499999999999999E-2</v>
      </c>
      <c r="N127" s="90">
        <v>0.01</v>
      </c>
      <c r="O127" s="83">
        <v>0.33</v>
      </c>
      <c r="P127" s="85">
        <v>126.01</v>
      </c>
      <c r="Q127" s="78"/>
      <c r="R127" s="83">
        <v>4.1999999999999996E-4</v>
      </c>
      <c r="S127" s="84">
        <v>1.8365564695311777E-9</v>
      </c>
      <c r="T127" s="84">
        <f t="shared" si="1"/>
        <v>2.9187355215360034E-9</v>
      </c>
      <c r="U127" s="84">
        <f>R127/'סכום נכסי הקרן'!$C$42</f>
        <v>1.1832244966214844E-10</v>
      </c>
    </row>
    <row r="128" spans="2:21" s="127" customFormat="1">
      <c r="B128" s="112" t="s">
        <v>592</v>
      </c>
      <c r="C128" s="78" t="s">
        <v>593</v>
      </c>
      <c r="D128" s="89" t="s">
        <v>129</v>
      </c>
      <c r="E128" s="89" t="s">
        <v>305</v>
      </c>
      <c r="F128" s="78" t="s">
        <v>594</v>
      </c>
      <c r="G128" s="89" t="s">
        <v>336</v>
      </c>
      <c r="H128" s="78" t="s">
        <v>563</v>
      </c>
      <c r="I128" s="78" t="s">
        <v>171</v>
      </c>
      <c r="J128" s="78"/>
      <c r="K128" s="83">
        <v>0.66</v>
      </c>
      <c r="L128" s="89" t="s">
        <v>173</v>
      </c>
      <c r="M128" s="90">
        <v>4.6500000000000007E-2</v>
      </c>
      <c r="N128" s="90">
        <v>1.34E-2</v>
      </c>
      <c r="O128" s="83">
        <v>0.56000000000000005</v>
      </c>
      <c r="P128" s="85">
        <v>125.55</v>
      </c>
      <c r="Q128" s="78"/>
      <c r="R128" s="83">
        <v>6.9999999999999999E-4</v>
      </c>
      <c r="S128" s="84">
        <v>2.4144118172903519E-9</v>
      </c>
      <c r="T128" s="84">
        <f t="shared" si="1"/>
        <v>4.8645592025600059E-9</v>
      </c>
      <c r="U128" s="84">
        <f>R128/'סכום נכסי הקרן'!$C$42</f>
        <v>1.9720408277024742E-10</v>
      </c>
    </row>
    <row r="129" spans="2:21" s="127" customFormat="1">
      <c r="B129" s="112" t="s">
        <v>595</v>
      </c>
      <c r="C129" s="78" t="s">
        <v>596</v>
      </c>
      <c r="D129" s="89" t="s">
        <v>129</v>
      </c>
      <c r="E129" s="89" t="s">
        <v>305</v>
      </c>
      <c r="F129" s="78" t="s">
        <v>594</v>
      </c>
      <c r="G129" s="89" t="s">
        <v>336</v>
      </c>
      <c r="H129" s="78" t="s">
        <v>563</v>
      </c>
      <c r="I129" s="78" t="s">
        <v>171</v>
      </c>
      <c r="J129" s="78"/>
      <c r="K129" s="83">
        <v>1.85</v>
      </c>
      <c r="L129" s="89" t="s">
        <v>173</v>
      </c>
      <c r="M129" s="90">
        <v>6.0999999999999999E-2</v>
      </c>
      <c r="N129" s="90">
        <v>1.3100000000000001E-2</v>
      </c>
      <c r="O129" s="83">
        <v>3.43</v>
      </c>
      <c r="P129" s="85">
        <v>110.95</v>
      </c>
      <c r="Q129" s="78"/>
      <c r="R129" s="83">
        <v>3.8E-3</v>
      </c>
      <c r="S129" s="84">
        <v>5.7210366137386441E-9</v>
      </c>
      <c r="T129" s="84">
        <f t="shared" si="1"/>
        <v>2.6407607099611463E-8</v>
      </c>
      <c r="U129" s="84">
        <f>R129/'סכום נכסי הקרן'!$C$42</f>
        <v>1.0705364493242003E-9</v>
      </c>
    </row>
    <row r="130" spans="2:21" s="127" customFormat="1">
      <c r="B130" s="112" t="s">
        <v>597</v>
      </c>
      <c r="C130" s="78" t="s">
        <v>598</v>
      </c>
      <c r="D130" s="89" t="s">
        <v>129</v>
      </c>
      <c r="E130" s="89" t="s">
        <v>305</v>
      </c>
      <c r="F130" s="78" t="s">
        <v>594</v>
      </c>
      <c r="G130" s="89" t="s">
        <v>336</v>
      </c>
      <c r="H130" s="78" t="s">
        <v>563</v>
      </c>
      <c r="I130" s="78" t="s">
        <v>171</v>
      </c>
      <c r="J130" s="78"/>
      <c r="K130" s="83">
        <v>5.9300000000000006</v>
      </c>
      <c r="L130" s="89" t="s">
        <v>173</v>
      </c>
      <c r="M130" s="90">
        <v>3.7000000000000005E-2</v>
      </c>
      <c r="N130" s="90">
        <v>2.5200000000000004E-2</v>
      </c>
      <c r="O130" s="83">
        <v>1288734.3500000001</v>
      </c>
      <c r="P130" s="85">
        <v>106.69</v>
      </c>
      <c r="Q130" s="78"/>
      <c r="R130" s="83">
        <v>1374.9506799999999</v>
      </c>
      <c r="S130" s="84">
        <v>2.0409133869390729E-3</v>
      </c>
      <c r="T130" s="84">
        <f t="shared" si="1"/>
        <v>9.5550414049430533E-3</v>
      </c>
      <c r="U130" s="84">
        <f>R130/'סכום נכסי הקרן'!$C$42</f>
        <v>3.8735126814818277E-4</v>
      </c>
    </row>
    <row r="131" spans="2:21" s="127" customFormat="1">
      <c r="B131" s="112" t="s">
        <v>599</v>
      </c>
      <c r="C131" s="78" t="s">
        <v>600</v>
      </c>
      <c r="D131" s="89" t="s">
        <v>129</v>
      </c>
      <c r="E131" s="89" t="s">
        <v>305</v>
      </c>
      <c r="F131" s="78" t="s">
        <v>594</v>
      </c>
      <c r="G131" s="89" t="s">
        <v>336</v>
      </c>
      <c r="H131" s="78" t="s">
        <v>563</v>
      </c>
      <c r="I131" s="78" t="s">
        <v>171</v>
      </c>
      <c r="J131" s="78"/>
      <c r="K131" s="83">
        <v>5.98</v>
      </c>
      <c r="L131" s="89" t="s">
        <v>173</v>
      </c>
      <c r="M131" s="90">
        <v>2.8500000000000001E-2</v>
      </c>
      <c r="N131" s="90">
        <v>1.5699999999999999E-2</v>
      </c>
      <c r="O131" s="83">
        <v>1947983</v>
      </c>
      <c r="P131" s="85">
        <v>110.02</v>
      </c>
      <c r="Q131" s="78"/>
      <c r="R131" s="83">
        <v>2143.1707700000002</v>
      </c>
      <c r="S131" s="84">
        <v>2.8520980966325036E-3</v>
      </c>
      <c r="T131" s="84">
        <f t="shared" si="1"/>
        <v>1.4893687274087308E-2</v>
      </c>
      <c r="U131" s="84">
        <f>R131/'סכום נכסי הקרן'!$C$42</f>
        <v>6.0377432273979275E-4</v>
      </c>
    </row>
    <row r="132" spans="2:21" s="127" customFormat="1">
      <c r="B132" s="112" t="s">
        <v>601</v>
      </c>
      <c r="C132" s="78" t="s">
        <v>602</v>
      </c>
      <c r="D132" s="89" t="s">
        <v>129</v>
      </c>
      <c r="E132" s="89" t="s">
        <v>305</v>
      </c>
      <c r="F132" s="78" t="s">
        <v>594</v>
      </c>
      <c r="G132" s="89" t="s">
        <v>336</v>
      </c>
      <c r="H132" s="78" t="s">
        <v>563</v>
      </c>
      <c r="I132" s="78" t="s">
        <v>171</v>
      </c>
      <c r="J132" s="78"/>
      <c r="K132" s="83">
        <v>0.5</v>
      </c>
      <c r="L132" s="89" t="s">
        <v>173</v>
      </c>
      <c r="M132" s="90">
        <v>5.0499999999999996E-2</v>
      </c>
      <c r="N132" s="90">
        <v>8.9000000000000017E-3</v>
      </c>
      <c r="O132" s="83">
        <v>0.33</v>
      </c>
      <c r="P132" s="85">
        <v>125.72</v>
      </c>
      <c r="Q132" s="78"/>
      <c r="R132" s="83">
        <v>4.1999999999999996E-4</v>
      </c>
      <c r="S132" s="84">
        <v>2.0357920245478518E-9</v>
      </c>
      <c r="T132" s="84">
        <f t="shared" si="1"/>
        <v>2.9187355215360034E-9</v>
      </c>
      <c r="U132" s="84">
        <f>R132/'סכום נכסי הקרן'!$C$42</f>
        <v>1.1832244966214844E-10</v>
      </c>
    </row>
    <row r="133" spans="2:21" s="127" customFormat="1">
      <c r="B133" s="112" t="s">
        <v>603</v>
      </c>
      <c r="C133" s="78" t="s">
        <v>604</v>
      </c>
      <c r="D133" s="89" t="s">
        <v>129</v>
      </c>
      <c r="E133" s="89" t="s">
        <v>305</v>
      </c>
      <c r="F133" s="78" t="s">
        <v>581</v>
      </c>
      <c r="G133" s="89" t="s">
        <v>465</v>
      </c>
      <c r="H133" s="78" t="s">
        <v>605</v>
      </c>
      <c r="I133" s="78" t="s">
        <v>169</v>
      </c>
      <c r="J133" s="78"/>
      <c r="K133" s="83">
        <v>0.83</v>
      </c>
      <c r="L133" s="89" t="s">
        <v>173</v>
      </c>
      <c r="M133" s="90">
        <v>5.2999999999999999E-2</v>
      </c>
      <c r="N133" s="90">
        <v>1.9900000000000001E-2</v>
      </c>
      <c r="O133" s="83">
        <v>0.66</v>
      </c>
      <c r="P133" s="85">
        <v>124.83</v>
      </c>
      <c r="Q133" s="78"/>
      <c r="R133" s="83">
        <v>8.3000000000000001E-4</v>
      </c>
      <c r="S133" s="84">
        <v>1.3040880136113594E-8</v>
      </c>
      <c r="T133" s="84">
        <f t="shared" si="1"/>
        <v>5.7679773401782933E-9</v>
      </c>
      <c r="U133" s="84">
        <f>R133/'סכום נכסי הקרן'!$C$42</f>
        <v>2.3382769814186479E-10</v>
      </c>
    </row>
    <row r="134" spans="2:21" s="127" customFormat="1">
      <c r="B134" s="112" t="s">
        <v>606</v>
      </c>
      <c r="C134" s="78" t="s">
        <v>607</v>
      </c>
      <c r="D134" s="89" t="s">
        <v>129</v>
      </c>
      <c r="E134" s="89" t="s">
        <v>305</v>
      </c>
      <c r="F134" s="78" t="s">
        <v>581</v>
      </c>
      <c r="G134" s="89" t="s">
        <v>465</v>
      </c>
      <c r="H134" s="78" t="s">
        <v>605</v>
      </c>
      <c r="I134" s="78" t="s">
        <v>169</v>
      </c>
      <c r="J134" s="78"/>
      <c r="K134" s="83">
        <v>0.19</v>
      </c>
      <c r="L134" s="89" t="s">
        <v>173</v>
      </c>
      <c r="M134" s="90">
        <v>5.2499999999999998E-2</v>
      </c>
      <c r="N134" s="90">
        <v>1.0800000000000001E-2</v>
      </c>
      <c r="O134" s="83">
        <v>0.35</v>
      </c>
      <c r="P134" s="85">
        <v>123.28</v>
      </c>
      <c r="Q134" s="78"/>
      <c r="R134" s="83">
        <v>4.2999999999999999E-4</v>
      </c>
      <c r="S134" s="84">
        <v>1.0260513860605701E-8</v>
      </c>
      <c r="T134" s="84">
        <f t="shared" si="1"/>
        <v>2.988229224429718E-9</v>
      </c>
      <c r="U134" s="84">
        <f>R134/'סכום נכסי הקרן'!$C$42</f>
        <v>1.2113965084458056E-10</v>
      </c>
    </row>
    <row r="135" spans="2:21" s="127" customFormat="1">
      <c r="B135" s="112" t="s">
        <v>608</v>
      </c>
      <c r="C135" s="78" t="s">
        <v>609</v>
      </c>
      <c r="D135" s="89" t="s">
        <v>129</v>
      </c>
      <c r="E135" s="89" t="s">
        <v>305</v>
      </c>
      <c r="F135" s="78" t="s">
        <v>610</v>
      </c>
      <c r="G135" s="89" t="s">
        <v>465</v>
      </c>
      <c r="H135" s="78" t="s">
        <v>611</v>
      </c>
      <c r="I135" s="78" t="s">
        <v>171</v>
      </c>
      <c r="J135" s="78"/>
      <c r="K135" s="83">
        <v>1.48</v>
      </c>
      <c r="L135" s="89" t="s">
        <v>173</v>
      </c>
      <c r="M135" s="90">
        <v>4.4500000000000005E-2</v>
      </c>
      <c r="N135" s="90">
        <v>1.6400000000000001E-2</v>
      </c>
      <c r="O135" s="83">
        <v>0.66</v>
      </c>
      <c r="P135" s="85">
        <v>124.85</v>
      </c>
      <c r="Q135" s="78"/>
      <c r="R135" s="83">
        <v>8.3000000000000001E-4</v>
      </c>
      <c r="S135" s="84">
        <v>1.058481113601678E-8</v>
      </c>
      <c r="T135" s="84">
        <f t="shared" si="1"/>
        <v>5.7679773401782933E-9</v>
      </c>
      <c r="U135" s="84">
        <f>R135/'סכום נכסי הקרן'!$C$42</f>
        <v>2.3382769814186479E-10</v>
      </c>
    </row>
    <row r="136" spans="2:21" s="127" customFormat="1">
      <c r="B136" s="112" t="s">
        <v>612</v>
      </c>
      <c r="C136" s="78" t="s">
        <v>613</v>
      </c>
      <c r="D136" s="89" t="s">
        <v>129</v>
      </c>
      <c r="E136" s="89" t="s">
        <v>305</v>
      </c>
      <c r="F136" s="78" t="s">
        <v>614</v>
      </c>
      <c r="G136" s="89" t="s">
        <v>465</v>
      </c>
      <c r="H136" s="78" t="s">
        <v>615</v>
      </c>
      <c r="I136" s="78" t="s">
        <v>171</v>
      </c>
      <c r="J136" s="78"/>
      <c r="K136" s="83">
        <v>0.65999999999999992</v>
      </c>
      <c r="L136" s="89" t="s">
        <v>173</v>
      </c>
      <c r="M136" s="90">
        <v>4.4500000000000005E-2</v>
      </c>
      <c r="N136" s="90">
        <v>0.434</v>
      </c>
      <c r="O136" s="83">
        <v>0.77</v>
      </c>
      <c r="P136" s="85">
        <v>100.98</v>
      </c>
      <c r="Q136" s="78"/>
      <c r="R136" s="83">
        <v>7.7000000000000007E-4</v>
      </c>
      <c r="S136" s="84">
        <v>2.5882352941176472E-9</v>
      </c>
      <c r="T136" s="84">
        <f t="shared" si="1"/>
        <v>5.3510151228160071E-9</v>
      </c>
      <c r="U136" s="84">
        <f>R136/'סכום נכסי הקרן'!$C$42</f>
        <v>2.1692449104727218E-10</v>
      </c>
    </row>
    <row r="137" spans="2:21" s="127" customFormat="1">
      <c r="B137" s="112" t="s">
        <v>616</v>
      </c>
      <c r="C137" s="78" t="s">
        <v>617</v>
      </c>
      <c r="D137" s="89" t="s">
        <v>129</v>
      </c>
      <c r="E137" s="89" t="s">
        <v>305</v>
      </c>
      <c r="F137" s="78" t="s">
        <v>614</v>
      </c>
      <c r="G137" s="89" t="s">
        <v>465</v>
      </c>
      <c r="H137" s="78" t="s">
        <v>615</v>
      </c>
      <c r="I137" s="78" t="s">
        <v>171</v>
      </c>
      <c r="J137" s="78"/>
      <c r="K137" s="83">
        <v>1.5200000000000002</v>
      </c>
      <c r="L137" s="89" t="s">
        <v>173</v>
      </c>
      <c r="M137" s="90">
        <v>4.9000000000000002E-2</v>
      </c>
      <c r="N137" s="90">
        <v>0.42130000000000001</v>
      </c>
      <c r="O137" s="83">
        <v>582943.76</v>
      </c>
      <c r="P137" s="85">
        <v>77.959999999999994</v>
      </c>
      <c r="Q137" s="78"/>
      <c r="R137" s="83">
        <v>454.46290999999997</v>
      </c>
      <c r="S137" s="84">
        <v>6.1179966950436937E-4</v>
      </c>
      <c r="T137" s="84">
        <f t="shared" si="1"/>
        <v>3.1582310443752852E-3</v>
      </c>
      <c r="U137" s="84">
        <f>R137/'סכום נכסי הקרן'!$C$42</f>
        <v>1.2803134474235355E-4</v>
      </c>
    </row>
    <row r="138" spans="2:21" s="127" customFormat="1">
      <c r="B138" s="112" t="s">
        <v>618</v>
      </c>
      <c r="C138" s="78" t="s">
        <v>619</v>
      </c>
      <c r="D138" s="89" t="s">
        <v>129</v>
      </c>
      <c r="E138" s="89" t="s">
        <v>305</v>
      </c>
      <c r="F138" s="78" t="s">
        <v>620</v>
      </c>
      <c r="G138" s="89" t="s">
        <v>336</v>
      </c>
      <c r="H138" s="78" t="s">
        <v>621</v>
      </c>
      <c r="I138" s="78" t="s">
        <v>171</v>
      </c>
      <c r="J138" s="78"/>
      <c r="K138" s="83">
        <v>2.9999999999999995E-2</v>
      </c>
      <c r="L138" s="89" t="s">
        <v>173</v>
      </c>
      <c r="M138" s="90">
        <v>5.3499999999999999E-2</v>
      </c>
      <c r="N138" s="90">
        <v>0.16119999999999998</v>
      </c>
      <c r="O138" s="83">
        <v>0</v>
      </c>
      <c r="P138" s="85">
        <v>106.82</v>
      </c>
      <c r="Q138" s="85">
        <v>152.71777</v>
      </c>
      <c r="R138" s="83">
        <f>Q138</f>
        <v>152.71777</v>
      </c>
      <c r="S138" s="84">
        <v>1.4836991524861641E-3</v>
      </c>
      <c r="T138" s="84">
        <f t="shared" si="1"/>
        <v>1.0612923334970606E-3</v>
      </c>
      <c r="U138" s="84">
        <f>R138/'סכום נכסי הקרן'!$C$42</f>
        <v>4.3023668222239441E-5</v>
      </c>
    </row>
    <row r="139" spans="2:21" s="127" customFormat="1">
      <c r="B139" s="112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83"/>
      <c r="P139" s="85"/>
      <c r="Q139" s="78"/>
      <c r="R139" s="78"/>
      <c r="S139" s="78"/>
      <c r="T139" s="84"/>
      <c r="U139" s="78"/>
    </row>
    <row r="140" spans="2:21" s="127" customFormat="1">
      <c r="B140" s="113" t="s">
        <v>50</v>
      </c>
      <c r="C140" s="80"/>
      <c r="D140" s="80"/>
      <c r="E140" s="80"/>
      <c r="F140" s="80"/>
      <c r="G140" s="80"/>
      <c r="H140" s="80"/>
      <c r="I140" s="80"/>
      <c r="J140" s="80"/>
      <c r="K140" s="86">
        <v>3.8840027317639652</v>
      </c>
      <c r="L140" s="80"/>
      <c r="M140" s="80"/>
      <c r="N140" s="100">
        <v>2.3973797004412548E-2</v>
      </c>
      <c r="O140" s="86"/>
      <c r="P140" s="88"/>
      <c r="Q140" s="86">
        <v>5.0000000000000002E-5</v>
      </c>
      <c r="R140" s="86">
        <v>3845.4347200000002</v>
      </c>
      <c r="S140" s="80"/>
      <c r="T140" s="87">
        <f t="shared" si="1"/>
        <v>2.6723349792885372E-2</v>
      </c>
      <c r="U140" s="87">
        <f>R140/'סכום נכסי הקרן'!$C$42</f>
        <v>1.0833363240149475E-3</v>
      </c>
    </row>
    <row r="141" spans="2:21" s="127" customFormat="1">
      <c r="B141" s="112" t="s">
        <v>622</v>
      </c>
      <c r="C141" s="78" t="s">
        <v>623</v>
      </c>
      <c r="D141" s="89" t="s">
        <v>129</v>
      </c>
      <c r="E141" s="89" t="s">
        <v>305</v>
      </c>
      <c r="F141" s="78" t="s">
        <v>322</v>
      </c>
      <c r="G141" s="89" t="s">
        <v>307</v>
      </c>
      <c r="H141" s="78" t="s">
        <v>308</v>
      </c>
      <c r="I141" s="78" t="s">
        <v>169</v>
      </c>
      <c r="J141" s="78"/>
      <c r="K141" s="83">
        <v>1.38</v>
      </c>
      <c r="L141" s="89" t="s">
        <v>173</v>
      </c>
      <c r="M141" s="90">
        <v>5.9000000000000004E-2</v>
      </c>
      <c r="N141" s="90">
        <v>5.1999999999999989E-3</v>
      </c>
      <c r="O141" s="83">
        <v>1</v>
      </c>
      <c r="P141" s="85">
        <v>108.07</v>
      </c>
      <c r="Q141" s="78"/>
      <c r="R141" s="83">
        <v>1.08E-3</v>
      </c>
      <c r="S141" s="84">
        <v>9.2690828821898449E-10</v>
      </c>
      <c r="T141" s="84">
        <f t="shared" ref="T141:T173" si="2">R141/$R$11</f>
        <v>7.5053199125211531E-9</v>
      </c>
      <c r="U141" s="84">
        <f>R141/'סכום נכסי הקרן'!$C$42</f>
        <v>3.0425772770266747E-10</v>
      </c>
    </row>
    <row r="142" spans="2:21" s="127" customFormat="1">
      <c r="B142" s="112" t="s">
        <v>624</v>
      </c>
      <c r="C142" s="78" t="s">
        <v>625</v>
      </c>
      <c r="D142" s="89" t="s">
        <v>129</v>
      </c>
      <c r="E142" s="89" t="s">
        <v>305</v>
      </c>
      <c r="F142" s="78" t="s">
        <v>306</v>
      </c>
      <c r="G142" s="89" t="s">
        <v>307</v>
      </c>
      <c r="H142" s="78" t="s">
        <v>328</v>
      </c>
      <c r="I142" s="78" t="s">
        <v>169</v>
      </c>
      <c r="J142" s="78"/>
      <c r="K142" s="83">
        <v>0.19999999999999998</v>
      </c>
      <c r="L142" s="89" t="s">
        <v>173</v>
      </c>
      <c r="M142" s="90">
        <v>5.4000000000000006E-2</v>
      </c>
      <c r="N142" s="90">
        <v>1.9E-3</v>
      </c>
      <c r="O142" s="83">
        <v>427</v>
      </c>
      <c r="P142" s="85">
        <v>105.36</v>
      </c>
      <c r="Q142" s="78"/>
      <c r="R142" s="83">
        <v>0.44989000000000001</v>
      </c>
      <c r="S142" s="84">
        <v>1.9355958802178927E-7</v>
      </c>
      <c r="T142" s="84">
        <f t="shared" si="2"/>
        <v>3.126452199485316E-6</v>
      </c>
      <c r="U142" s="84">
        <f>R142/'סכום נכסי הקרן'!$C$42</f>
        <v>1.2674306399643802E-7</v>
      </c>
    </row>
    <row r="143" spans="2:21" s="127" customFormat="1">
      <c r="B143" s="112" t="s">
        <v>626</v>
      </c>
      <c r="C143" s="78" t="s">
        <v>627</v>
      </c>
      <c r="D143" s="89" t="s">
        <v>129</v>
      </c>
      <c r="E143" s="89" t="s">
        <v>305</v>
      </c>
      <c r="F143" s="78" t="s">
        <v>306</v>
      </c>
      <c r="G143" s="89" t="s">
        <v>307</v>
      </c>
      <c r="H143" s="78" t="s">
        <v>350</v>
      </c>
      <c r="I143" s="78" t="s">
        <v>169</v>
      </c>
      <c r="J143" s="78"/>
      <c r="K143" s="83">
        <v>3.5</v>
      </c>
      <c r="L143" s="89" t="s">
        <v>173</v>
      </c>
      <c r="M143" s="90">
        <v>1.55E-2</v>
      </c>
      <c r="N143" s="90">
        <v>1.11E-2</v>
      </c>
      <c r="O143" s="83">
        <v>69</v>
      </c>
      <c r="P143" s="85">
        <v>101.73</v>
      </c>
      <c r="Q143" s="78"/>
      <c r="R143" s="83">
        <v>7.0190000000000002E-2</v>
      </c>
      <c r="S143" s="84">
        <v>7.2631578947368423E-8</v>
      </c>
      <c r="T143" s="84">
        <f t="shared" si="2"/>
        <v>4.8777630061098119E-7</v>
      </c>
      <c r="U143" s="84">
        <f>R143/'סכום נכסי הקרן'!$C$42</f>
        <v>1.9773935099490953E-8</v>
      </c>
    </row>
    <row r="144" spans="2:21" s="127" customFormat="1">
      <c r="B144" s="112" t="s">
        <v>628</v>
      </c>
      <c r="C144" s="78" t="s">
        <v>629</v>
      </c>
      <c r="D144" s="89" t="s">
        <v>129</v>
      </c>
      <c r="E144" s="89" t="s">
        <v>305</v>
      </c>
      <c r="F144" s="78" t="s">
        <v>375</v>
      </c>
      <c r="G144" s="89" t="s">
        <v>376</v>
      </c>
      <c r="H144" s="78" t="s">
        <v>350</v>
      </c>
      <c r="I144" s="78" t="s">
        <v>169</v>
      </c>
      <c r="J144" s="78"/>
      <c r="K144" s="83">
        <v>4.4400000000000004</v>
      </c>
      <c r="L144" s="89" t="s">
        <v>173</v>
      </c>
      <c r="M144" s="90">
        <v>4.8000000000000001E-2</v>
      </c>
      <c r="N144" s="90">
        <v>1.8199999999999997E-2</v>
      </c>
      <c r="O144" s="83">
        <v>0.24</v>
      </c>
      <c r="P144" s="85">
        <v>114.93</v>
      </c>
      <c r="Q144" s="78"/>
      <c r="R144" s="83">
        <v>2.7E-4</v>
      </c>
      <c r="S144" s="84">
        <v>1.0950823202126014E-10</v>
      </c>
      <c r="T144" s="84">
        <f t="shared" si="2"/>
        <v>1.8763299781302883E-9</v>
      </c>
      <c r="U144" s="84">
        <f>R144/'סכום נכסי הקרן'!$C$42</f>
        <v>7.6064431925666868E-11</v>
      </c>
    </row>
    <row r="145" spans="2:21" s="127" customFormat="1">
      <c r="B145" s="112" t="s">
        <v>630</v>
      </c>
      <c r="C145" s="78" t="s">
        <v>631</v>
      </c>
      <c r="D145" s="89" t="s">
        <v>129</v>
      </c>
      <c r="E145" s="89" t="s">
        <v>305</v>
      </c>
      <c r="F145" s="78" t="s">
        <v>306</v>
      </c>
      <c r="G145" s="89" t="s">
        <v>307</v>
      </c>
      <c r="H145" s="78" t="s">
        <v>350</v>
      </c>
      <c r="I145" s="78" t="s">
        <v>171</v>
      </c>
      <c r="J145" s="78"/>
      <c r="K145" s="83">
        <v>3.39</v>
      </c>
      <c r="L145" s="89" t="s">
        <v>173</v>
      </c>
      <c r="M145" s="90">
        <v>3.2500000000000001E-2</v>
      </c>
      <c r="N145" s="90">
        <v>2.12E-2</v>
      </c>
      <c r="O145" s="83">
        <f>1450000/50000</f>
        <v>29</v>
      </c>
      <c r="P145" s="85">
        <f>103.9*50000</f>
        <v>5195000</v>
      </c>
      <c r="Q145" s="78"/>
      <c r="R145" s="83">
        <v>1506.55026</v>
      </c>
      <c r="S145" s="84">
        <f>7831.48798271672%/50000</f>
        <v>1.5662975965433442E-3</v>
      </c>
      <c r="T145" s="84">
        <f t="shared" si="2"/>
        <v>1.0469575616288813E-2</v>
      </c>
      <c r="U145" s="84">
        <f>R145/'סכום נכסי הקרן'!$C$42</f>
        <v>4.2442551738653967E-4</v>
      </c>
    </row>
    <row r="146" spans="2:21" s="127" customFormat="1">
      <c r="B146" s="112" t="s">
        <v>632</v>
      </c>
      <c r="C146" s="78" t="s">
        <v>633</v>
      </c>
      <c r="D146" s="89" t="s">
        <v>129</v>
      </c>
      <c r="E146" s="89" t="s">
        <v>305</v>
      </c>
      <c r="F146" s="78" t="s">
        <v>409</v>
      </c>
      <c r="G146" s="89" t="s">
        <v>336</v>
      </c>
      <c r="H146" s="78" t="s">
        <v>394</v>
      </c>
      <c r="I146" s="78" t="s">
        <v>169</v>
      </c>
      <c r="J146" s="78"/>
      <c r="K146" s="83">
        <v>0.33</v>
      </c>
      <c r="L146" s="89" t="s">
        <v>173</v>
      </c>
      <c r="M146" s="90">
        <v>6.4100000000000004E-2</v>
      </c>
      <c r="N146" s="90">
        <v>4.4999999999999997E-3</v>
      </c>
      <c r="O146" s="83">
        <v>0.6</v>
      </c>
      <c r="P146" s="85">
        <v>103.05</v>
      </c>
      <c r="Q146" s="78"/>
      <c r="R146" s="83">
        <v>6.4000000000000005E-4</v>
      </c>
      <c r="S146" s="84">
        <v>5.5903398926654738E-9</v>
      </c>
      <c r="T146" s="84">
        <f t="shared" si="2"/>
        <v>4.4475969851977205E-9</v>
      </c>
      <c r="U146" s="84">
        <f>R146/'סכום נכסי הקרן'!$C$42</f>
        <v>1.8030087567565481E-10</v>
      </c>
    </row>
    <row r="147" spans="2:21" s="127" customFormat="1">
      <c r="B147" s="112" t="s">
        <v>634</v>
      </c>
      <c r="C147" s="78" t="s">
        <v>635</v>
      </c>
      <c r="D147" s="89" t="s">
        <v>129</v>
      </c>
      <c r="E147" s="89" t="s">
        <v>305</v>
      </c>
      <c r="F147" s="78" t="s">
        <v>419</v>
      </c>
      <c r="G147" s="89" t="s">
        <v>336</v>
      </c>
      <c r="H147" s="78" t="s">
        <v>394</v>
      </c>
      <c r="I147" s="78" t="s">
        <v>169</v>
      </c>
      <c r="J147" s="78"/>
      <c r="K147" s="83">
        <v>3.3699999999999997</v>
      </c>
      <c r="L147" s="89" t="s">
        <v>173</v>
      </c>
      <c r="M147" s="90">
        <v>5.0499999999999996E-2</v>
      </c>
      <c r="N147" s="90">
        <v>2.5000000000000001E-2</v>
      </c>
      <c r="O147" s="83">
        <v>0.6</v>
      </c>
      <c r="P147" s="85">
        <v>111.15</v>
      </c>
      <c r="Q147" s="78"/>
      <c r="R147" s="83">
        <v>6.7000000000000002E-4</v>
      </c>
      <c r="S147" s="84">
        <v>1.0297438066058751E-9</v>
      </c>
      <c r="T147" s="84">
        <f t="shared" si="2"/>
        <v>4.6560780938788632E-9</v>
      </c>
      <c r="U147" s="84">
        <f>R147/'סכום נכסי הקרן'!$C$42</f>
        <v>1.8875247922295111E-10</v>
      </c>
    </row>
    <row r="148" spans="2:21" s="127" customFormat="1">
      <c r="B148" s="112" t="s">
        <v>636</v>
      </c>
      <c r="C148" s="78" t="s">
        <v>637</v>
      </c>
      <c r="D148" s="89" t="s">
        <v>129</v>
      </c>
      <c r="E148" s="89" t="s">
        <v>305</v>
      </c>
      <c r="F148" s="78" t="s">
        <v>422</v>
      </c>
      <c r="G148" s="89" t="s">
        <v>307</v>
      </c>
      <c r="H148" s="78" t="s">
        <v>394</v>
      </c>
      <c r="I148" s="78" t="s">
        <v>171</v>
      </c>
      <c r="J148" s="78"/>
      <c r="K148" s="83">
        <v>2.7199999999999998</v>
      </c>
      <c r="L148" s="89" t="s">
        <v>173</v>
      </c>
      <c r="M148" s="90">
        <v>1.0500000000000001E-2</v>
      </c>
      <c r="N148" s="90">
        <v>9.1999999999999998E-3</v>
      </c>
      <c r="O148" s="83">
        <v>16</v>
      </c>
      <c r="P148" s="85">
        <v>100.36</v>
      </c>
      <c r="Q148" s="83">
        <v>4.0000000000000003E-5</v>
      </c>
      <c r="R148" s="83">
        <v>1.61E-2</v>
      </c>
      <c r="S148" s="84">
        <v>5.3333333333333334E-8</v>
      </c>
      <c r="T148" s="84">
        <f t="shared" si="2"/>
        <v>1.1188486165888014E-7</v>
      </c>
      <c r="U148" s="84">
        <f>R148/'סכום נכסי הקרן'!$C$42</f>
        <v>4.5356939037156904E-9</v>
      </c>
    </row>
    <row r="149" spans="2:21" s="127" customFormat="1">
      <c r="B149" s="112" t="s">
        <v>638</v>
      </c>
      <c r="C149" s="78" t="s">
        <v>639</v>
      </c>
      <c r="D149" s="89" t="s">
        <v>129</v>
      </c>
      <c r="E149" s="89" t="s">
        <v>305</v>
      </c>
      <c r="F149" s="78" t="s">
        <v>385</v>
      </c>
      <c r="G149" s="89" t="s">
        <v>369</v>
      </c>
      <c r="H149" s="78" t="s">
        <v>394</v>
      </c>
      <c r="I149" s="78" t="s">
        <v>169</v>
      </c>
      <c r="J149" s="78"/>
      <c r="K149" s="83">
        <v>0.25</v>
      </c>
      <c r="L149" s="89" t="s">
        <v>173</v>
      </c>
      <c r="M149" s="90">
        <v>0.06</v>
      </c>
      <c r="N149" s="90">
        <v>6.4999999999999988E-3</v>
      </c>
      <c r="O149" s="83">
        <v>701</v>
      </c>
      <c r="P149" s="85">
        <v>102.83</v>
      </c>
      <c r="Q149" s="78"/>
      <c r="R149" s="83">
        <v>0.72084000000000004</v>
      </c>
      <c r="S149" s="84">
        <v>4.4711642752316057E-6</v>
      </c>
      <c r="T149" s="84">
        <f t="shared" si="2"/>
        <v>5.009384079390507E-6</v>
      </c>
      <c r="U149" s="84">
        <f>R149/'סכום נכסי הקרן'!$C$42</f>
        <v>2.0307513003443594E-7</v>
      </c>
    </row>
    <row r="150" spans="2:21" s="127" customFormat="1">
      <c r="B150" s="112" t="s">
        <v>640</v>
      </c>
      <c r="C150" s="78" t="s">
        <v>641</v>
      </c>
      <c r="D150" s="89" t="s">
        <v>129</v>
      </c>
      <c r="E150" s="89" t="s">
        <v>305</v>
      </c>
      <c r="F150" s="78" t="s">
        <v>433</v>
      </c>
      <c r="G150" s="89" t="s">
        <v>369</v>
      </c>
      <c r="H150" s="78" t="s">
        <v>394</v>
      </c>
      <c r="I150" s="78" t="s">
        <v>169</v>
      </c>
      <c r="J150" s="78"/>
      <c r="K150" s="83">
        <v>0.09</v>
      </c>
      <c r="L150" s="89" t="s">
        <v>173</v>
      </c>
      <c r="M150" s="90">
        <v>5.7000000000000002E-2</v>
      </c>
      <c r="N150" s="90">
        <v>1.41E-2</v>
      </c>
      <c r="O150" s="83">
        <v>0.16</v>
      </c>
      <c r="P150" s="85">
        <v>102.72</v>
      </c>
      <c r="Q150" s="78"/>
      <c r="R150" s="83">
        <v>1.7000000000000001E-4</v>
      </c>
      <c r="S150" s="84">
        <v>5.4563734636642703E-9</v>
      </c>
      <c r="T150" s="84">
        <f t="shared" si="2"/>
        <v>1.1813929491931444E-9</v>
      </c>
      <c r="U150" s="84">
        <f>R150/'סכום נכסי הקרן'!$C$42</f>
        <v>4.7892420101345804E-11</v>
      </c>
    </row>
    <row r="151" spans="2:21" s="127" customFormat="1">
      <c r="B151" s="112" t="s">
        <v>642</v>
      </c>
      <c r="C151" s="78" t="s">
        <v>643</v>
      </c>
      <c r="D151" s="89" t="s">
        <v>129</v>
      </c>
      <c r="E151" s="89" t="s">
        <v>305</v>
      </c>
      <c r="F151" s="78" t="s">
        <v>433</v>
      </c>
      <c r="G151" s="89" t="s">
        <v>369</v>
      </c>
      <c r="H151" s="78" t="s">
        <v>394</v>
      </c>
      <c r="I151" s="78" t="s">
        <v>169</v>
      </c>
      <c r="J151" s="78"/>
      <c r="K151" s="83">
        <v>6.1999999999999993</v>
      </c>
      <c r="L151" s="89" t="s">
        <v>173</v>
      </c>
      <c r="M151" s="90">
        <v>3.9199999999999999E-2</v>
      </c>
      <c r="N151" s="90">
        <v>2.7799999999999998E-2</v>
      </c>
      <c r="O151" s="83">
        <v>165.34</v>
      </c>
      <c r="P151" s="85">
        <v>109.03</v>
      </c>
      <c r="Q151" s="78"/>
      <c r="R151" s="83">
        <v>0.18027000000000001</v>
      </c>
      <c r="S151" s="84">
        <v>1.722553638365835E-7</v>
      </c>
      <c r="T151" s="84">
        <f t="shared" si="2"/>
        <v>1.2527629820649891E-6</v>
      </c>
      <c r="U151" s="84">
        <f>R151/'סכום נכסי הקרן'!$C$42</f>
        <v>5.0785685715703577E-8</v>
      </c>
    </row>
    <row r="152" spans="2:21" s="127" customFormat="1">
      <c r="B152" s="112" t="s">
        <v>644</v>
      </c>
      <c r="C152" s="78" t="s">
        <v>645</v>
      </c>
      <c r="D152" s="89" t="s">
        <v>129</v>
      </c>
      <c r="E152" s="89" t="s">
        <v>305</v>
      </c>
      <c r="F152" s="78" t="s">
        <v>646</v>
      </c>
      <c r="G152" s="89" t="s">
        <v>160</v>
      </c>
      <c r="H152" s="78" t="s">
        <v>394</v>
      </c>
      <c r="I152" s="78" t="s">
        <v>169</v>
      </c>
      <c r="J152" s="78"/>
      <c r="K152" s="83">
        <v>4.3499999999999996</v>
      </c>
      <c r="L152" s="89" t="s">
        <v>173</v>
      </c>
      <c r="M152" s="90">
        <v>2.75E-2</v>
      </c>
      <c r="N152" s="90">
        <v>1.9799999999999998E-2</v>
      </c>
      <c r="O152" s="83">
        <v>0.1</v>
      </c>
      <c r="P152" s="85">
        <v>104.31</v>
      </c>
      <c r="Q152" s="78"/>
      <c r="R152" s="83">
        <v>1E-4</v>
      </c>
      <c r="S152" s="84">
        <v>1.8440631132149513E-10</v>
      </c>
      <c r="T152" s="84">
        <f t="shared" si="2"/>
        <v>6.9493702893714373E-10</v>
      </c>
      <c r="U152" s="84">
        <f>R152/'סכום נכסי הקרן'!$C$42</f>
        <v>2.8172011824321061E-11</v>
      </c>
    </row>
    <row r="153" spans="2:21" s="127" customFormat="1">
      <c r="B153" s="112" t="s">
        <v>647</v>
      </c>
      <c r="C153" s="78" t="s">
        <v>648</v>
      </c>
      <c r="D153" s="89" t="s">
        <v>129</v>
      </c>
      <c r="E153" s="89" t="s">
        <v>305</v>
      </c>
      <c r="F153" s="78" t="s">
        <v>365</v>
      </c>
      <c r="G153" s="89" t="s">
        <v>307</v>
      </c>
      <c r="H153" s="78" t="s">
        <v>484</v>
      </c>
      <c r="I153" s="78" t="s">
        <v>169</v>
      </c>
      <c r="J153" s="78"/>
      <c r="K153" s="83">
        <v>4.21</v>
      </c>
      <c r="L153" s="89" t="s">
        <v>173</v>
      </c>
      <c r="M153" s="90">
        <v>3.6000000000000004E-2</v>
      </c>
      <c r="N153" s="90">
        <v>2.58E-2</v>
      </c>
      <c r="O153" s="83">
        <f>2200000/50000</f>
        <v>44</v>
      </c>
      <c r="P153" s="85">
        <v>5300001</v>
      </c>
      <c r="Q153" s="78"/>
      <c r="R153" s="83">
        <v>2332.0000499999996</v>
      </c>
      <c r="S153" s="84">
        <f>14029.7174925069%/50000</f>
        <v>2.8059434985013799E-3</v>
      </c>
      <c r="T153" s="84">
        <f t="shared" si="2"/>
        <v>1.6205931862282703E-2</v>
      </c>
      <c r="U153" s="84">
        <f>R153/'סכום נכסי הקרן'!$C$42</f>
        <v>6.5697132982917288E-4</v>
      </c>
    </row>
    <row r="154" spans="2:21" s="127" customFormat="1">
      <c r="B154" s="112" t="s">
        <v>649</v>
      </c>
      <c r="C154" s="78" t="s">
        <v>650</v>
      </c>
      <c r="D154" s="89" t="s">
        <v>129</v>
      </c>
      <c r="E154" s="89" t="s">
        <v>305</v>
      </c>
      <c r="F154" s="78" t="s">
        <v>651</v>
      </c>
      <c r="G154" s="89" t="s">
        <v>389</v>
      </c>
      <c r="H154" s="78" t="s">
        <v>484</v>
      </c>
      <c r="I154" s="78" t="s">
        <v>169</v>
      </c>
      <c r="J154" s="78"/>
      <c r="K154" s="83">
        <v>1.6000000000000003</v>
      </c>
      <c r="L154" s="89" t="s">
        <v>173</v>
      </c>
      <c r="M154" s="90">
        <v>5.5500000000000001E-2</v>
      </c>
      <c r="N154" s="90">
        <v>1.23E-2</v>
      </c>
      <c r="O154" s="83">
        <v>0.9</v>
      </c>
      <c r="P154" s="85">
        <v>108.95</v>
      </c>
      <c r="Q154" s="78"/>
      <c r="R154" s="83">
        <v>9.6999999999999994E-4</v>
      </c>
      <c r="S154" s="84">
        <v>2.5000000000000002E-8</v>
      </c>
      <c r="T154" s="84">
        <f t="shared" si="2"/>
        <v>6.7408891806902942E-9</v>
      </c>
      <c r="U154" s="84">
        <f>R154/'סכום נכסי הקרן'!$C$42</f>
        <v>2.7326851469591427E-10</v>
      </c>
    </row>
    <row r="155" spans="2:21" s="127" customFormat="1">
      <c r="B155" s="112" t="s">
        <v>652</v>
      </c>
      <c r="C155" s="78" t="s">
        <v>653</v>
      </c>
      <c r="D155" s="89" t="s">
        <v>129</v>
      </c>
      <c r="E155" s="89" t="s">
        <v>305</v>
      </c>
      <c r="F155" s="78" t="s">
        <v>654</v>
      </c>
      <c r="G155" s="89" t="s">
        <v>376</v>
      </c>
      <c r="H155" s="78" t="s">
        <v>484</v>
      </c>
      <c r="I155" s="78" t="s">
        <v>171</v>
      </c>
      <c r="J155" s="78"/>
      <c r="K155" s="83">
        <v>3.79</v>
      </c>
      <c r="L155" s="89" t="s">
        <v>173</v>
      </c>
      <c r="M155" s="90">
        <v>2.9500000000000002E-2</v>
      </c>
      <c r="N155" s="90">
        <v>1.9899999999999998E-2</v>
      </c>
      <c r="O155" s="83">
        <v>0.86</v>
      </c>
      <c r="P155" s="85">
        <v>103.67</v>
      </c>
      <c r="Q155" s="78"/>
      <c r="R155" s="83">
        <v>8.9999999999999998E-4</v>
      </c>
      <c r="S155" s="84">
        <v>3.206576626019865E-9</v>
      </c>
      <c r="T155" s="84">
        <f t="shared" si="2"/>
        <v>6.2544332604342937E-9</v>
      </c>
      <c r="U155" s="84">
        <f>R155/'סכום נכסי הקרן'!$C$42</f>
        <v>2.5354810641888953E-10</v>
      </c>
    </row>
    <row r="156" spans="2:21" s="127" customFormat="1">
      <c r="B156" s="112" t="s">
        <v>655</v>
      </c>
      <c r="C156" s="78" t="s">
        <v>656</v>
      </c>
      <c r="D156" s="89" t="s">
        <v>129</v>
      </c>
      <c r="E156" s="89" t="s">
        <v>305</v>
      </c>
      <c r="F156" s="78" t="s">
        <v>505</v>
      </c>
      <c r="G156" s="89" t="s">
        <v>336</v>
      </c>
      <c r="H156" s="78" t="s">
        <v>484</v>
      </c>
      <c r="I156" s="78" t="s">
        <v>169</v>
      </c>
      <c r="J156" s="78"/>
      <c r="K156" s="83">
        <v>4.05</v>
      </c>
      <c r="L156" s="89" t="s">
        <v>173</v>
      </c>
      <c r="M156" s="90">
        <v>7.0499999999999993E-2</v>
      </c>
      <c r="N156" s="90">
        <v>2.4799999999999999E-2</v>
      </c>
      <c r="O156" s="83">
        <v>560.79999999999995</v>
      </c>
      <c r="P156" s="85">
        <v>119.06</v>
      </c>
      <c r="Q156" s="78"/>
      <c r="R156" s="83">
        <v>0.66769000000000001</v>
      </c>
      <c r="S156" s="84">
        <v>9.4328804109227785E-7</v>
      </c>
      <c r="T156" s="84">
        <f t="shared" si="2"/>
        <v>4.6400250485104151E-6</v>
      </c>
      <c r="U156" s="84">
        <f>R156/'סכום נכסי הקרן'!$C$42</f>
        <v>1.8810170574980928E-7</v>
      </c>
    </row>
    <row r="157" spans="2:21" s="127" customFormat="1">
      <c r="B157" s="112" t="s">
        <v>657</v>
      </c>
      <c r="C157" s="78" t="s">
        <v>658</v>
      </c>
      <c r="D157" s="89" t="s">
        <v>129</v>
      </c>
      <c r="E157" s="89" t="s">
        <v>305</v>
      </c>
      <c r="F157" s="78" t="s">
        <v>513</v>
      </c>
      <c r="G157" s="89" t="s">
        <v>358</v>
      </c>
      <c r="H157" s="78" t="s">
        <v>484</v>
      </c>
      <c r="I157" s="78" t="s">
        <v>171</v>
      </c>
      <c r="J157" s="78"/>
      <c r="K157" s="83">
        <v>4.43</v>
      </c>
      <c r="L157" s="89" t="s">
        <v>173</v>
      </c>
      <c r="M157" s="90">
        <v>4.1399999999999999E-2</v>
      </c>
      <c r="N157" s="90">
        <v>2.2700000000000001E-2</v>
      </c>
      <c r="O157" s="83">
        <v>0.71</v>
      </c>
      <c r="P157" s="85">
        <v>108.37</v>
      </c>
      <c r="Q157" s="83">
        <v>1.0000000000000001E-5</v>
      </c>
      <c r="R157" s="83">
        <v>7.7999999999999999E-4</v>
      </c>
      <c r="S157" s="84">
        <v>8.8307367928228122E-10</v>
      </c>
      <c r="T157" s="84">
        <f t="shared" si="2"/>
        <v>5.4205088257097213E-9</v>
      </c>
      <c r="U157" s="84">
        <f>R157/'סכום נכסי הקרן'!$C$42</f>
        <v>2.1974169222970426E-10</v>
      </c>
    </row>
    <row r="158" spans="2:21" s="127" customFormat="1">
      <c r="B158" s="112" t="s">
        <v>659</v>
      </c>
      <c r="C158" s="78" t="s">
        <v>660</v>
      </c>
      <c r="D158" s="89" t="s">
        <v>129</v>
      </c>
      <c r="E158" s="89" t="s">
        <v>305</v>
      </c>
      <c r="F158" s="78" t="s">
        <v>522</v>
      </c>
      <c r="G158" s="89" t="s">
        <v>358</v>
      </c>
      <c r="H158" s="78" t="s">
        <v>484</v>
      </c>
      <c r="I158" s="78" t="s">
        <v>171</v>
      </c>
      <c r="J158" s="78"/>
      <c r="K158" s="83">
        <v>0.5</v>
      </c>
      <c r="L158" s="89" t="s">
        <v>173</v>
      </c>
      <c r="M158" s="90">
        <v>5.5E-2</v>
      </c>
      <c r="N158" s="90">
        <v>1.03E-2</v>
      </c>
      <c r="O158" s="83">
        <v>0.6</v>
      </c>
      <c r="P158" s="85">
        <v>102.22</v>
      </c>
      <c r="Q158" s="78"/>
      <c r="R158" s="83">
        <v>6.0999999999999997E-4</v>
      </c>
      <c r="S158" s="84">
        <v>4.9473343478062296E-9</v>
      </c>
      <c r="T158" s="84">
        <f t="shared" si="2"/>
        <v>4.239115876516577E-9</v>
      </c>
      <c r="U158" s="84">
        <f>R158/'סכום נכסי הקרן'!$C$42</f>
        <v>1.7184927212835845E-10</v>
      </c>
    </row>
    <row r="159" spans="2:21" s="127" customFormat="1">
      <c r="B159" s="112" t="s">
        <v>661</v>
      </c>
      <c r="C159" s="78" t="s">
        <v>662</v>
      </c>
      <c r="D159" s="89" t="s">
        <v>129</v>
      </c>
      <c r="E159" s="89" t="s">
        <v>305</v>
      </c>
      <c r="F159" s="78" t="s">
        <v>646</v>
      </c>
      <c r="G159" s="89" t="s">
        <v>160</v>
      </c>
      <c r="H159" s="78" t="s">
        <v>484</v>
      </c>
      <c r="I159" s="78" t="s">
        <v>169</v>
      </c>
      <c r="J159" s="78"/>
      <c r="K159" s="83">
        <v>3.3999999999999995</v>
      </c>
      <c r="L159" s="89" t="s">
        <v>173</v>
      </c>
      <c r="M159" s="90">
        <v>2.4E-2</v>
      </c>
      <c r="N159" s="90">
        <v>1.5300000000000001E-2</v>
      </c>
      <c r="O159" s="83">
        <v>0.8</v>
      </c>
      <c r="P159" s="85">
        <v>103.18</v>
      </c>
      <c r="Q159" s="78"/>
      <c r="R159" s="83">
        <v>8.1999999999999998E-4</v>
      </c>
      <c r="S159" s="84">
        <v>2.8569387900864226E-9</v>
      </c>
      <c r="T159" s="84">
        <f t="shared" si="2"/>
        <v>5.6984836372845783E-9</v>
      </c>
      <c r="U159" s="84">
        <f>R159/'סכום נכסי הקרן'!$C$42</f>
        <v>2.3101049695943269E-10</v>
      </c>
    </row>
    <row r="160" spans="2:21" s="127" customFormat="1">
      <c r="B160" s="112" t="s">
        <v>663</v>
      </c>
      <c r="C160" s="78" t="s">
        <v>664</v>
      </c>
      <c r="D160" s="89" t="s">
        <v>129</v>
      </c>
      <c r="E160" s="89" t="s">
        <v>305</v>
      </c>
      <c r="F160" s="78" t="s">
        <v>483</v>
      </c>
      <c r="G160" s="89" t="s">
        <v>307</v>
      </c>
      <c r="H160" s="78" t="s">
        <v>532</v>
      </c>
      <c r="I160" s="78" t="s">
        <v>169</v>
      </c>
      <c r="J160" s="78"/>
      <c r="K160" s="83">
        <v>3.08</v>
      </c>
      <c r="L160" s="89" t="s">
        <v>173</v>
      </c>
      <c r="M160" s="90">
        <v>2.6200000000000001E-2</v>
      </c>
      <c r="N160" s="90">
        <v>1.4000000000000002E-2</v>
      </c>
      <c r="O160" s="83">
        <v>947</v>
      </c>
      <c r="P160" s="85">
        <v>104</v>
      </c>
      <c r="Q160" s="78"/>
      <c r="R160" s="83">
        <v>0.98487999999999998</v>
      </c>
      <c r="S160" s="84">
        <v>9.8106248964031159E-6</v>
      </c>
      <c r="T160" s="84">
        <f t="shared" si="2"/>
        <v>6.8442958105961415E-6</v>
      </c>
      <c r="U160" s="84">
        <f>R160/'סכום נכסי הקרן'!$C$42</f>
        <v>2.7746051005537324E-7</v>
      </c>
    </row>
    <row r="161" spans="2:21" s="127" customFormat="1">
      <c r="B161" s="112" t="s">
        <v>665</v>
      </c>
      <c r="C161" s="78" t="s">
        <v>666</v>
      </c>
      <c r="D161" s="89" t="s">
        <v>129</v>
      </c>
      <c r="E161" s="89" t="s">
        <v>305</v>
      </c>
      <c r="F161" s="78" t="s">
        <v>535</v>
      </c>
      <c r="G161" s="89" t="s">
        <v>336</v>
      </c>
      <c r="H161" s="78" t="s">
        <v>532</v>
      </c>
      <c r="I161" s="78" t="s">
        <v>169</v>
      </c>
      <c r="J161" s="78"/>
      <c r="K161" s="83">
        <v>2.37</v>
      </c>
      <c r="L161" s="89" t="s">
        <v>173</v>
      </c>
      <c r="M161" s="90">
        <v>0.05</v>
      </c>
      <c r="N161" s="90">
        <v>1.84E-2</v>
      </c>
      <c r="O161" s="83">
        <v>0.45</v>
      </c>
      <c r="P161" s="85">
        <v>107.54</v>
      </c>
      <c r="Q161" s="78"/>
      <c r="R161" s="83">
        <v>4.7999999999999996E-4</v>
      </c>
      <c r="S161" s="84">
        <v>2.1686746987951808E-9</v>
      </c>
      <c r="T161" s="84">
        <f t="shared" si="2"/>
        <v>3.3356977388982895E-9</v>
      </c>
      <c r="U161" s="84">
        <f>R161/'סכום נכסי הקרן'!$C$42</f>
        <v>1.3522565675674107E-10</v>
      </c>
    </row>
    <row r="162" spans="2:21" s="127" customFormat="1">
      <c r="B162" s="112" t="s">
        <v>667</v>
      </c>
      <c r="C162" s="78" t="s">
        <v>668</v>
      </c>
      <c r="D162" s="89" t="s">
        <v>129</v>
      </c>
      <c r="E162" s="89" t="s">
        <v>305</v>
      </c>
      <c r="F162" s="78" t="s">
        <v>535</v>
      </c>
      <c r="G162" s="89" t="s">
        <v>336</v>
      </c>
      <c r="H162" s="78" t="s">
        <v>532</v>
      </c>
      <c r="I162" s="78" t="s">
        <v>169</v>
      </c>
      <c r="J162" s="78"/>
      <c r="K162" s="83">
        <v>3.25</v>
      </c>
      <c r="L162" s="89" t="s">
        <v>173</v>
      </c>
      <c r="M162" s="90">
        <v>4.6500000000000007E-2</v>
      </c>
      <c r="N162" s="90">
        <v>2.06E-2</v>
      </c>
      <c r="O162" s="83">
        <v>285</v>
      </c>
      <c r="P162" s="85">
        <v>108.56</v>
      </c>
      <c r="Q162" s="78"/>
      <c r="R162" s="83">
        <v>0.30939999999999995</v>
      </c>
      <c r="S162" s="84">
        <v>1.4693380090933979E-6</v>
      </c>
      <c r="T162" s="84">
        <f t="shared" si="2"/>
        <v>2.1501351675315222E-6</v>
      </c>
      <c r="U162" s="84">
        <f>R162/'סכום נכסי הקרן'!$C$42</f>
        <v>8.7164204584449343E-8</v>
      </c>
    </row>
    <row r="163" spans="2:21" s="127" customFormat="1">
      <c r="B163" s="112" t="s">
        <v>669</v>
      </c>
      <c r="C163" s="78" t="s">
        <v>670</v>
      </c>
      <c r="D163" s="89" t="s">
        <v>129</v>
      </c>
      <c r="E163" s="89" t="s">
        <v>305</v>
      </c>
      <c r="F163" s="78" t="s">
        <v>671</v>
      </c>
      <c r="G163" s="89" t="s">
        <v>376</v>
      </c>
      <c r="H163" s="78" t="s">
        <v>532</v>
      </c>
      <c r="I163" s="78" t="s">
        <v>171</v>
      </c>
      <c r="J163" s="78"/>
      <c r="K163" s="83">
        <v>2.94</v>
      </c>
      <c r="L163" s="89" t="s">
        <v>173</v>
      </c>
      <c r="M163" s="90">
        <v>3.4000000000000002E-2</v>
      </c>
      <c r="N163" s="90">
        <v>2.4900000000000002E-2</v>
      </c>
      <c r="O163" s="83">
        <v>0.06</v>
      </c>
      <c r="P163" s="85">
        <v>103.21</v>
      </c>
      <c r="Q163" s="78"/>
      <c r="R163" s="83">
        <v>5.9999999999999995E-5</v>
      </c>
      <c r="S163" s="84">
        <v>1.1551407044836977E-10</v>
      </c>
      <c r="T163" s="84">
        <f t="shared" si="2"/>
        <v>4.1696221736228619E-10</v>
      </c>
      <c r="U163" s="84">
        <f>R163/'סכום נכסי הקרן'!$C$42</f>
        <v>1.6903207094592634E-11</v>
      </c>
    </row>
    <row r="164" spans="2:21" s="127" customFormat="1">
      <c r="B164" s="112" t="s">
        <v>672</v>
      </c>
      <c r="C164" s="78" t="s">
        <v>673</v>
      </c>
      <c r="D164" s="89" t="s">
        <v>129</v>
      </c>
      <c r="E164" s="89" t="s">
        <v>305</v>
      </c>
      <c r="F164" s="78" t="s">
        <v>556</v>
      </c>
      <c r="G164" s="89" t="s">
        <v>336</v>
      </c>
      <c r="H164" s="78" t="s">
        <v>532</v>
      </c>
      <c r="I164" s="78" t="s">
        <v>171</v>
      </c>
      <c r="J164" s="78"/>
      <c r="K164" s="83">
        <v>4.5100000000000007</v>
      </c>
      <c r="L164" s="89" t="s">
        <v>173</v>
      </c>
      <c r="M164" s="90">
        <v>3.7000000000000005E-2</v>
      </c>
      <c r="N164" s="90">
        <v>2.2600000000000006E-2</v>
      </c>
      <c r="O164" s="83">
        <v>0.56999999999999995</v>
      </c>
      <c r="P164" s="85">
        <v>106.6</v>
      </c>
      <c r="Q164" s="78"/>
      <c r="R164" s="83">
        <v>5.9999999999999995E-4</v>
      </c>
      <c r="S164" s="84">
        <v>2.2920485566385162E-9</v>
      </c>
      <c r="T164" s="84">
        <f t="shared" si="2"/>
        <v>4.1696221736228619E-9</v>
      </c>
      <c r="U164" s="84">
        <f>R164/'סכום נכסי הקרן'!$C$42</f>
        <v>1.6903207094592635E-10</v>
      </c>
    </row>
    <row r="165" spans="2:21" s="127" customFormat="1">
      <c r="B165" s="112" t="s">
        <v>674</v>
      </c>
      <c r="C165" s="78" t="s">
        <v>675</v>
      </c>
      <c r="D165" s="89" t="s">
        <v>129</v>
      </c>
      <c r="E165" s="89" t="s">
        <v>305</v>
      </c>
      <c r="F165" s="78" t="s">
        <v>676</v>
      </c>
      <c r="G165" s="89" t="s">
        <v>465</v>
      </c>
      <c r="H165" s="78" t="s">
        <v>532</v>
      </c>
      <c r="I165" s="78" t="s">
        <v>169</v>
      </c>
      <c r="J165" s="78"/>
      <c r="K165" s="83">
        <v>0.3</v>
      </c>
      <c r="L165" s="89" t="s">
        <v>173</v>
      </c>
      <c r="M165" s="90">
        <v>8.5000000000000006E-2</v>
      </c>
      <c r="N165" s="90">
        <v>7.4000000000000012E-3</v>
      </c>
      <c r="O165" s="83">
        <v>0.33</v>
      </c>
      <c r="P165" s="85">
        <v>104.02</v>
      </c>
      <c r="Q165" s="78"/>
      <c r="R165" s="83">
        <v>3.5E-4</v>
      </c>
      <c r="S165" s="84">
        <v>1.2092023951866388E-9</v>
      </c>
      <c r="T165" s="84">
        <f t="shared" si="2"/>
        <v>2.4322796012800029E-9</v>
      </c>
      <c r="U165" s="84">
        <f>R165/'סכום נכסי הקרן'!$C$42</f>
        <v>9.8602041385123709E-11</v>
      </c>
    </row>
    <row r="166" spans="2:21" s="127" customFormat="1">
      <c r="B166" s="112" t="s">
        <v>677</v>
      </c>
      <c r="C166" s="78" t="s">
        <v>678</v>
      </c>
      <c r="D166" s="89" t="s">
        <v>129</v>
      </c>
      <c r="E166" s="89" t="s">
        <v>305</v>
      </c>
      <c r="F166" s="78" t="s">
        <v>568</v>
      </c>
      <c r="G166" s="89" t="s">
        <v>376</v>
      </c>
      <c r="H166" s="78" t="s">
        <v>563</v>
      </c>
      <c r="I166" s="78" t="s">
        <v>169</v>
      </c>
      <c r="J166" s="78"/>
      <c r="K166" s="83">
        <v>2.16</v>
      </c>
      <c r="L166" s="89" t="s">
        <v>173</v>
      </c>
      <c r="M166" s="90">
        <v>3.3000000000000002E-2</v>
      </c>
      <c r="N166" s="90">
        <v>2.2700000000000001E-2</v>
      </c>
      <c r="O166" s="83">
        <v>473.21</v>
      </c>
      <c r="P166" s="85">
        <v>102.68</v>
      </c>
      <c r="Q166" s="78"/>
      <c r="R166" s="83">
        <v>0.48588999999999999</v>
      </c>
      <c r="S166" s="84">
        <v>6.9216673410664075E-7</v>
      </c>
      <c r="T166" s="84">
        <f t="shared" si="2"/>
        <v>3.3766295299026875E-6</v>
      </c>
      <c r="U166" s="84">
        <f>R166/'סכום נכסי הקרן'!$C$42</f>
        <v>1.3688498825319359E-7</v>
      </c>
    </row>
    <row r="167" spans="2:21" s="127" customFormat="1">
      <c r="B167" s="112" t="s">
        <v>679</v>
      </c>
      <c r="C167" s="78" t="s">
        <v>680</v>
      </c>
      <c r="D167" s="89" t="s">
        <v>129</v>
      </c>
      <c r="E167" s="89" t="s">
        <v>305</v>
      </c>
      <c r="F167" s="78" t="s">
        <v>571</v>
      </c>
      <c r="G167" s="89" t="s">
        <v>393</v>
      </c>
      <c r="H167" s="78" t="s">
        <v>563</v>
      </c>
      <c r="I167" s="78" t="s">
        <v>171</v>
      </c>
      <c r="J167" s="78"/>
      <c r="K167" s="83">
        <v>2.58</v>
      </c>
      <c r="L167" s="89" t="s">
        <v>173</v>
      </c>
      <c r="M167" s="90">
        <v>0.06</v>
      </c>
      <c r="N167" s="90">
        <v>1.8799999999999997E-2</v>
      </c>
      <c r="O167" s="83">
        <v>0.1</v>
      </c>
      <c r="P167" s="85">
        <v>110.84</v>
      </c>
      <c r="Q167" s="78"/>
      <c r="R167" s="83">
        <v>1.1E-4</v>
      </c>
      <c r="S167" s="84">
        <v>1.6247340675896522E-10</v>
      </c>
      <c r="T167" s="84">
        <f t="shared" si="2"/>
        <v>7.6443073183085816E-10</v>
      </c>
      <c r="U167" s="84">
        <f>R167/'סכום נכסי הקרן'!$C$42</f>
        <v>3.0989213006753166E-11</v>
      </c>
    </row>
    <row r="168" spans="2:21" s="127" customFormat="1">
      <c r="B168" s="112" t="s">
        <v>681</v>
      </c>
      <c r="C168" s="78" t="s">
        <v>682</v>
      </c>
      <c r="D168" s="89" t="s">
        <v>129</v>
      </c>
      <c r="E168" s="89" t="s">
        <v>305</v>
      </c>
      <c r="F168" s="78" t="s">
        <v>683</v>
      </c>
      <c r="G168" s="89" t="s">
        <v>376</v>
      </c>
      <c r="H168" s="78" t="s">
        <v>563</v>
      </c>
      <c r="I168" s="78" t="s">
        <v>169</v>
      </c>
      <c r="J168" s="78"/>
      <c r="K168" s="83">
        <v>0.42000000000000004</v>
      </c>
      <c r="L168" s="89" t="s">
        <v>173</v>
      </c>
      <c r="M168" s="90">
        <v>2.3599999999999999E-2</v>
      </c>
      <c r="N168" s="90">
        <v>8.6000000000000017E-3</v>
      </c>
      <c r="O168" s="83">
        <v>2964.1</v>
      </c>
      <c r="P168" s="85">
        <v>100.82</v>
      </c>
      <c r="Q168" s="78"/>
      <c r="R168" s="83">
        <v>2.98841</v>
      </c>
      <c r="S168" s="84">
        <v>2.9059803921568624E-4</v>
      </c>
      <c r="T168" s="84">
        <f t="shared" si="2"/>
        <v>2.0767567666460499E-5</v>
      </c>
      <c r="U168" s="84">
        <f>R168/'סכום נכסי הקרן'!$C$42</f>
        <v>8.41895218559193E-7</v>
      </c>
    </row>
    <row r="169" spans="2:21" s="127" customFormat="1">
      <c r="B169" s="112" t="s">
        <v>684</v>
      </c>
      <c r="C169" s="78" t="s">
        <v>685</v>
      </c>
      <c r="D169" s="89" t="s">
        <v>129</v>
      </c>
      <c r="E169" s="89" t="s">
        <v>305</v>
      </c>
      <c r="F169" s="78" t="s">
        <v>587</v>
      </c>
      <c r="G169" s="89" t="s">
        <v>336</v>
      </c>
      <c r="H169" s="78" t="s">
        <v>563</v>
      </c>
      <c r="I169" s="78" t="s">
        <v>169</v>
      </c>
      <c r="J169" s="78"/>
      <c r="K169" s="83">
        <v>0.91000000000000014</v>
      </c>
      <c r="L169" s="89" t="s">
        <v>173</v>
      </c>
      <c r="M169" s="90">
        <v>3.5099999999999999E-2</v>
      </c>
      <c r="N169" s="90">
        <v>1.0500000000000001E-2</v>
      </c>
      <c r="O169" s="83">
        <v>0.4</v>
      </c>
      <c r="P169" s="85">
        <v>102.18</v>
      </c>
      <c r="Q169" s="78"/>
      <c r="R169" s="83">
        <v>4.0999999999999999E-4</v>
      </c>
      <c r="S169" s="84">
        <v>2.3994510056099165E-9</v>
      </c>
      <c r="T169" s="84">
        <f t="shared" si="2"/>
        <v>2.8492418186422891E-9</v>
      </c>
      <c r="U169" s="84">
        <f>R169/'סכום נכסי הקרן'!$C$42</f>
        <v>1.1550524847971635E-10</v>
      </c>
    </row>
    <row r="170" spans="2:21" s="127" customFormat="1">
      <c r="B170" s="112" t="s">
        <v>686</v>
      </c>
      <c r="C170" s="78" t="s">
        <v>687</v>
      </c>
      <c r="D170" s="89" t="s">
        <v>129</v>
      </c>
      <c r="E170" s="89" t="s">
        <v>305</v>
      </c>
      <c r="F170" s="78" t="s">
        <v>594</v>
      </c>
      <c r="G170" s="89" t="s">
        <v>336</v>
      </c>
      <c r="H170" s="78" t="s">
        <v>563</v>
      </c>
      <c r="I170" s="78" t="s">
        <v>171</v>
      </c>
      <c r="J170" s="78"/>
      <c r="K170" s="83">
        <v>3.5799999999999996</v>
      </c>
      <c r="L170" s="89" t="s">
        <v>173</v>
      </c>
      <c r="M170" s="90">
        <v>5.74E-2</v>
      </c>
      <c r="N170" s="90">
        <v>2.6699999999999998E-2</v>
      </c>
      <c r="O170" s="83">
        <v>0.67</v>
      </c>
      <c r="P170" s="85">
        <v>112.79</v>
      </c>
      <c r="Q170" s="78"/>
      <c r="R170" s="83">
        <v>7.6000000000000004E-4</v>
      </c>
      <c r="S170" s="84">
        <v>1.6631479090556964E-9</v>
      </c>
      <c r="T170" s="84">
        <f t="shared" si="2"/>
        <v>5.2815214199222929E-9</v>
      </c>
      <c r="U170" s="84">
        <f>R170/'סכום נכסי הקרן'!$C$42</f>
        <v>2.1410728986484006E-10</v>
      </c>
    </row>
    <row r="171" spans="2:21" s="127" customFormat="1">
      <c r="B171" s="112" t="s">
        <v>688</v>
      </c>
      <c r="C171" s="78" t="s">
        <v>689</v>
      </c>
      <c r="D171" s="89" t="s">
        <v>129</v>
      </c>
      <c r="E171" s="89" t="s">
        <v>305</v>
      </c>
      <c r="F171" s="78" t="s">
        <v>690</v>
      </c>
      <c r="G171" s="89" t="s">
        <v>376</v>
      </c>
      <c r="H171" s="78" t="s">
        <v>605</v>
      </c>
      <c r="I171" s="78" t="s">
        <v>169</v>
      </c>
      <c r="J171" s="78"/>
      <c r="K171" s="83">
        <v>1.8399999999999999</v>
      </c>
      <c r="L171" s="89" t="s">
        <v>173</v>
      </c>
      <c r="M171" s="90">
        <v>4.2999999999999997E-2</v>
      </c>
      <c r="N171" s="90">
        <v>2.8199999999999999E-2</v>
      </c>
      <c r="O171" s="83">
        <v>0.16</v>
      </c>
      <c r="P171" s="85">
        <v>103.12</v>
      </c>
      <c r="Q171" s="78"/>
      <c r="R171" s="83">
        <v>1.6000000000000001E-4</v>
      </c>
      <c r="S171" s="84">
        <v>2.7706202699288918E-10</v>
      </c>
      <c r="T171" s="84">
        <f t="shared" si="2"/>
        <v>1.1118992462994301E-9</v>
      </c>
      <c r="U171" s="84">
        <f>R171/'סכום נכסי הקרן'!$C$42</f>
        <v>4.5075218918913702E-11</v>
      </c>
    </row>
    <row r="172" spans="2:21" s="127" customFormat="1">
      <c r="B172" s="112" t="s">
        <v>691</v>
      </c>
      <c r="C172" s="78" t="s">
        <v>692</v>
      </c>
      <c r="D172" s="89" t="s">
        <v>129</v>
      </c>
      <c r="E172" s="89" t="s">
        <v>305</v>
      </c>
      <c r="F172" s="78" t="s">
        <v>690</v>
      </c>
      <c r="G172" s="89" t="s">
        <v>376</v>
      </c>
      <c r="H172" s="78" t="s">
        <v>605</v>
      </c>
      <c r="I172" s="78" t="s">
        <v>169</v>
      </c>
      <c r="J172" s="78"/>
      <c r="K172" s="83">
        <v>2.7600000000000007</v>
      </c>
      <c r="L172" s="89" t="s">
        <v>173</v>
      </c>
      <c r="M172" s="90">
        <v>4.2500000000000003E-2</v>
      </c>
      <c r="N172" s="90">
        <v>3.2700000000000007E-2</v>
      </c>
      <c r="O172" s="83">
        <v>0.56000000000000005</v>
      </c>
      <c r="P172" s="85">
        <v>103.4</v>
      </c>
      <c r="Q172" s="78"/>
      <c r="R172" s="83">
        <v>5.8E-4</v>
      </c>
      <c r="S172" s="84">
        <v>9.2279227715143264E-10</v>
      </c>
      <c r="T172" s="84">
        <f t="shared" si="2"/>
        <v>4.0306347678354335E-9</v>
      </c>
      <c r="U172" s="84">
        <f>R172/'סכום נכסי הקרן'!$C$42</f>
        <v>1.6339766858106214E-10</v>
      </c>
    </row>
    <row r="173" spans="2:21" s="127" customFormat="1">
      <c r="B173" s="112" t="s">
        <v>693</v>
      </c>
      <c r="C173" s="78" t="s">
        <v>694</v>
      </c>
      <c r="D173" s="89" t="s">
        <v>129</v>
      </c>
      <c r="E173" s="89" t="s">
        <v>305</v>
      </c>
      <c r="F173" s="78" t="s">
        <v>695</v>
      </c>
      <c r="G173" s="89" t="s">
        <v>393</v>
      </c>
      <c r="H173" s="78" t="s">
        <v>696</v>
      </c>
      <c r="I173" s="78"/>
      <c r="J173" s="78"/>
      <c r="K173" s="83">
        <v>5.3</v>
      </c>
      <c r="L173" s="89" t="s">
        <v>173</v>
      </c>
      <c r="M173" s="90">
        <v>3.4500000000000003E-2</v>
      </c>
      <c r="N173" s="90">
        <v>0.29499999999999998</v>
      </c>
      <c r="O173" s="83">
        <v>0.93</v>
      </c>
      <c r="P173" s="85">
        <v>35.83</v>
      </c>
      <c r="Q173" s="78"/>
      <c r="R173" s="83">
        <v>3.3E-4</v>
      </c>
      <c r="S173" s="84">
        <v>1.5929643840089973E-9</v>
      </c>
      <c r="T173" s="84">
        <f t="shared" si="2"/>
        <v>2.2932921954925745E-9</v>
      </c>
      <c r="U173" s="84">
        <f>R173/'סכום נכסי הקרן'!$C$42</f>
        <v>9.2967639020259492E-11</v>
      </c>
    </row>
    <row r="174" spans="2:21" s="127" customFormat="1">
      <c r="B174" s="128"/>
    </row>
    <row r="175" spans="2:21" s="127" customFormat="1">
      <c r="B175" s="128"/>
    </row>
    <row r="176" spans="2:21" s="127" customFormat="1">
      <c r="B176" s="128"/>
    </row>
    <row r="177" spans="2:2" s="127" customFormat="1">
      <c r="B177" s="129" t="s">
        <v>262</v>
      </c>
    </row>
    <row r="178" spans="2:2" s="127" customFormat="1">
      <c r="B178" s="129" t="s">
        <v>121</v>
      </c>
    </row>
    <row r="179" spans="2:2" s="127" customFormat="1">
      <c r="B179" s="129" t="s">
        <v>247</v>
      </c>
    </row>
    <row r="180" spans="2:2" s="127" customFormat="1">
      <c r="B180" s="129" t="s">
        <v>257</v>
      </c>
    </row>
    <row r="181" spans="2:2" s="127" customFormat="1">
      <c r="B181" s="129" t="s">
        <v>255</v>
      </c>
    </row>
    <row r="182" spans="2:2" s="127" customFormat="1">
      <c r="B182" s="128"/>
    </row>
    <row r="183" spans="2:2" s="127" customFormat="1">
      <c r="B183" s="128"/>
    </row>
    <row r="184" spans="2:2" s="127" customFormat="1">
      <c r="B184" s="128"/>
    </row>
    <row r="185" spans="2:2" s="127" customFormat="1">
      <c r="B185" s="128"/>
    </row>
    <row r="186" spans="2:2" s="127" customFormat="1">
      <c r="B186" s="128"/>
    </row>
    <row r="187" spans="2:2" s="127" customFormat="1">
      <c r="B187" s="128"/>
    </row>
    <row r="188" spans="2:2" s="127" customFormat="1">
      <c r="B188" s="128"/>
    </row>
    <row r="189" spans="2:2" s="127" customFormat="1">
      <c r="B189" s="128"/>
    </row>
    <row r="190" spans="2:2" s="127" customFormat="1">
      <c r="B190" s="128"/>
    </row>
    <row r="191" spans="2:2" s="127" customFormat="1">
      <c r="B191" s="128"/>
    </row>
    <row r="192" spans="2:2" s="127" customFormat="1">
      <c r="B192" s="128"/>
    </row>
    <row r="193" spans="2:2" s="127" customFormat="1">
      <c r="B193" s="128"/>
    </row>
    <row r="194" spans="2:2" s="127" customFormat="1">
      <c r="B194" s="128"/>
    </row>
    <row r="195" spans="2:2" s="127" customFormat="1">
      <c r="B195" s="128"/>
    </row>
    <row r="196" spans="2:2" s="127" customFormat="1">
      <c r="B196" s="128"/>
    </row>
    <row r="197" spans="2:2" s="127" customFormat="1">
      <c r="B197" s="128"/>
    </row>
    <row r="198" spans="2:2" s="127" customFormat="1">
      <c r="B198" s="128"/>
    </row>
    <row r="199" spans="2:2" s="127" customFormat="1">
      <c r="B199" s="128"/>
    </row>
    <row r="200" spans="2:2" s="127" customFormat="1">
      <c r="B200" s="128"/>
    </row>
    <row r="201" spans="2:2" s="127" customFormat="1">
      <c r="B201" s="128"/>
    </row>
    <row r="202" spans="2:2" s="127" customFormat="1">
      <c r="B202" s="128"/>
    </row>
    <row r="203" spans="2:2" s="127" customFormat="1">
      <c r="B203" s="128"/>
    </row>
    <row r="204" spans="2:2" s="127" customFormat="1">
      <c r="B204" s="128"/>
    </row>
    <row r="205" spans="2:2" s="127" customFormat="1">
      <c r="B205" s="128"/>
    </row>
    <row r="206" spans="2:2" s="127" customFormat="1">
      <c r="B206" s="128"/>
    </row>
    <row r="207" spans="2:2" s="127" customFormat="1">
      <c r="B207" s="128"/>
    </row>
    <row r="208" spans="2:2" s="127" customFormat="1">
      <c r="B208" s="128"/>
    </row>
    <row r="209" spans="2:2" s="127" customFormat="1">
      <c r="B209" s="128"/>
    </row>
    <row r="210" spans="2:2" s="127" customFormat="1">
      <c r="B210" s="128"/>
    </row>
    <row r="211" spans="2:2" s="127" customFormat="1">
      <c r="B211" s="128"/>
    </row>
    <row r="212" spans="2:2" s="127" customFormat="1">
      <c r="B212" s="128"/>
    </row>
    <row r="213" spans="2:2" s="127" customFormat="1">
      <c r="B213" s="128"/>
    </row>
    <row r="214" spans="2:2" s="127" customFormat="1">
      <c r="B214" s="128"/>
    </row>
    <row r="215" spans="2:2" s="127" customFormat="1">
      <c r="B215" s="128"/>
    </row>
    <row r="216" spans="2:2" s="127" customFormat="1">
      <c r="B216" s="128"/>
    </row>
    <row r="217" spans="2:2" s="127" customFormat="1">
      <c r="B217" s="128"/>
    </row>
    <row r="218" spans="2:2" s="127" customFormat="1">
      <c r="B218" s="128"/>
    </row>
    <row r="219" spans="2:2" s="127" customFormat="1">
      <c r="B219" s="128"/>
    </row>
    <row r="220" spans="2:2" s="127" customFormat="1">
      <c r="B220" s="128"/>
    </row>
    <row r="221" spans="2:2" s="127" customFormat="1">
      <c r="B221" s="128"/>
    </row>
    <row r="222" spans="2:2" s="127" customFormat="1">
      <c r="B222" s="128"/>
    </row>
    <row r="223" spans="2:2" s="127" customFormat="1">
      <c r="B223" s="128"/>
    </row>
    <row r="224" spans="2:2" s="127" customFormat="1">
      <c r="B224" s="128"/>
    </row>
    <row r="225" spans="2:2" s="127" customFormat="1">
      <c r="B225" s="128"/>
    </row>
    <row r="226" spans="2:2" s="127" customFormat="1">
      <c r="B226" s="128"/>
    </row>
    <row r="227" spans="2:2" s="127" customFormat="1">
      <c r="B227" s="128"/>
    </row>
    <row r="228" spans="2:2" s="127" customFormat="1">
      <c r="B228" s="128"/>
    </row>
    <row r="229" spans="2:2" s="127" customFormat="1">
      <c r="B229" s="128"/>
    </row>
    <row r="230" spans="2:2" s="127" customFormat="1">
      <c r="B230" s="128"/>
    </row>
    <row r="231" spans="2:2" s="127" customFormat="1">
      <c r="B231" s="128"/>
    </row>
    <row r="232" spans="2:2" s="127" customFormat="1">
      <c r="B232" s="128"/>
    </row>
    <row r="233" spans="2:2" s="127" customFormat="1">
      <c r="B233" s="128"/>
    </row>
    <row r="234" spans="2:2" s="127" customFormat="1">
      <c r="B234" s="128"/>
    </row>
    <row r="235" spans="2:2" s="127" customFormat="1">
      <c r="B235" s="128"/>
    </row>
    <row r="236" spans="2:2" s="127" customFormat="1">
      <c r="B236" s="128"/>
    </row>
    <row r="237" spans="2:2" s="127" customFormat="1">
      <c r="B237" s="128"/>
    </row>
    <row r="238" spans="2:2" s="127" customFormat="1">
      <c r="B238" s="128"/>
    </row>
    <row r="239" spans="2:2" s="127" customFormat="1">
      <c r="B239" s="128"/>
    </row>
    <row r="240" spans="2:2" s="127" customFormat="1">
      <c r="B240" s="128"/>
    </row>
    <row r="241" spans="2:2" s="127" customFormat="1">
      <c r="B241" s="128"/>
    </row>
    <row r="242" spans="2:2" s="127" customFormat="1">
      <c r="B242" s="128"/>
    </row>
    <row r="243" spans="2:2" s="127" customFormat="1">
      <c r="B243" s="128"/>
    </row>
    <row r="244" spans="2:2" s="127" customFormat="1">
      <c r="B244" s="128"/>
    </row>
    <row r="245" spans="2:2" s="127" customFormat="1">
      <c r="B245" s="128"/>
    </row>
    <row r="246" spans="2:2" s="127" customFormat="1">
      <c r="B246" s="128"/>
    </row>
    <row r="247" spans="2:2" s="127" customFormat="1">
      <c r="B247" s="128"/>
    </row>
    <row r="248" spans="2:2" s="127" customFormat="1">
      <c r="B248" s="128"/>
    </row>
    <row r="249" spans="2:2" s="127" customFormat="1">
      <c r="B249" s="128"/>
    </row>
    <row r="250" spans="2:2" s="127" customFormat="1">
      <c r="B250" s="128"/>
    </row>
    <row r="251" spans="2:2" s="127" customFormat="1">
      <c r="B251" s="128"/>
    </row>
    <row r="252" spans="2:2" s="127" customFormat="1">
      <c r="B252" s="128"/>
    </row>
    <row r="253" spans="2:2" s="127" customFormat="1">
      <c r="B253" s="128"/>
    </row>
    <row r="254" spans="2:2" s="127" customFormat="1">
      <c r="B254" s="128"/>
    </row>
    <row r="255" spans="2:2" s="127" customFormat="1">
      <c r="B255" s="128"/>
    </row>
    <row r="256" spans="2:2" s="127" customFormat="1">
      <c r="B256" s="128"/>
    </row>
    <row r="257" spans="2:2" s="127" customFormat="1">
      <c r="B257" s="128"/>
    </row>
    <row r="258" spans="2:2" s="127" customFormat="1">
      <c r="B258" s="128"/>
    </row>
    <row r="259" spans="2:2" s="127" customFormat="1">
      <c r="B259" s="128"/>
    </row>
    <row r="260" spans="2:2" s="127" customFormat="1">
      <c r="B260" s="128"/>
    </row>
    <row r="261" spans="2:2" s="127" customFormat="1">
      <c r="B261" s="128"/>
    </row>
    <row r="262" spans="2:2" s="127" customFormat="1">
      <c r="B262" s="128"/>
    </row>
    <row r="263" spans="2:2" s="127" customFormat="1">
      <c r="B263" s="128"/>
    </row>
    <row r="264" spans="2:2" s="127" customFormat="1">
      <c r="B264" s="128"/>
    </row>
    <row r="265" spans="2:2" s="127" customFormat="1">
      <c r="B265" s="128"/>
    </row>
    <row r="266" spans="2:2" s="127" customFormat="1">
      <c r="B266" s="128"/>
    </row>
    <row r="267" spans="2:2" s="127" customFormat="1">
      <c r="B267" s="128"/>
    </row>
    <row r="268" spans="2:2" s="127" customFormat="1">
      <c r="B268" s="128"/>
    </row>
    <row r="269" spans="2:2" s="127" customFormat="1">
      <c r="B269" s="128"/>
    </row>
    <row r="270" spans="2:2" s="127" customFormat="1">
      <c r="B270" s="128"/>
    </row>
    <row r="271" spans="2:2" s="127" customFormat="1">
      <c r="B271" s="128"/>
    </row>
    <row r="272" spans="2:2" s="127" customFormat="1">
      <c r="B272" s="128"/>
    </row>
    <row r="273" spans="2:2" s="127" customFormat="1">
      <c r="B273" s="128"/>
    </row>
    <row r="274" spans="2:2" s="127" customFormat="1">
      <c r="B274" s="128"/>
    </row>
    <row r="275" spans="2:2" s="127" customFormat="1">
      <c r="B275" s="128"/>
    </row>
    <row r="276" spans="2:2" s="127" customFormat="1">
      <c r="B276" s="128"/>
    </row>
    <row r="277" spans="2:2" s="127" customFormat="1">
      <c r="B277" s="128"/>
    </row>
    <row r="278" spans="2:2" s="127" customFormat="1">
      <c r="B278" s="128"/>
    </row>
    <row r="279" spans="2:2" s="127" customFormat="1">
      <c r="B279" s="128"/>
    </row>
    <row r="280" spans="2:2" s="127" customFormat="1">
      <c r="B280" s="128"/>
    </row>
    <row r="281" spans="2:2" s="127" customFormat="1">
      <c r="B281" s="128"/>
    </row>
    <row r="282" spans="2:2" s="127" customFormat="1">
      <c r="B282" s="128"/>
    </row>
    <row r="283" spans="2:2" s="127" customFormat="1">
      <c r="B283" s="128"/>
    </row>
    <row r="284" spans="2:2" s="127" customFormat="1">
      <c r="B284" s="128"/>
    </row>
    <row r="285" spans="2:2" s="127" customFormat="1">
      <c r="B285" s="128"/>
    </row>
    <row r="286" spans="2:2" s="127" customFormat="1">
      <c r="B286" s="128"/>
    </row>
    <row r="287" spans="2:2" s="127" customFormat="1">
      <c r="B287" s="128"/>
    </row>
    <row r="288" spans="2:2" s="127" customFormat="1">
      <c r="B288" s="128"/>
    </row>
    <row r="289" spans="2:2" s="127" customFormat="1">
      <c r="B289" s="128"/>
    </row>
    <row r="290" spans="2:2" s="127" customFormat="1">
      <c r="B290" s="128"/>
    </row>
    <row r="291" spans="2:2" s="127" customFormat="1">
      <c r="B291" s="128"/>
    </row>
    <row r="292" spans="2:2" s="127" customFormat="1">
      <c r="B292" s="128"/>
    </row>
    <row r="293" spans="2:2" s="127" customFormat="1">
      <c r="B293" s="128"/>
    </row>
    <row r="294" spans="2:2" s="127" customFormat="1">
      <c r="B294" s="128"/>
    </row>
    <row r="295" spans="2:2" s="127" customFormat="1">
      <c r="B295" s="128"/>
    </row>
    <row r="296" spans="2:2" s="127" customFormat="1">
      <c r="B296" s="128"/>
    </row>
    <row r="297" spans="2:2" s="127" customFormat="1">
      <c r="B297" s="128"/>
    </row>
    <row r="298" spans="2:2" s="127" customFormat="1">
      <c r="B298" s="128"/>
    </row>
    <row r="299" spans="2:2" s="127" customFormat="1">
      <c r="B299" s="128"/>
    </row>
    <row r="300" spans="2:2" s="127" customFormat="1">
      <c r="B300" s="128"/>
    </row>
    <row r="301" spans="2:2" s="127" customFormat="1">
      <c r="B301" s="128"/>
    </row>
    <row r="302" spans="2:2" s="127" customFormat="1">
      <c r="B302" s="128"/>
    </row>
    <row r="303" spans="2:2" s="127" customFormat="1">
      <c r="B303" s="128"/>
    </row>
    <row r="304" spans="2:2" s="127" customFormat="1">
      <c r="B304" s="128"/>
    </row>
    <row r="305" spans="2:2" s="127" customFormat="1">
      <c r="B305" s="128"/>
    </row>
    <row r="306" spans="2:2" s="127" customFormat="1">
      <c r="B306" s="128"/>
    </row>
    <row r="307" spans="2:2" s="127" customFormat="1">
      <c r="B307" s="128"/>
    </row>
    <row r="308" spans="2:2" s="127" customFormat="1">
      <c r="B308" s="128"/>
    </row>
    <row r="309" spans="2:2" s="127" customFormat="1">
      <c r="B309" s="128"/>
    </row>
    <row r="310" spans="2:2" s="127" customFormat="1">
      <c r="B310" s="128"/>
    </row>
    <row r="311" spans="2:2" s="127" customFormat="1">
      <c r="B311" s="128"/>
    </row>
    <row r="312" spans="2:2" s="127" customFormat="1">
      <c r="B312" s="128"/>
    </row>
    <row r="313" spans="2:2" s="127" customFormat="1">
      <c r="B313" s="128"/>
    </row>
    <row r="314" spans="2:2" s="127" customFormat="1">
      <c r="B314" s="128"/>
    </row>
    <row r="315" spans="2:2" s="127" customFormat="1">
      <c r="B315" s="128"/>
    </row>
    <row r="316" spans="2:2" s="127" customFormat="1">
      <c r="B316" s="128"/>
    </row>
    <row r="317" spans="2:2" s="127" customFormat="1">
      <c r="B317" s="128"/>
    </row>
    <row r="318" spans="2:2" s="127" customFormat="1">
      <c r="B318" s="128"/>
    </row>
    <row r="319" spans="2:2" s="127" customFormat="1">
      <c r="B319" s="128"/>
    </row>
    <row r="320" spans="2:2" s="127" customFormat="1">
      <c r="B320" s="128"/>
    </row>
    <row r="321" spans="2:2" s="127" customFormat="1">
      <c r="B321" s="128"/>
    </row>
    <row r="322" spans="2:2" s="127" customFormat="1">
      <c r="B322" s="128"/>
    </row>
    <row r="323" spans="2:2" s="127" customFormat="1">
      <c r="B323" s="128"/>
    </row>
    <row r="324" spans="2:2" s="127" customFormat="1">
      <c r="B324" s="128"/>
    </row>
    <row r="325" spans="2:2" s="127" customFormat="1">
      <c r="B325" s="128"/>
    </row>
    <row r="326" spans="2:2" s="127" customFormat="1">
      <c r="B326" s="128"/>
    </row>
    <row r="327" spans="2:2" s="127" customFormat="1">
      <c r="B327" s="128"/>
    </row>
    <row r="328" spans="2:2" s="127" customFormat="1">
      <c r="B328" s="128"/>
    </row>
    <row r="329" spans="2:2" s="127" customFormat="1">
      <c r="B329" s="128"/>
    </row>
    <row r="330" spans="2:2" s="127" customFormat="1">
      <c r="B330" s="128"/>
    </row>
    <row r="331" spans="2:2" s="127" customFormat="1">
      <c r="B331" s="128"/>
    </row>
    <row r="332" spans="2:2" s="127" customFormat="1">
      <c r="B332" s="128"/>
    </row>
    <row r="333" spans="2:2" s="127" customFormat="1">
      <c r="B333" s="128"/>
    </row>
    <row r="334" spans="2:2" s="127" customFormat="1">
      <c r="B334" s="128"/>
    </row>
    <row r="335" spans="2:2" s="127" customFormat="1">
      <c r="B335" s="128"/>
    </row>
    <row r="336" spans="2:2" s="127" customFormat="1">
      <c r="B336" s="128"/>
    </row>
    <row r="337" spans="2:2" s="127" customFormat="1">
      <c r="B337" s="128"/>
    </row>
    <row r="338" spans="2:2" s="127" customFormat="1">
      <c r="B338" s="128"/>
    </row>
    <row r="339" spans="2:2" s="127" customFormat="1">
      <c r="B339" s="128"/>
    </row>
    <row r="340" spans="2:2" s="127" customFormat="1">
      <c r="B340" s="128"/>
    </row>
    <row r="341" spans="2:2" s="127" customFormat="1">
      <c r="B341" s="128"/>
    </row>
    <row r="342" spans="2:2" s="127" customFormat="1">
      <c r="B342" s="128"/>
    </row>
    <row r="343" spans="2:2" s="127" customFormat="1">
      <c r="B343" s="128"/>
    </row>
    <row r="344" spans="2:2" s="127" customFormat="1">
      <c r="B344" s="128"/>
    </row>
    <row r="345" spans="2:2" s="127" customFormat="1">
      <c r="B345" s="128"/>
    </row>
    <row r="346" spans="2:2" s="127" customFormat="1">
      <c r="B346" s="128"/>
    </row>
    <row r="347" spans="2:2" s="127" customFormat="1">
      <c r="B347" s="128"/>
    </row>
    <row r="348" spans="2:2" s="127" customFormat="1">
      <c r="B348" s="128"/>
    </row>
    <row r="349" spans="2:2" s="127" customFormat="1">
      <c r="B349" s="128"/>
    </row>
    <row r="350" spans="2:2" s="127" customFormat="1">
      <c r="B350" s="128"/>
    </row>
    <row r="351" spans="2:2" s="127" customFormat="1">
      <c r="B351" s="128"/>
    </row>
    <row r="352" spans="2:2" s="127" customFormat="1">
      <c r="B352" s="128"/>
    </row>
    <row r="353" spans="2:2" s="127" customFormat="1">
      <c r="B353" s="128"/>
    </row>
    <row r="354" spans="2:2" s="127" customFormat="1">
      <c r="B354" s="128"/>
    </row>
    <row r="355" spans="2:2" s="127" customFormat="1">
      <c r="B355" s="128"/>
    </row>
    <row r="356" spans="2:2" s="127" customFormat="1">
      <c r="B356" s="128"/>
    </row>
    <row r="357" spans="2:2" s="127" customFormat="1">
      <c r="B357" s="128"/>
    </row>
    <row r="358" spans="2:2" s="127" customFormat="1">
      <c r="B358" s="128"/>
    </row>
    <row r="359" spans="2:2" s="127" customFormat="1">
      <c r="B359" s="128"/>
    </row>
    <row r="360" spans="2:2" s="127" customFormat="1">
      <c r="B360" s="128"/>
    </row>
    <row r="361" spans="2:2" s="127" customFormat="1">
      <c r="B361" s="128"/>
    </row>
    <row r="362" spans="2:2" s="127" customFormat="1">
      <c r="B362" s="128"/>
    </row>
    <row r="363" spans="2:2" s="127" customFormat="1">
      <c r="B363" s="128"/>
    </row>
    <row r="364" spans="2:2" s="127" customFormat="1">
      <c r="B364" s="128"/>
    </row>
    <row r="365" spans="2:2" s="127" customFormat="1">
      <c r="B365" s="128"/>
    </row>
    <row r="366" spans="2:2" s="127" customFormat="1">
      <c r="B366" s="128"/>
    </row>
    <row r="367" spans="2:2" s="127" customFormat="1">
      <c r="B367" s="128"/>
    </row>
    <row r="368" spans="2:2" s="127" customFormat="1">
      <c r="B368" s="128"/>
    </row>
    <row r="369" spans="2:6" s="127" customFormat="1">
      <c r="B369" s="128"/>
    </row>
    <row r="370" spans="2:6" s="127" customFormat="1">
      <c r="B370" s="128"/>
    </row>
    <row r="371" spans="2:6" s="127" customFormat="1">
      <c r="B371" s="128"/>
    </row>
    <row r="372" spans="2:6" s="127" customFormat="1">
      <c r="B372" s="128"/>
    </row>
    <row r="373" spans="2:6" s="127" customFormat="1">
      <c r="B373" s="128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C379" s="1"/>
      <c r="D379" s="1"/>
      <c r="E379" s="1"/>
      <c r="F379" s="1"/>
    </row>
    <row r="380" spans="2:6">
      <c r="C380" s="1"/>
      <c r="D380" s="1"/>
      <c r="E380" s="1"/>
      <c r="F380" s="1"/>
    </row>
    <row r="381" spans="2:6"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43"/>
      <c r="C798" s="1"/>
      <c r="D798" s="1"/>
      <c r="E798" s="1"/>
      <c r="F798" s="1"/>
    </row>
    <row r="799" spans="2:6">
      <c r="B799" s="3"/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  <row r="831" spans="3:6">
      <c r="C831" s="1"/>
      <c r="D831" s="1"/>
      <c r="E831" s="1"/>
      <c r="F831" s="1"/>
    </row>
  </sheetData>
  <sheetProtection sheet="1" objects="1" scenarios="1"/>
  <mergeCells count="2">
    <mergeCell ref="B6:U6"/>
    <mergeCell ref="B7:U7"/>
  </mergeCells>
  <phoneticPr fontId="5" type="noConversion"/>
  <conditionalFormatting sqref="B12:B25 B27:B173">
    <cfRule type="cellIs" dxfId="22" priority="4" operator="equal">
      <formula>"NR3"</formula>
    </cfRule>
  </conditionalFormatting>
  <conditionalFormatting sqref="B12:B25 B27:B173">
    <cfRule type="containsText" dxfId="21" priority="3" operator="containsText" text="הפרשה ">
      <formula>NOT(ISERROR(SEARCH("הפרשה ",B12)))</formula>
    </cfRule>
  </conditionalFormatting>
  <conditionalFormatting sqref="B26">
    <cfRule type="cellIs" dxfId="20" priority="2" operator="equal">
      <formula>"NR3"</formula>
    </cfRule>
  </conditionalFormatting>
  <conditionalFormatting sqref="B26">
    <cfRule type="containsText" dxfId="19" priority="1" operator="containsText" text="הפרשה ">
      <formula>NOT(ISERROR(SEARCH("הפרשה ",B26)))</formula>
    </cfRule>
  </conditionalFormatting>
  <dataValidations count="7">
    <dataValidation type="list" allowBlank="1" showInputMessage="1" showErrorMessage="1" sqref="G557:G829">
      <formula1>$AQ$7:$AQ$24</formula1>
    </dataValidation>
    <dataValidation allowBlank="1" showInputMessage="1" showErrorMessage="1" sqref="H2 B35 Q9 B37 B179 B181"/>
    <dataValidation type="list" allowBlank="1" showInputMessage="1" showErrorMessage="1" sqref="I12:I829">
      <formula1>$AS$7:$AS$10</formula1>
    </dataValidation>
    <dataValidation type="list" allowBlank="1" showInputMessage="1" showErrorMessage="1" sqref="E12:E823">
      <formula1>$AO$7:$AO$24</formula1>
    </dataValidation>
    <dataValidation type="list" allowBlank="1" showInputMessage="1" showErrorMessage="1" sqref="L12:L829">
      <formula1>$AT$7:$AT$20</formula1>
    </dataValidation>
    <dataValidation type="list" allowBlank="1" showInputMessage="1" showErrorMessage="1" sqref="G12:G25 G27:G556">
      <formula1>$AQ$7:$AQ$30</formula1>
    </dataValidation>
    <dataValidation type="list" allowBlank="1" showInputMessage="1" showErrorMessage="1" sqref="G26">
      <formula1>$AQ$7:$AQ$29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188</v>
      </c>
      <c r="C1" s="76" t="s" vm="1">
        <v>263</v>
      </c>
    </row>
    <row r="2" spans="2:61">
      <c r="B2" s="56" t="s">
        <v>187</v>
      </c>
      <c r="C2" s="76" t="s">
        <v>264</v>
      </c>
    </row>
    <row r="3" spans="2:61">
      <c r="B3" s="56" t="s">
        <v>189</v>
      </c>
      <c r="C3" s="76" t="s">
        <v>265</v>
      </c>
    </row>
    <row r="4" spans="2:61">
      <c r="B4" s="56" t="s">
        <v>190</v>
      </c>
      <c r="C4" s="76">
        <v>2207</v>
      </c>
    </row>
    <row r="6" spans="2:61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8"/>
      <c r="BI6" s="3"/>
    </row>
    <row r="7" spans="2:61" ht="26.25" customHeight="1">
      <c r="B7" s="186" t="s">
        <v>98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8"/>
      <c r="BE7" s="3"/>
      <c r="BI7" s="3"/>
    </row>
    <row r="8" spans="2:61" s="3" customFormat="1" ht="63">
      <c r="B8" s="22" t="s">
        <v>124</v>
      </c>
      <c r="C8" s="30" t="s">
        <v>49</v>
      </c>
      <c r="D8" s="30" t="s">
        <v>128</v>
      </c>
      <c r="E8" s="30" t="s">
        <v>234</v>
      </c>
      <c r="F8" s="30" t="s">
        <v>126</v>
      </c>
      <c r="G8" s="30" t="s">
        <v>69</v>
      </c>
      <c r="H8" s="30" t="s">
        <v>110</v>
      </c>
      <c r="I8" s="13" t="s">
        <v>249</v>
      </c>
      <c r="J8" s="13" t="s">
        <v>248</v>
      </c>
      <c r="K8" s="13" t="s">
        <v>66</v>
      </c>
      <c r="L8" s="13" t="s">
        <v>63</v>
      </c>
      <c r="M8" s="30" t="s">
        <v>191</v>
      </c>
      <c r="N8" s="14" t="s">
        <v>193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/>
      <c r="K9" s="16" t="s">
        <v>252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101" t="s">
        <v>30</v>
      </c>
      <c r="C11" s="94"/>
      <c r="D11" s="94"/>
      <c r="E11" s="94"/>
      <c r="F11" s="94"/>
      <c r="G11" s="94"/>
      <c r="H11" s="94"/>
      <c r="I11" s="96"/>
      <c r="J11" s="98"/>
      <c r="K11" s="96">
        <v>79039.971630000015</v>
      </c>
      <c r="L11" s="94"/>
      <c r="M11" s="99">
        <v>1</v>
      </c>
      <c r="N11" s="99">
        <f>K11/'סכום נכסי הקרן'!$C$42</f>
        <v>2.2267150153543615E-2</v>
      </c>
      <c r="BE11" s="1"/>
      <c r="BF11" s="3"/>
      <c r="BG11" s="1"/>
      <c r="BI11" s="1"/>
    </row>
    <row r="12" spans="2:61" s="127" customFormat="1" ht="20.25">
      <c r="B12" s="120" t="s">
        <v>242</v>
      </c>
      <c r="C12" s="80"/>
      <c r="D12" s="80"/>
      <c r="E12" s="80"/>
      <c r="F12" s="80"/>
      <c r="G12" s="80"/>
      <c r="H12" s="80"/>
      <c r="I12" s="86"/>
      <c r="J12" s="88"/>
      <c r="K12" s="86">
        <v>59950.873780000009</v>
      </c>
      <c r="L12" s="80"/>
      <c r="M12" s="87">
        <v>0.75848804780245338</v>
      </c>
      <c r="N12" s="87">
        <f>K12/'סכום נכסי הקרן'!$C$42</f>
        <v>1.6889367250085396E-2</v>
      </c>
      <c r="BF12" s="126"/>
    </row>
    <row r="13" spans="2:61" s="127" customFormat="1">
      <c r="B13" s="120" t="s">
        <v>697</v>
      </c>
      <c r="C13" s="80"/>
      <c r="D13" s="80"/>
      <c r="E13" s="80"/>
      <c r="F13" s="80"/>
      <c r="G13" s="80"/>
      <c r="H13" s="80"/>
      <c r="I13" s="86"/>
      <c r="J13" s="88"/>
      <c r="K13" s="86">
        <v>47933.992309999987</v>
      </c>
      <c r="L13" s="80"/>
      <c r="M13" s="87">
        <v>0.60645254953262662</v>
      </c>
      <c r="N13" s="87">
        <f>K13/'סכום נכסי הקרן'!$C$42</f>
        <v>1.3503969981442343E-2</v>
      </c>
    </row>
    <row r="14" spans="2:61" s="127" customFormat="1">
      <c r="B14" s="121" t="s">
        <v>698</v>
      </c>
      <c r="C14" s="78" t="s">
        <v>699</v>
      </c>
      <c r="D14" s="89" t="s">
        <v>129</v>
      </c>
      <c r="E14" s="89" t="s">
        <v>305</v>
      </c>
      <c r="F14" s="78" t="s">
        <v>700</v>
      </c>
      <c r="G14" s="89" t="s">
        <v>701</v>
      </c>
      <c r="H14" s="89" t="s">
        <v>173</v>
      </c>
      <c r="I14" s="83">
        <v>3308.57</v>
      </c>
      <c r="J14" s="85">
        <v>20540</v>
      </c>
      <c r="K14" s="83">
        <v>679.57954000000007</v>
      </c>
      <c r="L14" s="84">
        <v>6.6562186597514001E-5</v>
      </c>
      <c r="M14" s="84">
        <v>8.5979223674475906E-3</v>
      </c>
      <c r="N14" s="84">
        <f>K14/'סכום נכסי הקרן'!$C$42</f>
        <v>1.9145122836446669E-4</v>
      </c>
    </row>
    <row r="15" spans="2:61" s="127" customFormat="1">
      <c r="B15" s="121" t="s">
        <v>702</v>
      </c>
      <c r="C15" s="78" t="s">
        <v>703</v>
      </c>
      <c r="D15" s="89" t="s">
        <v>129</v>
      </c>
      <c r="E15" s="89" t="s">
        <v>305</v>
      </c>
      <c r="F15" s="78" t="s">
        <v>349</v>
      </c>
      <c r="G15" s="89" t="s">
        <v>336</v>
      </c>
      <c r="H15" s="89" t="s">
        <v>173</v>
      </c>
      <c r="I15" s="83">
        <v>2307</v>
      </c>
      <c r="J15" s="85">
        <v>4830</v>
      </c>
      <c r="K15" s="83">
        <v>111.4281</v>
      </c>
      <c r="L15" s="84">
        <v>2.1219134276613223E-5</v>
      </c>
      <c r="M15" s="84">
        <v>1.4097689776713801E-3</v>
      </c>
      <c r="N15" s="84">
        <f>K15/'סכום נכסי הקרן'!$C$42</f>
        <v>3.1391537507616295E-5</v>
      </c>
    </row>
    <row r="16" spans="2:61" s="127" customFormat="1" ht="20.25">
      <c r="B16" s="121" t="s">
        <v>704</v>
      </c>
      <c r="C16" s="78" t="s">
        <v>705</v>
      </c>
      <c r="D16" s="89" t="s">
        <v>129</v>
      </c>
      <c r="E16" s="89" t="s">
        <v>305</v>
      </c>
      <c r="F16" s="78" t="s">
        <v>706</v>
      </c>
      <c r="G16" s="89" t="s">
        <v>707</v>
      </c>
      <c r="H16" s="89" t="s">
        <v>173</v>
      </c>
      <c r="I16" s="83">
        <v>4604</v>
      </c>
      <c r="J16" s="85">
        <v>43030</v>
      </c>
      <c r="K16" s="83">
        <v>1981.1012000000001</v>
      </c>
      <c r="L16" s="84">
        <v>1.0769549580430839E-4</v>
      </c>
      <c r="M16" s="84">
        <v>2.5064548470157388E-2</v>
      </c>
      <c r="N16" s="84">
        <f>K16/'סכום נכסי הקרן'!$C$42</f>
        <v>5.5811606431576647E-4</v>
      </c>
      <c r="BE16" s="126"/>
    </row>
    <row r="17" spans="2:14" s="127" customFormat="1">
      <c r="B17" s="121" t="s">
        <v>708</v>
      </c>
      <c r="C17" s="78" t="s">
        <v>709</v>
      </c>
      <c r="D17" s="89" t="s">
        <v>129</v>
      </c>
      <c r="E17" s="89" t="s">
        <v>305</v>
      </c>
      <c r="F17" s="78" t="s">
        <v>710</v>
      </c>
      <c r="G17" s="89" t="s">
        <v>336</v>
      </c>
      <c r="H17" s="89" t="s">
        <v>173</v>
      </c>
      <c r="I17" s="83">
        <v>33313</v>
      </c>
      <c r="J17" s="85">
        <v>3529</v>
      </c>
      <c r="K17" s="83">
        <v>1175.6157700000001</v>
      </c>
      <c r="L17" s="84">
        <v>2.0235463456075992E-4</v>
      </c>
      <c r="M17" s="84">
        <v>1.4873686639252148E-2</v>
      </c>
      <c r="N17" s="84">
        <f>K17/'סכום נכסי הקרן'!$C$42</f>
        <v>3.311946137329831E-4</v>
      </c>
    </row>
    <row r="18" spans="2:14" s="127" customFormat="1">
      <c r="B18" s="121" t="s">
        <v>711</v>
      </c>
      <c r="C18" s="78" t="s">
        <v>712</v>
      </c>
      <c r="D18" s="89" t="s">
        <v>129</v>
      </c>
      <c r="E18" s="89" t="s">
        <v>305</v>
      </c>
      <c r="F18" s="78" t="s">
        <v>357</v>
      </c>
      <c r="G18" s="89" t="s">
        <v>358</v>
      </c>
      <c r="H18" s="89" t="s">
        <v>173</v>
      </c>
      <c r="I18" s="83">
        <v>428761</v>
      </c>
      <c r="J18" s="85">
        <v>579.5</v>
      </c>
      <c r="K18" s="83">
        <v>2484.67</v>
      </c>
      <c r="L18" s="84">
        <v>1.550400321299359E-4</v>
      </c>
      <c r="M18" s="84">
        <v>3.1435613509974127E-2</v>
      </c>
      <c r="N18" s="84">
        <f>K18/'סכום נכסי הקרן'!$C$42</f>
        <v>6.9998152619535814E-4</v>
      </c>
    </row>
    <row r="19" spans="2:14" s="127" customFormat="1">
      <c r="B19" s="121" t="s">
        <v>713</v>
      </c>
      <c r="C19" s="78" t="s">
        <v>714</v>
      </c>
      <c r="D19" s="89" t="s">
        <v>129</v>
      </c>
      <c r="E19" s="89" t="s">
        <v>305</v>
      </c>
      <c r="F19" s="78" t="s">
        <v>327</v>
      </c>
      <c r="G19" s="89" t="s">
        <v>307</v>
      </c>
      <c r="H19" s="89" t="s">
        <v>173</v>
      </c>
      <c r="I19" s="83">
        <v>12299</v>
      </c>
      <c r="J19" s="85">
        <v>6326</v>
      </c>
      <c r="K19" s="83">
        <v>778.03473999999994</v>
      </c>
      <c r="L19" s="84">
        <v>1.2258541908285894E-4</v>
      </c>
      <c r="M19" s="84">
        <v>9.8435604663690574E-3</v>
      </c>
      <c r="N19" s="84">
        <f>K19/'סכום נכסי הקרן'!$C$42</f>
        <v>2.1918803895012558E-4</v>
      </c>
    </row>
    <row r="20" spans="2:14" s="127" customFormat="1">
      <c r="B20" s="121" t="s">
        <v>715</v>
      </c>
      <c r="C20" s="78" t="s">
        <v>716</v>
      </c>
      <c r="D20" s="89" t="s">
        <v>129</v>
      </c>
      <c r="E20" s="89" t="s">
        <v>305</v>
      </c>
      <c r="F20" s="78" t="s">
        <v>571</v>
      </c>
      <c r="G20" s="89" t="s">
        <v>393</v>
      </c>
      <c r="H20" s="89" t="s">
        <v>173</v>
      </c>
      <c r="I20" s="83">
        <v>420765.62</v>
      </c>
      <c r="J20" s="85">
        <v>153.6</v>
      </c>
      <c r="K20" s="83">
        <v>646.29598999999996</v>
      </c>
      <c r="L20" s="84">
        <v>1.3159834457436147E-4</v>
      </c>
      <c r="M20" s="84">
        <v>8.1768246707555128E-3</v>
      </c>
      <c r="N20" s="84">
        <f>K20/'סכום נכסי הקרן'!$C$42</f>
        <v>1.8207458272291284E-4</v>
      </c>
    </row>
    <row r="21" spans="2:14" s="127" customFormat="1">
      <c r="B21" s="121" t="s">
        <v>717</v>
      </c>
      <c r="C21" s="78" t="s">
        <v>718</v>
      </c>
      <c r="D21" s="89" t="s">
        <v>129</v>
      </c>
      <c r="E21" s="89" t="s">
        <v>305</v>
      </c>
      <c r="F21" s="78" t="s">
        <v>412</v>
      </c>
      <c r="G21" s="89" t="s">
        <v>336</v>
      </c>
      <c r="H21" s="89" t="s">
        <v>173</v>
      </c>
      <c r="I21" s="83">
        <v>8726</v>
      </c>
      <c r="J21" s="85">
        <v>3372</v>
      </c>
      <c r="K21" s="83">
        <v>300.37551999999999</v>
      </c>
      <c r="L21" s="84">
        <v>4.4622764132833798E-5</v>
      </c>
      <c r="M21" s="84">
        <v>3.8002989348998066E-3</v>
      </c>
      <c r="N21" s="84">
        <f>K21/'סכום נכסי הקרן'!$C$42</f>
        <v>8.4621827011765861E-5</v>
      </c>
    </row>
    <row r="22" spans="2:14" s="127" customFormat="1">
      <c r="B22" s="121" t="s">
        <v>719</v>
      </c>
      <c r="C22" s="78" t="s">
        <v>720</v>
      </c>
      <c r="D22" s="89" t="s">
        <v>129</v>
      </c>
      <c r="E22" s="89" t="s">
        <v>305</v>
      </c>
      <c r="F22" s="78" t="s">
        <v>365</v>
      </c>
      <c r="G22" s="89" t="s">
        <v>307</v>
      </c>
      <c r="H22" s="89" t="s">
        <v>173</v>
      </c>
      <c r="I22" s="83">
        <v>135794</v>
      </c>
      <c r="J22" s="85">
        <v>919.9</v>
      </c>
      <c r="K22" s="83">
        <v>1249.1690100000001</v>
      </c>
      <c r="L22" s="84">
        <v>1.1665980893459345E-4</v>
      </c>
      <c r="M22" s="84">
        <v>1.5804269463146819E-2</v>
      </c>
      <c r="N22" s="84">
        <f>K22/'סכום נכסי הקרן'!$C$42</f>
        <v>3.5191604120295432E-4</v>
      </c>
    </row>
    <row r="23" spans="2:14" s="127" customFormat="1">
      <c r="B23" s="121" t="s">
        <v>721</v>
      </c>
      <c r="C23" s="78" t="s">
        <v>722</v>
      </c>
      <c r="D23" s="89" t="s">
        <v>129</v>
      </c>
      <c r="E23" s="89" t="s">
        <v>305</v>
      </c>
      <c r="F23" s="78" t="s">
        <v>723</v>
      </c>
      <c r="G23" s="89" t="s">
        <v>724</v>
      </c>
      <c r="H23" s="89" t="s">
        <v>173</v>
      </c>
      <c r="I23" s="83">
        <v>139432.42000000001</v>
      </c>
      <c r="J23" s="85">
        <v>1383</v>
      </c>
      <c r="K23" s="83">
        <v>1928.3503600000001</v>
      </c>
      <c r="L23" s="84">
        <v>1.1878570886005905E-4</v>
      </c>
      <c r="M23" s="84">
        <v>2.43971539998388E-2</v>
      </c>
      <c r="N23" s="84">
        <f>K23/'סכום נכסי הקרן'!$C$42</f>
        <v>5.432550914335378E-4</v>
      </c>
    </row>
    <row r="24" spans="2:14" s="127" customFormat="1">
      <c r="B24" s="121" t="s">
        <v>725</v>
      </c>
      <c r="C24" s="78" t="s">
        <v>726</v>
      </c>
      <c r="D24" s="89" t="s">
        <v>129</v>
      </c>
      <c r="E24" s="89" t="s">
        <v>305</v>
      </c>
      <c r="F24" s="78" t="s">
        <v>368</v>
      </c>
      <c r="G24" s="89" t="s">
        <v>369</v>
      </c>
      <c r="H24" s="89" t="s">
        <v>173</v>
      </c>
      <c r="I24" s="83">
        <v>26321</v>
      </c>
      <c r="J24" s="85">
        <v>2067</v>
      </c>
      <c r="K24" s="83">
        <v>562.47977000000003</v>
      </c>
      <c r="L24" s="84">
        <v>1.2285527381292719E-4</v>
      </c>
      <c r="M24" s="84">
        <v>7.116396405518294E-3</v>
      </c>
      <c r="N24" s="84">
        <f>K24/'סכום נכסי הקרן'!$C$42</f>
        <v>1.5846186731381391E-4</v>
      </c>
    </row>
    <row r="25" spans="2:14" s="127" customFormat="1">
      <c r="B25" s="121" t="s">
        <v>727</v>
      </c>
      <c r="C25" s="78" t="s">
        <v>728</v>
      </c>
      <c r="D25" s="89" t="s">
        <v>129</v>
      </c>
      <c r="E25" s="89" t="s">
        <v>305</v>
      </c>
      <c r="F25" s="78" t="s">
        <v>729</v>
      </c>
      <c r="G25" s="89" t="s">
        <v>730</v>
      </c>
      <c r="H25" s="89" t="s">
        <v>173</v>
      </c>
      <c r="I25" s="83">
        <v>10373.77</v>
      </c>
      <c r="J25" s="85">
        <v>8416</v>
      </c>
      <c r="K25" s="83">
        <v>873.05647999999997</v>
      </c>
      <c r="L25" s="84">
        <v>1.0599700496135019E-4</v>
      </c>
      <c r="M25" s="84">
        <v>1.1045759025407179E-2</v>
      </c>
      <c r="N25" s="84">
        <f>K25/'סכום נכסי הקרן'!$C$42</f>
        <v>2.4595757477860122E-4</v>
      </c>
    </row>
    <row r="26" spans="2:14" s="127" customFormat="1">
      <c r="B26" s="121" t="s">
        <v>731</v>
      </c>
      <c r="C26" s="78" t="s">
        <v>732</v>
      </c>
      <c r="D26" s="89" t="s">
        <v>129</v>
      </c>
      <c r="E26" s="89" t="s">
        <v>305</v>
      </c>
      <c r="F26" s="78" t="s">
        <v>733</v>
      </c>
      <c r="G26" s="89" t="s">
        <v>393</v>
      </c>
      <c r="H26" s="89" t="s">
        <v>173</v>
      </c>
      <c r="I26" s="83">
        <v>20467</v>
      </c>
      <c r="J26" s="85">
        <v>11540</v>
      </c>
      <c r="K26" s="83">
        <v>2361.8917999999999</v>
      </c>
      <c r="L26" s="84">
        <v>2.0177237059327731E-5</v>
      </c>
      <c r="M26" s="84">
        <v>2.9882245037440424E-2</v>
      </c>
      <c r="N26" s="84">
        <f>K26/'סכום נכסי הקרן'!$C$42</f>
        <v>6.6539243717366945E-4</v>
      </c>
    </row>
    <row r="27" spans="2:14" s="127" customFormat="1">
      <c r="B27" s="121" t="s">
        <v>734</v>
      </c>
      <c r="C27" s="78" t="s">
        <v>735</v>
      </c>
      <c r="D27" s="89" t="s">
        <v>129</v>
      </c>
      <c r="E27" s="89" t="s">
        <v>305</v>
      </c>
      <c r="F27" s="78" t="s">
        <v>736</v>
      </c>
      <c r="G27" s="89" t="s">
        <v>724</v>
      </c>
      <c r="H27" s="89" t="s">
        <v>173</v>
      </c>
      <c r="I27" s="83">
        <v>5577733.1600000001</v>
      </c>
      <c r="J27" s="85">
        <v>52.5</v>
      </c>
      <c r="K27" s="83">
        <v>2928.3099099999999</v>
      </c>
      <c r="L27" s="84">
        <v>4.3063699984523544E-4</v>
      </c>
      <c r="M27" s="84">
        <v>3.7048468636956662E-2</v>
      </c>
      <c r="N27" s="84">
        <f>K27/'סכום נכסי הקרן'!$C$42</f>
        <v>8.2496381409796532E-4</v>
      </c>
    </row>
    <row r="28" spans="2:14" s="127" customFormat="1">
      <c r="B28" s="121" t="s">
        <v>737</v>
      </c>
      <c r="C28" s="78" t="s">
        <v>738</v>
      </c>
      <c r="D28" s="89" t="s">
        <v>129</v>
      </c>
      <c r="E28" s="89" t="s">
        <v>305</v>
      </c>
      <c r="F28" s="78" t="s">
        <v>739</v>
      </c>
      <c r="G28" s="89" t="s">
        <v>393</v>
      </c>
      <c r="H28" s="89" t="s">
        <v>173</v>
      </c>
      <c r="I28" s="83">
        <v>98000</v>
      </c>
      <c r="J28" s="85">
        <v>1647</v>
      </c>
      <c r="K28" s="83">
        <v>1614.06</v>
      </c>
      <c r="L28" s="84">
        <v>7.6779046483011713E-5</v>
      </c>
      <c r="M28" s="84">
        <v>2.0420806924826569E-2</v>
      </c>
      <c r="N28" s="84">
        <f>K28/'סכום נכסי הקרן'!$C$42</f>
        <v>4.5471317405163647E-4</v>
      </c>
    </row>
    <row r="29" spans="2:14" s="127" customFormat="1">
      <c r="B29" s="121" t="s">
        <v>740</v>
      </c>
      <c r="C29" s="78" t="s">
        <v>741</v>
      </c>
      <c r="D29" s="89" t="s">
        <v>129</v>
      </c>
      <c r="E29" s="89" t="s">
        <v>305</v>
      </c>
      <c r="F29" s="78" t="s">
        <v>306</v>
      </c>
      <c r="G29" s="89" t="s">
        <v>307</v>
      </c>
      <c r="H29" s="89" t="s">
        <v>173</v>
      </c>
      <c r="I29" s="83">
        <v>202641</v>
      </c>
      <c r="J29" s="85">
        <v>1697</v>
      </c>
      <c r="K29" s="83">
        <v>3438.8177700000001</v>
      </c>
      <c r="L29" s="84">
        <v>1.3300881818579743E-4</v>
      </c>
      <c r="M29" s="84">
        <v>4.350732545929685E-2</v>
      </c>
      <c r="N29" s="84">
        <f>K29/'סכום נכסי הקרן'!$C$42</f>
        <v>9.687841487812538E-4</v>
      </c>
    </row>
    <row r="30" spans="2:14" s="127" customFormat="1">
      <c r="B30" s="121" t="s">
        <v>742</v>
      </c>
      <c r="C30" s="78" t="s">
        <v>743</v>
      </c>
      <c r="D30" s="89" t="s">
        <v>129</v>
      </c>
      <c r="E30" s="89" t="s">
        <v>305</v>
      </c>
      <c r="F30" s="78" t="s">
        <v>311</v>
      </c>
      <c r="G30" s="89" t="s">
        <v>307</v>
      </c>
      <c r="H30" s="89" t="s">
        <v>173</v>
      </c>
      <c r="I30" s="83">
        <v>35265</v>
      </c>
      <c r="J30" s="85">
        <v>6350</v>
      </c>
      <c r="K30" s="83">
        <v>2239.3274999999999</v>
      </c>
      <c r="L30" s="84">
        <v>1.5179378348994737E-4</v>
      </c>
      <c r="M30" s="84">
        <v>2.8331582790574433E-2</v>
      </c>
      <c r="N30" s="84">
        <f>K30/'סכום נכסי הקרן'!$C$42</f>
        <v>6.3086360808527317E-4</v>
      </c>
    </row>
    <row r="31" spans="2:14" s="127" customFormat="1">
      <c r="B31" s="121" t="s">
        <v>744</v>
      </c>
      <c r="C31" s="78" t="s">
        <v>745</v>
      </c>
      <c r="D31" s="89" t="s">
        <v>129</v>
      </c>
      <c r="E31" s="89" t="s">
        <v>305</v>
      </c>
      <c r="F31" s="78"/>
      <c r="G31" s="89" t="s">
        <v>746</v>
      </c>
      <c r="H31" s="89" t="s">
        <v>173</v>
      </c>
      <c r="I31" s="83">
        <v>24200</v>
      </c>
      <c r="J31" s="85">
        <v>13590</v>
      </c>
      <c r="K31" s="83">
        <v>3288.78</v>
      </c>
      <c r="L31" s="84">
        <v>4.9213106524821507E-5</v>
      </c>
      <c r="M31" s="84">
        <v>4.1609073639289201E-2</v>
      </c>
      <c r="N31" s="84">
        <f>K31/'סכום נכסי הקרן'!$C$42</f>
        <v>9.2651549047590624E-4</v>
      </c>
    </row>
    <row r="32" spans="2:14" s="127" customFormat="1">
      <c r="B32" s="121" t="s">
        <v>747</v>
      </c>
      <c r="C32" s="78" t="s">
        <v>748</v>
      </c>
      <c r="D32" s="89" t="s">
        <v>129</v>
      </c>
      <c r="E32" s="89" t="s">
        <v>305</v>
      </c>
      <c r="F32" s="78" t="s">
        <v>438</v>
      </c>
      <c r="G32" s="89" t="s">
        <v>336</v>
      </c>
      <c r="H32" s="89" t="s">
        <v>173</v>
      </c>
      <c r="I32" s="83">
        <v>9031.36</v>
      </c>
      <c r="J32" s="85">
        <v>18350</v>
      </c>
      <c r="K32" s="83">
        <v>1657.2545600000001</v>
      </c>
      <c r="L32" s="84">
        <v>2.0312638883341054E-4</v>
      </c>
      <c r="M32" s="84">
        <v>2.0967296999521958E-2</v>
      </c>
      <c r="N32" s="84">
        <f>K32/'סכום נכסי הקרן'!$C$42</f>
        <v>4.6688195060229999E-4</v>
      </c>
    </row>
    <row r="33" spans="2:14" s="127" customFormat="1">
      <c r="B33" s="121" t="s">
        <v>749</v>
      </c>
      <c r="C33" s="78" t="s">
        <v>750</v>
      </c>
      <c r="D33" s="89" t="s">
        <v>129</v>
      </c>
      <c r="E33" s="89" t="s">
        <v>305</v>
      </c>
      <c r="F33" s="78" t="s">
        <v>751</v>
      </c>
      <c r="G33" s="89" t="s">
        <v>201</v>
      </c>
      <c r="H33" s="89" t="s">
        <v>173</v>
      </c>
      <c r="I33" s="83">
        <v>9420</v>
      </c>
      <c r="J33" s="85">
        <v>27980</v>
      </c>
      <c r="K33" s="83">
        <v>2635.7159999999999</v>
      </c>
      <c r="L33" s="84">
        <v>1.5621645471366238E-4</v>
      </c>
      <c r="M33" s="84">
        <v>3.3346621280916561E-2</v>
      </c>
      <c r="N33" s="84">
        <f>K33/'סכום נכסי הקרן'!$C$42</f>
        <v>7.42534223175522E-4</v>
      </c>
    </row>
    <row r="34" spans="2:14" s="127" customFormat="1">
      <c r="B34" s="121" t="s">
        <v>752</v>
      </c>
      <c r="C34" s="78" t="s">
        <v>753</v>
      </c>
      <c r="D34" s="89" t="s">
        <v>129</v>
      </c>
      <c r="E34" s="89" t="s">
        <v>305</v>
      </c>
      <c r="F34" s="78" t="s">
        <v>513</v>
      </c>
      <c r="G34" s="89" t="s">
        <v>358</v>
      </c>
      <c r="H34" s="89" t="s">
        <v>173</v>
      </c>
      <c r="I34" s="83">
        <v>4853</v>
      </c>
      <c r="J34" s="85">
        <v>3361</v>
      </c>
      <c r="K34" s="83">
        <v>163.10933</v>
      </c>
      <c r="L34" s="84">
        <v>4.8237582328795372E-5</v>
      </c>
      <c r="M34" s="84">
        <v>2.0636309279505236E-3</v>
      </c>
      <c r="N34" s="84">
        <f>K34/'סכום נכסי הקרן'!$C$42</f>
        <v>4.5951179734170859E-5</v>
      </c>
    </row>
    <row r="35" spans="2:14" s="127" customFormat="1">
      <c r="B35" s="121" t="s">
        <v>754</v>
      </c>
      <c r="C35" s="78" t="s">
        <v>755</v>
      </c>
      <c r="D35" s="89" t="s">
        <v>129</v>
      </c>
      <c r="E35" s="89" t="s">
        <v>305</v>
      </c>
      <c r="F35" s="78" t="s">
        <v>322</v>
      </c>
      <c r="G35" s="89" t="s">
        <v>307</v>
      </c>
      <c r="H35" s="89" t="s">
        <v>173</v>
      </c>
      <c r="I35" s="83">
        <v>181338</v>
      </c>
      <c r="J35" s="85">
        <v>2354</v>
      </c>
      <c r="K35" s="83">
        <v>4268.6965199999995</v>
      </c>
      <c r="L35" s="84">
        <v>1.3599821385142625E-4</v>
      </c>
      <c r="M35" s="84">
        <v>5.4006807340247001E-2</v>
      </c>
      <c r="N35" s="84">
        <f>K35/'סכום נכסי הקרן'!$C$42</f>
        <v>1.2025776883587815E-3</v>
      </c>
    </row>
    <row r="36" spans="2:14" s="127" customFormat="1">
      <c r="B36" s="121" t="s">
        <v>756</v>
      </c>
      <c r="C36" s="78" t="s">
        <v>757</v>
      </c>
      <c r="D36" s="89" t="s">
        <v>129</v>
      </c>
      <c r="E36" s="89" t="s">
        <v>305</v>
      </c>
      <c r="F36" s="78" t="s">
        <v>464</v>
      </c>
      <c r="G36" s="89" t="s">
        <v>465</v>
      </c>
      <c r="H36" s="89" t="s">
        <v>173</v>
      </c>
      <c r="I36" s="83">
        <v>2474</v>
      </c>
      <c r="J36" s="85">
        <v>59610</v>
      </c>
      <c r="K36" s="83">
        <v>1474.7513999999999</v>
      </c>
      <c r="L36" s="84">
        <v>2.4357710603618331E-4</v>
      </c>
      <c r="M36" s="84">
        <v>1.8658298701112522E-2</v>
      </c>
      <c r="N36" s="84">
        <f>K36/'סכום נכסי הקרן'!$C$42</f>
        <v>4.1546713878734033E-4</v>
      </c>
    </row>
    <row r="37" spans="2:14" s="127" customFormat="1">
      <c r="B37" s="121" t="s">
        <v>758</v>
      </c>
      <c r="C37" s="78" t="s">
        <v>759</v>
      </c>
      <c r="D37" s="89" t="s">
        <v>129</v>
      </c>
      <c r="E37" s="89" t="s">
        <v>305</v>
      </c>
      <c r="F37" s="78" t="s">
        <v>760</v>
      </c>
      <c r="G37" s="89" t="s">
        <v>389</v>
      </c>
      <c r="H37" s="89" t="s">
        <v>173</v>
      </c>
      <c r="I37" s="83">
        <v>7275</v>
      </c>
      <c r="J37" s="85">
        <v>24410</v>
      </c>
      <c r="K37" s="83">
        <v>1775.8275000000001</v>
      </c>
      <c r="L37" s="84">
        <v>1.2240927499872079E-4</v>
      </c>
      <c r="M37" s="84">
        <v>2.2467461252554093E-2</v>
      </c>
      <c r="N37" s="84">
        <f>K37/'סכום נכסי הקרן'!$C$42</f>
        <v>5.0028633327954509E-4</v>
      </c>
    </row>
    <row r="38" spans="2:14" s="127" customFormat="1">
      <c r="B38" s="121" t="s">
        <v>761</v>
      </c>
      <c r="C38" s="78" t="s">
        <v>762</v>
      </c>
      <c r="D38" s="89" t="s">
        <v>129</v>
      </c>
      <c r="E38" s="89" t="s">
        <v>305</v>
      </c>
      <c r="F38" s="78" t="s">
        <v>522</v>
      </c>
      <c r="G38" s="89" t="s">
        <v>358</v>
      </c>
      <c r="H38" s="89" t="s">
        <v>173</v>
      </c>
      <c r="I38" s="83">
        <v>15940</v>
      </c>
      <c r="J38" s="85">
        <v>1853</v>
      </c>
      <c r="K38" s="83">
        <v>295.3682</v>
      </c>
      <c r="L38" s="84">
        <v>9.4067339326433941E-5</v>
      </c>
      <c r="M38" s="84">
        <v>3.7369471915130537E-3</v>
      </c>
      <c r="N38" s="84">
        <f>K38/'סכום נכסי הקרן'!$C$42</f>
        <v>8.3211164229284279E-5</v>
      </c>
    </row>
    <row r="39" spans="2:14" s="127" customFormat="1">
      <c r="B39" s="121" t="s">
        <v>763</v>
      </c>
      <c r="C39" s="78" t="s">
        <v>764</v>
      </c>
      <c r="D39" s="89" t="s">
        <v>129</v>
      </c>
      <c r="E39" s="89" t="s">
        <v>305</v>
      </c>
      <c r="F39" s="78" t="s">
        <v>765</v>
      </c>
      <c r="G39" s="89" t="s">
        <v>393</v>
      </c>
      <c r="H39" s="89" t="s">
        <v>173</v>
      </c>
      <c r="I39" s="83">
        <v>8378</v>
      </c>
      <c r="J39" s="85">
        <v>26580</v>
      </c>
      <c r="K39" s="83">
        <v>2226.8723999999997</v>
      </c>
      <c r="L39" s="84">
        <v>5.9602287834316511E-5</v>
      </c>
      <c r="M39" s="84">
        <v>2.8174003027536251E-2</v>
      </c>
      <c r="N39" s="84">
        <f>K39/'סכום נכסי הקרן'!$C$42</f>
        <v>6.2735475584054206E-4</v>
      </c>
    </row>
    <row r="40" spans="2:14" s="127" customFormat="1">
      <c r="B40" s="121" t="s">
        <v>1717</v>
      </c>
      <c r="C40" s="78" t="s">
        <v>766</v>
      </c>
      <c r="D40" s="89" t="s">
        <v>129</v>
      </c>
      <c r="E40" s="89" t="s">
        <v>305</v>
      </c>
      <c r="F40" s="78" t="s">
        <v>335</v>
      </c>
      <c r="G40" s="89" t="s">
        <v>336</v>
      </c>
      <c r="H40" s="89" t="s">
        <v>173</v>
      </c>
      <c r="I40" s="83">
        <v>16856</v>
      </c>
      <c r="J40" s="85">
        <v>19400</v>
      </c>
      <c r="K40" s="83">
        <v>3270.0639999999999</v>
      </c>
      <c r="L40" s="84">
        <v>1.3899246623891466E-4</v>
      </c>
      <c r="M40" s="84">
        <v>4.1372282056321374E-2</v>
      </c>
      <c r="N40" s="84">
        <f>K40/'סכום נכסי הקרן'!$C$42</f>
        <v>9.2124281674286622E-4</v>
      </c>
    </row>
    <row r="41" spans="2:14" s="127" customFormat="1">
      <c r="B41" s="121" t="s">
        <v>767</v>
      </c>
      <c r="C41" s="78" t="s">
        <v>768</v>
      </c>
      <c r="D41" s="89" t="s">
        <v>129</v>
      </c>
      <c r="E41" s="89" t="s">
        <v>305</v>
      </c>
      <c r="F41" s="78" t="s">
        <v>388</v>
      </c>
      <c r="G41" s="89" t="s">
        <v>389</v>
      </c>
      <c r="H41" s="89" t="s">
        <v>173</v>
      </c>
      <c r="I41" s="83">
        <v>22318</v>
      </c>
      <c r="J41" s="85">
        <v>6833</v>
      </c>
      <c r="K41" s="83">
        <v>1524.98894</v>
      </c>
      <c r="L41" s="84">
        <v>2.0005958580870991E-4</v>
      </c>
      <c r="M41" s="84">
        <v>1.9293895336131205E-2</v>
      </c>
      <c r="N41" s="84">
        <f>K41/'סכום נכסי הקרן'!$C$42</f>
        <v>4.296200644963884E-4</v>
      </c>
    </row>
    <row r="42" spans="2:14" s="127" customFormat="1">
      <c r="B42" s="121"/>
      <c r="C42" s="78"/>
      <c r="D42" s="78"/>
      <c r="E42" s="78"/>
      <c r="F42" s="78"/>
      <c r="G42" s="78"/>
      <c r="H42" s="78"/>
      <c r="I42" s="83"/>
      <c r="J42" s="85"/>
      <c r="K42" s="78"/>
      <c r="L42" s="78"/>
      <c r="M42" s="84"/>
      <c r="N42" s="78"/>
    </row>
    <row r="43" spans="2:14" s="127" customFormat="1">
      <c r="B43" s="120" t="s">
        <v>769</v>
      </c>
      <c r="C43" s="80"/>
      <c r="D43" s="80"/>
      <c r="E43" s="80"/>
      <c r="F43" s="80"/>
      <c r="G43" s="80"/>
      <c r="H43" s="80"/>
      <c r="I43" s="86"/>
      <c r="J43" s="88"/>
      <c r="K43" s="86">
        <v>11281.227219999997</v>
      </c>
      <c r="L43" s="80"/>
      <c r="M43" s="87">
        <v>0.14272812840583246</v>
      </c>
      <c r="N43" s="87">
        <f>K43/'סכום נכסי הקרן'!$C$42</f>
        <v>3.1781486663469251E-3</v>
      </c>
    </row>
    <row r="44" spans="2:14" s="127" customFormat="1">
      <c r="B44" s="121" t="s">
        <v>770</v>
      </c>
      <c r="C44" s="78" t="s">
        <v>771</v>
      </c>
      <c r="D44" s="89" t="s">
        <v>129</v>
      </c>
      <c r="E44" s="89" t="s">
        <v>305</v>
      </c>
      <c r="F44" s="78" t="s">
        <v>772</v>
      </c>
      <c r="G44" s="89" t="s">
        <v>773</v>
      </c>
      <c r="H44" s="89" t="s">
        <v>173</v>
      </c>
      <c r="I44" s="83">
        <v>32946</v>
      </c>
      <c r="J44" s="85">
        <v>447.1</v>
      </c>
      <c r="K44" s="83">
        <v>147.30157</v>
      </c>
      <c r="L44" s="84">
        <v>1.1211691074753401E-4</v>
      </c>
      <c r="M44" s="84">
        <v>1.8636338926023976E-3</v>
      </c>
      <c r="N44" s="84">
        <f>K44/'סכום נכסי הקרן'!$C$42</f>
        <v>4.1497815717810565E-5</v>
      </c>
    </row>
    <row r="45" spans="2:14" s="127" customFormat="1">
      <c r="B45" s="121" t="s">
        <v>774</v>
      </c>
      <c r="C45" s="78" t="s">
        <v>775</v>
      </c>
      <c r="D45" s="89" t="s">
        <v>129</v>
      </c>
      <c r="E45" s="89" t="s">
        <v>305</v>
      </c>
      <c r="F45" s="78" t="s">
        <v>776</v>
      </c>
      <c r="G45" s="89" t="s">
        <v>369</v>
      </c>
      <c r="H45" s="89" t="s">
        <v>173</v>
      </c>
      <c r="I45" s="83">
        <v>825</v>
      </c>
      <c r="J45" s="85">
        <v>20350</v>
      </c>
      <c r="K45" s="83">
        <v>167.88749999999999</v>
      </c>
      <c r="L45" s="84">
        <v>5.6218391209542432E-5</v>
      </c>
      <c r="M45" s="84">
        <v>2.1240835053169156E-3</v>
      </c>
      <c r="N45" s="84">
        <f>K45/'סכום נכסי הקרן'!$C$42</f>
        <v>4.7297286351557014E-5</v>
      </c>
    </row>
    <row r="46" spans="2:14" s="127" customFormat="1">
      <c r="B46" s="121" t="s">
        <v>777</v>
      </c>
      <c r="C46" s="78" t="s">
        <v>778</v>
      </c>
      <c r="D46" s="89" t="s">
        <v>129</v>
      </c>
      <c r="E46" s="89" t="s">
        <v>305</v>
      </c>
      <c r="F46" s="78" t="s">
        <v>779</v>
      </c>
      <c r="G46" s="89" t="s">
        <v>780</v>
      </c>
      <c r="H46" s="89" t="s">
        <v>173</v>
      </c>
      <c r="I46" s="83">
        <v>5269</v>
      </c>
      <c r="J46" s="85">
        <v>1664</v>
      </c>
      <c r="K46" s="83">
        <v>87.67616000000001</v>
      </c>
      <c r="L46" s="84">
        <v>4.8421695345654078E-5</v>
      </c>
      <c r="M46" s="84">
        <v>1.10926355604513E-3</v>
      </c>
      <c r="N46" s="84">
        <f>K46/'סכום נכסי הקרן'!$C$42</f>
        <v>2.4700138162310654E-5</v>
      </c>
    </row>
    <row r="47" spans="2:14" s="127" customFormat="1">
      <c r="B47" s="121" t="s">
        <v>781</v>
      </c>
      <c r="C47" s="78" t="s">
        <v>782</v>
      </c>
      <c r="D47" s="89" t="s">
        <v>129</v>
      </c>
      <c r="E47" s="89" t="s">
        <v>305</v>
      </c>
      <c r="F47" s="78" t="s">
        <v>783</v>
      </c>
      <c r="G47" s="89" t="s">
        <v>707</v>
      </c>
      <c r="H47" s="89" t="s">
        <v>173</v>
      </c>
      <c r="I47" s="83">
        <v>7000</v>
      </c>
      <c r="J47" s="85">
        <v>1807</v>
      </c>
      <c r="K47" s="83">
        <v>126.49</v>
      </c>
      <c r="L47" s="84">
        <v>1.2934330905306894E-4</v>
      </c>
      <c r="M47" s="84">
        <v>1.6003295217781946E-3</v>
      </c>
      <c r="N47" s="84">
        <f>K47/'סכום נכסי הקרן'!$C$42</f>
        <v>3.563477775658371E-5</v>
      </c>
    </row>
    <row r="48" spans="2:14" s="127" customFormat="1">
      <c r="B48" s="121" t="s">
        <v>784</v>
      </c>
      <c r="C48" s="78" t="s">
        <v>785</v>
      </c>
      <c r="D48" s="89" t="s">
        <v>129</v>
      </c>
      <c r="E48" s="89" t="s">
        <v>305</v>
      </c>
      <c r="F48" s="78" t="s">
        <v>786</v>
      </c>
      <c r="G48" s="89" t="s">
        <v>160</v>
      </c>
      <c r="H48" s="89" t="s">
        <v>173</v>
      </c>
      <c r="I48" s="83">
        <v>470</v>
      </c>
      <c r="J48" s="85">
        <v>7000</v>
      </c>
      <c r="K48" s="83">
        <v>32.9</v>
      </c>
      <c r="L48" s="84">
        <v>2.1671556676676929E-5</v>
      </c>
      <c r="M48" s="84">
        <v>4.1624508867501463E-4</v>
      </c>
      <c r="N48" s="84">
        <f>K48/'סכום נכסי הקרן'!$C$42</f>
        <v>9.2685918902016274E-6</v>
      </c>
    </row>
    <row r="49" spans="2:14" s="127" customFormat="1">
      <c r="B49" s="121" t="s">
        <v>787</v>
      </c>
      <c r="C49" s="78" t="s">
        <v>788</v>
      </c>
      <c r="D49" s="89" t="s">
        <v>129</v>
      </c>
      <c r="E49" s="89" t="s">
        <v>305</v>
      </c>
      <c r="F49" s="78" t="s">
        <v>789</v>
      </c>
      <c r="G49" s="89" t="s">
        <v>465</v>
      </c>
      <c r="H49" s="89" t="s">
        <v>173</v>
      </c>
      <c r="I49" s="83">
        <v>1163</v>
      </c>
      <c r="J49" s="85">
        <v>69970</v>
      </c>
      <c r="K49" s="83">
        <v>813.75109999999995</v>
      </c>
      <c r="L49" s="84">
        <v>3.2435405294752213E-4</v>
      </c>
      <c r="M49" s="84">
        <v>1.0295437652853821E-2</v>
      </c>
      <c r="N49" s="84">
        <f>K49/'סכום נכסי הקרן'!$C$42</f>
        <v>2.2925005611254269E-4</v>
      </c>
    </row>
    <row r="50" spans="2:14" s="127" customFormat="1">
      <c r="B50" s="121" t="s">
        <v>790</v>
      </c>
      <c r="C50" s="78" t="s">
        <v>791</v>
      </c>
      <c r="D50" s="89" t="s">
        <v>129</v>
      </c>
      <c r="E50" s="89" t="s">
        <v>305</v>
      </c>
      <c r="F50" s="78" t="s">
        <v>792</v>
      </c>
      <c r="G50" s="89" t="s">
        <v>793</v>
      </c>
      <c r="H50" s="89" t="s">
        <v>173</v>
      </c>
      <c r="I50" s="83">
        <v>418</v>
      </c>
      <c r="J50" s="85">
        <v>16250</v>
      </c>
      <c r="K50" s="83">
        <v>67.924999999999997</v>
      </c>
      <c r="L50" s="84">
        <v>9.1265638247027265E-5</v>
      </c>
      <c r="M50" s="84">
        <v>8.5937530845745804E-4</v>
      </c>
      <c r="N50" s="84">
        <f>K50/'סכום נכסי הקרן'!$C$42</f>
        <v>1.9135839031670078E-5</v>
      </c>
    </row>
    <row r="51" spans="2:14" s="127" customFormat="1">
      <c r="B51" s="121" t="s">
        <v>794</v>
      </c>
      <c r="C51" s="78" t="s">
        <v>795</v>
      </c>
      <c r="D51" s="89" t="s">
        <v>129</v>
      </c>
      <c r="E51" s="89" t="s">
        <v>305</v>
      </c>
      <c r="F51" s="78" t="s">
        <v>796</v>
      </c>
      <c r="G51" s="89" t="s">
        <v>797</v>
      </c>
      <c r="H51" s="89" t="s">
        <v>173</v>
      </c>
      <c r="I51" s="83">
        <v>4881</v>
      </c>
      <c r="J51" s="85">
        <v>3860</v>
      </c>
      <c r="K51" s="83">
        <v>188.4066</v>
      </c>
      <c r="L51" s="84">
        <v>1.9736580338435651E-4</v>
      </c>
      <c r="M51" s="84">
        <v>2.3836875964728882E-3</v>
      </c>
      <c r="N51" s="84">
        <f>K51/'סכום נכסי הקרן'!$C$42</f>
        <v>5.307792962980128E-5</v>
      </c>
    </row>
    <row r="52" spans="2:14" s="127" customFormat="1">
      <c r="B52" s="121" t="s">
        <v>798</v>
      </c>
      <c r="C52" s="78" t="s">
        <v>799</v>
      </c>
      <c r="D52" s="89" t="s">
        <v>129</v>
      </c>
      <c r="E52" s="89" t="s">
        <v>305</v>
      </c>
      <c r="F52" s="78" t="s">
        <v>800</v>
      </c>
      <c r="G52" s="89" t="s">
        <v>358</v>
      </c>
      <c r="H52" s="89" t="s">
        <v>173</v>
      </c>
      <c r="I52" s="83">
        <v>1191</v>
      </c>
      <c r="J52" s="85">
        <v>6050</v>
      </c>
      <c r="K52" s="83">
        <v>72.055499999999995</v>
      </c>
      <c r="L52" s="84">
        <v>3.9847375518354632E-5</v>
      </c>
      <c r="M52" s="84">
        <v>9.116336774170978E-4</v>
      </c>
      <c r="N52" s="84">
        <f>K52/'סכום נכסי הקרן'!$C$42</f>
        <v>2.0299483980073659E-5</v>
      </c>
    </row>
    <row r="53" spans="2:14" s="127" customFormat="1">
      <c r="B53" s="121" t="s">
        <v>801</v>
      </c>
      <c r="C53" s="78" t="s">
        <v>802</v>
      </c>
      <c r="D53" s="89" t="s">
        <v>129</v>
      </c>
      <c r="E53" s="89" t="s">
        <v>305</v>
      </c>
      <c r="F53" s="78" t="s">
        <v>409</v>
      </c>
      <c r="G53" s="89" t="s">
        <v>336</v>
      </c>
      <c r="H53" s="89" t="s">
        <v>173</v>
      </c>
      <c r="I53" s="83">
        <v>634</v>
      </c>
      <c r="J53" s="85">
        <v>155500</v>
      </c>
      <c r="K53" s="83">
        <v>985.87</v>
      </c>
      <c r="L53" s="84">
        <v>2.9671160240645275E-4</v>
      </c>
      <c r="M53" s="84">
        <v>1.2473056096414491E-2</v>
      </c>
      <c r="N53" s="84">
        <f>K53/'סכום נכסי הקרן'!$C$42</f>
        <v>2.7773941297243402E-4</v>
      </c>
    </row>
    <row r="54" spans="2:14" s="127" customFormat="1">
      <c r="B54" s="121" t="s">
        <v>803</v>
      </c>
      <c r="C54" s="78" t="s">
        <v>804</v>
      </c>
      <c r="D54" s="89" t="s">
        <v>129</v>
      </c>
      <c r="E54" s="89" t="s">
        <v>305</v>
      </c>
      <c r="F54" s="78" t="s">
        <v>805</v>
      </c>
      <c r="G54" s="89" t="s">
        <v>196</v>
      </c>
      <c r="H54" s="89" t="s">
        <v>173</v>
      </c>
      <c r="I54" s="83">
        <v>1102</v>
      </c>
      <c r="J54" s="85">
        <v>10300</v>
      </c>
      <c r="K54" s="83">
        <v>113.506</v>
      </c>
      <c r="L54" s="84">
        <v>4.3455883130016059E-5</v>
      </c>
      <c r="M54" s="84">
        <v>1.4360582077552041E-3</v>
      </c>
      <c r="N54" s="84">
        <f>K54/'סכום נכסי הקרן'!$C$42</f>
        <v>3.1976923741313862E-5</v>
      </c>
    </row>
    <row r="55" spans="2:14" s="127" customFormat="1">
      <c r="B55" s="121" t="s">
        <v>806</v>
      </c>
      <c r="C55" s="78" t="s">
        <v>807</v>
      </c>
      <c r="D55" s="89" t="s">
        <v>129</v>
      </c>
      <c r="E55" s="89" t="s">
        <v>305</v>
      </c>
      <c r="F55" s="78" t="s">
        <v>808</v>
      </c>
      <c r="G55" s="89" t="s">
        <v>336</v>
      </c>
      <c r="H55" s="89" t="s">
        <v>173</v>
      </c>
      <c r="I55" s="83">
        <v>3170</v>
      </c>
      <c r="J55" s="85">
        <v>5991</v>
      </c>
      <c r="K55" s="83">
        <v>189.91470000000001</v>
      </c>
      <c r="L55" s="84">
        <v>1.7674735248356514E-4</v>
      </c>
      <c r="M55" s="84">
        <v>2.4027678158720003E-3</v>
      </c>
      <c r="N55" s="84">
        <f>K55/'סכום נכסי הקרן'!$C$42</f>
        <v>5.3502791740123871E-5</v>
      </c>
    </row>
    <row r="56" spans="2:14" s="127" customFormat="1">
      <c r="B56" s="121" t="s">
        <v>809</v>
      </c>
      <c r="C56" s="78" t="s">
        <v>810</v>
      </c>
      <c r="D56" s="89" t="s">
        <v>129</v>
      </c>
      <c r="E56" s="89" t="s">
        <v>305</v>
      </c>
      <c r="F56" s="78" t="s">
        <v>811</v>
      </c>
      <c r="G56" s="89" t="s">
        <v>376</v>
      </c>
      <c r="H56" s="89" t="s">
        <v>173</v>
      </c>
      <c r="I56" s="83">
        <v>1488</v>
      </c>
      <c r="J56" s="85">
        <v>16570</v>
      </c>
      <c r="K56" s="83">
        <v>246.5616</v>
      </c>
      <c r="L56" s="84">
        <v>3.0673354337434932E-4</v>
      </c>
      <c r="M56" s="84">
        <v>3.1194545609681914E-3</v>
      </c>
      <c r="N56" s="84">
        <f>K56/'סכום נכסי הקרן'!$C$42</f>
        <v>6.9461363106235188E-5</v>
      </c>
    </row>
    <row r="57" spans="2:14" s="127" customFormat="1">
      <c r="B57" s="121" t="s">
        <v>812</v>
      </c>
      <c r="C57" s="78" t="s">
        <v>813</v>
      </c>
      <c r="D57" s="89" t="s">
        <v>129</v>
      </c>
      <c r="E57" s="89" t="s">
        <v>305</v>
      </c>
      <c r="F57" s="78" t="s">
        <v>814</v>
      </c>
      <c r="G57" s="89" t="s">
        <v>780</v>
      </c>
      <c r="H57" s="89" t="s">
        <v>173</v>
      </c>
      <c r="I57" s="83">
        <v>2734</v>
      </c>
      <c r="J57" s="85">
        <v>5513</v>
      </c>
      <c r="K57" s="83">
        <v>150.72542000000001</v>
      </c>
      <c r="L57" s="84">
        <v>1.9561991694095669E-4</v>
      </c>
      <c r="M57" s="84">
        <v>1.9069518484340071E-3</v>
      </c>
      <c r="N57" s="84">
        <f>K57/'סכום נכסי הקרן'!$C$42</f>
        <v>4.2462383144657583E-5</v>
      </c>
    </row>
    <row r="58" spans="2:14" s="127" customFormat="1">
      <c r="B58" s="121" t="s">
        <v>815</v>
      </c>
      <c r="C58" s="78" t="s">
        <v>816</v>
      </c>
      <c r="D58" s="89" t="s">
        <v>129</v>
      </c>
      <c r="E58" s="89" t="s">
        <v>305</v>
      </c>
      <c r="F58" s="78" t="s">
        <v>385</v>
      </c>
      <c r="G58" s="89" t="s">
        <v>369</v>
      </c>
      <c r="H58" s="89" t="s">
        <v>173</v>
      </c>
      <c r="I58" s="83">
        <v>25461</v>
      </c>
      <c r="J58" s="85">
        <v>1484</v>
      </c>
      <c r="K58" s="83">
        <v>377.84123999999997</v>
      </c>
      <c r="L58" s="84">
        <v>1.0186651372193071E-4</v>
      </c>
      <c r="M58" s="84">
        <v>4.780381776561626E-3</v>
      </c>
      <c r="N58" s="84">
        <f>K58/'סכום נכסי הקרן'!$C$42</f>
        <v>1.064454788099613E-4</v>
      </c>
    </row>
    <row r="59" spans="2:14" s="127" customFormat="1">
      <c r="B59" s="121" t="s">
        <v>817</v>
      </c>
      <c r="C59" s="78" t="s">
        <v>818</v>
      </c>
      <c r="D59" s="89" t="s">
        <v>129</v>
      </c>
      <c r="E59" s="89" t="s">
        <v>305</v>
      </c>
      <c r="F59" s="78" t="s">
        <v>819</v>
      </c>
      <c r="G59" s="89" t="s">
        <v>820</v>
      </c>
      <c r="H59" s="89" t="s">
        <v>173</v>
      </c>
      <c r="I59" s="83">
        <v>1121</v>
      </c>
      <c r="J59" s="85">
        <v>13820</v>
      </c>
      <c r="K59" s="83">
        <v>154.9222</v>
      </c>
      <c r="L59" s="84">
        <v>1.650394357388555E-4</v>
      </c>
      <c r="M59" s="84">
        <v>1.9600487804476703E-3</v>
      </c>
      <c r="N59" s="84">
        <f>K59/'סכום נכסי הקרן'!$C$42</f>
        <v>4.3644700502498324E-5</v>
      </c>
    </row>
    <row r="60" spans="2:14" s="127" customFormat="1">
      <c r="B60" s="121" t="s">
        <v>821</v>
      </c>
      <c r="C60" s="78" t="s">
        <v>822</v>
      </c>
      <c r="D60" s="89" t="s">
        <v>129</v>
      </c>
      <c r="E60" s="89" t="s">
        <v>305</v>
      </c>
      <c r="F60" s="78" t="s">
        <v>372</v>
      </c>
      <c r="G60" s="89" t="s">
        <v>336</v>
      </c>
      <c r="H60" s="89" t="s">
        <v>173</v>
      </c>
      <c r="I60" s="83">
        <v>1100</v>
      </c>
      <c r="J60" s="85">
        <v>9988</v>
      </c>
      <c r="K60" s="83">
        <v>109.86799999999999</v>
      </c>
      <c r="L60" s="84">
        <v>6.1927766327396334E-5</v>
      </c>
      <c r="M60" s="84">
        <v>1.390030863299286E-3</v>
      </c>
      <c r="N60" s="84">
        <f>K60/'סכום נכסי הקרן'!$C$42</f>
        <v>3.095202595114506E-5</v>
      </c>
    </row>
    <row r="61" spans="2:14" s="127" customFormat="1">
      <c r="B61" s="121" t="s">
        <v>823</v>
      </c>
      <c r="C61" s="78" t="s">
        <v>824</v>
      </c>
      <c r="D61" s="89" t="s">
        <v>129</v>
      </c>
      <c r="E61" s="89" t="s">
        <v>305</v>
      </c>
      <c r="F61" s="78" t="s">
        <v>825</v>
      </c>
      <c r="G61" s="89" t="s">
        <v>820</v>
      </c>
      <c r="H61" s="89" t="s">
        <v>173</v>
      </c>
      <c r="I61" s="83">
        <v>6866</v>
      </c>
      <c r="J61" s="85">
        <v>6338</v>
      </c>
      <c r="K61" s="83">
        <v>435.16708</v>
      </c>
      <c r="L61" s="84">
        <v>3.053906792327266E-4</v>
      </c>
      <c r="M61" s="84">
        <v>5.5056583526762069E-3</v>
      </c>
      <c r="N61" s="84">
        <f>K61/'סכום נכסי הקרן'!$C$42</f>
        <v>1.2259532123315268E-4</v>
      </c>
    </row>
    <row r="62" spans="2:14" s="127" customFormat="1">
      <c r="B62" s="121" t="s">
        <v>1718</v>
      </c>
      <c r="C62" s="78" t="s">
        <v>826</v>
      </c>
      <c r="D62" s="89" t="s">
        <v>129</v>
      </c>
      <c r="E62" s="89" t="s">
        <v>305</v>
      </c>
      <c r="F62" s="78" t="s">
        <v>827</v>
      </c>
      <c r="G62" s="89" t="s">
        <v>465</v>
      </c>
      <c r="H62" s="89" t="s">
        <v>173</v>
      </c>
      <c r="I62" s="83">
        <v>1467</v>
      </c>
      <c r="J62" s="85">
        <v>20940</v>
      </c>
      <c r="K62" s="83">
        <v>307.18979999999999</v>
      </c>
      <c r="L62" s="84">
        <v>8.4933384899342075E-5</v>
      </c>
      <c r="M62" s="84">
        <v>3.8865120225246206E-3</v>
      </c>
      <c r="N62" s="84">
        <f>K62/'סכום נכסי הקרן'!$C$42</f>
        <v>8.6541546779108207E-5</v>
      </c>
    </row>
    <row r="63" spans="2:14" s="127" customFormat="1">
      <c r="B63" s="121" t="s">
        <v>828</v>
      </c>
      <c r="C63" s="78" t="s">
        <v>829</v>
      </c>
      <c r="D63" s="89" t="s">
        <v>129</v>
      </c>
      <c r="E63" s="89" t="s">
        <v>305</v>
      </c>
      <c r="F63" s="78" t="s">
        <v>502</v>
      </c>
      <c r="G63" s="89" t="s">
        <v>336</v>
      </c>
      <c r="H63" s="89" t="s">
        <v>173</v>
      </c>
      <c r="I63" s="83">
        <v>264</v>
      </c>
      <c r="J63" s="85">
        <v>41490</v>
      </c>
      <c r="K63" s="83">
        <v>109.53360000000001</v>
      </c>
      <c r="L63" s="84">
        <v>5.0530416248131909E-5</v>
      </c>
      <c r="M63" s="84">
        <v>1.3858000925499572E-3</v>
      </c>
      <c r="N63" s="84">
        <f>K63/'סכום נכסי הקרן'!$C$42</f>
        <v>3.0857818743604536E-5</v>
      </c>
    </row>
    <row r="64" spans="2:14" s="127" customFormat="1">
      <c r="B64" s="121" t="s">
        <v>830</v>
      </c>
      <c r="C64" s="78" t="s">
        <v>831</v>
      </c>
      <c r="D64" s="89" t="s">
        <v>129</v>
      </c>
      <c r="E64" s="89" t="s">
        <v>305</v>
      </c>
      <c r="F64" s="78" t="s">
        <v>832</v>
      </c>
      <c r="G64" s="89" t="s">
        <v>369</v>
      </c>
      <c r="H64" s="89" t="s">
        <v>173</v>
      </c>
      <c r="I64" s="83">
        <v>6346</v>
      </c>
      <c r="J64" s="85">
        <v>5900</v>
      </c>
      <c r="K64" s="83">
        <v>374.41399999999999</v>
      </c>
      <c r="L64" s="84">
        <v>1.1449462845004602E-4</v>
      </c>
      <c r="M64" s="84">
        <v>4.7370209310385091E-3</v>
      </c>
      <c r="N64" s="84">
        <f>K64/'סכום נכסי הקרן'!$C$42</f>
        <v>1.0547995635191344E-4</v>
      </c>
    </row>
    <row r="65" spans="2:14" s="127" customFormat="1">
      <c r="B65" s="121" t="s">
        <v>833</v>
      </c>
      <c r="C65" s="78" t="s">
        <v>834</v>
      </c>
      <c r="D65" s="89" t="s">
        <v>129</v>
      </c>
      <c r="E65" s="89" t="s">
        <v>305</v>
      </c>
      <c r="F65" s="78" t="s">
        <v>835</v>
      </c>
      <c r="G65" s="89" t="s">
        <v>201</v>
      </c>
      <c r="H65" s="89" t="s">
        <v>173</v>
      </c>
      <c r="I65" s="83">
        <v>4765</v>
      </c>
      <c r="J65" s="85">
        <v>3920</v>
      </c>
      <c r="K65" s="83">
        <v>186.78800000000001</v>
      </c>
      <c r="L65" s="84">
        <v>8.5953447865175212E-5</v>
      </c>
      <c r="M65" s="84">
        <v>2.3632093502561897E-3</v>
      </c>
      <c r="N65" s="84">
        <f>K65/'סכום נכסי הקרן'!$C$42</f>
        <v>5.2621937446412824E-5</v>
      </c>
    </row>
    <row r="66" spans="2:14" s="127" customFormat="1">
      <c r="B66" s="121" t="s">
        <v>836</v>
      </c>
      <c r="C66" s="78" t="s">
        <v>837</v>
      </c>
      <c r="D66" s="89" t="s">
        <v>129</v>
      </c>
      <c r="E66" s="89" t="s">
        <v>305</v>
      </c>
      <c r="F66" s="78" t="s">
        <v>838</v>
      </c>
      <c r="G66" s="89" t="s">
        <v>839</v>
      </c>
      <c r="H66" s="89" t="s">
        <v>173</v>
      </c>
      <c r="I66" s="83">
        <v>5898</v>
      </c>
      <c r="J66" s="85">
        <v>5990</v>
      </c>
      <c r="K66" s="83">
        <v>353.29020000000003</v>
      </c>
      <c r="L66" s="84">
        <v>1.2192318632541956E-4</v>
      </c>
      <c r="M66" s="84">
        <v>4.4697662804563431E-3</v>
      </c>
      <c r="N66" s="84">
        <f>K66/'סכום נכסי הקרן'!$C$42</f>
        <v>9.9528956918167521E-5</v>
      </c>
    </row>
    <row r="67" spans="2:14" s="127" customFormat="1">
      <c r="B67" s="121" t="s">
        <v>840</v>
      </c>
      <c r="C67" s="78" t="s">
        <v>841</v>
      </c>
      <c r="D67" s="89" t="s">
        <v>129</v>
      </c>
      <c r="E67" s="89" t="s">
        <v>305</v>
      </c>
      <c r="F67" s="78" t="s">
        <v>842</v>
      </c>
      <c r="G67" s="89" t="s">
        <v>820</v>
      </c>
      <c r="H67" s="89" t="s">
        <v>173</v>
      </c>
      <c r="I67" s="83">
        <v>20037</v>
      </c>
      <c r="J67" s="85">
        <v>3579</v>
      </c>
      <c r="K67" s="83">
        <v>717.12423000000001</v>
      </c>
      <c r="L67" s="84">
        <v>3.2697203529933764E-4</v>
      </c>
      <c r="M67" s="84">
        <v>9.0729312677006579E-3</v>
      </c>
      <c r="N67" s="84">
        <f>K67/'סכום נכסי הקרן'!$C$42</f>
        <v>2.0202832287067134E-4</v>
      </c>
    </row>
    <row r="68" spans="2:14" s="127" customFormat="1">
      <c r="B68" s="121" t="s">
        <v>843</v>
      </c>
      <c r="C68" s="78" t="s">
        <v>844</v>
      </c>
      <c r="D68" s="89" t="s">
        <v>129</v>
      </c>
      <c r="E68" s="89" t="s">
        <v>305</v>
      </c>
      <c r="F68" s="78" t="s">
        <v>845</v>
      </c>
      <c r="G68" s="89" t="s">
        <v>797</v>
      </c>
      <c r="H68" s="89" t="s">
        <v>173</v>
      </c>
      <c r="I68" s="83">
        <v>40704</v>
      </c>
      <c r="J68" s="85">
        <v>1367</v>
      </c>
      <c r="K68" s="83">
        <v>556.4236800000001</v>
      </c>
      <c r="L68" s="84">
        <v>3.7806567079836978E-4</v>
      </c>
      <c r="M68" s="84">
        <v>7.0397758061543471E-3</v>
      </c>
      <c r="N68" s="84">
        <f>K68/'סכום נכסי הקרן'!$C$42</f>
        <v>1.567557449229224E-4</v>
      </c>
    </row>
    <row r="69" spans="2:14" s="127" customFormat="1">
      <c r="B69" s="121" t="s">
        <v>846</v>
      </c>
      <c r="C69" s="78" t="s">
        <v>847</v>
      </c>
      <c r="D69" s="89" t="s">
        <v>129</v>
      </c>
      <c r="E69" s="89" t="s">
        <v>305</v>
      </c>
      <c r="F69" s="78" t="s">
        <v>848</v>
      </c>
      <c r="G69" s="89" t="s">
        <v>730</v>
      </c>
      <c r="H69" s="89" t="s">
        <v>173</v>
      </c>
      <c r="I69" s="83">
        <v>2950</v>
      </c>
      <c r="J69" s="85">
        <v>8023</v>
      </c>
      <c r="K69" s="83">
        <v>236.67850000000001</v>
      </c>
      <c r="L69" s="84">
        <v>1.0785541714435343E-4</v>
      </c>
      <c r="M69" s="84">
        <v>2.9944152954398014E-3</v>
      </c>
      <c r="N69" s="84">
        <f>K69/'סכום נכסי הקרן'!$C$42</f>
        <v>6.667709500562572E-5</v>
      </c>
    </row>
    <row r="70" spans="2:14" s="127" customFormat="1">
      <c r="B70" s="121" t="s">
        <v>849</v>
      </c>
      <c r="C70" s="78" t="s">
        <v>850</v>
      </c>
      <c r="D70" s="89" t="s">
        <v>129</v>
      </c>
      <c r="E70" s="89" t="s">
        <v>305</v>
      </c>
      <c r="F70" s="78" t="s">
        <v>851</v>
      </c>
      <c r="G70" s="89" t="s">
        <v>724</v>
      </c>
      <c r="H70" s="89" t="s">
        <v>173</v>
      </c>
      <c r="I70" s="83">
        <v>22169</v>
      </c>
      <c r="J70" s="85">
        <v>2769</v>
      </c>
      <c r="K70" s="83">
        <v>613.85960999999998</v>
      </c>
      <c r="L70" s="84">
        <v>2.2646712470457325E-4</v>
      </c>
      <c r="M70" s="84">
        <v>7.7664452218376874E-3</v>
      </c>
      <c r="N70" s="84">
        <f>K70/'סכום נכסי הקרן'!$C$42</f>
        <v>1.7293660191393113E-4</v>
      </c>
    </row>
    <row r="71" spans="2:14" s="127" customFormat="1">
      <c r="B71" s="121" t="s">
        <v>852</v>
      </c>
      <c r="C71" s="78" t="s">
        <v>853</v>
      </c>
      <c r="D71" s="89" t="s">
        <v>129</v>
      </c>
      <c r="E71" s="89" t="s">
        <v>305</v>
      </c>
      <c r="F71" s="78" t="s">
        <v>854</v>
      </c>
      <c r="G71" s="89" t="s">
        <v>201</v>
      </c>
      <c r="H71" s="89" t="s">
        <v>173</v>
      </c>
      <c r="I71" s="83">
        <v>4677</v>
      </c>
      <c r="J71" s="85">
        <v>4000</v>
      </c>
      <c r="K71" s="83">
        <v>187.08</v>
      </c>
      <c r="L71" s="84">
        <v>9.5379000603047339E-5</v>
      </c>
      <c r="M71" s="84">
        <v>2.3669036835660107E-3</v>
      </c>
      <c r="N71" s="84">
        <f>K71/'סכום נכסי הקרן'!$C$42</f>
        <v>5.2704199720939841E-5</v>
      </c>
    </row>
    <row r="72" spans="2:14" s="127" customFormat="1">
      <c r="B72" s="121" t="s">
        <v>855</v>
      </c>
      <c r="C72" s="78" t="s">
        <v>856</v>
      </c>
      <c r="D72" s="89" t="s">
        <v>129</v>
      </c>
      <c r="E72" s="89" t="s">
        <v>305</v>
      </c>
      <c r="F72" s="78" t="s">
        <v>857</v>
      </c>
      <c r="G72" s="89" t="s">
        <v>773</v>
      </c>
      <c r="H72" s="89" t="s">
        <v>173</v>
      </c>
      <c r="I72" s="83">
        <v>7854</v>
      </c>
      <c r="J72" s="85">
        <v>1053</v>
      </c>
      <c r="K72" s="83">
        <v>82.702619999999996</v>
      </c>
      <c r="L72" s="84">
        <v>1.1852914834588453E-4</v>
      </c>
      <c r="M72" s="84">
        <v>1.0463391913542869E-3</v>
      </c>
      <c r="N72" s="84">
        <f>K72/'סכום נכסי הקרן'!$C$42</f>
        <v>2.3298991885423313E-5</v>
      </c>
    </row>
    <row r="73" spans="2:14" s="127" customFormat="1">
      <c r="B73" s="121" t="s">
        <v>858</v>
      </c>
      <c r="C73" s="78" t="s">
        <v>859</v>
      </c>
      <c r="D73" s="89" t="s">
        <v>129</v>
      </c>
      <c r="E73" s="89" t="s">
        <v>305</v>
      </c>
      <c r="F73" s="78" t="s">
        <v>860</v>
      </c>
      <c r="G73" s="89" t="s">
        <v>160</v>
      </c>
      <c r="H73" s="89" t="s">
        <v>173</v>
      </c>
      <c r="I73" s="83">
        <v>1629</v>
      </c>
      <c r="J73" s="85">
        <v>11020</v>
      </c>
      <c r="K73" s="83">
        <v>179.51579999999998</v>
      </c>
      <c r="L73" s="84">
        <v>1.4953360935395605E-4</v>
      </c>
      <c r="M73" s="84">
        <v>2.2712027382846868E-3</v>
      </c>
      <c r="N73" s="84">
        <f>K73/'סכום נכסי הקרן'!$C$42</f>
        <v>5.0573212402524543E-5</v>
      </c>
    </row>
    <row r="74" spans="2:14" s="127" customFormat="1">
      <c r="B74" s="121" t="s">
        <v>1719</v>
      </c>
      <c r="C74" s="78" t="s">
        <v>861</v>
      </c>
      <c r="D74" s="89" t="s">
        <v>129</v>
      </c>
      <c r="E74" s="89" t="s">
        <v>305</v>
      </c>
      <c r="F74" s="78" t="s">
        <v>862</v>
      </c>
      <c r="G74" s="89" t="s">
        <v>863</v>
      </c>
      <c r="H74" s="89" t="s">
        <v>173</v>
      </c>
      <c r="I74" s="83">
        <v>2937</v>
      </c>
      <c r="J74" s="85">
        <v>914.9</v>
      </c>
      <c r="K74" s="83">
        <v>26.870609999999999</v>
      </c>
      <c r="L74" s="84">
        <v>3.7684168865262695E-5</v>
      </c>
      <c r="M74" s="84">
        <v>3.3996229307604062E-4</v>
      </c>
      <c r="N74" s="84">
        <f>K74/'סכום נכסי הקרן'!$C$42</f>
        <v>7.5699914264671967E-6</v>
      </c>
    </row>
    <row r="75" spans="2:14" s="127" customFormat="1">
      <c r="B75" s="121" t="s">
        <v>864</v>
      </c>
      <c r="C75" s="78" t="s">
        <v>865</v>
      </c>
      <c r="D75" s="89" t="s">
        <v>129</v>
      </c>
      <c r="E75" s="89" t="s">
        <v>305</v>
      </c>
      <c r="F75" s="78" t="s">
        <v>866</v>
      </c>
      <c r="G75" s="89" t="s">
        <v>196</v>
      </c>
      <c r="H75" s="89" t="s">
        <v>173</v>
      </c>
      <c r="I75" s="83">
        <v>3310</v>
      </c>
      <c r="J75" s="85">
        <v>7338</v>
      </c>
      <c r="K75" s="83">
        <v>242.8878</v>
      </c>
      <c r="L75" s="84">
        <v>2.4561800048990029E-4</v>
      </c>
      <c r="M75" s="84">
        <v>3.0729742811270284E-3</v>
      </c>
      <c r="N75" s="84">
        <f>K75/'סכום נכסי הקרן'!$C$42</f>
        <v>6.8426379735833285E-5</v>
      </c>
    </row>
    <row r="76" spans="2:14" s="127" customFormat="1">
      <c r="B76" s="121" t="s">
        <v>867</v>
      </c>
      <c r="C76" s="78" t="s">
        <v>868</v>
      </c>
      <c r="D76" s="89" t="s">
        <v>129</v>
      </c>
      <c r="E76" s="89" t="s">
        <v>305</v>
      </c>
      <c r="F76" s="78" t="s">
        <v>869</v>
      </c>
      <c r="G76" s="89" t="s">
        <v>820</v>
      </c>
      <c r="H76" s="89" t="s">
        <v>173</v>
      </c>
      <c r="I76" s="83">
        <v>2447</v>
      </c>
      <c r="J76" s="85">
        <v>13090</v>
      </c>
      <c r="K76" s="83">
        <v>320.31229999999999</v>
      </c>
      <c r="L76" s="84">
        <v>1.6613729499153425E-4</v>
      </c>
      <c r="M76" s="84">
        <v>4.0525356145044954E-3</v>
      </c>
      <c r="N76" s="84">
        <f>K76/'סכום נכסי הקרן'!$C$42</f>
        <v>9.0238419030754742E-5</v>
      </c>
    </row>
    <row r="77" spans="2:14" s="127" customFormat="1">
      <c r="B77" s="121" t="s">
        <v>870</v>
      </c>
      <c r="C77" s="78" t="s">
        <v>871</v>
      </c>
      <c r="D77" s="89" t="s">
        <v>129</v>
      </c>
      <c r="E77" s="89" t="s">
        <v>305</v>
      </c>
      <c r="F77" s="78" t="s">
        <v>872</v>
      </c>
      <c r="G77" s="89" t="s">
        <v>393</v>
      </c>
      <c r="H77" s="89" t="s">
        <v>173</v>
      </c>
      <c r="I77" s="83">
        <v>1046</v>
      </c>
      <c r="J77" s="85">
        <v>13420</v>
      </c>
      <c r="K77" s="83">
        <v>140.37320000000003</v>
      </c>
      <c r="L77" s="84">
        <v>1.0955225490694081E-4</v>
      </c>
      <c r="M77" s="84">
        <v>1.7759773581032092E-3</v>
      </c>
      <c r="N77" s="84">
        <f>K77/'סכום נכסי הקרן'!$C$42</f>
        <v>3.954595450217786E-5</v>
      </c>
    </row>
    <row r="78" spans="2:14" s="127" customFormat="1">
      <c r="B78" s="121" t="s">
        <v>873</v>
      </c>
      <c r="C78" s="78" t="s">
        <v>874</v>
      </c>
      <c r="D78" s="89" t="s">
        <v>129</v>
      </c>
      <c r="E78" s="89" t="s">
        <v>305</v>
      </c>
      <c r="F78" s="78" t="s">
        <v>875</v>
      </c>
      <c r="G78" s="89" t="s">
        <v>393</v>
      </c>
      <c r="H78" s="89" t="s">
        <v>173</v>
      </c>
      <c r="I78" s="83">
        <v>3748</v>
      </c>
      <c r="J78" s="85">
        <v>2547</v>
      </c>
      <c r="K78" s="83">
        <v>95.461559999999992</v>
      </c>
      <c r="L78" s="84">
        <v>1.4569209127119731E-4</v>
      </c>
      <c r="M78" s="84">
        <v>1.2077630853269067E-3</v>
      </c>
      <c r="N78" s="84">
        <f>K78/'סכום נכסי הקרן'!$C$42</f>
        <v>2.6893441970881339E-5</v>
      </c>
    </row>
    <row r="79" spans="2:14" s="127" customFormat="1">
      <c r="B79" s="121" t="s">
        <v>1720</v>
      </c>
      <c r="C79" s="78" t="s">
        <v>876</v>
      </c>
      <c r="D79" s="89" t="s">
        <v>129</v>
      </c>
      <c r="E79" s="89" t="s">
        <v>305</v>
      </c>
      <c r="F79" s="78" t="s">
        <v>877</v>
      </c>
      <c r="G79" s="89" t="s">
        <v>878</v>
      </c>
      <c r="H79" s="89" t="s">
        <v>173</v>
      </c>
      <c r="I79" s="83">
        <v>8021</v>
      </c>
      <c r="J79" s="85">
        <v>2078</v>
      </c>
      <c r="K79" s="83">
        <v>166.67637999999999</v>
      </c>
      <c r="L79" s="84">
        <v>2.2024359639203592E-4</v>
      </c>
      <c r="M79" s="84">
        <v>2.1087606253231135E-3</v>
      </c>
      <c r="N79" s="84">
        <f>K79/'סכום נכסי הקרן'!$C$42</f>
        <v>4.6956089481950301E-5</v>
      </c>
    </row>
    <row r="80" spans="2:14" s="127" customFormat="1">
      <c r="B80" s="121" t="s">
        <v>879</v>
      </c>
      <c r="C80" s="78" t="s">
        <v>880</v>
      </c>
      <c r="D80" s="89" t="s">
        <v>129</v>
      </c>
      <c r="E80" s="89" t="s">
        <v>305</v>
      </c>
      <c r="F80" s="78" t="s">
        <v>881</v>
      </c>
      <c r="G80" s="89" t="s">
        <v>878</v>
      </c>
      <c r="H80" s="89" t="s">
        <v>173</v>
      </c>
      <c r="I80" s="83">
        <v>48029</v>
      </c>
      <c r="J80" s="85">
        <v>300</v>
      </c>
      <c r="K80" s="83">
        <v>144.08699999999999</v>
      </c>
      <c r="L80" s="84">
        <v>2.798234895171266E-4</v>
      </c>
      <c r="M80" s="84">
        <v>1.8229637110005116E-3</v>
      </c>
      <c r="N80" s="84">
        <f>K80/'סכום נכסי הקרן'!$C$42</f>
        <v>4.0592206677309483E-5</v>
      </c>
    </row>
    <row r="81" spans="2:14" s="127" customFormat="1">
      <c r="B81" s="121" t="s">
        <v>882</v>
      </c>
      <c r="C81" s="78" t="s">
        <v>883</v>
      </c>
      <c r="D81" s="89" t="s">
        <v>129</v>
      </c>
      <c r="E81" s="89" t="s">
        <v>305</v>
      </c>
      <c r="F81" s="78" t="s">
        <v>472</v>
      </c>
      <c r="G81" s="89" t="s">
        <v>336</v>
      </c>
      <c r="H81" s="89" t="s">
        <v>173</v>
      </c>
      <c r="I81" s="83">
        <v>26978</v>
      </c>
      <c r="J81" s="85">
        <v>1305</v>
      </c>
      <c r="K81" s="83">
        <v>352.06290000000001</v>
      </c>
      <c r="L81" s="84">
        <v>1.6334043924991681E-4</v>
      </c>
      <c r="M81" s="84">
        <v>4.4542386939113322E-3</v>
      </c>
      <c r="N81" s="84">
        <f>K81/'סכום נכסי הקרן'!$C$42</f>
        <v>9.9183201817047627E-5</v>
      </c>
    </row>
    <row r="82" spans="2:14" s="127" customFormat="1">
      <c r="B82" s="121" t="s">
        <v>884</v>
      </c>
      <c r="C82" s="78" t="s">
        <v>885</v>
      </c>
      <c r="D82" s="89" t="s">
        <v>129</v>
      </c>
      <c r="E82" s="89" t="s">
        <v>305</v>
      </c>
      <c r="F82" s="78" t="s">
        <v>886</v>
      </c>
      <c r="G82" s="89" t="s">
        <v>160</v>
      </c>
      <c r="H82" s="89" t="s">
        <v>173</v>
      </c>
      <c r="I82" s="83">
        <v>783</v>
      </c>
      <c r="J82" s="85">
        <v>17140</v>
      </c>
      <c r="K82" s="83">
        <v>134.20620000000002</v>
      </c>
      <c r="L82" s="84">
        <v>5.8091358342887247E-5</v>
      </c>
      <c r="M82" s="84">
        <v>1.6979535446728499E-3</v>
      </c>
      <c r="N82" s="84">
        <f>K82/'סכום נכסי הקרן'!$C$42</f>
        <v>3.7808586532971979E-5</v>
      </c>
    </row>
    <row r="83" spans="2:14" s="127" customFormat="1">
      <c r="B83" s="121" t="s">
        <v>887</v>
      </c>
      <c r="C83" s="78" t="s">
        <v>888</v>
      </c>
      <c r="D83" s="89" t="s">
        <v>129</v>
      </c>
      <c r="E83" s="89" t="s">
        <v>305</v>
      </c>
      <c r="F83" s="78" t="s">
        <v>889</v>
      </c>
      <c r="G83" s="89" t="s">
        <v>724</v>
      </c>
      <c r="H83" s="89" t="s">
        <v>173</v>
      </c>
      <c r="I83" s="83">
        <v>55235.88</v>
      </c>
      <c r="J83" s="85">
        <v>245.2</v>
      </c>
      <c r="K83" s="83">
        <v>135.43836999999999</v>
      </c>
      <c r="L83" s="84">
        <v>5.2883342509015943E-5</v>
      </c>
      <c r="M83" s="84">
        <v>1.713542745612445E-3</v>
      </c>
      <c r="N83" s="84">
        <f>K83/'סכום נכסי הקרן'!$C$42</f>
        <v>3.8155713611067702E-5</v>
      </c>
    </row>
    <row r="84" spans="2:14" s="127" customFormat="1">
      <c r="B84" s="121" t="s">
        <v>890</v>
      </c>
      <c r="C84" s="78" t="s">
        <v>891</v>
      </c>
      <c r="D84" s="89" t="s">
        <v>129</v>
      </c>
      <c r="E84" s="89" t="s">
        <v>305</v>
      </c>
      <c r="F84" s="78" t="s">
        <v>892</v>
      </c>
      <c r="G84" s="89" t="s">
        <v>160</v>
      </c>
      <c r="H84" s="89" t="s">
        <v>173</v>
      </c>
      <c r="I84" s="83">
        <v>7603</v>
      </c>
      <c r="J84" s="85">
        <v>1830</v>
      </c>
      <c r="K84" s="83">
        <v>139.13489999999999</v>
      </c>
      <c r="L84" s="84">
        <v>3.2728325506085033E-5</v>
      </c>
      <c r="M84" s="84">
        <v>1.7603106014677597E-3</v>
      </c>
      <c r="N84" s="84">
        <f>K84/'סכום נכסי הקרן'!$C$42</f>
        <v>3.9197100479757277E-5</v>
      </c>
    </row>
    <row r="85" spans="2:14" s="127" customFormat="1">
      <c r="B85" s="121" t="s">
        <v>893</v>
      </c>
      <c r="C85" s="78" t="s">
        <v>894</v>
      </c>
      <c r="D85" s="89" t="s">
        <v>129</v>
      </c>
      <c r="E85" s="89" t="s">
        <v>305</v>
      </c>
      <c r="F85" s="78" t="s">
        <v>559</v>
      </c>
      <c r="G85" s="89" t="s">
        <v>336</v>
      </c>
      <c r="H85" s="89" t="s">
        <v>173</v>
      </c>
      <c r="I85" s="83">
        <v>87947</v>
      </c>
      <c r="J85" s="85">
        <v>906.8</v>
      </c>
      <c r="K85" s="83">
        <v>797.50340000000006</v>
      </c>
      <c r="L85" s="84">
        <v>2.170369636058179E-4</v>
      </c>
      <c r="M85" s="84">
        <v>1.0089874572997742E-2</v>
      </c>
      <c r="N85" s="84">
        <f>K85/'סכום נכסי הקרן'!$C$42</f>
        <v>2.2467275214736249E-4</v>
      </c>
    </row>
    <row r="86" spans="2:14" s="127" customFormat="1">
      <c r="B86" s="121" t="s">
        <v>895</v>
      </c>
      <c r="C86" s="78" t="s">
        <v>896</v>
      </c>
      <c r="D86" s="89" t="s">
        <v>129</v>
      </c>
      <c r="E86" s="89" t="s">
        <v>305</v>
      </c>
      <c r="F86" s="78" t="s">
        <v>897</v>
      </c>
      <c r="G86" s="89" t="s">
        <v>336</v>
      </c>
      <c r="H86" s="89" t="s">
        <v>173</v>
      </c>
      <c r="I86" s="83">
        <v>19227</v>
      </c>
      <c r="J86" s="85">
        <v>1107</v>
      </c>
      <c r="K86" s="83">
        <v>212.84289000000001</v>
      </c>
      <c r="L86" s="84">
        <v>5.4918594687232216E-5</v>
      </c>
      <c r="M86" s="84">
        <v>2.6928512954983706E-3</v>
      </c>
      <c r="N86" s="84">
        <f>K86/'סכום נכסי הקרן'!$C$42</f>
        <v>5.9962124138026667E-5</v>
      </c>
    </row>
    <row r="87" spans="2:14" s="127" customFormat="1">
      <c r="B87" s="121"/>
      <c r="C87" s="78"/>
      <c r="D87" s="78"/>
      <c r="E87" s="78"/>
      <c r="F87" s="78"/>
      <c r="G87" s="78"/>
      <c r="H87" s="78"/>
      <c r="I87" s="83"/>
      <c r="J87" s="85"/>
      <c r="K87" s="78"/>
      <c r="L87" s="78"/>
      <c r="M87" s="84"/>
      <c r="N87" s="78"/>
    </row>
    <row r="88" spans="2:14" s="127" customFormat="1">
      <c r="B88" s="120" t="s">
        <v>29</v>
      </c>
      <c r="C88" s="80"/>
      <c r="D88" s="80"/>
      <c r="E88" s="80"/>
      <c r="F88" s="80"/>
      <c r="G88" s="80"/>
      <c r="H88" s="80"/>
      <c r="I88" s="86"/>
      <c r="J88" s="88"/>
      <c r="K88" s="86">
        <v>735.65425000000005</v>
      </c>
      <c r="L88" s="80"/>
      <c r="M88" s="87">
        <v>9.3073698639939643E-3</v>
      </c>
      <c r="N88" s="87">
        <f>K88/'סכום נכסי הקרן'!$C$42</f>
        <v>2.0724860229612041E-4</v>
      </c>
    </row>
    <row r="89" spans="2:14" s="127" customFormat="1">
      <c r="B89" s="121" t="s">
        <v>898</v>
      </c>
      <c r="C89" s="78" t="s">
        <v>899</v>
      </c>
      <c r="D89" s="89" t="s">
        <v>129</v>
      </c>
      <c r="E89" s="89" t="s">
        <v>305</v>
      </c>
      <c r="F89" s="78" t="s">
        <v>900</v>
      </c>
      <c r="G89" s="89" t="s">
        <v>878</v>
      </c>
      <c r="H89" s="89" t="s">
        <v>173</v>
      </c>
      <c r="I89" s="83">
        <v>0.5</v>
      </c>
      <c r="J89" s="85">
        <v>1752</v>
      </c>
      <c r="K89" s="83">
        <v>8.7600000000000004E-3</v>
      </c>
      <c r="L89" s="84">
        <v>1.9420966976937329E-8</v>
      </c>
      <c r="M89" s="84">
        <v>1.1082999929462398E-7</v>
      </c>
      <c r="N89" s="84">
        <f>K89/'סכום נכסי הקרן'!$C$42</f>
        <v>2.4678682358105251E-9</v>
      </c>
    </row>
    <row r="90" spans="2:14" s="127" customFormat="1">
      <c r="B90" s="121" t="s">
        <v>901</v>
      </c>
      <c r="C90" s="78" t="s">
        <v>902</v>
      </c>
      <c r="D90" s="89" t="s">
        <v>129</v>
      </c>
      <c r="E90" s="89" t="s">
        <v>305</v>
      </c>
      <c r="F90" s="78" t="s">
        <v>903</v>
      </c>
      <c r="G90" s="89" t="s">
        <v>160</v>
      </c>
      <c r="H90" s="89" t="s">
        <v>173</v>
      </c>
      <c r="I90" s="83">
        <v>8213</v>
      </c>
      <c r="J90" s="85">
        <v>730.1</v>
      </c>
      <c r="K90" s="83">
        <v>59.96311</v>
      </c>
      <c r="L90" s="84">
        <v>1.4937385020965629E-4</v>
      </c>
      <c r="M90" s="84">
        <v>7.5864285833372822E-4</v>
      </c>
      <c r="N90" s="84">
        <f>K90/'סכום נכסי הקרן'!$C$42</f>
        <v>1.6892814439430644E-5</v>
      </c>
    </row>
    <row r="91" spans="2:14" s="127" customFormat="1">
      <c r="B91" s="121" t="s">
        <v>1721</v>
      </c>
      <c r="C91" s="78" t="s">
        <v>904</v>
      </c>
      <c r="D91" s="89" t="s">
        <v>129</v>
      </c>
      <c r="E91" s="89" t="s">
        <v>305</v>
      </c>
      <c r="F91" s="78" t="s">
        <v>905</v>
      </c>
      <c r="G91" s="89" t="s">
        <v>839</v>
      </c>
      <c r="H91" s="89" t="s">
        <v>173</v>
      </c>
      <c r="I91" s="83">
        <v>0.9</v>
      </c>
      <c r="J91" s="85">
        <v>46</v>
      </c>
      <c r="K91" s="83">
        <v>4.0999999999999999E-4</v>
      </c>
      <c r="L91" s="84">
        <v>2.0791852144426583E-8</v>
      </c>
      <c r="M91" s="84">
        <v>5.1872488254333135E-9</v>
      </c>
      <c r="N91" s="84">
        <f>K91/'סכום נכסי הקרן'!$C$42</f>
        <v>1.1550524847971635E-10</v>
      </c>
    </row>
    <row r="92" spans="2:14" s="127" customFormat="1">
      <c r="B92" s="121" t="s">
        <v>906</v>
      </c>
      <c r="C92" s="78" t="s">
        <v>907</v>
      </c>
      <c r="D92" s="89" t="s">
        <v>129</v>
      </c>
      <c r="E92" s="89" t="s">
        <v>305</v>
      </c>
      <c r="F92" s="78" t="s">
        <v>908</v>
      </c>
      <c r="G92" s="89" t="s">
        <v>201</v>
      </c>
      <c r="H92" s="89" t="s">
        <v>173</v>
      </c>
      <c r="I92" s="83">
        <v>5209</v>
      </c>
      <c r="J92" s="85">
        <v>1785</v>
      </c>
      <c r="K92" s="83">
        <v>92.980649999999997</v>
      </c>
      <c r="L92" s="84">
        <v>1.5757288033091453E-4</v>
      </c>
      <c r="M92" s="84">
        <v>1.1763750426842098E-3</v>
      </c>
      <c r="N92" s="84">
        <f>K92/'סכום נכסי הקרן'!$C$42</f>
        <v>2.6194519712330578E-5</v>
      </c>
    </row>
    <row r="93" spans="2:14" s="127" customFormat="1">
      <c r="B93" s="121" t="s">
        <v>909</v>
      </c>
      <c r="C93" s="78" t="s">
        <v>910</v>
      </c>
      <c r="D93" s="89" t="s">
        <v>129</v>
      </c>
      <c r="E93" s="89" t="s">
        <v>305</v>
      </c>
      <c r="F93" s="78" t="s">
        <v>911</v>
      </c>
      <c r="G93" s="89" t="s">
        <v>465</v>
      </c>
      <c r="H93" s="89" t="s">
        <v>173</v>
      </c>
      <c r="I93" s="83">
        <v>3200</v>
      </c>
      <c r="J93" s="85">
        <v>2958</v>
      </c>
      <c r="K93" s="83">
        <v>94.656000000000006</v>
      </c>
      <c r="L93" s="84">
        <v>3.6852484571477004E-4</v>
      </c>
      <c r="M93" s="84">
        <v>1.1975712800493068E-3</v>
      </c>
      <c r="N93" s="84">
        <f>K93/'סכום נכסי הקרן'!$C$42</f>
        <v>2.6666499512429343E-5</v>
      </c>
    </row>
    <row r="94" spans="2:14" s="127" customFormat="1">
      <c r="B94" s="121" t="s">
        <v>912</v>
      </c>
      <c r="C94" s="78" t="s">
        <v>913</v>
      </c>
      <c r="D94" s="89" t="s">
        <v>129</v>
      </c>
      <c r="E94" s="89" t="s">
        <v>305</v>
      </c>
      <c r="F94" s="78" t="s">
        <v>914</v>
      </c>
      <c r="G94" s="89" t="s">
        <v>376</v>
      </c>
      <c r="H94" s="89" t="s">
        <v>173</v>
      </c>
      <c r="I94" s="83">
        <v>2555</v>
      </c>
      <c r="J94" s="85">
        <v>2320</v>
      </c>
      <c r="K94" s="83">
        <v>59.276000000000003</v>
      </c>
      <c r="L94" s="84">
        <v>3.8407133655321904E-4</v>
      </c>
      <c r="M94" s="84">
        <v>7.4994966189362224E-4</v>
      </c>
      <c r="N94" s="84">
        <f>K94/'סכום נכסי הקרן'!$C$42</f>
        <v>1.6699241728984554E-5</v>
      </c>
    </row>
    <row r="95" spans="2:14" s="127" customFormat="1">
      <c r="B95" s="121" t="s">
        <v>915</v>
      </c>
      <c r="C95" s="78" t="s">
        <v>916</v>
      </c>
      <c r="D95" s="89" t="s">
        <v>129</v>
      </c>
      <c r="E95" s="89" t="s">
        <v>305</v>
      </c>
      <c r="F95" s="78" t="s">
        <v>917</v>
      </c>
      <c r="G95" s="89" t="s">
        <v>780</v>
      </c>
      <c r="H95" s="89" t="s">
        <v>173</v>
      </c>
      <c r="I95" s="83">
        <v>832</v>
      </c>
      <c r="J95" s="85">
        <v>4794</v>
      </c>
      <c r="K95" s="83">
        <v>39.88608</v>
      </c>
      <c r="L95" s="84">
        <v>5.2627217759661866E-4</v>
      </c>
      <c r="M95" s="84">
        <v>5.0463176007594919E-4</v>
      </c>
      <c r="N95" s="84">
        <f>K95/'סכום נכסי הקרן'!$C$42</f>
        <v>1.1236711173858158E-5</v>
      </c>
    </row>
    <row r="96" spans="2:14" s="127" customFormat="1">
      <c r="B96" s="121" t="s">
        <v>918</v>
      </c>
      <c r="C96" s="78" t="s">
        <v>919</v>
      </c>
      <c r="D96" s="89" t="s">
        <v>129</v>
      </c>
      <c r="E96" s="89" t="s">
        <v>305</v>
      </c>
      <c r="F96" s="78" t="s">
        <v>920</v>
      </c>
      <c r="G96" s="89" t="s">
        <v>839</v>
      </c>
      <c r="H96" s="89" t="s">
        <v>173</v>
      </c>
      <c r="I96" s="83">
        <v>6369.6</v>
      </c>
      <c r="J96" s="85">
        <v>477.9</v>
      </c>
      <c r="K96" s="83">
        <v>30.44032</v>
      </c>
      <c r="L96" s="84">
        <v>2.4986430182647368E-4</v>
      </c>
      <c r="M96" s="84">
        <v>3.8512564430686388E-4</v>
      </c>
      <c r="N96" s="84">
        <f>K96/'סכום נכסי הקרן'!$C$42</f>
        <v>8.5756505497611675E-6</v>
      </c>
    </row>
    <row r="97" spans="2:14" s="127" customFormat="1">
      <c r="B97" s="121" t="s">
        <v>921</v>
      </c>
      <c r="C97" s="78" t="s">
        <v>922</v>
      </c>
      <c r="D97" s="89" t="s">
        <v>129</v>
      </c>
      <c r="E97" s="89" t="s">
        <v>305</v>
      </c>
      <c r="F97" s="78" t="s">
        <v>349</v>
      </c>
      <c r="G97" s="89" t="s">
        <v>336</v>
      </c>
      <c r="H97" s="89" t="s">
        <v>173</v>
      </c>
      <c r="I97" s="83">
        <v>153.80000000000001</v>
      </c>
      <c r="J97" s="85">
        <v>1181</v>
      </c>
      <c r="K97" s="83">
        <v>1.8163800000000001</v>
      </c>
      <c r="L97" s="84">
        <v>2.6996784960908352E-4</v>
      </c>
      <c r="M97" s="84">
        <v>2.2980524442781859E-5</v>
      </c>
      <c r="N97" s="84">
        <f>K97/'סכום נכסי הקרן'!$C$42</f>
        <v>5.1171078837460294E-7</v>
      </c>
    </row>
    <row r="98" spans="2:14" s="127" customFormat="1">
      <c r="B98" s="121" t="s">
        <v>923</v>
      </c>
      <c r="C98" s="78" t="s">
        <v>924</v>
      </c>
      <c r="D98" s="89" t="s">
        <v>129</v>
      </c>
      <c r="E98" s="89" t="s">
        <v>305</v>
      </c>
      <c r="F98" s="78" t="s">
        <v>925</v>
      </c>
      <c r="G98" s="89" t="s">
        <v>196</v>
      </c>
      <c r="H98" s="89" t="s">
        <v>173</v>
      </c>
      <c r="I98" s="83">
        <v>2128</v>
      </c>
      <c r="J98" s="85">
        <v>1176</v>
      </c>
      <c r="K98" s="83">
        <v>25.025279999999999</v>
      </c>
      <c r="L98" s="84">
        <v>3.5275333259069476E-4</v>
      </c>
      <c r="M98" s="84">
        <v>3.1661549825887753E-4</v>
      </c>
      <c r="N98" s="84">
        <f>K98/'סכום נכסי הקרן'!$C$42</f>
        <v>7.0501248406694524E-6</v>
      </c>
    </row>
    <row r="99" spans="2:14" s="127" customFormat="1">
      <c r="B99" s="121" t="s">
        <v>926</v>
      </c>
      <c r="C99" s="78" t="s">
        <v>927</v>
      </c>
      <c r="D99" s="89" t="s">
        <v>129</v>
      </c>
      <c r="E99" s="89" t="s">
        <v>305</v>
      </c>
      <c r="F99" s="78" t="s">
        <v>928</v>
      </c>
      <c r="G99" s="89" t="s">
        <v>393</v>
      </c>
      <c r="H99" s="89" t="s">
        <v>173</v>
      </c>
      <c r="I99" s="83">
        <v>10662.69</v>
      </c>
      <c r="J99" s="85">
        <v>1013</v>
      </c>
      <c r="K99" s="83">
        <v>108.01300999999999</v>
      </c>
      <c r="L99" s="84">
        <v>4.0493308896634439E-4</v>
      </c>
      <c r="M99" s="84">
        <v>1.3665618518390651E-3</v>
      </c>
      <c r="N99" s="84">
        <f>K99/'סכום נכסי הקרן'!$C$42</f>
        <v>3.0429437949005087E-5</v>
      </c>
    </row>
    <row r="100" spans="2:14" s="127" customFormat="1">
      <c r="B100" s="121" t="s">
        <v>1722</v>
      </c>
      <c r="C100" s="78" t="s">
        <v>929</v>
      </c>
      <c r="D100" s="89" t="s">
        <v>129</v>
      </c>
      <c r="E100" s="89" t="s">
        <v>305</v>
      </c>
      <c r="F100" s="78" t="s">
        <v>930</v>
      </c>
      <c r="G100" s="89" t="s">
        <v>878</v>
      </c>
      <c r="H100" s="89" t="s">
        <v>173</v>
      </c>
      <c r="I100" s="83">
        <v>0.8</v>
      </c>
      <c r="J100" s="85">
        <v>15.3</v>
      </c>
      <c r="K100" s="83">
        <v>1.1999999999999999E-4</v>
      </c>
      <c r="L100" s="84">
        <v>5.4762887853532609E-9</v>
      </c>
      <c r="M100" s="84">
        <v>1.5182191684195062E-9</v>
      </c>
      <c r="N100" s="84">
        <f>K100/'סכום נכסי הקרן'!$C$42</f>
        <v>3.3806414189185268E-11</v>
      </c>
    </row>
    <row r="101" spans="2:14" s="127" customFormat="1">
      <c r="B101" s="121" t="s">
        <v>931</v>
      </c>
      <c r="C101" s="78" t="s">
        <v>932</v>
      </c>
      <c r="D101" s="89" t="s">
        <v>129</v>
      </c>
      <c r="E101" s="89" t="s">
        <v>305</v>
      </c>
      <c r="F101" s="78" t="s">
        <v>933</v>
      </c>
      <c r="G101" s="89" t="s">
        <v>839</v>
      </c>
      <c r="H101" s="89" t="s">
        <v>173</v>
      </c>
      <c r="I101" s="83">
        <v>728.77</v>
      </c>
      <c r="J101" s="85">
        <v>286.3</v>
      </c>
      <c r="K101" s="83">
        <v>2.0864699999999998</v>
      </c>
      <c r="L101" s="84">
        <v>4.0213635455672132E-4</v>
      </c>
      <c r="M101" s="84">
        <v>2.6397656236102061E-5</v>
      </c>
      <c r="N101" s="84">
        <f>K101/'סכום נכסי הקרן'!$C$42</f>
        <v>5.8780057511091153E-7</v>
      </c>
    </row>
    <row r="102" spans="2:14" s="127" customFormat="1">
      <c r="B102" s="121" t="s">
        <v>934</v>
      </c>
      <c r="C102" s="78" t="s">
        <v>935</v>
      </c>
      <c r="D102" s="89" t="s">
        <v>129</v>
      </c>
      <c r="E102" s="89" t="s">
        <v>305</v>
      </c>
      <c r="F102" s="78" t="s">
        <v>936</v>
      </c>
      <c r="G102" s="89" t="s">
        <v>773</v>
      </c>
      <c r="H102" s="89" t="s">
        <v>173</v>
      </c>
      <c r="I102" s="83">
        <v>2692</v>
      </c>
      <c r="J102" s="85">
        <v>5951</v>
      </c>
      <c r="K102" s="83">
        <v>160.20092000000002</v>
      </c>
      <c r="L102" s="84">
        <v>2.5563246053650151E-4</v>
      </c>
      <c r="M102" s="84">
        <v>2.0268342295203328E-3</v>
      </c>
      <c r="N102" s="84">
        <f>K102/'סכום נכסי הקרן'!$C$42</f>
        <v>4.5131822125071131E-5</v>
      </c>
    </row>
    <row r="103" spans="2:14" s="127" customFormat="1">
      <c r="B103" s="121" t="s">
        <v>937</v>
      </c>
      <c r="C103" s="78" t="s">
        <v>938</v>
      </c>
      <c r="D103" s="89" t="s">
        <v>129</v>
      </c>
      <c r="E103" s="89" t="s">
        <v>305</v>
      </c>
      <c r="F103" s="78" t="s">
        <v>695</v>
      </c>
      <c r="G103" s="89" t="s">
        <v>393</v>
      </c>
      <c r="H103" s="89" t="s">
        <v>173</v>
      </c>
      <c r="I103" s="83">
        <v>0.28999999999999998</v>
      </c>
      <c r="J103" s="85">
        <v>434.3</v>
      </c>
      <c r="K103" s="83">
        <v>1.2600000000000001E-3</v>
      </c>
      <c r="L103" s="84">
        <v>5.1346018160555454E-8</v>
      </c>
      <c r="M103" s="84">
        <v>1.5941301268404819E-8</v>
      </c>
      <c r="N103" s="84">
        <f>K103/'סכום נכסי הקרן'!$C$42</f>
        <v>3.5496734898644536E-10</v>
      </c>
    </row>
    <row r="104" spans="2:14" s="127" customFormat="1">
      <c r="B104" s="121" t="s">
        <v>939</v>
      </c>
      <c r="C104" s="78" t="s">
        <v>940</v>
      </c>
      <c r="D104" s="89" t="s">
        <v>129</v>
      </c>
      <c r="E104" s="89" t="s">
        <v>305</v>
      </c>
      <c r="F104" s="78" t="s">
        <v>941</v>
      </c>
      <c r="G104" s="89" t="s">
        <v>336</v>
      </c>
      <c r="H104" s="89" t="s">
        <v>173</v>
      </c>
      <c r="I104" s="83">
        <v>165.24</v>
      </c>
      <c r="J104" s="85">
        <v>569.79999999999995</v>
      </c>
      <c r="K104" s="83">
        <v>0.94153999999999993</v>
      </c>
      <c r="L104" s="84">
        <v>2.4102912610313055E-5</v>
      </c>
      <c r="M104" s="84">
        <v>1.1912200631947517E-5</v>
      </c>
      <c r="N104" s="84">
        <f>K104/'סכום נכסי הקרן'!$C$42</f>
        <v>2.6525076013071251E-7</v>
      </c>
    </row>
    <row r="105" spans="2:14" s="127" customFormat="1">
      <c r="B105" s="121" t="s">
        <v>942</v>
      </c>
      <c r="C105" s="78" t="s">
        <v>943</v>
      </c>
      <c r="D105" s="89" t="s">
        <v>129</v>
      </c>
      <c r="E105" s="89" t="s">
        <v>305</v>
      </c>
      <c r="F105" s="78" t="s">
        <v>944</v>
      </c>
      <c r="G105" s="89" t="s">
        <v>393</v>
      </c>
      <c r="H105" s="89" t="s">
        <v>173</v>
      </c>
      <c r="I105" s="83">
        <v>1400</v>
      </c>
      <c r="J105" s="85">
        <v>541.20000000000005</v>
      </c>
      <c r="K105" s="83">
        <v>7.5768000000000004</v>
      </c>
      <c r="L105" s="84">
        <v>1.0666363538773336E-4</v>
      </c>
      <c r="M105" s="84">
        <v>9.5860358294007643E-5</v>
      </c>
      <c r="N105" s="84">
        <f>K105/'סכום נכסי הקרן'!$C$42</f>
        <v>2.1345369919051581E-6</v>
      </c>
    </row>
    <row r="106" spans="2:14" s="127" customFormat="1">
      <c r="B106" s="121" t="s">
        <v>945</v>
      </c>
      <c r="C106" s="78" t="s">
        <v>946</v>
      </c>
      <c r="D106" s="89" t="s">
        <v>129</v>
      </c>
      <c r="E106" s="89" t="s">
        <v>305</v>
      </c>
      <c r="F106" s="78" t="s">
        <v>947</v>
      </c>
      <c r="G106" s="89" t="s">
        <v>201</v>
      </c>
      <c r="H106" s="89" t="s">
        <v>173</v>
      </c>
      <c r="I106" s="83">
        <v>4542</v>
      </c>
      <c r="J106" s="85">
        <v>676.1</v>
      </c>
      <c r="K106" s="83">
        <v>30.708459999999999</v>
      </c>
      <c r="L106" s="84">
        <v>5.8568613265837329E-5</v>
      </c>
      <c r="M106" s="84">
        <v>3.8851810503869727E-4</v>
      </c>
      <c r="N106" s="84">
        <f>K106/'סכום נכסי הקרן'!$C$42</f>
        <v>8.6511909822669026E-6</v>
      </c>
    </row>
    <row r="107" spans="2:14" s="127" customFormat="1">
      <c r="B107" s="121" t="s">
        <v>948</v>
      </c>
      <c r="C107" s="78" t="s">
        <v>949</v>
      </c>
      <c r="D107" s="89" t="s">
        <v>129</v>
      </c>
      <c r="E107" s="89" t="s">
        <v>305</v>
      </c>
      <c r="F107" s="78" t="s">
        <v>950</v>
      </c>
      <c r="G107" s="89" t="s">
        <v>780</v>
      </c>
      <c r="H107" s="89" t="s">
        <v>173</v>
      </c>
      <c r="I107" s="83">
        <v>58086</v>
      </c>
      <c r="J107" s="85">
        <v>38</v>
      </c>
      <c r="K107" s="83">
        <v>22.072680000000002</v>
      </c>
      <c r="L107" s="84">
        <v>1.8309738706228428E-4</v>
      </c>
      <c r="M107" s="84">
        <v>2.7925971561991561E-4</v>
      </c>
      <c r="N107" s="84">
        <f>K107/'סכום נכסי הקרן'!$C$42</f>
        <v>6.2183180195445504E-6</v>
      </c>
    </row>
    <row r="108" spans="2:14" s="127" customFormat="1">
      <c r="B108" s="121"/>
      <c r="C108" s="78"/>
      <c r="D108" s="78"/>
      <c r="E108" s="78"/>
      <c r="F108" s="78"/>
      <c r="G108" s="78"/>
      <c r="H108" s="78"/>
      <c r="I108" s="83"/>
      <c r="J108" s="85"/>
      <c r="K108" s="78"/>
      <c r="L108" s="78"/>
      <c r="M108" s="84"/>
      <c r="N108" s="78"/>
    </row>
    <row r="109" spans="2:14" s="127" customFormat="1">
      <c r="B109" s="120" t="s">
        <v>241</v>
      </c>
      <c r="C109" s="80"/>
      <c r="D109" s="80"/>
      <c r="E109" s="80"/>
      <c r="F109" s="80"/>
      <c r="G109" s="80"/>
      <c r="H109" s="80"/>
      <c r="I109" s="86"/>
      <c r="J109" s="88"/>
      <c r="K109" s="86">
        <v>19089.097850000002</v>
      </c>
      <c r="L109" s="80"/>
      <c r="M109" s="87">
        <v>0.24151195219754659</v>
      </c>
      <c r="N109" s="87">
        <f>K109/'סכום נכסי הקרן'!$C$42</f>
        <v>5.3777829034582173E-3</v>
      </c>
    </row>
    <row r="110" spans="2:14" s="127" customFormat="1">
      <c r="B110" s="120" t="s">
        <v>68</v>
      </c>
      <c r="C110" s="80"/>
      <c r="D110" s="80"/>
      <c r="E110" s="80"/>
      <c r="F110" s="80"/>
      <c r="G110" s="80"/>
      <c r="H110" s="80"/>
      <c r="I110" s="86"/>
      <c r="J110" s="88"/>
      <c r="K110" s="86">
        <v>5962.4642800000001</v>
      </c>
      <c r="L110" s="80"/>
      <c r="M110" s="87">
        <v>7.5436063007605095E-2</v>
      </c>
      <c r="N110" s="87">
        <f>K110/'סכום נכסי הקרן'!$C$42</f>
        <v>1.6797461419825195E-3</v>
      </c>
    </row>
    <row r="111" spans="2:14" s="127" customFormat="1">
      <c r="B111" s="121" t="s">
        <v>951</v>
      </c>
      <c r="C111" s="78" t="s">
        <v>952</v>
      </c>
      <c r="D111" s="89" t="s">
        <v>953</v>
      </c>
      <c r="E111" s="89" t="s">
        <v>954</v>
      </c>
      <c r="F111" s="78" t="s">
        <v>877</v>
      </c>
      <c r="G111" s="89" t="s">
        <v>878</v>
      </c>
      <c r="H111" s="89" t="s">
        <v>172</v>
      </c>
      <c r="I111" s="83">
        <v>2802</v>
      </c>
      <c r="J111" s="85">
        <v>600</v>
      </c>
      <c r="K111" s="83">
        <v>58.774760000000001</v>
      </c>
      <c r="L111" s="84">
        <v>7.6938356450627682E-5</v>
      </c>
      <c r="M111" s="84">
        <v>7.4360806042713388E-4</v>
      </c>
      <c r="N111" s="84">
        <f>K111/'סכום נכסי הקרן'!$C$42</f>
        <v>1.6558032336916324E-5</v>
      </c>
    </row>
    <row r="112" spans="2:14" s="127" customFormat="1">
      <c r="B112" s="121" t="s">
        <v>955</v>
      </c>
      <c r="C112" s="78" t="s">
        <v>956</v>
      </c>
      <c r="D112" s="89" t="s">
        <v>957</v>
      </c>
      <c r="E112" s="89" t="s">
        <v>954</v>
      </c>
      <c r="F112" s="78"/>
      <c r="G112" s="89" t="s">
        <v>958</v>
      </c>
      <c r="H112" s="89" t="s">
        <v>172</v>
      </c>
      <c r="I112" s="83">
        <v>2151</v>
      </c>
      <c r="J112" s="85">
        <v>6446</v>
      </c>
      <c r="K112" s="83">
        <v>486.38688000000002</v>
      </c>
      <c r="L112" s="84">
        <v>1.4653909803475196E-5</v>
      </c>
      <c r="M112" s="84">
        <v>6.1536823706979859E-3</v>
      </c>
      <c r="N112" s="84">
        <f>K112/'סכום נכסי הקרן'!$C$42</f>
        <v>1.3702496934554629E-4</v>
      </c>
    </row>
    <row r="113" spans="2:14" s="127" customFormat="1">
      <c r="B113" s="121" t="s">
        <v>959</v>
      </c>
      <c r="C113" s="78" t="s">
        <v>960</v>
      </c>
      <c r="D113" s="89" t="s">
        <v>953</v>
      </c>
      <c r="E113" s="89" t="s">
        <v>954</v>
      </c>
      <c r="F113" s="78" t="s">
        <v>961</v>
      </c>
      <c r="G113" s="89" t="s">
        <v>962</v>
      </c>
      <c r="H113" s="89" t="s">
        <v>172</v>
      </c>
      <c r="I113" s="83">
        <v>1938</v>
      </c>
      <c r="J113" s="85">
        <v>3505</v>
      </c>
      <c r="K113" s="83">
        <v>237.47245000000001</v>
      </c>
      <c r="L113" s="84">
        <v>5.6465943446123521E-5</v>
      </c>
      <c r="M113" s="84">
        <v>3.0044602130128569E-3</v>
      </c>
      <c r="N113" s="84">
        <f>K113/'סכום נכסי הקרן'!$C$42</f>
        <v>6.6900766693504921E-5</v>
      </c>
    </row>
    <row r="114" spans="2:14" s="127" customFormat="1">
      <c r="B114" s="121" t="s">
        <v>963</v>
      </c>
      <c r="C114" s="78" t="s">
        <v>964</v>
      </c>
      <c r="D114" s="89" t="s">
        <v>953</v>
      </c>
      <c r="E114" s="89" t="s">
        <v>954</v>
      </c>
      <c r="F114" s="78" t="s">
        <v>965</v>
      </c>
      <c r="G114" s="89" t="s">
        <v>958</v>
      </c>
      <c r="H114" s="89" t="s">
        <v>172</v>
      </c>
      <c r="I114" s="83">
        <v>1252</v>
      </c>
      <c r="J114" s="85">
        <v>10908</v>
      </c>
      <c r="K114" s="83">
        <v>477.44228000000004</v>
      </c>
      <c r="L114" s="84">
        <v>7.6601651667437153E-6</v>
      </c>
      <c r="M114" s="84">
        <v>6.0405168442492765E-3</v>
      </c>
      <c r="N114" s="84">
        <f>K114/'סכום נכסי הקרן'!$C$42</f>
        <v>1.3450509557590807E-4</v>
      </c>
    </row>
    <row r="115" spans="2:14" s="127" customFormat="1">
      <c r="B115" s="121" t="s">
        <v>966</v>
      </c>
      <c r="C115" s="78" t="s">
        <v>967</v>
      </c>
      <c r="D115" s="89" t="s">
        <v>953</v>
      </c>
      <c r="E115" s="89" t="s">
        <v>954</v>
      </c>
      <c r="F115" s="78" t="s">
        <v>968</v>
      </c>
      <c r="G115" s="89" t="s">
        <v>878</v>
      </c>
      <c r="H115" s="89" t="s">
        <v>172</v>
      </c>
      <c r="I115" s="83">
        <v>3820</v>
      </c>
      <c r="J115" s="85">
        <v>570</v>
      </c>
      <c r="K115" s="83">
        <v>76.121899999999997</v>
      </c>
      <c r="L115" s="84">
        <v>2.7805668367470978E-4</v>
      </c>
      <c r="M115" s="84">
        <v>9.6308106430427346E-4</v>
      </c>
      <c r="N115" s="84">
        <f>K115/'סכום נכסי הקרן'!$C$42</f>
        <v>2.1445070668897853E-5</v>
      </c>
    </row>
    <row r="116" spans="2:14" s="127" customFormat="1">
      <c r="B116" s="121" t="s">
        <v>969</v>
      </c>
      <c r="C116" s="78" t="s">
        <v>970</v>
      </c>
      <c r="D116" s="89" t="s">
        <v>957</v>
      </c>
      <c r="E116" s="89" t="s">
        <v>954</v>
      </c>
      <c r="F116" s="78" t="s">
        <v>739</v>
      </c>
      <c r="G116" s="89" t="s">
        <v>393</v>
      </c>
      <c r="H116" s="89" t="s">
        <v>172</v>
      </c>
      <c r="I116" s="83">
        <v>35896</v>
      </c>
      <c r="J116" s="85">
        <v>473</v>
      </c>
      <c r="K116" s="83">
        <v>593.57912999999996</v>
      </c>
      <c r="L116" s="84">
        <v>2.8123067883206006E-5</v>
      </c>
      <c r="M116" s="84">
        <v>7.5098601094981173E-3</v>
      </c>
      <c r="N116" s="84">
        <f>K116/'סכום נכסי הקרן'!$C$42</f>
        <v>1.6722318269030208E-4</v>
      </c>
    </row>
    <row r="117" spans="2:14" s="127" customFormat="1">
      <c r="B117" s="121" t="s">
        <v>971</v>
      </c>
      <c r="C117" s="78" t="s">
        <v>972</v>
      </c>
      <c r="D117" s="89" t="s">
        <v>953</v>
      </c>
      <c r="E117" s="89" t="s">
        <v>954</v>
      </c>
      <c r="F117" s="78" t="s">
        <v>973</v>
      </c>
      <c r="G117" s="89" t="s">
        <v>376</v>
      </c>
      <c r="H117" s="89" t="s">
        <v>172</v>
      </c>
      <c r="I117" s="83">
        <v>1250</v>
      </c>
      <c r="J117" s="85">
        <v>3130</v>
      </c>
      <c r="K117" s="83">
        <v>137.82979</v>
      </c>
      <c r="L117" s="84">
        <v>5.3247158699663491E-5</v>
      </c>
      <c r="M117" s="84">
        <v>1.7437985763102933E-3</v>
      </c>
      <c r="N117" s="84">
        <f>K117/'סכום נכסי הקרן'!$C$42</f>
        <v>3.8829424736236888E-5</v>
      </c>
    </row>
    <row r="118" spans="2:14" s="127" customFormat="1">
      <c r="B118" s="121" t="s">
        <v>974</v>
      </c>
      <c r="C118" s="78" t="s">
        <v>975</v>
      </c>
      <c r="D118" s="89" t="s">
        <v>953</v>
      </c>
      <c r="E118" s="89" t="s">
        <v>954</v>
      </c>
      <c r="F118" s="78" t="s">
        <v>976</v>
      </c>
      <c r="G118" s="89" t="s">
        <v>28</v>
      </c>
      <c r="H118" s="89" t="s">
        <v>172</v>
      </c>
      <c r="I118" s="83">
        <v>1727</v>
      </c>
      <c r="J118" s="85">
        <v>1935</v>
      </c>
      <c r="K118" s="83">
        <v>116.82741</v>
      </c>
      <c r="L118" s="84">
        <v>5.1452284679562348E-5</v>
      </c>
      <c r="M118" s="84">
        <v>1.4780801104900393E-3</v>
      </c>
      <c r="N118" s="84">
        <f>K118/'סכום נכסי הקרן'!$C$42</f>
        <v>3.2912631759248044E-5</v>
      </c>
    </row>
    <row r="119" spans="2:14" s="127" customFormat="1">
      <c r="B119" s="121" t="s">
        <v>977</v>
      </c>
      <c r="C119" s="78" t="s">
        <v>978</v>
      </c>
      <c r="D119" s="89" t="s">
        <v>953</v>
      </c>
      <c r="E119" s="89" t="s">
        <v>954</v>
      </c>
      <c r="F119" s="78" t="s">
        <v>979</v>
      </c>
      <c r="G119" s="89" t="s">
        <v>980</v>
      </c>
      <c r="H119" s="89" t="s">
        <v>172</v>
      </c>
      <c r="I119" s="83">
        <v>8961</v>
      </c>
      <c r="J119" s="85">
        <v>680</v>
      </c>
      <c r="K119" s="83">
        <v>213.02806000000001</v>
      </c>
      <c r="L119" s="84">
        <v>4.0817018141230983E-4</v>
      </c>
      <c r="M119" s="84">
        <v>2.6951940341935062E-3</v>
      </c>
      <c r="N119" s="84">
        <f>K119/'סכום נכסי הקרן'!$C$42</f>
        <v>6.0014290252321762E-5</v>
      </c>
    </row>
    <row r="120" spans="2:14" s="127" customFormat="1">
      <c r="B120" s="121" t="s">
        <v>981</v>
      </c>
      <c r="C120" s="78" t="s">
        <v>982</v>
      </c>
      <c r="D120" s="89" t="s">
        <v>953</v>
      </c>
      <c r="E120" s="89" t="s">
        <v>954</v>
      </c>
      <c r="F120" s="78" t="s">
        <v>983</v>
      </c>
      <c r="G120" s="89" t="s">
        <v>730</v>
      </c>
      <c r="H120" s="89" t="s">
        <v>172</v>
      </c>
      <c r="I120" s="83">
        <v>1166</v>
      </c>
      <c r="J120" s="85">
        <v>4330</v>
      </c>
      <c r="K120" s="83">
        <v>176.50534999999999</v>
      </c>
      <c r="L120" s="84">
        <v>2.346381063392777E-5</v>
      </c>
      <c r="M120" s="84">
        <v>2.2331150474882828E-3</v>
      </c>
      <c r="N120" s="84">
        <f>K120/'סכום נכסי הקרן'!$C$42</f>
        <v>4.9725108072559266E-5</v>
      </c>
    </row>
    <row r="121" spans="2:14" s="127" customFormat="1">
      <c r="B121" s="121" t="s">
        <v>984</v>
      </c>
      <c r="C121" s="78" t="s">
        <v>985</v>
      </c>
      <c r="D121" s="89" t="s">
        <v>953</v>
      </c>
      <c r="E121" s="89" t="s">
        <v>954</v>
      </c>
      <c r="F121" s="78" t="s">
        <v>986</v>
      </c>
      <c r="G121" s="89" t="s">
        <v>987</v>
      </c>
      <c r="H121" s="89" t="s">
        <v>172</v>
      </c>
      <c r="I121" s="83">
        <v>903</v>
      </c>
      <c r="J121" s="85">
        <v>3262</v>
      </c>
      <c r="K121" s="83">
        <v>102.97767999999999</v>
      </c>
      <c r="L121" s="84">
        <v>1.8877191348200643E-5</v>
      </c>
      <c r="M121" s="84">
        <v>1.3028557307947501E-3</v>
      </c>
      <c r="N121" s="84">
        <f>K121/'סכום נכסי הקרן'!$C$42</f>
        <v>2.9010884186011501E-5</v>
      </c>
    </row>
    <row r="122" spans="2:14" s="127" customFormat="1">
      <c r="B122" s="121" t="s">
        <v>988</v>
      </c>
      <c r="C122" s="78" t="s">
        <v>989</v>
      </c>
      <c r="D122" s="89" t="s">
        <v>957</v>
      </c>
      <c r="E122" s="89" t="s">
        <v>954</v>
      </c>
      <c r="F122" s="78" t="s">
        <v>700</v>
      </c>
      <c r="G122" s="89" t="s">
        <v>701</v>
      </c>
      <c r="H122" s="89" t="s">
        <v>172</v>
      </c>
      <c r="I122" s="83">
        <v>9000</v>
      </c>
      <c r="J122" s="85">
        <v>5868</v>
      </c>
      <c r="K122" s="83">
        <v>1846.3075200000001</v>
      </c>
      <c r="L122" s="84">
        <v>1.8106302099626909E-4</v>
      </c>
      <c r="M122" s="84">
        <v>2.335916223050901E-2</v>
      </c>
      <c r="N122" s="84">
        <f>K122/'סכום נכסי הקרן'!$C$42</f>
        <v>5.2014197284772892E-4</v>
      </c>
    </row>
    <row r="123" spans="2:14" s="127" customFormat="1">
      <c r="B123" s="121" t="s">
        <v>990</v>
      </c>
      <c r="C123" s="78" t="s">
        <v>991</v>
      </c>
      <c r="D123" s="89" t="s">
        <v>953</v>
      </c>
      <c r="E123" s="89" t="s">
        <v>954</v>
      </c>
      <c r="F123" s="78" t="s">
        <v>765</v>
      </c>
      <c r="G123" s="89" t="s">
        <v>393</v>
      </c>
      <c r="H123" s="89" t="s">
        <v>172</v>
      </c>
      <c r="I123" s="83">
        <v>286</v>
      </c>
      <c r="J123" s="85">
        <v>7552</v>
      </c>
      <c r="K123" s="83">
        <v>75.509129999999999</v>
      </c>
      <c r="L123" s="84">
        <v>1.994458821555874E-6</v>
      </c>
      <c r="M123" s="84">
        <v>9.5532840463900337E-4</v>
      </c>
      <c r="N123" s="84">
        <f>K123/'סכום נכסי הקרן'!$C$42</f>
        <v>2.1272441032041961E-5</v>
      </c>
    </row>
    <row r="124" spans="2:14" s="127" customFormat="1">
      <c r="B124" s="121" t="s">
        <v>992</v>
      </c>
      <c r="C124" s="78" t="s">
        <v>993</v>
      </c>
      <c r="D124" s="89" t="s">
        <v>953</v>
      </c>
      <c r="E124" s="89" t="s">
        <v>954</v>
      </c>
      <c r="F124" s="78" t="s">
        <v>881</v>
      </c>
      <c r="G124" s="89" t="s">
        <v>878</v>
      </c>
      <c r="H124" s="89" t="s">
        <v>172</v>
      </c>
      <c r="I124" s="83">
        <v>4091</v>
      </c>
      <c r="J124" s="85">
        <v>862</v>
      </c>
      <c r="K124" s="83">
        <v>123.28441000000001</v>
      </c>
      <c r="L124" s="84">
        <v>2.3834723235808086E-4</v>
      </c>
      <c r="M124" s="84">
        <v>1.5597729535774124E-3</v>
      </c>
      <c r="N124" s="84">
        <f>K124/'סכום נכסי הקרן'!$C$42</f>
        <v>3.4731698562744458E-5</v>
      </c>
    </row>
    <row r="125" spans="2:14" s="127" customFormat="1">
      <c r="B125" s="121" t="s">
        <v>994</v>
      </c>
      <c r="C125" s="78" t="s">
        <v>995</v>
      </c>
      <c r="D125" s="89" t="s">
        <v>953</v>
      </c>
      <c r="E125" s="89" t="s">
        <v>954</v>
      </c>
      <c r="F125" s="78" t="s">
        <v>854</v>
      </c>
      <c r="G125" s="89" t="s">
        <v>201</v>
      </c>
      <c r="H125" s="89" t="s">
        <v>172</v>
      </c>
      <c r="I125" s="83">
        <v>2479</v>
      </c>
      <c r="J125" s="85">
        <v>1119</v>
      </c>
      <c r="K125" s="83">
        <v>96.979070000000007</v>
      </c>
      <c r="L125" s="84">
        <v>5.0554745027785841E-5</v>
      </c>
      <c r="M125" s="84">
        <v>1.226962358412476E-3</v>
      </c>
      <c r="N125" s="84">
        <f>K125/'סכום נכסי הקרן'!$C$42</f>
        <v>2.7320955067516598E-5</v>
      </c>
    </row>
    <row r="126" spans="2:14" s="127" customFormat="1">
      <c r="B126" s="121" t="s">
        <v>996</v>
      </c>
      <c r="C126" s="78" t="s">
        <v>997</v>
      </c>
      <c r="D126" s="89" t="s">
        <v>953</v>
      </c>
      <c r="E126" s="89" t="s">
        <v>954</v>
      </c>
      <c r="F126" s="78" t="s">
        <v>998</v>
      </c>
      <c r="G126" s="89" t="s">
        <v>999</v>
      </c>
      <c r="H126" s="89" t="s">
        <v>172</v>
      </c>
      <c r="I126" s="83">
        <v>1151</v>
      </c>
      <c r="J126" s="85">
        <v>2000</v>
      </c>
      <c r="K126" s="83">
        <v>80.477919999999997</v>
      </c>
      <c r="L126" s="84">
        <v>2.7698865824094923E-5</v>
      </c>
      <c r="M126" s="84">
        <v>1.0181926731544296E-3</v>
      </c>
      <c r="N126" s="84">
        <f>K126/'סכום נכסי הקרן'!$C$42</f>
        <v>2.2672249138367643E-5</v>
      </c>
    </row>
    <row r="127" spans="2:14" s="127" customFormat="1">
      <c r="B127" s="121" t="s">
        <v>1000</v>
      </c>
      <c r="C127" s="78" t="s">
        <v>1001</v>
      </c>
      <c r="D127" s="89" t="s">
        <v>953</v>
      </c>
      <c r="E127" s="89" t="s">
        <v>954</v>
      </c>
      <c r="F127" s="78" t="s">
        <v>733</v>
      </c>
      <c r="G127" s="89" t="s">
        <v>393</v>
      </c>
      <c r="H127" s="89" t="s">
        <v>172</v>
      </c>
      <c r="I127" s="83">
        <v>6035</v>
      </c>
      <c r="J127" s="85">
        <v>3322</v>
      </c>
      <c r="K127" s="83">
        <v>700.88751999999999</v>
      </c>
      <c r="L127" s="84">
        <v>5.9458128078817734E-6</v>
      </c>
      <c r="M127" s="84">
        <v>8.8675072314167505E-3</v>
      </c>
      <c r="N127" s="84">
        <f>K127/'סכום נכסי הקרן'!$C$42</f>
        <v>1.9745411500959062E-4</v>
      </c>
    </row>
    <row r="128" spans="2:14" s="127" customFormat="1">
      <c r="B128" s="121" t="s">
        <v>1002</v>
      </c>
      <c r="C128" s="78" t="s">
        <v>1003</v>
      </c>
      <c r="D128" s="89" t="s">
        <v>953</v>
      </c>
      <c r="E128" s="89" t="s">
        <v>954</v>
      </c>
      <c r="F128" s="78" t="s">
        <v>1004</v>
      </c>
      <c r="G128" s="89" t="s">
        <v>746</v>
      </c>
      <c r="H128" s="89" t="s">
        <v>172</v>
      </c>
      <c r="I128" s="83">
        <v>2902</v>
      </c>
      <c r="J128" s="85">
        <v>445</v>
      </c>
      <c r="K128" s="83">
        <v>45.146989999999995</v>
      </c>
      <c r="L128" s="84">
        <v>1.0787187779774097E-4</v>
      </c>
      <c r="M128" s="84">
        <v>5.7119188012036469E-4</v>
      </c>
      <c r="N128" s="84">
        <f>K128/'סכום נכסי הקרן'!$C$42</f>
        <v>1.2718815361125045E-5</v>
      </c>
    </row>
    <row r="129" spans="2:14" s="127" customFormat="1">
      <c r="B129" s="121" t="s">
        <v>1005</v>
      </c>
      <c r="C129" s="78" t="s">
        <v>1006</v>
      </c>
      <c r="D129" s="89" t="s">
        <v>953</v>
      </c>
      <c r="E129" s="89" t="s">
        <v>954</v>
      </c>
      <c r="F129" s="78" t="s">
        <v>1007</v>
      </c>
      <c r="G129" s="89" t="s">
        <v>958</v>
      </c>
      <c r="H129" s="89" t="s">
        <v>172</v>
      </c>
      <c r="I129" s="83">
        <v>1333</v>
      </c>
      <c r="J129" s="85">
        <v>4070</v>
      </c>
      <c r="K129" s="83">
        <v>189.66882999999999</v>
      </c>
      <c r="L129" s="84">
        <v>2.1268539968181754E-5</v>
      </c>
      <c r="M129" s="84">
        <v>2.3996571113141726E-3</v>
      </c>
      <c r="N129" s="84">
        <f>K129/'סכום נכסי הקרן'!$C$42</f>
        <v>5.3433525214651408E-5</v>
      </c>
    </row>
    <row r="130" spans="2:14" s="127" customFormat="1">
      <c r="B130" s="121" t="s">
        <v>1008</v>
      </c>
      <c r="C130" s="78" t="s">
        <v>1009</v>
      </c>
      <c r="D130" s="89" t="s">
        <v>953</v>
      </c>
      <c r="E130" s="89" t="s">
        <v>954</v>
      </c>
      <c r="F130" s="78" t="s">
        <v>1010</v>
      </c>
      <c r="G130" s="89" t="s">
        <v>958</v>
      </c>
      <c r="H130" s="89" t="s">
        <v>172</v>
      </c>
      <c r="I130" s="83">
        <v>523</v>
      </c>
      <c r="J130" s="85">
        <v>6960</v>
      </c>
      <c r="K130" s="83">
        <v>127.2572</v>
      </c>
      <c r="L130" s="84">
        <v>1.1663864291318102E-5</v>
      </c>
      <c r="M130" s="84">
        <v>1.6100360029949567E-3</v>
      </c>
      <c r="N130" s="84">
        <f>K130/'סכום נכסי הקרן'!$C$42</f>
        <v>3.5850913431299902E-5</v>
      </c>
    </row>
    <row r="131" spans="2:14" s="127" customFormat="1">
      <c r="B131" s="121"/>
      <c r="C131" s="78"/>
      <c r="D131" s="78"/>
      <c r="E131" s="78"/>
      <c r="F131" s="78"/>
      <c r="G131" s="78"/>
      <c r="H131" s="78"/>
      <c r="I131" s="83"/>
      <c r="J131" s="85"/>
      <c r="K131" s="78"/>
      <c r="L131" s="78"/>
      <c r="M131" s="84"/>
      <c r="N131" s="78">
        <f>K131/'סכום נכסי הקרן'!$C$42</f>
        <v>0</v>
      </c>
    </row>
    <row r="132" spans="2:14" s="127" customFormat="1">
      <c r="B132" s="120" t="s">
        <v>67</v>
      </c>
      <c r="C132" s="80"/>
      <c r="D132" s="80"/>
      <c r="E132" s="80"/>
      <c r="F132" s="80"/>
      <c r="G132" s="80"/>
      <c r="H132" s="80"/>
      <c r="I132" s="86"/>
      <c r="J132" s="88"/>
      <c r="K132" s="86">
        <v>13126.63357</v>
      </c>
      <c r="L132" s="80"/>
      <c r="M132" s="87">
        <v>0.16607588918994148</v>
      </c>
      <c r="N132" s="87">
        <f>K132/'סכום נכסי הקרן'!$C$42</f>
        <v>3.6980367614756976E-3</v>
      </c>
    </row>
    <row r="133" spans="2:14" s="127" customFormat="1">
      <c r="B133" s="121" t="s">
        <v>1011</v>
      </c>
      <c r="C133" s="78" t="s">
        <v>1012</v>
      </c>
      <c r="D133" s="89" t="s">
        <v>28</v>
      </c>
      <c r="E133" s="89" t="s">
        <v>954</v>
      </c>
      <c r="F133" s="78"/>
      <c r="G133" s="89" t="s">
        <v>1013</v>
      </c>
      <c r="H133" s="89" t="s">
        <v>1014</v>
      </c>
      <c r="I133" s="83">
        <v>1036</v>
      </c>
      <c r="J133" s="85">
        <v>2368</v>
      </c>
      <c r="K133" s="83">
        <v>89.465050000000005</v>
      </c>
      <c r="L133" s="84">
        <v>4.6777430903160431E-7</v>
      </c>
      <c r="M133" s="84">
        <v>1.1318962817800798E-3</v>
      </c>
      <c r="N133" s="84">
        <f>K133/'סכום נכסי הקרן'!$C$42</f>
        <v>2.5204104464634749E-5</v>
      </c>
    </row>
    <row r="134" spans="2:14" s="127" customFormat="1">
      <c r="B134" s="121" t="s">
        <v>1015</v>
      </c>
      <c r="C134" s="78" t="s">
        <v>1016</v>
      </c>
      <c r="D134" s="89" t="s">
        <v>28</v>
      </c>
      <c r="E134" s="89" t="s">
        <v>954</v>
      </c>
      <c r="F134" s="78"/>
      <c r="G134" s="89" t="s">
        <v>1017</v>
      </c>
      <c r="H134" s="89" t="s">
        <v>174</v>
      </c>
      <c r="I134" s="83">
        <v>158</v>
      </c>
      <c r="J134" s="85">
        <v>16829.3</v>
      </c>
      <c r="K134" s="83">
        <v>105.98624000000001</v>
      </c>
      <c r="L134" s="84">
        <v>7.5519969568702487E-7</v>
      </c>
      <c r="M134" s="84">
        <v>1.3409195096392519E-3</v>
      </c>
      <c r="N134" s="84">
        <f>K134/'סכום נכסי הקרן'!$C$42</f>
        <v>2.98584560649533E-5</v>
      </c>
    </row>
    <row r="135" spans="2:14" s="127" customFormat="1">
      <c r="B135" s="121" t="s">
        <v>1018</v>
      </c>
      <c r="C135" s="78" t="s">
        <v>1019</v>
      </c>
      <c r="D135" s="89" t="s">
        <v>953</v>
      </c>
      <c r="E135" s="89" t="s">
        <v>954</v>
      </c>
      <c r="F135" s="78"/>
      <c r="G135" s="89" t="s">
        <v>958</v>
      </c>
      <c r="H135" s="89" t="s">
        <v>172</v>
      </c>
      <c r="I135" s="83">
        <v>124</v>
      </c>
      <c r="J135" s="85">
        <v>90873</v>
      </c>
      <c r="K135" s="83">
        <v>393.93809000000005</v>
      </c>
      <c r="L135" s="84">
        <v>3.5738257727079666E-7</v>
      </c>
      <c r="M135" s="84">
        <v>4.9840363284047399E-3</v>
      </c>
      <c r="N135" s="84">
        <f>K135/'סכום נכסי הקרן'!$C$42</f>
        <v>1.1098028529530455E-4</v>
      </c>
    </row>
    <row r="136" spans="2:14" s="127" customFormat="1">
      <c r="B136" s="121" t="s">
        <v>1020</v>
      </c>
      <c r="C136" s="78" t="s">
        <v>1021</v>
      </c>
      <c r="D136" s="89" t="s">
        <v>953</v>
      </c>
      <c r="E136" s="89" t="s">
        <v>954</v>
      </c>
      <c r="F136" s="78"/>
      <c r="G136" s="89" t="s">
        <v>1022</v>
      </c>
      <c r="H136" s="89" t="s">
        <v>172</v>
      </c>
      <c r="I136" s="83">
        <v>89</v>
      </c>
      <c r="J136" s="85">
        <v>96800</v>
      </c>
      <c r="K136" s="83">
        <v>301.18738999999999</v>
      </c>
      <c r="L136" s="84">
        <v>1.8620201283580855E-7</v>
      </c>
      <c r="M136" s="84">
        <v>3.8105705732020129E-3</v>
      </c>
      <c r="N136" s="84">
        <f>K136/'סכום נכסי הקרן'!$C$42</f>
        <v>8.4850547124163983E-5</v>
      </c>
    </row>
    <row r="137" spans="2:14" s="127" customFormat="1">
      <c r="B137" s="121" t="s">
        <v>1023</v>
      </c>
      <c r="C137" s="78" t="s">
        <v>1024</v>
      </c>
      <c r="D137" s="89" t="s">
        <v>957</v>
      </c>
      <c r="E137" s="89" t="s">
        <v>954</v>
      </c>
      <c r="F137" s="78"/>
      <c r="G137" s="89" t="s">
        <v>1025</v>
      </c>
      <c r="H137" s="89" t="s">
        <v>172</v>
      </c>
      <c r="I137" s="83">
        <v>680</v>
      </c>
      <c r="J137" s="85">
        <v>8424</v>
      </c>
      <c r="K137" s="83">
        <v>200.26205999999999</v>
      </c>
      <c r="L137" s="84">
        <v>7.6081431594223768E-7</v>
      </c>
      <c r="M137" s="84">
        <v>2.5336808183264773E-3</v>
      </c>
      <c r="N137" s="84">
        <f>K137/'סכום נכסי הקרן'!$C$42</f>
        <v>5.641785122282893E-5</v>
      </c>
    </row>
    <row r="138" spans="2:14" s="127" customFormat="1">
      <c r="B138" s="121" t="s">
        <v>1026</v>
      </c>
      <c r="C138" s="78" t="s">
        <v>1027</v>
      </c>
      <c r="D138" s="89" t="s">
        <v>28</v>
      </c>
      <c r="E138" s="89" t="s">
        <v>954</v>
      </c>
      <c r="F138" s="78"/>
      <c r="G138" s="89" t="s">
        <v>1028</v>
      </c>
      <c r="H138" s="89" t="s">
        <v>174</v>
      </c>
      <c r="I138" s="83">
        <v>256</v>
      </c>
      <c r="J138" s="85">
        <v>9671</v>
      </c>
      <c r="K138" s="83">
        <v>98.681950000000001</v>
      </c>
      <c r="L138" s="84">
        <v>1.2678024893651515E-7</v>
      </c>
      <c r="M138" s="84">
        <v>1.2485069005584608E-3</v>
      </c>
      <c r="N138" s="84">
        <f>K138/'סכום נכסי הקרן'!$C$42</f>
        <v>2.7800690622470597E-5</v>
      </c>
    </row>
    <row r="139" spans="2:14" s="127" customFormat="1">
      <c r="B139" s="121" t="s">
        <v>1029</v>
      </c>
      <c r="C139" s="78" t="s">
        <v>1030</v>
      </c>
      <c r="D139" s="89" t="s">
        <v>28</v>
      </c>
      <c r="E139" s="89" t="s">
        <v>954</v>
      </c>
      <c r="F139" s="78"/>
      <c r="G139" s="89" t="s">
        <v>1031</v>
      </c>
      <c r="H139" s="89" t="s">
        <v>180</v>
      </c>
      <c r="I139" s="83">
        <v>14</v>
      </c>
      <c r="J139" s="85">
        <v>1309000</v>
      </c>
      <c r="K139" s="83">
        <v>98.227360000000004</v>
      </c>
      <c r="L139" s="84">
        <v>1.3915831484847051E-6</v>
      </c>
      <c r="M139" s="84">
        <v>1.2427555067936957E-3</v>
      </c>
      <c r="N139" s="84">
        <f>K139/'סכום נכסי הקרן'!$C$42</f>
        <v>2.7672623473918417E-5</v>
      </c>
    </row>
    <row r="140" spans="2:14" s="127" customFormat="1">
      <c r="B140" s="121" t="s">
        <v>1032</v>
      </c>
      <c r="C140" s="78" t="s">
        <v>1033</v>
      </c>
      <c r="D140" s="89" t="s">
        <v>132</v>
      </c>
      <c r="E140" s="89" t="s">
        <v>954</v>
      </c>
      <c r="F140" s="78"/>
      <c r="G140" s="89" t="s">
        <v>1022</v>
      </c>
      <c r="H140" s="89" t="s">
        <v>175</v>
      </c>
      <c r="I140" s="83">
        <v>402</v>
      </c>
      <c r="J140" s="85">
        <v>5749</v>
      </c>
      <c r="K140" s="83">
        <v>104.97239</v>
      </c>
      <c r="L140" s="84">
        <v>4.8184179206599302E-6</v>
      </c>
      <c r="M140" s="84">
        <v>1.3280924554400677E-3</v>
      </c>
      <c r="N140" s="84">
        <f>K140/'סכום נכסי הקרן'!$C$42</f>
        <v>2.9572834123072419E-5</v>
      </c>
    </row>
    <row r="141" spans="2:14" s="127" customFormat="1">
      <c r="B141" s="121" t="s">
        <v>1034</v>
      </c>
      <c r="C141" s="78" t="s">
        <v>1035</v>
      </c>
      <c r="D141" s="89" t="s">
        <v>28</v>
      </c>
      <c r="E141" s="89" t="s">
        <v>954</v>
      </c>
      <c r="F141" s="78"/>
      <c r="G141" s="89" t="s">
        <v>1036</v>
      </c>
      <c r="H141" s="89" t="s">
        <v>174</v>
      </c>
      <c r="I141" s="83">
        <v>433</v>
      </c>
      <c r="J141" s="85">
        <v>5260</v>
      </c>
      <c r="K141" s="83">
        <v>90.782060000000001</v>
      </c>
      <c r="L141" s="84">
        <v>4.0131493758797359E-6</v>
      </c>
      <c r="M141" s="84">
        <v>1.1485588636717479E-3</v>
      </c>
      <c r="N141" s="84">
        <f>K141/'סכום נכסי הקרן'!$C$42</f>
        <v>2.557513267756224E-5</v>
      </c>
    </row>
    <row r="142" spans="2:14" s="127" customFormat="1">
      <c r="B142" s="121" t="s">
        <v>1037</v>
      </c>
      <c r="C142" s="78" t="s">
        <v>1038</v>
      </c>
      <c r="D142" s="89" t="s">
        <v>132</v>
      </c>
      <c r="E142" s="89" t="s">
        <v>954</v>
      </c>
      <c r="F142" s="78"/>
      <c r="G142" s="89" t="s">
        <v>1013</v>
      </c>
      <c r="H142" s="89" t="s">
        <v>175</v>
      </c>
      <c r="I142" s="83">
        <v>2892</v>
      </c>
      <c r="J142" s="85">
        <v>633.5</v>
      </c>
      <c r="K142" s="83">
        <v>83.215000000000003</v>
      </c>
      <c r="L142" s="84">
        <v>9.0815099935569038E-7</v>
      </c>
      <c r="M142" s="84">
        <v>1.0528217341669102E-3</v>
      </c>
      <c r="N142" s="84">
        <f>K142/'סכום נכסי הקרן'!$C$42</f>
        <v>2.3443339639608771E-5</v>
      </c>
    </row>
    <row r="143" spans="2:14" s="127" customFormat="1">
      <c r="B143" s="121" t="s">
        <v>1039</v>
      </c>
      <c r="C143" s="78" t="s">
        <v>1040</v>
      </c>
      <c r="D143" s="89" t="s">
        <v>957</v>
      </c>
      <c r="E143" s="89" t="s">
        <v>954</v>
      </c>
      <c r="F143" s="78"/>
      <c r="G143" s="89" t="s">
        <v>1041</v>
      </c>
      <c r="H143" s="89" t="s">
        <v>172</v>
      </c>
      <c r="I143" s="83">
        <v>2008</v>
      </c>
      <c r="J143" s="85">
        <v>850</v>
      </c>
      <c r="K143" s="83">
        <v>59.740310000000001</v>
      </c>
      <c r="L143" s="84">
        <v>6.573948687455374E-7</v>
      </c>
      <c r="M143" s="84">
        <v>7.5582403141102937E-4</v>
      </c>
      <c r="N143" s="84">
        <f>K143/'סכום נכסי הקרן'!$C$42</f>
        <v>1.6830047197086056E-5</v>
      </c>
    </row>
    <row r="144" spans="2:14" s="127" customFormat="1">
      <c r="B144" s="121" t="s">
        <v>1042</v>
      </c>
      <c r="C144" s="78" t="s">
        <v>1043</v>
      </c>
      <c r="D144" s="89" t="s">
        <v>957</v>
      </c>
      <c r="E144" s="89" t="s">
        <v>954</v>
      </c>
      <c r="F144" s="78"/>
      <c r="G144" s="89" t="s">
        <v>1041</v>
      </c>
      <c r="H144" s="89" t="s">
        <v>172</v>
      </c>
      <c r="I144" s="83">
        <v>10793</v>
      </c>
      <c r="J144" s="85">
        <v>2426</v>
      </c>
      <c r="K144" s="83">
        <v>915.38626999999997</v>
      </c>
      <c r="L144" s="84">
        <v>1.0845166439202806E-6</v>
      </c>
      <c r="M144" s="84">
        <v>1.1581308180183615E-2</v>
      </c>
      <c r="N144" s="84">
        <f>K144/'סכום נכסי הקרן'!$C$42</f>
        <v>2.5788272822261147E-4</v>
      </c>
    </row>
    <row r="145" spans="2:14" s="127" customFormat="1">
      <c r="B145" s="121" t="s">
        <v>1044</v>
      </c>
      <c r="C145" s="78" t="s">
        <v>1045</v>
      </c>
      <c r="D145" s="89" t="s">
        <v>1046</v>
      </c>
      <c r="E145" s="89" t="s">
        <v>954</v>
      </c>
      <c r="F145" s="78"/>
      <c r="G145" s="89" t="s">
        <v>1041</v>
      </c>
      <c r="H145" s="89" t="s">
        <v>177</v>
      </c>
      <c r="I145" s="83">
        <v>41429</v>
      </c>
      <c r="J145" s="85">
        <v>383</v>
      </c>
      <c r="K145" s="83">
        <v>71.069670000000002</v>
      </c>
      <c r="L145" s="84">
        <v>4.9543018662042969E-7</v>
      </c>
      <c r="M145" s="84">
        <v>8.9916112739373954E-4</v>
      </c>
      <c r="N145" s="84">
        <f>K145/'סכום נכסי הקרן'!$C$42</f>
        <v>2.0021755835905959E-5</v>
      </c>
    </row>
    <row r="146" spans="2:14" s="127" customFormat="1">
      <c r="B146" s="121" t="s">
        <v>1047</v>
      </c>
      <c r="C146" s="78" t="s">
        <v>1048</v>
      </c>
      <c r="D146" s="89" t="s">
        <v>132</v>
      </c>
      <c r="E146" s="89" t="s">
        <v>954</v>
      </c>
      <c r="F146" s="78"/>
      <c r="G146" s="89" t="s">
        <v>1049</v>
      </c>
      <c r="H146" s="89" t="s">
        <v>175</v>
      </c>
      <c r="I146" s="83">
        <v>3337</v>
      </c>
      <c r="J146" s="85">
        <v>1176</v>
      </c>
      <c r="K146" s="83">
        <v>178.24617000000001</v>
      </c>
      <c r="L146" s="84">
        <v>1.5799652295532098E-6</v>
      </c>
      <c r="M146" s="84">
        <v>2.2551395999280163E-3</v>
      </c>
      <c r="N146" s="84">
        <f>K146/'סכום נכסי הקרן'!$C$42</f>
        <v>5.0215532088799419E-5</v>
      </c>
    </row>
    <row r="147" spans="2:14" s="127" customFormat="1">
      <c r="B147" s="121" t="s">
        <v>1050</v>
      </c>
      <c r="C147" s="78" t="s">
        <v>1051</v>
      </c>
      <c r="D147" s="89" t="s">
        <v>957</v>
      </c>
      <c r="E147" s="89" t="s">
        <v>954</v>
      </c>
      <c r="F147" s="78"/>
      <c r="G147" s="89" t="s">
        <v>1025</v>
      </c>
      <c r="H147" s="89" t="s">
        <v>172</v>
      </c>
      <c r="I147" s="83">
        <v>128</v>
      </c>
      <c r="J147" s="85">
        <v>42241</v>
      </c>
      <c r="K147" s="83">
        <v>189.02339999999998</v>
      </c>
      <c r="L147" s="84">
        <v>7.9180538829010396E-7</v>
      </c>
      <c r="M147" s="84">
        <v>2.3914912429985643E-3</v>
      </c>
      <c r="N147" s="84">
        <f>K147/'סכום נכסי הקרן'!$C$42</f>
        <v>5.3251694598733689E-5</v>
      </c>
    </row>
    <row r="148" spans="2:14" s="127" customFormat="1">
      <c r="B148" s="121" t="s">
        <v>1052</v>
      </c>
      <c r="C148" s="78" t="s">
        <v>1053</v>
      </c>
      <c r="D148" s="89" t="s">
        <v>28</v>
      </c>
      <c r="E148" s="89" t="s">
        <v>954</v>
      </c>
      <c r="F148" s="78"/>
      <c r="G148" s="89" t="s">
        <v>1041</v>
      </c>
      <c r="H148" s="89" t="s">
        <v>174</v>
      </c>
      <c r="I148" s="83">
        <v>371</v>
      </c>
      <c r="J148" s="85">
        <v>6306</v>
      </c>
      <c r="K148" s="83">
        <v>93.251170000000002</v>
      </c>
      <c r="L148" s="84">
        <v>2.9717860959024708E-7</v>
      </c>
      <c r="M148" s="84">
        <v>1.1797976147628836E-3</v>
      </c>
      <c r="N148" s="84">
        <f>K148/'סכום נכסי הקרן'!$C$42</f>
        <v>2.6270730638717734E-5</v>
      </c>
    </row>
    <row r="149" spans="2:14" s="127" customFormat="1">
      <c r="B149" s="121" t="s">
        <v>1054</v>
      </c>
      <c r="C149" s="78" t="s">
        <v>1055</v>
      </c>
      <c r="D149" s="89" t="s">
        <v>957</v>
      </c>
      <c r="E149" s="89" t="s">
        <v>954</v>
      </c>
      <c r="F149" s="78"/>
      <c r="G149" s="89" t="s">
        <v>1056</v>
      </c>
      <c r="H149" s="89" t="s">
        <v>172</v>
      </c>
      <c r="I149" s="83">
        <v>212</v>
      </c>
      <c r="J149" s="85">
        <v>12302</v>
      </c>
      <c r="K149" s="83">
        <v>91.732380000000006</v>
      </c>
      <c r="L149" s="84">
        <v>1.3778998666387915E-6</v>
      </c>
      <c r="M149" s="84">
        <v>1.160582147339518E-3</v>
      </c>
      <c r="N149" s="84">
        <f>K149/'סכום נכסי הקרן'!$C$42</f>
        <v>2.5842856940331128E-5</v>
      </c>
    </row>
    <row r="150" spans="2:14" s="127" customFormat="1">
      <c r="B150" s="121" t="s">
        <v>1057</v>
      </c>
      <c r="C150" s="78" t="s">
        <v>1058</v>
      </c>
      <c r="D150" s="89" t="s">
        <v>132</v>
      </c>
      <c r="E150" s="89" t="s">
        <v>954</v>
      </c>
      <c r="F150" s="78"/>
      <c r="G150" s="89" t="s">
        <v>1049</v>
      </c>
      <c r="H150" s="89" t="s">
        <v>175</v>
      </c>
      <c r="I150" s="83">
        <v>2507</v>
      </c>
      <c r="J150" s="85">
        <v>442.8</v>
      </c>
      <c r="K150" s="83">
        <v>50.421860000000002</v>
      </c>
      <c r="L150" s="84">
        <v>1.2693492969579529E-7</v>
      </c>
      <c r="M150" s="84">
        <v>6.3792861966137317E-4</v>
      </c>
      <c r="N150" s="84">
        <f>K150/'סכום נכסי הקרן'!$C$42</f>
        <v>1.4204852361242612E-5</v>
      </c>
    </row>
    <row r="151" spans="2:14" s="127" customFormat="1">
      <c r="B151" s="121" t="s">
        <v>1059</v>
      </c>
      <c r="C151" s="78" t="s">
        <v>1060</v>
      </c>
      <c r="D151" s="89" t="s">
        <v>28</v>
      </c>
      <c r="E151" s="89" t="s">
        <v>954</v>
      </c>
      <c r="F151" s="78"/>
      <c r="G151" s="89" t="s">
        <v>987</v>
      </c>
      <c r="H151" s="89" t="s">
        <v>174</v>
      </c>
      <c r="I151" s="83">
        <v>290</v>
      </c>
      <c r="J151" s="85">
        <v>9048</v>
      </c>
      <c r="K151" s="83">
        <v>104.58683000000001</v>
      </c>
      <c r="L151" s="84">
        <v>1.7144588830785154E-6</v>
      </c>
      <c r="M151" s="84">
        <v>1.3232144172519358E-3</v>
      </c>
      <c r="N151" s="84">
        <f>K151/'סכום נכסי הקרן'!$C$42</f>
        <v>2.9464214114282566E-5</v>
      </c>
    </row>
    <row r="152" spans="2:14" s="127" customFormat="1">
      <c r="B152" s="121" t="s">
        <v>1061</v>
      </c>
      <c r="C152" s="78" t="s">
        <v>1062</v>
      </c>
      <c r="D152" s="89" t="s">
        <v>957</v>
      </c>
      <c r="E152" s="89" t="s">
        <v>954</v>
      </c>
      <c r="F152" s="78"/>
      <c r="G152" s="89" t="s">
        <v>1049</v>
      </c>
      <c r="H152" s="89" t="s">
        <v>172</v>
      </c>
      <c r="I152" s="83">
        <v>957</v>
      </c>
      <c r="J152" s="85">
        <v>10433</v>
      </c>
      <c r="K152" s="83">
        <v>349.05396000000002</v>
      </c>
      <c r="L152" s="84">
        <v>5.0513004718480997E-7</v>
      </c>
      <c r="M152" s="84">
        <v>4.4161701073727969E-3</v>
      </c>
      <c r="N152" s="84">
        <f>K152/'סכום נכסי הקרן'!$C$42</f>
        <v>9.8335522884460908E-5</v>
      </c>
    </row>
    <row r="153" spans="2:14" s="127" customFormat="1">
      <c r="B153" s="121" t="s">
        <v>1063</v>
      </c>
      <c r="C153" s="78" t="s">
        <v>1064</v>
      </c>
      <c r="D153" s="89" t="s">
        <v>953</v>
      </c>
      <c r="E153" s="89" t="s">
        <v>954</v>
      </c>
      <c r="F153" s="78"/>
      <c r="G153" s="89" t="s">
        <v>987</v>
      </c>
      <c r="H153" s="89" t="s">
        <v>172</v>
      </c>
      <c r="I153" s="83">
        <v>1442</v>
      </c>
      <c r="J153" s="85">
        <v>3130</v>
      </c>
      <c r="K153" s="83">
        <v>157.79056</v>
      </c>
      <c r="L153" s="84">
        <v>2.8839686229981754E-7</v>
      </c>
      <c r="M153" s="84">
        <v>1.9963387732304019E-3</v>
      </c>
      <c r="N153" s="84">
        <f>K153/'סכום נכסי הקרן'!$C$42</f>
        <v>4.4452775220862419E-5</v>
      </c>
    </row>
    <row r="154" spans="2:14" s="127" customFormat="1">
      <c r="B154" s="121" t="s">
        <v>1065</v>
      </c>
      <c r="C154" s="78" t="s">
        <v>1066</v>
      </c>
      <c r="D154" s="89" t="s">
        <v>957</v>
      </c>
      <c r="E154" s="89" t="s">
        <v>954</v>
      </c>
      <c r="F154" s="78"/>
      <c r="G154" s="89" t="s">
        <v>1041</v>
      </c>
      <c r="H154" s="89" t="s">
        <v>172</v>
      </c>
      <c r="I154" s="83">
        <v>1358</v>
      </c>
      <c r="J154" s="85">
        <v>6688</v>
      </c>
      <c r="K154" s="83">
        <v>317.51734000000005</v>
      </c>
      <c r="L154" s="84">
        <v>4.9323387060946544E-7</v>
      </c>
      <c r="M154" s="84">
        <v>4.0171742657797811E-3</v>
      </c>
      <c r="N154" s="84">
        <f>K154/'סכום נכסי הקרן'!$C$42</f>
        <v>8.9451022569069709E-5</v>
      </c>
    </row>
    <row r="155" spans="2:14" s="127" customFormat="1">
      <c r="B155" s="121" t="s">
        <v>1067</v>
      </c>
      <c r="C155" s="78" t="s">
        <v>1068</v>
      </c>
      <c r="D155" s="89" t="s">
        <v>953</v>
      </c>
      <c r="E155" s="89" t="s">
        <v>954</v>
      </c>
      <c r="F155" s="78"/>
      <c r="G155" s="89" t="s">
        <v>958</v>
      </c>
      <c r="H155" s="89" t="s">
        <v>172</v>
      </c>
      <c r="I155" s="83">
        <v>351</v>
      </c>
      <c r="J155" s="85">
        <v>6640</v>
      </c>
      <c r="K155" s="83">
        <v>81.479179999999999</v>
      </c>
      <c r="L155" s="84">
        <v>5.9592846089693927E-7</v>
      </c>
      <c r="M155" s="84">
        <v>1.030860440859194E-3</v>
      </c>
      <c r="N155" s="84">
        <f>K155/'סכום נכסי הקרן'!$C$42</f>
        <v>2.2954324223959838E-5</v>
      </c>
    </row>
    <row r="156" spans="2:14" s="127" customFormat="1">
      <c r="B156" s="121" t="s">
        <v>1069</v>
      </c>
      <c r="C156" s="78" t="s">
        <v>1070</v>
      </c>
      <c r="D156" s="89" t="s">
        <v>28</v>
      </c>
      <c r="E156" s="89" t="s">
        <v>954</v>
      </c>
      <c r="F156" s="78"/>
      <c r="G156" s="89" t="s">
        <v>1013</v>
      </c>
      <c r="H156" s="89" t="s">
        <v>174</v>
      </c>
      <c r="I156" s="83">
        <v>712</v>
      </c>
      <c r="J156" s="85">
        <v>4678</v>
      </c>
      <c r="K156" s="83">
        <v>132.75980999999999</v>
      </c>
      <c r="L156" s="84">
        <v>1.2708321880374709E-6</v>
      </c>
      <c r="M156" s="84">
        <v>1.6796540694810971E-3</v>
      </c>
      <c r="N156" s="84">
        <f>K156/'סכום נכסי הקרן'!$C$42</f>
        <v>3.7401109371146169E-5</v>
      </c>
    </row>
    <row r="157" spans="2:14" s="127" customFormat="1">
      <c r="B157" s="121" t="s">
        <v>1071</v>
      </c>
      <c r="C157" s="78" t="s">
        <v>1072</v>
      </c>
      <c r="D157" s="89" t="s">
        <v>28</v>
      </c>
      <c r="E157" s="89" t="s">
        <v>954</v>
      </c>
      <c r="F157" s="78"/>
      <c r="G157" s="89" t="s">
        <v>1028</v>
      </c>
      <c r="H157" s="89" t="s">
        <v>174</v>
      </c>
      <c r="I157" s="83">
        <v>602</v>
      </c>
      <c r="J157" s="85">
        <v>6581</v>
      </c>
      <c r="K157" s="83">
        <v>157.91186999999999</v>
      </c>
      <c r="L157" s="84">
        <v>8.9755578562670264E-7</v>
      </c>
      <c r="M157" s="84">
        <v>1.9978735662914099E-3</v>
      </c>
      <c r="N157" s="84">
        <f>K157/'סכום נכסי הקרן'!$C$42</f>
        <v>4.4486950688406498E-5</v>
      </c>
    </row>
    <row r="158" spans="2:14" s="127" customFormat="1">
      <c r="B158" s="121" t="s">
        <v>1073</v>
      </c>
      <c r="C158" s="78" t="s">
        <v>1074</v>
      </c>
      <c r="D158" s="89" t="s">
        <v>957</v>
      </c>
      <c r="E158" s="89" t="s">
        <v>954</v>
      </c>
      <c r="F158" s="78"/>
      <c r="G158" s="89" t="s">
        <v>1075</v>
      </c>
      <c r="H158" s="89" t="s">
        <v>172</v>
      </c>
      <c r="I158" s="83">
        <v>348</v>
      </c>
      <c r="J158" s="85">
        <v>8765</v>
      </c>
      <c r="K158" s="83">
        <v>106.63569</v>
      </c>
      <c r="L158" s="84">
        <v>1.2990382070429791E-6</v>
      </c>
      <c r="M158" s="84">
        <v>1.3491362382970023E-3</v>
      </c>
      <c r="N158" s="84">
        <f>K158/'סכום נכסי הקרן'!$C$42</f>
        <v>3.0041419195746348E-5</v>
      </c>
    </row>
    <row r="159" spans="2:14" s="127" customFormat="1">
      <c r="B159" s="121" t="s">
        <v>1076</v>
      </c>
      <c r="C159" s="78" t="s">
        <v>1077</v>
      </c>
      <c r="D159" s="89" t="s">
        <v>957</v>
      </c>
      <c r="E159" s="89" t="s">
        <v>954</v>
      </c>
      <c r="F159" s="78"/>
      <c r="G159" s="89" t="s">
        <v>1031</v>
      </c>
      <c r="H159" s="89" t="s">
        <v>172</v>
      </c>
      <c r="I159" s="83">
        <v>511</v>
      </c>
      <c r="J159" s="85">
        <v>5374</v>
      </c>
      <c r="K159" s="83">
        <v>96.004149999999996</v>
      </c>
      <c r="L159" s="84">
        <v>6.942538482514584E-7</v>
      </c>
      <c r="M159" s="84">
        <v>1.2146278398151797E-3</v>
      </c>
      <c r="N159" s="84">
        <f>K159/'סכום נכסי הקרן'!$C$42</f>
        <v>2.7046300489838925E-5</v>
      </c>
    </row>
    <row r="160" spans="2:14" s="127" customFormat="1">
      <c r="B160" s="121" t="s">
        <v>1078</v>
      </c>
      <c r="C160" s="78" t="s">
        <v>1079</v>
      </c>
      <c r="D160" s="89" t="s">
        <v>132</v>
      </c>
      <c r="E160" s="89" t="s">
        <v>954</v>
      </c>
      <c r="F160" s="78"/>
      <c r="G160" s="89" t="s">
        <v>1031</v>
      </c>
      <c r="H160" s="89" t="s">
        <v>175</v>
      </c>
      <c r="I160" s="83">
        <v>1492</v>
      </c>
      <c r="J160" s="85">
        <v>1359</v>
      </c>
      <c r="K160" s="83">
        <v>92.096890000000002</v>
      </c>
      <c r="L160" s="84">
        <v>3.7562171467420583E-6</v>
      </c>
      <c r="M160" s="84">
        <v>1.1651938645818563E-3</v>
      </c>
      <c r="N160" s="84">
        <f>K160/'סכום נכסי הקרן'!$C$42</f>
        <v>2.5945546740631958E-5</v>
      </c>
    </row>
    <row r="161" spans="2:14" s="127" customFormat="1">
      <c r="B161" s="121" t="s">
        <v>1080</v>
      </c>
      <c r="C161" s="78" t="s">
        <v>1081</v>
      </c>
      <c r="D161" s="89" t="s">
        <v>28</v>
      </c>
      <c r="E161" s="89" t="s">
        <v>954</v>
      </c>
      <c r="F161" s="78"/>
      <c r="G161" s="89" t="s">
        <v>1013</v>
      </c>
      <c r="H161" s="89" t="s">
        <v>174</v>
      </c>
      <c r="I161" s="83">
        <v>294</v>
      </c>
      <c r="J161" s="85">
        <v>7956</v>
      </c>
      <c r="K161" s="83">
        <v>93.232759999999999</v>
      </c>
      <c r="L161" s="84">
        <v>2.9998847187158094E-6</v>
      </c>
      <c r="M161" s="84">
        <v>1.1795646946387952E-3</v>
      </c>
      <c r="N161" s="84">
        <f>K161/'סכום נכסי הקרן'!$C$42</f>
        <v>2.6265544171340875E-5</v>
      </c>
    </row>
    <row r="162" spans="2:14" s="127" customFormat="1">
      <c r="B162" s="121" t="s">
        <v>1082</v>
      </c>
      <c r="C162" s="78" t="s">
        <v>1083</v>
      </c>
      <c r="D162" s="89" t="s">
        <v>28</v>
      </c>
      <c r="E162" s="89" t="s">
        <v>954</v>
      </c>
      <c r="F162" s="78"/>
      <c r="G162" s="89" t="s">
        <v>1049</v>
      </c>
      <c r="H162" s="89" t="s">
        <v>174</v>
      </c>
      <c r="I162" s="83">
        <v>3191</v>
      </c>
      <c r="J162" s="85">
        <v>1316</v>
      </c>
      <c r="K162" s="83">
        <v>167.38213000000002</v>
      </c>
      <c r="L162" s="84">
        <v>8.780509826118306E-7</v>
      </c>
      <c r="M162" s="84">
        <v>2.1176896518073814E-3</v>
      </c>
      <c r="N162" s="84">
        <f>K162/'סכום נכסי הקרן'!$C$42</f>
        <v>4.7154913455400454E-5</v>
      </c>
    </row>
    <row r="163" spans="2:14" s="127" customFormat="1">
      <c r="B163" s="121" t="s">
        <v>1084</v>
      </c>
      <c r="C163" s="78" t="s">
        <v>1085</v>
      </c>
      <c r="D163" s="89" t="s">
        <v>953</v>
      </c>
      <c r="E163" s="89" t="s">
        <v>954</v>
      </c>
      <c r="F163" s="78"/>
      <c r="G163" s="89" t="s">
        <v>1022</v>
      </c>
      <c r="H163" s="89" t="s">
        <v>172</v>
      </c>
      <c r="I163" s="83">
        <v>145</v>
      </c>
      <c r="J163" s="85">
        <v>14895</v>
      </c>
      <c r="K163" s="83">
        <v>75.505740000000003</v>
      </c>
      <c r="L163" s="84">
        <v>1.0496066544772347E-6</v>
      </c>
      <c r="M163" s="84">
        <v>9.5528551494749551E-4</v>
      </c>
      <c r="N163" s="84">
        <f>K163/'סכום נכסי הקרן'!$C$42</f>
        <v>2.1271486000841117E-5</v>
      </c>
    </row>
    <row r="164" spans="2:14" s="127" customFormat="1">
      <c r="B164" s="121" t="s">
        <v>1086</v>
      </c>
      <c r="C164" s="78" t="s">
        <v>1087</v>
      </c>
      <c r="D164" s="89" t="s">
        <v>957</v>
      </c>
      <c r="E164" s="89" t="s">
        <v>954</v>
      </c>
      <c r="F164" s="78"/>
      <c r="G164" s="89" t="s">
        <v>1049</v>
      </c>
      <c r="H164" s="89" t="s">
        <v>172</v>
      </c>
      <c r="I164" s="83">
        <v>1283</v>
      </c>
      <c r="J164" s="85">
        <v>8073</v>
      </c>
      <c r="K164" s="83">
        <v>362.10376000000002</v>
      </c>
      <c r="L164" s="84">
        <v>3.0278961728776051E-7</v>
      </c>
      <c r="M164" s="84">
        <v>4.5812739115731376E-3</v>
      </c>
      <c r="N164" s="84">
        <f>K164/'סכום נכסי הקרן'!$C$42</f>
        <v>1.0201191408351116E-4</v>
      </c>
    </row>
    <row r="165" spans="2:14" s="127" customFormat="1">
      <c r="B165" s="121" t="s">
        <v>1088</v>
      </c>
      <c r="C165" s="78" t="s">
        <v>1089</v>
      </c>
      <c r="D165" s="89" t="s">
        <v>953</v>
      </c>
      <c r="E165" s="89" t="s">
        <v>954</v>
      </c>
      <c r="F165" s="78"/>
      <c r="G165" s="89" t="s">
        <v>987</v>
      </c>
      <c r="H165" s="89" t="s">
        <v>172</v>
      </c>
      <c r="I165" s="83">
        <v>1775</v>
      </c>
      <c r="J165" s="85">
        <v>15098</v>
      </c>
      <c r="K165" s="83">
        <v>936.89129000000003</v>
      </c>
      <c r="L165" s="84">
        <v>7.5059753431078064E-7</v>
      </c>
      <c r="M165" s="84">
        <v>1.1853385960027323E-2</v>
      </c>
      <c r="N165" s="84">
        <f>K165/'סכום נכסי הקרן'!$C$42</f>
        <v>2.6394112499983412E-4</v>
      </c>
    </row>
    <row r="166" spans="2:14" s="127" customFormat="1">
      <c r="B166" s="121" t="s">
        <v>1090</v>
      </c>
      <c r="C166" s="78" t="s">
        <v>1091</v>
      </c>
      <c r="D166" s="89" t="s">
        <v>957</v>
      </c>
      <c r="E166" s="89" t="s">
        <v>954</v>
      </c>
      <c r="F166" s="78"/>
      <c r="G166" s="89" t="s">
        <v>1025</v>
      </c>
      <c r="H166" s="89" t="s">
        <v>172</v>
      </c>
      <c r="I166" s="83">
        <v>896</v>
      </c>
      <c r="J166" s="85">
        <v>22190</v>
      </c>
      <c r="K166" s="83">
        <v>695.08311000000003</v>
      </c>
      <c r="L166" s="84">
        <v>2.276244452629045E-6</v>
      </c>
      <c r="M166" s="84">
        <v>8.794070843722036E-3</v>
      </c>
      <c r="N166" s="84">
        <f>K166/'סכום נכסי הקרן'!$C$42</f>
        <v>1.9581889593805855E-4</v>
      </c>
    </row>
    <row r="167" spans="2:14" s="127" customFormat="1">
      <c r="B167" s="121" t="s">
        <v>1092</v>
      </c>
      <c r="C167" s="78" t="s">
        <v>1093</v>
      </c>
      <c r="D167" s="89" t="s">
        <v>1046</v>
      </c>
      <c r="E167" s="89" t="s">
        <v>954</v>
      </c>
      <c r="F167" s="78"/>
      <c r="G167" s="89" t="s">
        <v>1041</v>
      </c>
      <c r="H167" s="89" t="s">
        <v>177</v>
      </c>
      <c r="I167" s="83">
        <v>31236</v>
      </c>
      <c r="J167" s="85">
        <v>527</v>
      </c>
      <c r="K167" s="83">
        <v>73.73048</v>
      </c>
      <c r="L167" s="84">
        <v>3.5988644338386235E-7</v>
      </c>
      <c r="M167" s="84">
        <v>9.3282523360642541E-4</v>
      </c>
      <c r="N167" s="84">
        <f>K167/'סכום נכסי הקרן'!$C$42</f>
        <v>2.0771359543728674E-5</v>
      </c>
    </row>
    <row r="168" spans="2:14" s="127" customFormat="1">
      <c r="B168" s="121" t="s">
        <v>1094</v>
      </c>
      <c r="C168" s="78" t="s">
        <v>1095</v>
      </c>
      <c r="D168" s="89" t="s">
        <v>1096</v>
      </c>
      <c r="E168" s="89" t="s">
        <v>954</v>
      </c>
      <c r="F168" s="78"/>
      <c r="G168" s="89" t="s">
        <v>196</v>
      </c>
      <c r="H168" s="89" t="s">
        <v>174</v>
      </c>
      <c r="I168" s="83">
        <v>940</v>
      </c>
      <c r="J168" s="85">
        <v>3361</v>
      </c>
      <c r="K168" s="83">
        <v>125.92813000000001</v>
      </c>
      <c r="L168" s="84">
        <v>3.0160569739579522E-7</v>
      </c>
      <c r="M168" s="84">
        <v>1.5932208400768627E-3</v>
      </c>
      <c r="N168" s="84">
        <f>K168/'סכום נכסי הקרן'!$C$42</f>
        <v>3.5476487673746401E-5</v>
      </c>
    </row>
    <row r="169" spans="2:14" s="127" customFormat="1">
      <c r="B169" s="121" t="s">
        <v>1097</v>
      </c>
      <c r="C169" s="78" t="s">
        <v>1098</v>
      </c>
      <c r="D169" s="89" t="s">
        <v>28</v>
      </c>
      <c r="E169" s="89" t="s">
        <v>954</v>
      </c>
      <c r="F169" s="78"/>
      <c r="G169" s="89" t="s">
        <v>987</v>
      </c>
      <c r="H169" s="89" t="s">
        <v>174</v>
      </c>
      <c r="I169" s="83">
        <v>301</v>
      </c>
      <c r="J169" s="85">
        <v>7949</v>
      </c>
      <c r="K169" s="83">
        <v>95.368600000000001</v>
      </c>
      <c r="L169" s="84">
        <v>4.837276509187282E-6</v>
      </c>
      <c r="M169" s="84">
        <v>1.2065869715444377E-3</v>
      </c>
      <c r="N169" s="84">
        <f>K169/'סכום נכסי הקרן'!$C$42</f>
        <v>2.6867253268689453E-5</v>
      </c>
    </row>
    <row r="170" spans="2:14" s="127" customFormat="1">
      <c r="B170" s="121" t="s">
        <v>1099</v>
      </c>
      <c r="C170" s="78" t="s">
        <v>1100</v>
      </c>
      <c r="D170" s="89" t="s">
        <v>133</v>
      </c>
      <c r="E170" s="89" t="s">
        <v>954</v>
      </c>
      <c r="F170" s="78"/>
      <c r="G170" s="89" t="s">
        <v>1049</v>
      </c>
      <c r="H170" s="89" t="s">
        <v>182</v>
      </c>
      <c r="I170" s="83">
        <v>3970</v>
      </c>
      <c r="J170" s="85">
        <v>1081</v>
      </c>
      <c r="K170" s="83">
        <v>134.06864999999999</v>
      </c>
      <c r="L170" s="84">
        <v>2.7148573680955432E-6</v>
      </c>
      <c r="M170" s="84">
        <v>1.6962132859510487E-3</v>
      </c>
      <c r="N170" s="84">
        <f>K170/'סכום נכסי הקרן'!$C$42</f>
        <v>3.7769835930707613E-5</v>
      </c>
    </row>
    <row r="171" spans="2:14" s="127" customFormat="1">
      <c r="B171" s="121" t="s">
        <v>1101</v>
      </c>
      <c r="C171" s="78" t="s">
        <v>1102</v>
      </c>
      <c r="D171" s="89" t="s">
        <v>28</v>
      </c>
      <c r="E171" s="89" t="s">
        <v>954</v>
      </c>
      <c r="F171" s="78"/>
      <c r="G171" s="89" t="s">
        <v>1041</v>
      </c>
      <c r="H171" s="89" t="s">
        <v>174</v>
      </c>
      <c r="I171" s="83">
        <v>11153</v>
      </c>
      <c r="J171" s="85">
        <v>277.60000000000002</v>
      </c>
      <c r="K171" s="83">
        <v>123.40638</v>
      </c>
      <c r="L171" s="84">
        <v>7.0322509954505796E-7</v>
      </c>
      <c r="M171" s="84">
        <v>1.5613160968438466E-3</v>
      </c>
      <c r="N171" s="84">
        <f>K171/'סכום נכסי הקרן'!$C$42</f>
        <v>3.4766059965566576E-5</v>
      </c>
    </row>
    <row r="172" spans="2:14" s="127" customFormat="1">
      <c r="B172" s="121" t="s">
        <v>1103</v>
      </c>
      <c r="C172" s="78" t="s">
        <v>1104</v>
      </c>
      <c r="D172" s="89" t="s">
        <v>957</v>
      </c>
      <c r="E172" s="89" t="s">
        <v>954</v>
      </c>
      <c r="F172" s="78"/>
      <c r="G172" s="89" t="s">
        <v>307</v>
      </c>
      <c r="H172" s="89" t="s">
        <v>172</v>
      </c>
      <c r="I172" s="83">
        <v>1573</v>
      </c>
      <c r="J172" s="85">
        <v>1105</v>
      </c>
      <c r="K172" s="83">
        <v>60.81015</v>
      </c>
      <c r="L172" s="84">
        <v>4.8691198446422277E-7</v>
      </c>
      <c r="M172" s="84">
        <v>7.6935946137054534E-4</v>
      </c>
      <c r="N172" s="84">
        <f>K172/'סכום נכסי הקרן'!$C$42</f>
        <v>1.7131442648387372E-5</v>
      </c>
    </row>
    <row r="173" spans="2:14" s="127" customFormat="1">
      <c r="B173" s="121" t="s">
        <v>1105</v>
      </c>
      <c r="C173" s="78" t="s">
        <v>1106</v>
      </c>
      <c r="D173" s="89" t="s">
        <v>957</v>
      </c>
      <c r="E173" s="89" t="s">
        <v>954</v>
      </c>
      <c r="F173" s="78"/>
      <c r="G173" s="89" t="s">
        <v>307</v>
      </c>
      <c r="H173" s="89" t="s">
        <v>172</v>
      </c>
      <c r="I173" s="83">
        <v>641</v>
      </c>
      <c r="J173" s="85">
        <v>9140</v>
      </c>
      <c r="K173" s="83">
        <v>204.82155</v>
      </c>
      <c r="L173" s="84">
        <v>1.8042088330900206E-7</v>
      </c>
      <c r="M173" s="84">
        <v>2.591366694294953E-3</v>
      </c>
      <c r="N173" s="84">
        <f>K173/'סכום נכסי הקרן'!$C$42</f>
        <v>5.7702351284757668E-5</v>
      </c>
    </row>
    <row r="174" spans="2:14" s="127" customFormat="1">
      <c r="B174" s="121" t="s">
        <v>1107</v>
      </c>
      <c r="C174" s="78" t="s">
        <v>1108</v>
      </c>
      <c r="D174" s="89" t="s">
        <v>953</v>
      </c>
      <c r="E174" s="89" t="s">
        <v>954</v>
      </c>
      <c r="F174" s="78"/>
      <c r="G174" s="89" t="s">
        <v>746</v>
      </c>
      <c r="H174" s="89" t="s">
        <v>172</v>
      </c>
      <c r="I174" s="83">
        <v>167</v>
      </c>
      <c r="J174" s="85">
        <v>10367</v>
      </c>
      <c r="K174" s="83">
        <v>60.525870000000005</v>
      </c>
      <c r="L174" s="84">
        <v>2.9533498582984508E-6</v>
      </c>
      <c r="M174" s="84">
        <v>7.6576280016055968E-4</v>
      </c>
      <c r="N174" s="84">
        <f>K174/'סכום נכסי הקרן'!$C$42</f>
        <v>1.7051355253173195E-5</v>
      </c>
    </row>
    <row r="175" spans="2:14" s="127" customFormat="1">
      <c r="B175" s="121" t="s">
        <v>1109</v>
      </c>
      <c r="C175" s="78" t="s">
        <v>1110</v>
      </c>
      <c r="D175" s="89" t="s">
        <v>28</v>
      </c>
      <c r="E175" s="89" t="s">
        <v>954</v>
      </c>
      <c r="F175" s="78"/>
      <c r="G175" s="89" t="s">
        <v>465</v>
      </c>
      <c r="H175" s="89" t="s">
        <v>174</v>
      </c>
      <c r="I175" s="83">
        <v>1168</v>
      </c>
      <c r="J175" s="85">
        <v>3109.5</v>
      </c>
      <c r="K175" s="83">
        <v>144.76373999999998</v>
      </c>
      <c r="L175" s="84">
        <v>1.2413527413208674E-6</v>
      </c>
      <c r="M175" s="84">
        <v>1.8315257080008134E-3</v>
      </c>
      <c r="N175" s="84">
        <f>K175/'סכום נכסי הקרן'!$C$42</f>
        <v>4.0782857950129394E-5</v>
      </c>
    </row>
    <row r="176" spans="2:14" s="127" customFormat="1">
      <c r="B176" s="121" t="s">
        <v>1111</v>
      </c>
      <c r="C176" s="78" t="s">
        <v>1112</v>
      </c>
      <c r="D176" s="89" t="s">
        <v>957</v>
      </c>
      <c r="E176" s="89" t="s">
        <v>954</v>
      </c>
      <c r="F176" s="78"/>
      <c r="G176" s="89" t="s">
        <v>1113</v>
      </c>
      <c r="H176" s="89" t="s">
        <v>172</v>
      </c>
      <c r="I176" s="83">
        <v>1322</v>
      </c>
      <c r="J176" s="85">
        <v>2332</v>
      </c>
      <c r="K176" s="83">
        <v>107.77832000000001</v>
      </c>
      <c r="L176" s="84">
        <v>1.4732326909242008E-6</v>
      </c>
      <c r="M176" s="84">
        <v>1.3635925947004289E-3</v>
      </c>
      <c r="N176" s="84">
        <f>K176/'סכום נכסי הקרן'!$C$42</f>
        <v>3.0363321054454591E-5</v>
      </c>
    </row>
    <row r="177" spans="2:14" s="127" customFormat="1">
      <c r="B177" s="121" t="s">
        <v>1114</v>
      </c>
      <c r="C177" s="78" t="s">
        <v>1115</v>
      </c>
      <c r="D177" s="89" t="s">
        <v>1046</v>
      </c>
      <c r="E177" s="89" t="s">
        <v>954</v>
      </c>
      <c r="F177" s="78"/>
      <c r="G177" s="89" t="s">
        <v>987</v>
      </c>
      <c r="H177" s="89" t="s">
        <v>177</v>
      </c>
      <c r="I177" s="83">
        <v>48538</v>
      </c>
      <c r="J177" s="85">
        <v>493</v>
      </c>
      <c r="K177" s="83">
        <v>107.17904</v>
      </c>
      <c r="L177" s="84">
        <v>4.3693859613022928E-6</v>
      </c>
      <c r="M177" s="84">
        <v>1.3560106081733417E-3</v>
      </c>
      <c r="N177" s="84">
        <f>K177/'סכום נכסי הקרן'!$C$42</f>
        <v>3.0194491821993799E-5</v>
      </c>
    </row>
    <row r="178" spans="2:14" s="127" customFormat="1">
      <c r="B178" s="121" t="s">
        <v>1116</v>
      </c>
      <c r="C178" s="78" t="s">
        <v>1117</v>
      </c>
      <c r="D178" s="89" t="s">
        <v>957</v>
      </c>
      <c r="E178" s="89" t="s">
        <v>954</v>
      </c>
      <c r="F178" s="78"/>
      <c r="G178" s="89" t="s">
        <v>958</v>
      </c>
      <c r="H178" s="89" t="s">
        <v>172</v>
      </c>
      <c r="I178" s="83">
        <v>610</v>
      </c>
      <c r="J178" s="85">
        <v>12145</v>
      </c>
      <c r="K178" s="83">
        <v>258.99941000000001</v>
      </c>
      <c r="L178" s="84">
        <v>5.7879024714409021E-7</v>
      </c>
      <c r="M178" s="84">
        <v>3.2768155739278568E-3</v>
      </c>
      <c r="N178" s="84">
        <f>K178/'סכום נכסי הקרן'!$C$42</f>
        <v>7.2965344410121791E-5</v>
      </c>
    </row>
    <row r="179" spans="2:14" s="127" customFormat="1">
      <c r="B179" s="121" t="s">
        <v>1118</v>
      </c>
      <c r="C179" s="78" t="s">
        <v>1119</v>
      </c>
      <c r="D179" s="89" t="s">
        <v>957</v>
      </c>
      <c r="E179" s="89" t="s">
        <v>954</v>
      </c>
      <c r="F179" s="78"/>
      <c r="G179" s="89" t="s">
        <v>980</v>
      </c>
      <c r="H179" s="89" t="s">
        <v>172</v>
      </c>
      <c r="I179" s="83">
        <v>415</v>
      </c>
      <c r="J179" s="85">
        <v>6409</v>
      </c>
      <c r="K179" s="83">
        <v>94.11972999999999</v>
      </c>
      <c r="L179" s="84">
        <v>1.5172761948421156E-7</v>
      </c>
      <c r="M179" s="84">
        <v>1.1907864851039038E-3</v>
      </c>
      <c r="N179" s="84">
        <f>K179/'סכום נכסי הקרן'!$C$42</f>
        <v>2.6515421464619053E-5</v>
      </c>
    </row>
    <row r="180" spans="2:14" s="127" customFormat="1">
      <c r="B180" s="121" t="s">
        <v>1120</v>
      </c>
      <c r="C180" s="78" t="s">
        <v>1121</v>
      </c>
      <c r="D180" s="89" t="s">
        <v>953</v>
      </c>
      <c r="E180" s="89" t="s">
        <v>954</v>
      </c>
      <c r="F180" s="78"/>
      <c r="G180" s="89" t="s">
        <v>1122</v>
      </c>
      <c r="H180" s="89" t="s">
        <v>172</v>
      </c>
      <c r="I180" s="83">
        <v>812</v>
      </c>
      <c r="J180" s="85">
        <v>6893</v>
      </c>
      <c r="K180" s="83">
        <v>195.67517000000001</v>
      </c>
      <c r="L180" s="84">
        <v>1.0517433465149618E-7</v>
      </c>
      <c r="M180" s="84">
        <v>2.4756482823145463E-3</v>
      </c>
      <c r="N180" s="84">
        <f>K180/'סכום נכסי הקרן'!$C$42</f>
        <v>5.5125632029660336E-5</v>
      </c>
    </row>
    <row r="181" spans="2:14" s="127" customFormat="1">
      <c r="B181" s="121" t="s">
        <v>1123</v>
      </c>
      <c r="C181" s="78" t="s">
        <v>1124</v>
      </c>
      <c r="D181" s="89" t="s">
        <v>957</v>
      </c>
      <c r="E181" s="89" t="s">
        <v>954</v>
      </c>
      <c r="F181" s="78"/>
      <c r="G181" s="89" t="s">
        <v>1025</v>
      </c>
      <c r="H181" s="89" t="s">
        <v>172</v>
      </c>
      <c r="I181" s="83">
        <v>237</v>
      </c>
      <c r="J181" s="85">
        <v>12168</v>
      </c>
      <c r="K181" s="83">
        <v>100.81821000000001</v>
      </c>
      <c r="L181" s="84">
        <v>1.2388917929952953E-6</v>
      </c>
      <c r="M181" s="84">
        <v>1.2755344912311931E-3</v>
      </c>
      <c r="N181" s="84">
        <f>K181/'סכום נכסי הקרן'!$C$42</f>
        <v>2.8402518042268838E-5</v>
      </c>
    </row>
    <row r="182" spans="2:14" s="127" customFormat="1">
      <c r="B182" s="121" t="s">
        <v>1125</v>
      </c>
      <c r="C182" s="78" t="s">
        <v>1126</v>
      </c>
      <c r="D182" s="89" t="s">
        <v>953</v>
      </c>
      <c r="E182" s="89" t="s">
        <v>954</v>
      </c>
      <c r="F182" s="78"/>
      <c r="G182" s="89" t="s">
        <v>987</v>
      </c>
      <c r="H182" s="89" t="s">
        <v>172</v>
      </c>
      <c r="I182" s="83">
        <v>85</v>
      </c>
      <c r="J182" s="85">
        <v>30063</v>
      </c>
      <c r="K182" s="83">
        <v>89.3352</v>
      </c>
      <c r="L182" s="84">
        <v>6.4757369525785285E-7</v>
      </c>
      <c r="M182" s="84">
        <v>1.1302534421215858E-3</v>
      </c>
      <c r="N182" s="84">
        <f>K182/'סכום נכסי הקרן'!$C$42</f>
        <v>2.5167523107280869E-5</v>
      </c>
    </row>
    <row r="183" spans="2:14" s="127" customFormat="1">
      <c r="B183" s="121" t="s">
        <v>1127</v>
      </c>
      <c r="C183" s="78" t="s">
        <v>1128</v>
      </c>
      <c r="D183" s="89" t="s">
        <v>132</v>
      </c>
      <c r="E183" s="89" t="s">
        <v>954</v>
      </c>
      <c r="F183" s="78"/>
      <c r="G183" s="89" t="s">
        <v>1022</v>
      </c>
      <c r="H183" s="89" t="s">
        <v>175</v>
      </c>
      <c r="I183" s="83">
        <v>289</v>
      </c>
      <c r="J183" s="85">
        <v>3856</v>
      </c>
      <c r="K183" s="83">
        <v>50.616440000000004</v>
      </c>
      <c r="L183" s="84">
        <v>1.9652302220964474E-6</v>
      </c>
      <c r="M183" s="84">
        <v>6.4039041204296541E-4</v>
      </c>
      <c r="N183" s="84">
        <f>K183/'סכום נכסי הקרן'!$C$42</f>
        <v>1.4259669461850376E-5</v>
      </c>
    </row>
    <row r="184" spans="2:14" s="127" customFormat="1">
      <c r="B184" s="121" t="s">
        <v>1129</v>
      </c>
      <c r="C184" s="78" t="s">
        <v>1130</v>
      </c>
      <c r="D184" s="89" t="s">
        <v>957</v>
      </c>
      <c r="E184" s="89" t="s">
        <v>954</v>
      </c>
      <c r="F184" s="78"/>
      <c r="G184" s="89" t="s">
        <v>1017</v>
      </c>
      <c r="H184" s="89" t="s">
        <v>172</v>
      </c>
      <c r="I184" s="83">
        <v>565</v>
      </c>
      <c r="J184" s="85">
        <v>5900</v>
      </c>
      <c r="K184" s="83">
        <v>116.53916000000001</v>
      </c>
      <c r="L184" s="84">
        <v>4.2753772774518569E-7</v>
      </c>
      <c r="M184" s="84">
        <v>1.4744332215292318E-3</v>
      </c>
      <c r="N184" s="84">
        <f>K184/'סכום נכסי הקרן'!$C$42</f>
        <v>3.2831425935164442E-5</v>
      </c>
    </row>
    <row r="185" spans="2:14" s="127" customFormat="1">
      <c r="B185" s="121" t="s">
        <v>1131</v>
      </c>
      <c r="C185" s="78" t="s">
        <v>1132</v>
      </c>
      <c r="D185" s="89" t="s">
        <v>953</v>
      </c>
      <c r="E185" s="89" t="s">
        <v>954</v>
      </c>
      <c r="F185" s="78"/>
      <c r="G185" s="89" t="s">
        <v>958</v>
      </c>
      <c r="H185" s="89" t="s">
        <v>172</v>
      </c>
      <c r="I185" s="83">
        <v>1155</v>
      </c>
      <c r="J185" s="85">
        <v>5014</v>
      </c>
      <c r="K185" s="83">
        <v>202.45929999999998</v>
      </c>
      <c r="L185" s="84">
        <v>2.7920927932096302E-7</v>
      </c>
      <c r="M185" s="84">
        <v>2.5614799173732947E-3</v>
      </c>
      <c r="N185" s="84">
        <f>K185/'סכום נכסי הקרן'!$C$42</f>
        <v>5.7036857935437646E-5</v>
      </c>
    </row>
    <row r="186" spans="2:14" s="127" customFormat="1">
      <c r="B186" s="121" t="s">
        <v>1133</v>
      </c>
      <c r="C186" s="78" t="s">
        <v>1134</v>
      </c>
      <c r="D186" s="89" t="s">
        <v>28</v>
      </c>
      <c r="E186" s="89" t="s">
        <v>954</v>
      </c>
      <c r="F186" s="78"/>
      <c r="G186" s="89" t="s">
        <v>1122</v>
      </c>
      <c r="H186" s="89" t="s">
        <v>174</v>
      </c>
      <c r="I186" s="83">
        <v>1365</v>
      </c>
      <c r="J186" s="85">
        <v>1389</v>
      </c>
      <c r="K186" s="83">
        <v>75.572070000000011</v>
      </c>
      <c r="L186" s="84">
        <v>5.131469760880829E-7</v>
      </c>
      <c r="M186" s="84">
        <v>9.5612471059283949E-4</v>
      </c>
      <c r="N186" s="84">
        <f>K186/'סכום נכסי הקרן'!$C$42</f>
        <v>2.1290172496284191E-5</v>
      </c>
    </row>
    <row r="187" spans="2:14" s="127" customFormat="1">
      <c r="B187" s="121" t="s">
        <v>1135</v>
      </c>
      <c r="C187" s="78" t="s">
        <v>1136</v>
      </c>
      <c r="D187" s="89" t="s">
        <v>957</v>
      </c>
      <c r="E187" s="89" t="s">
        <v>954</v>
      </c>
      <c r="F187" s="78"/>
      <c r="G187" s="89" t="s">
        <v>980</v>
      </c>
      <c r="H187" s="89" t="s">
        <v>172</v>
      </c>
      <c r="I187" s="83">
        <v>1893</v>
      </c>
      <c r="J187" s="85">
        <v>3359</v>
      </c>
      <c r="K187" s="83">
        <v>222.2962</v>
      </c>
      <c r="L187" s="84">
        <v>3.1719995544723033E-7</v>
      </c>
      <c r="M187" s="84">
        <v>2.8124529325568022E-3</v>
      </c>
      <c r="N187" s="84">
        <f>K187/'סכום נכסי הקרן'!$C$42</f>
        <v>6.262531174901639E-5</v>
      </c>
    </row>
    <row r="188" spans="2:14" s="127" customFormat="1">
      <c r="B188" s="121" t="s">
        <v>1137</v>
      </c>
      <c r="C188" s="78" t="s">
        <v>1138</v>
      </c>
      <c r="D188" s="89" t="s">
        <v>953</v>
      </c>
      <c r="E188" s="89" t="s">
        <v>954</v>
      </c>
      <c r="F188" s="78"/>
      <c r="G188" s="89" t="s">
        <v>1022</v>
      </c>
      <c r="H188" s="89" t="s">
        <v>172</v>
      </c>
      <c r="I188" s="83">
        <v>12</v>
      </c>
      <c r="J188" s="85">
        <v>187052</v>
      </c>
      <c r="K188" s="83">
        <v>78.472049999999996</v>
      </c>
      <c r="L188" s="84">
        <v>2.4418813914719245E-7</v>
      </c>
      <c r="M188" s="84">
        <v>9.9281475412644929E-4</v>
      </c>
      <c r="N188" s="84">
        <f>K188/'סכום נכסי הקרן'!$C$42</f>
        <v>2.2107155204787133E-5</v>
      </c>
    </row>
    <row r="189" spans="2:14" s="127" customFormat="1">
      <c r="B189" s="121" t="s">
        <v>1139</v>
      </c>
      <c r="C189" s="78" t="s">
        <v>1140</v>
      </c>
      <c r="D189" s="89" t="s">
        <v>957</v>
      </c>
      <c r="E189" s="89" t="s">
        <v>954</v>
      </c>
      <c r="F189" s="78"/>
      <c r="G189" s="89" t="s">
        <v>1141</v>
      </c>
      <c r="H189" s="89" t="s">
        <v>172</v>
      </c>
      <c r="I189" s="83">
        <v>1439</v>
      </c>
      <c r="J189" s="85">
        <v>5864</v>
      </c>
      <c r="K189" s="83">
        <v>295.00281999999999</v>
      </c>
      <c r="L189" s="84">
        <v>2.7173513254898916E-6</v>
      </c>
      <c r="M189" s="84">
        <v>3.7323244671817442E-3</v>
      </c>
      <c r="N189" s="84">
        <f>K189/'סכום נכסי הקרן'!$C$42</f>
        <v>8.3108229332480568E-5</v>
      </c>
    </row>
    <row r="190" spans="2:14" s="127" customFormat="1">
      <c r="B190" s="121" t="s">
        <v>1142</v>
      </c>
      <c r="C190" s="78" t="s">
        <v>1143</v>
      </c>
      <c r="D190" s="89" t="s">
        <v>132</v>
      </c>
      <c r="E190" s="89" t="s">
        <v>954</v>
      </c>
      <c r="F190" s="78"/>
      <c r="G190" s="89" t="s">
        <v>1036</v>
      </c>
      <c r="H190" s="89" t="s">
        <v>175</v>
      </c>
      <c r="I190" s="83">
        <v>1304</v>
      </c>
      <c r="J190" s="85">
        <v>1660</v>
      </c>
      <c r="K190" s="83">
        <v>98.320119999999989</v>
      </c>
      <c r="L190" s="84">
        <v>1.219873782148154E-6</v>
      </c>
      <c r="M190" s="84">
        <v>1.2439290902108839E-3</v>
      </c>
      <c r="N190" s="84">
        <f>K190/'סכום נכסי הקרן'!$C$42</f>
        <v>2.7698755832086651E-5</v>
      </c>
    </row>
    <row r="191" spans="2:14" s="127" customFormat="1">
      <c r="B191" s="121" t="s">
        <v>1144</v>
      </c>
      <c r="C191" s="78" t="s">
        <v>1145</v>
      </c>
      <c r="D191" s="89" t="s">
        <v>132</v>
      </c>
      <c r="E191" s="89" t="s">
        <v>954</v>
      </c>
      <c r="F191" s="78"/>
      <c r="G191" s="89" t="s">
        <v>962</v>
      </c>
      <c r="H191" s="89" t="s">
        <v>175</v>
      </c>
      <c r="I191" s="83">
        <v>643</v>
      </c>
      <c r="J191" s="85">
        <v>3242</v>
      </c>
      <c r="K191" s="83">
        <v>94.684889999999996</v>
      </c>
      <c r="L191" s="84">
        <v>4.6979973641326852E-7</v>
      </c>
      <c r="M191" s="84">
        <v>1.1979367913141036E-3</v>
      </c>
      <c r="N191" s="84">
        <f>K191/'סכום נכסי הקרן'!$C$42</f>
        <v>2.6674638406645388E-5</v>
      </c>
    </row>
    <row r="192" spans="2:14" s="127" customFormat="1">
      <c r="B192" s="121" t="s">
        <v>1146</v>
      </c>
      <c r="C192" s="78" t="s">
        <v>1147</v>
      </c>
      <c r="D192" s="89" t="s">
        <v>28</v>
      </c>
      <c r="E192" s="89" t="s">
        <v>954</v>
      </c>
      <c r="F192" s="78"/>
      <c r="G192" s="89" t="s">
        <v>980</v>
      </c>
      <c r="H192" s="89" t="s">
        <v>1014</v>
      </c>
      <c r="I192" s="83">
        <v>131</v>
      </c>
      <c r="J192" s="85">
        <v>24420</v>
      </c>
      <c r="K192" s="83">
        <v>116.66186</v>
      </c>
      <c r="L192" s="84">
        <v>1.8646022625453927E-7</v>
      </c>
      <c r="M192" s="84">
        <v>1.4759856006289407E-3</v>
      </c>
      <c r="N192" s="84">
        <f>K192/'סכום נכסי הקרן'!$C$42</f>
        <v>3.2865992993672882E-5</v>
      </c>
    </row>
    <row r="193" spans="2:14" s="127" customFormat="1">
      <c r="B193" s="121" t="s">
        <v>1148</v>
      </c>
      <c r="C193" s="78" t="s">
        <v>1149</v>
      </c>
      <c r="D193" s="89" t="s">
        <v>132</v>
      </c>
      <c r="E193" s="89" t="s">
        <v>954</v>
      </c>
      <c r="F193" s="78"/>
      <c r="G193" s="89" t="s">
        <v>1049</v>
      </c>
      <c r="H193" s="89" t="s">
        <v>175</v>
      </c>
      <c r="I193" s="83">
        <v>1163</v>
      </c>
      <c r="J193" s="85">
        <v>2035</v>
      </c>
      <c r="K193" s="83">
        <v>107.49810000000001</v>
      </c>
      <c r="L193" s="84">
        <v>2.5783607952723704E-7</v>
      </c>
      <c r="M193" s="84">
        <v>1.3600472999056412E-3</v>
      </c>
      <c r="N193" s="84">
        <f>K193/'סכום נכסי הקרן'!$C$42</f>
        <v>3.0284377442920479E-5</v>
      </c>
    </row>
    <row r="194" spans="2:14" s="127" customFormat="1">
      <c r="B194" s="121" t="s">
        <v>1150</v>
      </c>
      <c r="C194" s="78" t="s">
        <v>1151</v>
      </c>
      <c r="D194" s="89" t="s">
        <v>957</v>
      </c>
      <c r="E194" s="89" t="s">
        <v>954</v>
      </c>
      <c r="F194" s="78"/>
      <c r="G194" s="89" t="s">
        <v>1025</v>
      </c>
      <c r="H194" s="89" t="s">
        <v>172</v>
      </c>
      <c r="I194" s="83">
        <v>206</v>
      </c>
      <c r="J194" s="85">
        <v>14599</v>
      </c>
      <c r="K194" s="83">
        <v>105.13849999999999</v>
      </c>
      <c r="L194" s="84">
        <v>7.9906904577191621E-7</v>
      </c>
      <c r="M194" s="84">
        <v>1.3301940503239523E-3</v>
      </c>
      <c r="N194" s="84">
        <f>K194/'סכום נכסי הקרן'!$C$42</f>
        <v>2.9619630651913794E-5</v>
      </c>
    </row>
    <row r="195" spans="2:14" s="127" customFormat="1">
      <c r="B195" s="121" t="s">
        <v>1152</v>
      </c>
      <c r="C195" s="78" t="s">
        <v>1153</v>
      </c>
      <c r="D195" s="89" t="s">
        <v>28</v>
      </c>
      <c r="E195" s="89" t="s">
        <v>954</v>
      </c>
      <c r="F195" s="78"/>
      <c r="G195" s="89" t="s">
        <v>958</v>
      </c>
      <c r="H195" s="89" t="s">
        <v>174</v>
      </c>
      <c r="I195" s="83">
        <v>344</v>
      </c>
      <c r="J195" s="85">
        <v>9174.2000000000007</v>
      </c>
      <c r="K195" s="83">
        <v>125.79202000000001</v>
      </c>
      <c r="L195" s="84">
        <v>2.8001531540511615E-7</v>
      </c>
      <c r="M195" s="84">
        <v>1.5914987999850827E-3</v>
      </c>
      <c r="N195" s="84">
        <f>K195/'סכום נכסי הקרן'!$C$42</f>
        <v>3.5438142748452316E-5</v>
      </c>
    </row>
    <row r="196" spans="2:14" s="127" customFormat="1">
      <c r="B196" s="121" t="s">
        <v>1154</v>
      </c>
      <c r="C196" s="78" t="s">
        <v>1155</v>
      </c>
      <c r="D196" s="89" t="s">
        <v>957</v>
      </c>
      <c r="E196" s="89" t="s">
        <v>954</v>
      </c>
      <c r="F196" s="78"/>
      <c r="G196" s="89" t="s">
        <v>1056</v>
      </c>
      <c r="H196" s="89" t="s">
        <v>172</v>
      </c>
      <c r="I196" s="83">
        <v>373</v>
      </c>
      <c r="J196" s="85">
        <v>10580</v>
      </c>
      <c r="K196" s="83">
        <v>138.97467</v>
      </c>
      <c r="L196" s="84">
        <v>3.6649638602630048E-6</v>
      </c>
      <c r="M196" s="84">
        <v>1.7582833993231278E-3</v>
      </c>
      <c r="N196" s="84">
        <f>K196/'סכום נכסי הקרן'!$C$42</f>
        <v>3.9151960465211174E-5</v>
      </c>
    </row>
    <row r="197" spans="2:14" s="127" customFormat="1">
      <c r="B197" s="121" t="s">
        <v>1156</v>
      </c>
      <c r="C197" s="78" t="s">
        <v>1157</v>
      </c>
      <c r="D197" s="89" t="s">
        <v>957</v>
      </c>
      <c r="E197" s="89" t="s">
        <v>954</v>
      </c>
      <c r="F197" s="78"/>
      <c r="G197" s="89" t="s">
        <v>1031</v>
      </c>
      <c r="H197" s="89" t="s">
        <v>172</v>
      </c>
      <c r="I197" s="83">
        <v>689</v>
      </c>
      <c r="J197" s="85">
        <v>6214</v>
      </c>
      <c r="K197" s="83">
        <v>149.67935</v>
      </c>
      <c r="L197" s="84">
        <v>1.139478289914577E-6</v>
      </c>
      <c r="M197" s="84">
        <v>1.893717152388102E-3</v>
      </c>
      <c r="N197" s="84">
        <f>K197/'סכום נכסי הקרן'!$C$42</f>
        <v>4.2167684180566901E-5</v>
      </c>
    </row>
    <row r="198" spans="2:14" s="127" customFormat="1">
      <c r="B198" s="121" t="s">
        <v>1158</v>
      </c>
      <c r="C198" s="78" t="s">
        <v>1159</v>
      </c>
      <c r="D198" s="89" t="s">
        <v>953</v>
      </c>
      <c r="E198" s="89" t="s">
        <v>954</v>
      </c>
      <c r="F198" s="78"/>
      <c r="G198" s="89" t="s">
        <v>1160</v>
      </c>
      <c r="H198" s="89" t="s">
        <v>172</v>
      </c>
      <c r="I198" s="83">
        <v>194</v>
      </c>
      <c r="J198" s="85">
        <v>7632</v>
      </c>
      <c r="K198" s="83">
        <v>51.762059999999998</v>
      </c>
      <c r="L198" s="84">
        <v>2.2751765258450849E-6</v>
      </c>
      <c r="M198" s="84">
        <v>6.5488459740733823E-4</v>
      </c>
      <c r="N198" s="84">
        <f>K198/'סכום נכסי הקרן'!$C$42</f>
        <v>1.4582413663712161E-5</v>
      </c>
    </row>
    <row r="199" spans="2:14" s="127" customFormat="1">
      <c r="B199" s="121" t="s">
        <v>1161</v>
      </c>
      <c r="C199" s="78" t="s">
        <v>1162</v>
      </c>
      <c r="D199" s="89" t="s">
        <v>28</v>
      </c>
      <c r="E199" s="89" t="s">
        <v>954</v>
      </c>
      <c r="F199" s="78"/>
      <c r="G199" s="89" t="s">
        <v>999</v>
      </c>
      <c r="H199" s="89" t="s">
        <v>174</v>
      </c>
      <c r="I199" s="83">
        <v>1832</v>
      </c>
      <c r="J199" s="85">
        <v>1258</v>
      </c>
      <c r="K199" s="83">
        <v>91.861279999999994</v>
      </c>
      <c r="L199" s="84">
        <v>2.0107663366368364E-6</v>
      </c>
      <c r="M199" s="84">
        <v>1.1622129677629285E-3</v>
      </c>
      <c r="N199" s="84">
        <f>K199/'סכום נכסי הקרן'!$C$42</f>
        <v>2.5879170663572674E-5</v>
      </c>
    </row>
    <row r="200" spans="2:14" s="127" customFormat="1">
      <c r="B200" s="121" t="s">
        <v>1163</v>
      </c>
      <c r="C200" s="78" t="s">
        <v>1164</v>
      </c>
      <c r="D200" s="89" t="s">
        <v>28</v>
      </c>
      <c r="E200" s="89" t="s">
        <v>954</v>
      </c>
      <c r="F200" s="78"/>
      <c r="G200" s="89" t="s">
        <v>1013</v>
      </c>
      <c r="H200" s="89" t="s">
        <v>174</v>
      </c>
      <c r="I200" s="83">
        <v>220</v>
      </c>
      <c r="J200" s="85">
        <v>9424</v>
      </c>
      <c r="K200" s="83">
        <v>82.638859999999994</v>
      </c>
      <c r="L200" s="84">
        <v>1.0353740192872578E-6</v>
      </c>
      <c r="M200" s="84">
        <v>1.0455325109027999E-3</v>
      </c>
      <c r="N200" s="84">
        <f>K200/'סכום נכסי הקרן'!$C$42</f>
        <v>2.3281029410684123E-5</v>
      </c>
    </row>
    <row r="201" spans="2:14" s="127" customFormat="1">
      <c r="B201" s="121" t="s">
        <v>1165</v>
      </c>
      <c r="C201" s="78" t="s">
        <v>1166</v>
      </c>
      <c r="D201" s="89" t="s">
        <v>957</v>
      </c>
      <c r="E201" s="89" t="s">
        <v>954</v>
      </c>
      <c r="F201" s="78"/>
      <c r="G201" s="89" t="s">
        <v>1041</v>
      </c>
      <c r="H201" s="89" t="s">
        <v>172</v>
      </c>
      <c r="I201" s="83">
        <v>2696</v>
      </c>
      <c r="J201" s="85">
        <v>5192</v>
      </c>
      <c r="K201" s="83">
        <v>491.99627000000004</v>
      </c>
      <c r="L201" s="84">
        <v>1.5997311321917475E-6</v>
      </c>
      <c r="M201" s="84">
        <v>6.224651399207492E-3</v>
      </c>
      <c r="N201" s="84">
        <f>K201/'סכום נכסי הקרן'!$C$42</f>
        <v>1.3860524735961858E-4</v>
      </c>
    </row>
    <row r="202" spans="2:14" s="127" customFormat="1">
      <c r="B202" s="121" t="s">
        <v>1167</v>
      </c>
      <c r="C202" s="78" t="s">
        <v>1168</v>
      </c>
      <c r="D202" s="89" t="s">
        <v>28</v>
      </c>
      <c r="E202" s="89" t="s">
        <v>954</v>
      </c>
      <c r="F202" s="78"/>
      <c r="G202" s="89" t="s">
        <v>1013</v>
      </c>
      <c r="H202" s="89" t="s">
        <v>174</v>
      </c>
      <c r="I202" s="83">
        <v>686</v>
      </c>
      <c r="J202" s="85">
        <v>7473</v>
      </c>
      <c r="K202" s="83">
        <v>204.33629000000002</v>
      </c>
      <c r="L202" s="84">
        <v>1.1574283101052656E-6</v>
      </c>
      <c r="M202" s="84">
        <v>2.5852272690143926E-3</v>
      </c>
      <c r="N202" s="84">
        <f>K202/'סכום נכסי הקרן'!$C$42</f>
        <v>5.7565643780178975E-5</v>
      </c>
    </row>
    <row r="203" spans="2:14" s="127" customFormat="1">
      <c r="B203" s="121" t="s">
        <v>1169</v>
      </c>
      <c r="C203" s="78" t="s">
        <v>1170</v>
      </c>
      <c r="D203" s="89" t="s">
        <v>957</v>
      </c>
      <c r="E203" s="89" t="s">
        <v>954</v>
      </c>
      <c r="F203" s="78"/>
      <c r="G203" s="89" t="s">
        <v>958</v>
      </c>
      <c r="H203" s="89" t="s">
        <v>172</v>
      </c>
      <c r="I203" s="83">
        <v>790</v>
      </c>
      <c r="J203" s="85">
        <v>9378</v>
      </c>
      <c r="K203" s="83">
        <v>259.00536</v>
      </c>
      <c r="L203" s="84">
        <v>4.278943044824201E-7</v>
      </c>
      <c r="M203" s="84">
        <v>3.2768908522949575E-3</v>
      </c>
      <c r="N203" s="84">
        <f>K203/'סכום נכסי הקרן'!$C$42</f>
        <v>7.2967020644825321E-5</v>
      </c>
    </row>
    <row r="204" spans="2:14" s="127" customFormat="1">
      <c r="B204" s="121" t="s">
        <v>1171</v>
      </c>
      <c r="C204" s="78" t="s">
        <v>1172</v>
      </c>
      <c r="D204" s="89" t="s">
        <v>132</v>
      </c>
      <c r="E204" s="89" t="s">
        <v>954</v>
      </c>
      <c r="F204" s="78"/>
      <c r="G204" s="89" t="s">
        <v>1122</v>
      </c>
      <c r="H204" s="89" t="s">
        <v>175</v>
      </c>
      <c r="I204" s="83">
        <v>8287</v>
      </c>
      <c r="J204" s="85">
        <v>217.75</v>
      </c>
      <c r="K204" s="83">
        <v>87.483339999999998</v>
      </c>
      <c r="L204" s="84">
        <v>3.1126132572758138E-7</v>
      </c>
      <c r="M204" s="84">
        <v>1.1068240308780078E-3</v>
      </c>
      <c r="N204" s="84">
        <f>K204/'סכום נכסי הקרן'!$C$42</f>
        <v>2.4645816889110994E-5</v>
      </c>
    </row>
    <row r="205" spans="2:14" s="127" customFormat="1">
      <c r="B205" s="121" t="s">
        <v>1173</v>
      </c>
      <c r="C205" s="78" t="s">
        <v>1174</v>
      </c>
      <c r="D205" s="89" t="s">
        <v>957</v>
      </c>
      <c r="E205" s="89" t="s">
        <v>954</v>
      </c>
      <c r="F205" s="78"/>
      <c r="G205" s="89" t="s">
        <v>1041</v>
      </c>
      <c r="H205" s="89" t="s">
        <v>172</v>
      </c>
      <c r="I205" s="83">
        <v>3652</v>
      </c>
      <c r="J205" s="85">
        <v>5541</v>
      </c>
      <c r="K205" s="83">
        <v>707.44118999999989</v>
      </c>
      <c r="L205" s="84">
        <v>7.3079199594967696E-7</v>
      </c>
      <c r="M205" s="84">
        <v>8.9504231265625494E-3</v>
      </c>
      <c r="N205" s="84">
        <f>K205/'סכום נכסי הקרן'!$C$42</f>
        <v>1.9930041569691758E-4</v>
      </c>
    </row>
    <row r="206" spans="2:14" s="127" customFormat="1">
      <c r="B206" s="121" t="s">
        <v>1175</v>
      </c>
      <c r="C206" s="78" t="s">
        <v>1176</v>
      </c>
      <c r="D206" s="89" t="s">
        <v>28</v>
      </c>
      <c r="E206" s="89" t="s">
        <v>954</v>
      </c>
      <c r="F206" s="78"/>
      <c r="G206" s="89" t="s">
        <v>1022</v>
      </c>
      <c r="H206" s="89" t="s">
        <v>174</v>
      </c>
      <c r="I206" s="83">
        <v>332</v>
      </c>
      <c r="J206" s="85">
        <v>4039</v>
      </c>
      <c r="K206" s="83">
        <v>53.44885</v>
      </c>
      <c r="L206" s="84">
        <v>1.3420484124723383E-6</v>
      </c>
      <c r="M206" s="84">
        <v>6.7622557166649108E-4</v>
      </c>
      <c r="N206" s="84">
        <f>K206/'סכום נכסי הקרן'!$C$42</f>
        <v>1.5057616341963627E-5</v>
      </c>
    </row>
    <row r="207" spans="2:14" s="127" customFormat="1">
      <c r="B207" s="128"/>
      <c r="C207" s="128"/>
      <c r="D207" s="128"/>
    </row>
    <row r="208" spans="2:14">
      <c r="E208" s="1"/>
      <c r="F208" s="1"/>
      <c r="G208" s="1"/>
    </row>
    <row r="209" spans="2:7">
      <c r="E209" s="1"/>
      <c r="F209" s="1"/>
      <c r="G209" s="1"/>
    </row>
    <row r="210" spans="2:7">
      <c r="B210" s="91" t="s">
        <v>262</v>
      </c>
      <c r="E210" s="1"/>
      <c r="F210" s="1"/>
      <c r="G210" s="1"/>
    </row>
    <row r="211" spans="2:7">
      <c r="B211" s="91" t="s">
        <v>121</v>
      </c>
      <c r="E211" s="1"/>
      <c r="F211" s="1"/>
      <c r="G211" s="1"/>
    </row>
    <row r="212" spans="2:7">
      <c r="B212" s="91" t="s">
        <v>247</v>
      </c>
      <c r="E212" s="1"/>
      <c r="F212" s="1"/>
      <c r="G212" s="1"/>
    </row>
    <row r="213" spans="2:7">
      <c r="B213" s="91" t="s">
        <v>257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212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188</v>
      </c>
      <c r="C1" s="76" t="s" vm="1">
        <v>263</v>
      </c>
    </row>
    <row r="2" spans="2:63">
      <c r="B2" s="56" t="s">
        <v>187</v>
      </c>
      <c r="C2" s="76" t="s">
        <v>264</v>
      </c>
    </row>
    <row r="3" spans="2:63">
      <c r="B3" s="56" t="s">
        <v>189</v>
      </c>
      <c r="C3" s="76" t="s">
        <v>265</v>
      </c>
    </row>
    <row r="4" spans="2:63">
      <c r="B4" s="56" t="s">
        <v>190</v>
      </c>
      <c r="C4" s="76">
        <v>2207</v>
      </c>
    </row>
    <row r="6" spans="2:63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8"/>
      <c r="BK6" s="3"/>
    </row>
    <row r="7" spans="2:63" ht="26.25" customHeight="1">
      <c r="B7" s="186" t="s">
        <v>99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8"/>
      <c r="BH7" s="3"/>
      <c r="BK7" s="3"/>
    </row>
    <row r="8" spans="2:63" s="3" customFormat="1" ht="63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69</v>
      </c>
      <c r="G8" s="30" t="s">
        <v>110</v>
      </c>
      <c r="H8" s="30" t="s">
        <v>249</v>
      </c>
      <c r="I8" s="30" t="s">
        <v>248</v>
      </c>
      <c r="J8" s="30" t="s">
        <v>256</v>
      </c>
      <c r="K8" s="30" t="s">
        <v>66</v>
      </c>
      <c r="L8" s="30" t="s">
        <v>63</v>
      </c>
      <c r="M8" s="30" t="s">
        <v>191</v>
      </c>
      <c r="N8" s="30" t="s">
        <v>193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258</v>
      </c>
      <c r="I9" s="32"/>
      <c r="J9" s="16" t="s">
        <v>252</v>
      </c>
      <c r="K9" s="32" t="s">
        <v>252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6" customFormat="1" ht="18" customHeight="1">
      <c r="B11" s="93" t="s">
        <v>31</v>
      </c>
      <c r="C11" s="94"/>
      <c r="D11" s="94"/>
      <c r="E11" s="94"/>
      <c r="F11" s="94"/>
      <c r="G11" s="94"/>
      <c r="H11" s="96"/>
      <c r="I11" s="98"/>
      <c r="J11" s="94">
        <f>J12</f>
        <v>5.26004</v>
      </c>
      <c r="K11" s="96">
        <v>28171.991710000002</v>
      </c>
      <c r="L11" s="94"/>
      <c r="M11" s="99">
        <v>1</v>
      </c>
      <c r="N11" s="99">
        <f>K11/'סכום נכסי הקרן'!$C$42</f>
        <v>7.9366168356879499E-3</v>
      </c>
      <c r="O11" s="131"/>
      <c r="BH11" s="127"/>
      <c r="BI11" s="130"/>
      <c r="BK11" s="127"/>
    </row>
    <row r="12" spans="2:63" s="127" customFormat="1" ht="20.25">
      <c r="B12" s="103" t="s">
        <v>241</v>
      </c>
      <c r="C12" s="80"/>
      <c r="D12" s="80"/>
      <c r="E12" s="80"/>
      <c r="F12" s="80"/>
      <c r="G12" s="80"/>
      <c r="H12" s="86"/>
      <c r="I12" s="88"/>
      <c r="J12" s="80">
        <f>J13</f>
        <v>5.26004</v>
      </c>
      <c r="K12" s="86">
        <v>28171.991709999995</v>
      </c>
      <c r="L12" s="80"/>
      <c r="M12" s="87">
        <v>0.99999999999999978</v>
      </c>
      <c r="N12" s="87">
        <f>K12/'סכום נכסי הקרן'!$C$42</f>
        <v>7.9366168356879464E-3</v>
      </c>
      <c r="BI12" s="126"/>
    </row>
    <row r="13" spans="2:63" s="127" customFormat="1">
      <c r="B13" s="103" t="s">
        <v>71</v>
      </c>
      <c r="C13" s="80"/>
      <c r="D13" s="80"/>
      <c r="E13" s="80"/>
      <c r="F13" s="80"/>
      <c r="G13" s="80"/>
      <c r="H13" s="86"/>
      <c r="I13" s="88"/>
      <c r="J13" s="80">
        <f>SUM(J14:J49)</f>
        <v>5.26004</v>
      </c>
      <c r="K13" s="86">
        <v>28171.991709999995</v>
      </c>
      <c r="L13" s="80"/>
      <c r="M13" s="87">
        <v>0.99999999999999978</v>
      </c>
      <c r="N13" s="87">
        <f>K13/'סכום נכסי הקרן'!$C$42</f>
        <v>7.9366168356879464E-3</v>
      </c>
    </row>
    <row r="14" spans="2:63" s="127" customFormat="1">
      <c r="B14" s="77" t="s">
        <v>1177</v>
      </c>
      <c r="C14" s="78" t="s">
        <v>1178</v>
      </c>
      <c r="D14" s="89" t="s">
        <v>28</v>
      </c>
      <c r="E14" s="78"/>
      <c r="F14" s="89" t="s">
        <v>1179</v>
      </c>
      <c r="G14" s="89" t="s">
        <v>172</v>
      </c>
      <c r="H14" s="83">
        <v>3395.9999999999986</v>
      </c>
      <c r="I14" s="85">
        <v>3039</v>
      </c>
      <c r="J14" s="78"/>
      <c r="K14" s="83">
        <v>360.80271999999997</v>
      </c>
      <c r="L14" s="84">
        <v>4.4477227554716404E-4</v>
      </c>
      <c r="M14" s="84">
        <v>1.2807142771944254E-2</v>
      </c>
      <c r="N14" s="84">
        <f>K14/'סכום נכסי הקרן'!$C$42</f>
        <v>1.0164538494087199E-4</v>
      </c>
    </row>
    <row r="15" spans="2:63" s="127" customFormat="1">
      <c r="B15" s="77" t="s">
        <v>1180</v>
      </c>
      <c r="C15" s="78" t="s">
        <v>1181</v>
      </c>
      <c r="D15" s="89" t="s">
        <v>957</v>
      </c>
      <c r="E15" s="78"/>
      <c r="F15" s="89" t="s">
        <v>1179</v>
      </c>
      <c r="G15" s="89" t="s">
        <v>172</v>
      </c>
      <c r="H15" s="83">
        <v>2268</v>
      </c>
      <c r="I15" s="85">
        <v>8963</v>
      </c>
      <c r="J15" s="78"/>
      <c r="K15" s="83">
        <v>710.6698100000001</v>
      </c>
      <c r="L15" s="84">
        <v>1.6494155352776675E-5</v>
      </c>
      <c r="M15" s="84">
        <v>2.5226111711077172E-2</v>
      </c>
      <c r="N15" s="84">
        <f>K15/'סכום נכסי הקרן'!$C$42</f>
        <v>2.0020998290508005E-4</v>
      </c>
    </row>
    <row r="16" spans="2:63" s="127" customFormat="1" ht="20.25">
      <c r="B16" s="77" t="s">
        <v>1182</v>
      </c>
      <c r="C16" s="78" t="s">
        <v>1183</v>
      </c>
      <c r="D16" s="89" t="s">
        <v>133</v>
      </c>
      <c r="E16" s="78"/>
      <c r="F16" s="89" t="s">
        <v>1179</v>
      </c>
      <c r="G16" s="89" t="s">
        <v>182</v>
      </c>
      <c r="H16" s="83">
        <v>64256</v>
      </c>
      <c r="I16" s="85">
        <v>1694</v>
      </c>
      <c r="J16" s="78"/>
      <c r="K16" s="83">
        <v>3400.4634999999998</v>
      </c>
      <c r="L16" s="84">
        <v>4.3710693890986933E-5</v>
      </c>
      <c r="M16" s="84">
        <v>0.12070369518080479</v>
      </c>
      <c r="N16" s="84">
        <f>K16/'סכום נכסי הקרן'!$C$42</f>
        <v>9.579789793017217E-4</v>
      </c>
      <c r="BH16" s="126"/>
    </row>
    <row r="17" spans="2:14" s="127" customFormat="1">
      <c r="B17" s="77" t="s">
        <v>1184</v>
      </c>
      <c r="C17" s="78" t="s">
        <v>1185</v>
      </c>
      <c r="D17" s="89" t="s">
        <v>957</v>
      </c>
      <c r="E17" s="78"/>
      <c r="F17" s="89" t="s">
        <v>1179</v>
      </c>
      <c r="G17" s="89" t="s">
        <v>172</v>
      </c>
      <c r="H17" s="83">
        <v>7319</v>
      </c>
      <c r="I17" s="85">
        <v>2184</v>
      </c>
      <c r="J17" s="78"/>
      <c r="K17" s="83">
        <v>558.82497000000001</v>
      </c>
      <c r="L17" s="84">
        <v>8.3638067376696991E-4</v>
      </c>
      <c r="M17" s="84">
        <v>1.9836189636589948E-2</v>
      </c>
      <c r="N17" s="84">
        <f>K17/'סכום נכסי הקרן'!$C$42</f>
        <v>1.5743223662565862E-4</v>
      </c>
    </row>
    <row r="18" spans="2:14" s="127" customFormat="1">
      <c r="B18" s="77" t="s">
        <v>1186</v>
      </c>
      <c r="C18" s="78" t="s">
        <v>1187</v>
      </c>
      <c r="D18" s="89" t="s">
        <v>957</v>
      </c>
      <c r="E18" s="78"/>
      <c r="F18" s="89" t="s">
        <v>1179</v>
      </c>
      <c r="G18" s="89" t="s">
        <v>172</v>
      </c>
      <c r="H18" s="83">
        <v>4064</v>
      </c>
      <c r="I18" s="85">
        <v>6492</v>
      </c>
      <c r="J18" s="78"/>
      <c r="K18" s="83">
        <v>922.36673999999994</v>
      </c>
      <c r="L18" s="84">
        <v>1.6596276782119144E-5</v>
      </c>
      <c r="M18" s="84">
        <v>3.2740558406191576E-2</v>
      </c>
      <c r="N18" s="84">
        <f>K18/'סכום נכסי הקרן'!$C$42</f>
        <v>2.5984926705640464E-4</v>
      </c>
    </row>
    <row r="19" spans="2:14" s="127" customFormat="1">
      <c r="B19" s="77" t="s">
        <v>1188</v>
      </c>
      <c r="C19" s="78" t="s">
        <v>1189</v>
      </c>
      <c r="D19" s="89" t="s">
        <v>957</v>
      </c>
      <c r="E19" s="78"/>
      <c r="F19" s="89" t="s">
        <v>1179</v>
      </c>
      <c r="G19" s="89" t="s">
        <v>172</v>
      </c>
      <c r="H19" s="83">
        <v>4271</v>
      </c>
      <c r="I19" s="85">
        <v>7924</v>
      </c>
      <c r="J19" s="78"/>
      <c r="K19" s="83">
        <v>1183.1653999999999</v>
      </c>
      <c r="L19" s="84">
        <v>1.9267785880663951E-5</v>
      </c>
      <c r="M19" s="84">
        <v>4.1997932278959905E-2</v>
      </c>
      <c r="N19" s="84">
        <f>K19/'סכום נכסי הקרן'!$C$42</f>
        <v>3.3332149638927553E-4</v>
      </c>
    </row>
    <row r="20" spans="2:14" s="127" customFormat="1">
      <c r="B20" s="77" t="s">
        <v>1190</v>
      </c>
      <c r="C20" s="78" t="s">
        <v>1191</v>
      </c>
      <c r="D20" s="89" t="s">
        <v>957</v>
      </c>
      <c r="E20" s="78"/>
      <c r="F20" s="89" t="s">
        <v>1179</v>
      </c>
      <c r="G20" s="89" t="s">
        <v>172</v>
      </c>
      <c r="H20" s="83">
        <v>877</v>
      </c>
      <c r="I20" s="85">
        <v>6811</v>
      </c>
      <c r="J20" s="78"/>
      <c r="K20" s="83">
        <v>208.82470999999998</v>
      </c>
      <c r="L20" s="84">
        <v>5.5113557809534579E-6</v>
      </c>
      <c r="M20" s="84">
        <v>7.4124936621316351E-3</v>
      </c>
      <c r="N20" s="84">
        <f>K20/'סכום נכסי הקרן'!$C$42</f>
        <v>5.8830121993304155E-5</v>
      </c>
    </row>
    <row r="21" spans="2:14" s="127" customFormat="1">
      <c r="B21" s="77" t="s">
        <v>1192</v>
      </c>
      <c r="C21" s="78" t="s">
        <v>1193</v>
      </c>
      <c r="D21" s="89" t="s">
        <v>28</v>
      </c>
      <c r="E21" s="78"/>
      <c r="F21" s="89" t="s">
        <v>1179</v>
      </c>
      <c r="G21" s="89" t="s">
        <v>174</v>
      </c>
      <c r="H21" s="83">
        <v>1292</v>
      </c>
      <c r="I21" s="85">
        <v>5223</v>
      </c>
      <c r="J21" s="78"/>
      <c r="K21" s="83">
        <v>268.97315999999995</v>
      </c>
      <c r="L21" s="84">
        <v>3.0328638497652581E-4</v>
      </c>
      <c r="M21" s="84">
        <v>9.5475379507698969E-3</v>
      </c>
      <c r="N21" s="84">
        <f>K21/'סכום נכסי הקרן'!$C$42</f>
        <v>7.5775150439449986E-5</v>
      </c>
    </row>
    <row r="22" spans="2:14" s="127" customFormat="1">
      <c r="B22" s="77" t="s">
        <v>1194</v>
      </c>
      <c r="C22" s="78" t="s">
        <v>1195</v>
      </c>
      <c r="D22" s="89" t="s">
        <v>148</v>
      </c>
      <c r="E22" s="78"/>
      <c r="F22" s="89" t="s">
        <v>1179</v>
      </c>
      <c r="G22" s="89" t="s">
        <v>174</v>
      </c>
      <c r="H22" s="83">
        <v>1762</v>
      </c>
      <c r="I22" s="85">
        <v>10377</v>
      </c>
      <c r="J22" s="78"/>
      <c r="K22" s="83">
        <v>728.79287999999997</v>
      </c>
      <c r="L22" s="84">
        <v>4.8208413123227464E-5</v>
      </c>
      <c r="M22" s="84">
        <v>2.5869412695493085E-2</v>
      </c>
      <c r="N22" s="84">
        <f>K22/'סכום נכסי הקרן'!$C$42</f>
        <v>2.0531561632840999E-4</v>
      </c>
    </row>
    <row r="23" spans="2:14" s="127" customFormat="1">
      <c r="B23" s="77" t="s">
        <v>1196</v>
      </c>
      <c r="C23" s="78" t="s">
        <v>1197</v>
      </c>
      <c r="D23" s="89" t="s">
        <v>132</v>
      </c>
      <c r="E23" s="78"/>
      <c r="F23" s="89" t="s">
        <v>1179</v>
      </c>
      <c r="G23" s="89" t="s">
        <v>172</v>
      </c>
      <c r="H23" s="83">
        <v>280</v>
      </c>
      <c r="I23" s="85">
        <v>23137</v>
      </c>
      <c r="J23" s="78"/>
      <c r="K23" s="83">
        <v>226.48347000000001</v>
      </c>
      <c r="L23" s="84">
        <v>2.9528448915187533E-6</v>
      </c>
      <c r="M23" s="84">
        <v>8.0393133837110588E-3</v>
      </c>
      <c r="N23" s="84">
        <f>K23/'סכום נכסי הקרן'!$C$42</f>
        <v>6.3804949948532638E-5</v>
      </c>
    </row>
    <row r="24" spans="2:14" s="127" customFormat="1">
      <c r="B24" s="77" t="s">
        <v>1198</v>
      </c>
      <c r="C24" s="78" t="s">
        <v>1199</v>
      </c>
      <c r="D24" s="89" t="s">
        <v>957</v>
      </c>
      <c r="E24" s="78"/>
      <c r="F24" s="89" t="s">
        <v>1179</v>
      </c>
      <c r="G24" s="89" t="s">
        <v>172</v>
      </c>
      <c r="H24" s="83">
        <v>60245</v>
      </c>
      <c r="I24" s="85">
        <v>2410</v>
      </c>
      <c r="J24" s="78"/>
      <c r="K24" s="83">
        <v>5075.8581399999994</v>
      </c>
      <c r="L24" s="84">
        <v>4.8979674796747969E-3</v>
      </c>
      <c r="M24" s="84">
        <v>0.18017391855891607</v>
      </c>
      <c r="N24" s="84">
        <f>K24/'סכום נכסי הקרן'!$C$42</f>
        <v>1.4299713553865628E-3</v>
      </c>
    </row>
    <row r="25" spans="2:14" s="127" customFormat="1">
      <c r="B25" s="77" t="s">
        <v>1200</v>
      </c>
      <c r="C25" s="78" t="s">
        <v>1201</v>
      </c>
      <c r="D25" s="89" t="s">
        <v>957</v>
      </c>
      <c r="E25" s="78"/>
      <c r="F25" s="89" t="s">
        <v>1179</v>
      </c>
      <c r="G25" s="89" t="s">
        <v>172</v>
      </c>
      <c r="H25" s="83">
        <v>1363</v>
      </c>
      <c r="I25" s="85">
        <v>3394</v>
      </c>
      <c r="J25" s="78"/>
      <c r="K25" s="83">
        <v>161.72573</v>
      </c>
      <c r="L25" s="84">
        <v>2.7178464606181455E-5</v>
      </c>
      <c r="M25" s="84">
        <v>5.7406565948474779E-3</v>
      </c>
      <c r="N25" s="84">
        <f>K25/'סכום נכסי הקרן'!$C$42</f>
        <v>4.5561391778569554E-5</v>
      </c>
    </row>
    <row r="26" spans="2:14" s="127" customFormat="1">
      <c r="B26" s="77" t="s">
        <v>1202</v>
      </c>
      <c r="C26" s="78" t="s">
        <v>1203</v>
      </c>
      <c r="D26" s="89" t="s">
        <v>957</v>
      </c>
      <c r="E26" s="78"/>
      <c r="F26" s="89" t="s">
        <v>1179</v>
      </c>
      <c r="G26" s="89" t="s">
        <v>172</v>
      </c>
      <c r="H26" s="83">
        <v>352</v>
      </c>
      <c r="I26" s="85">
        <v>17207</v>
      </c>
      <c r="J26" s="78"/>
      <c r="K26" s="83">
        <v>211.74795999999998</v>
      </c>
      <c r="L26" s="84">
        <v>6.4587155963302748E-5</v>
      </c>
      <c r="M26" s="84">
        <v>7.5162580686418913E-3</v>
      </c>
      <c r="N26" s="84">
        <f>K26/'סכום נכסי הקרן'!$C$42</f>
        <v>5.965366032895862E-5</v>
      </c>
    </row>
    <row r="27" spans="2:14" s="127" customFormat="1">
      <c r="B27" s="77" t="s">
        <v>1204</v>
      </c>
      <c r="C27" s="78" t="s">
        <v>1205</v>
      </c>
      <c r="D27" s="89" t="s">
        <v>132</v>
      </c>
      <c r="E27" s="78"/>
      <c r="F27" s="89" t="s">
        <v>1179</v>
      </c>
      <c r="G27" s="89" t="s">
        <v>175</v>
      </c>
      <c r="H27" s="83">
        <v>31256</v>
      </c>
      <c r="I27" s="85">
        <v>723</v>
      </c>
      <c r="J27" s="78"/>
      <c r="K27" s="83">
        <v>1026.4277500000001</v>
      </c>
      <c r="L27" s="84">
        <v>4.7014250135638657E-5</v>
      </c>
      <c r="M27" s="84">
        <v>3.6434333808058612E-2</v>
      </c>
      <c r="N27" s="84">
        <f>K27/'סכום נכסי הקרן'!$C$42</f>
        <v>2.8916534709811259E-4</v>
      </c>
    </row>
    <row r="28" spans="2:14" s="127" customFormat="1">
      <c r="B28" s="77" t="s">
        <v>1206</v>
      </c>
      <c r="C28" s="78" t="s">
        <v>1207</v>
      </c>
      <c r="D28" s="89" t="s">
        <v>957</v>
      </c>
      <c r="E28" s="78"/>
      <c r="F28" s="89" t="s">
        <v>1179</v>
      </c>
      <c r="G28" s="89" t="s">
        <v>172</v>
      </c>
      <c r="H28" s="83">
        <v>9793</v>
      </c>
      <c r="I28" s="85">
        <v>3971</v>
      </c>
      <c r="J28" s="78"/>
      <c r="K28" s="83">
        <v>1359.52458</v>
      </c>
      <c r="L28" s="84">
        <v>1.2318238993710691E-4</v>
      </c>
      <c r="M28" s="84">
        <v>4.8258021441821584E-2</v>
      </c>
      <c r="N28" s="84">
        <f>K28/'סכום נכסי הקרן'!$C$42</f>
        <v>3.8300542543215121E-4</v>
      </c>
    </row>
    <row r="29" spans="2:14" s="127" customFormat="1">
      <c r="B29" s="77" t="s">
        <v>1208</v>
      </c>
      <c r="C29" s="78" t="s">
        <v>1209</v>
      </c>
      <c r="D29" s="89" t="s">
        <v>957</v>
      </c>
      <c r="E29" s="78"/>
      <c r="F29" s="89" t="s">
        <v>1179</v>
      </c>
      <c r="G29" s="89" t="s">
        <v>172</v>
      </c>
      <c r="H29" s="83">
        <v>1221</v>
      </c>
      <c r="I29" s="85">
        <v>3414</v>
      </c>
      <c r="J29" s="78"/>
      <c r="K29" s="83">
        <v>145.73054999999999</v>
      </c>
      <c r="L29" s="84">
        <v>7.5674000619770685E-6</v>
      </c>
      <c r="M29" s="84">
        <v>5.1728877212565381E-3</v>
      </c>
      <c r="N29" s="84">
        <f>K29/'סכום נכסי הקרן'!$C$42</f>
        <v>4.1055227777648115E-5</v>
      </c>
    </row>
    <row r="30" spans="2:14" s="127" customFormat="1">
      <c r="B30" s="77" t="s">
        <v>1210</v>
      </c>
      <c r="C30" s="78" t="s">
        <v>1211</v>
      </c>
      <c r="D30" s="89" t="s">
        <v>132</v>
      </c>
      <c r="E30" s="78"/>
      <c r="F30" s="89" t="s">
        <v>1179</v>
      </c>
      <c r="G30" s="89" t="s">
        <v>174</v>
      </c>
      <c r="H30" s="83">
        <v>1426</v>
      </c>
      <c r="I30" s="85">
        <v>18700</v>
      </c>
      <c r="J30" s="78"/>
      <c r="K30" s="83">
        <v>1062.88807</v>
      </c>
      <c r="L30" s="84">
        <v>3.168629765388075E-4</v>
      </c>
      <c r="M30" s="84">
        <v>3.772853836325369E-2</v>
      </c>
      <c r="N30" s="84">
        <f>K30/'סכום נכסי הקרן'!$C$42</f>
        <v>2.9943695275969789E-4</v>
      </c>
    </row>
    <row r="31" spans="2:14" s="127" customFormat="1">
      <c r="B31" s="77" t="s">
        <v>1212</v>
      </c>
      <c r="C31" s="78" t="s">
        <v>1213</v>
      </c>
      <c r="D31" s="89" t="s">
        <v>953</v>
      </c>
      <c r="E31" s="78"/>
      <c r="F31" s="89" t="s">
        <v>1179</v>
      </c>
      <c r="G31" s="89" t="s">
        <v>172</v>
      </c>
      <c r="H31" s="83">
        <v>360</v>
      </c>
      <c r="I31" s="85">
        <v>31008</v>
      </c>
      <c r="J31" s="78"/>
      <c r="K31" s="83">
        <v>390.25428000000005</v>
      </c>
      <c r="L31" s="84">
        <v>1.1669367909238249E-5</v>
      </c>
      <c r="M31" s="84">
        <v>1.3852562645099544E-2</v>
      </c>
      <c r="N31" s="84">
        <f>K31/'סכום נכסי הקרן'!$C$42</f>
        <v>1.0994248190651903E-4</v>
      </c>
    </row>
    <row r="32" spans="2:14" s="127" customFormat="1">
      <c r="B32" s="77" t="s">
        <v>1214</v>
      </c>
      <c r="C32" s="78" t="s">
        <v>1215</v>
      </c>
      <c r="D32" s="89" t="s">
        <v>957</v>
      </c>
      <c r="E32" s="78"/>
      <c r="F32" s="89" t="s">
        <v>1179</v>
      </c>
      <c r="G32" s="89" t="s">
        <v>172</v>
      </c>
      <c r="H32" s="83">
        <v>2077</v>
      </c>
      <c r="I32" s="85">
        <v>6507</v>
      </c>
      <c r="J32" s="78"/>
      <c r="K32" s="83">
        <v>472.48577</v>
      </c>
      <c r="L32" s="84">
        <v>3.1469696969696969E-4</v>
      </c>
      <c r="M32" s="84">
        <v>1.677147199472891E-2</v>
      </c>
      <c r="N32" s="84">
        <f>K32/'סכום נכסי הקרן'!$C$42</f>
        <v>1.3310874699263442E-4</v>
      </c>
    </row>
    <row r="33" spans="2:14" s="127" customFormat="1">
      <c r="B33" s="77" t="s">
        <v>1216</v>
      </c>
      <c r="C33" s="78" t="s">
        <v>1217</v>
      </c>
      <c r="D33" s="89" t="s">
        <v>957</v>
      </c>
      <c r="E33" s="78"/>
      <c r="F33" s="89" t="s">
        <v>1179</v>
      </c>
      <c r="G33" s="89" t="s">
        <v>172</v>
      </c>
      <c r="H33" s="83">
        <v>14181</v>
      </c>
      <c r="I33" s="85">
        <v>3028</v>
      </c>
      <c r="J33" s="78"/>
      <c r="K33" s="83">
        <v>1501.18478</v>
      </c>
      <c r="L33" s="84">
        <v>4.6495081967213117E-4</v>
      </c>
      <c r="M33" s="84">
        <v>5.3286427010665903E-2</v>
      </c>
      <c r="N33" s="84">
        <f>K33/'סכום נכסי הקרן'!$C$42</f>
        <v>4.2291395372650811E-4</v>
      </c>
    </row>
    <row r="34" spans="2:14" s="127" customFormat="1">
      <c r="B34" s="77" t="s">
        <v>1218</v>
      </c>
      <c r="C34" s="78" t="s">
        <v>1219</v>
      </c>
      <c r="D34" s="89" t="s">
        <v>28</v>
      </c>
      <c r="E34" s="78"/>
      <c r="F34" s="89" t="s">
        <v>1179</v>
      </c>
      <c r="G34" s="89" t="s">
        <v>174</v>
      </c>
      <c r="H34" s="83">
        <v>2351.0000000000005</v>
      </c>
      <c r="I34" s="85">
        <v>2915</v>
      </c>
      <c r="J34" s="78"/>
      <c r="K34" s="83">
        <v>273.16030000000001</v>
      </c>
      <c r="L34" s="84">
        <v>1.8733067729083668E-4</v>
      </c>
      <c r="M34" s="84">
        <v>9.6961657099678307E-3</v>
      </c>
      <c r="N34" s="84">
        <f>K34/'סכום נכסי הקרן'!$C$42</f>
        <v>7.6954752015350879E-5</v>
      </c>
    </row>
    <row r="35" spans="2:14" s="127" customFormat="1">
      <c r="B35" s="77" t="s">
        <v>1220</v>
      </c>
      <c r="C35" s="78" t="s">
        <v>1221</v>
      </c>
      <c r="D35" s="89" t="s">
        <v>953</v>
      </c>
      <c r="E35" s="78"/>
      <c r="F35" s="89" t="s">
        <v>1179</v>
      </c>
      <c r="G35" s="89" t="s">
        <v>172</v>
      </c>
      <c r="H35" s="83">
        <v>1289</v>
      </c>
      <c r="I35" s="85">
        <v>4790</v>
      </c>
      <c r="J35" s="78"/>
      <c r="K35" s="83">
        <v>215.85388</v>
      </c>
      <c r="L35" s="84">
        <v>1.1560538116591928E-4</v>
      </c>
      <c r="M35" s="84">
        <v>7.6620028225899261E-3</v>
      </c>
      <c r="N35" s="84">
        <f>K35/'סכום נכסי הקרן'!$C$42</f>
        <v>6.0810380596855791E-5</v>
      </c>
    </row>
    <row r="36" spans="2:14" s="127" customFormat="1">
      <c r="B36" s="77" t="s">
        <v>1222</v>
      </c>
      <c r="C36" s="78" t="s">
        <v>1223</v>
      </c>
      <c r="D36" s="89" t="s">
        <v>28</v>
      </c>
      <c r="E36" s="78"/>
      <c r="F36" s="89" t="s">
        <v>1179</v>
      </c>
      <c r="G36" s="89" t="s">
        <v>174</v>
      </c>
      <c r="H36" s="83">
        <v>2726</v>
      </c>
      <c r="I36" s="85">
        <v>3661.5</v>
      </c>
      <c r="J36" s="78"/>
      <c r="K36" s="83">
        <v>397.8426</v>
      </c>
      <c r="L36" s="84">
        <v>3.674838531558249E-4</v>
      </c>
      <c r="M36" s="84">
        <v>1.412191953253986E-2</v>
      </c>
      <c r="N36" s="84">
        <f>K36/'סכום נכסי הקרן'!$C$42</f>
        <v>1.1208026431418634E-4</v>
      </c>
    </row>
    <row r="37" spans="2:14" s="127" customFormat="1">
      <c r="B37" s="77" t="s">
        <v>1224</v>
      </c>
      <c r="C37" s="78" t="s">
        <v>1225</v>
      </c>
      <c r="D37" s="89" t="s">
        <v>28</v>
      </c>
      <c r="E37" s="78"/>
      <c r="F37" s="89" t="s">
        <v>1179</v>
      </c>
      <c r="G37" s="89" t="s">
        <v>174</v>
      </c>
      <c r="H37" s="83">
        <v>1771</v>
      </c>
      <c r="I37" s="85">
        <v>4548</v>
      </c>
      <c r="J37" s="78"/>
      <c r="K37" s="83">
        <v>321.04464000000002</v>
      </c>
      <c r="L37" s="84">
        <v>3.1297167756530301E-4</v>
      </c>
      <c r="M37" s="84">
        <v>1.1395880110458828E-2</v>
      </c>
      <c r="N37" s="84">
        <f>K37/'סכום נכסי הקרן'!$C$42</f>
        <v>9.0444733942148976E-5</v>
      </c>
    </row>
    <row r="38" spans="2:14" s="127" customFormat="1">
      <c r="B38" s="77" t="s">
        <v>1226</v>
      </c>
      <c r="C38" s="78" t="s">
        <v>1227</v>
      </c>
      <c r="D38" s="89" t="s">
        <v>957</v>
      </c>
      <c r="E38" s="78"/>
      <c r="F38" s="89" t="s">
        <v>1179</v>
      </c>
      <c r="G38" s="89" t="s">
        <v>172</v>
      </c>
      <c r="H38" s="83">
        <v>5648</v>
      </c>
      <c r="I38" s="85">
        <v>2479</v>
      </c>
      <c r="J38" s="78"/>
      <c r="K38" s="83">
        <v>489.48866999999996</v>
      </c>
      <c r="L38" s="84">
        <v>1.3492316199978965E-4</v>
      </c>
      <c r="M38" s="84">
        <v>1.7375011147197299E-2</v>
      </c>
      <c r="N38" s="84">
        <f>K38/'סכום נכסי הקרן'!$C$42</f>
        <v>1.3789880599111189E-4</v>
      </c>
    </row>
    <row r="39" spans="2:14" s="127" customFormat="1">
      <c r="B39" s="77" t="s">
        <v>1228</v>
      </c>
      <c r="C39" s="78" t="s">
        <v>1229</v>
      </c>
      <c r="D39" s="89" t="s">
        <v>132</v>
      </c>
      <c r="E39" s="78"/>
      <c r="F39" s="89" t="s">
        <v>1179</v>
      </c>
      <c r="G39" s="89" t="s">
        <v>172</v>
      </c>
      <c r="H39" s="83">
        <v>182</v>
      </c>
      <c r="I39" s="85">
        <v>42298.5</v>
      </c>
      <c r="J39" s="78"/>
      <c r="K39" s="83">
        <v>269.13352000000003</v>
      </c>
      <c r="L39" s="84">
        <v>3.0857740053719592E-5</v>
      </c>
      <c r="M39" s="84">
        <v>9.5532301290741795E-3</v>
      </c>
      <c r="N39" s="84">
        <f>K39/'סכום נכסי הקרן'!$C$42</f>
        <v>7.5820327077611498E-5</v>
      </c>
    </row>
    <row r="40" spans="2:14" s="127" customFormat="1">
      <c r="B40" s="77" t="s">
        <v>1230</v>
      </c>
      <c r="C40" s="78" t="s">
        <v>1231</v>
      </c>
      <c r="D40" s="89" t="s">
        <v>28</v>
      </c>
      <c r="E40" s="78"/>
      <c r="F40" s="89" t="s">
        <v>1179</v>
      </c>
      <c r="G40" s="89" t="s">
        <v>174</v>
      </c>
      <c r="H40" s="83">
        <v>2291</v>
      </c>
      <c r="I40" s="85">
        <v>2778</v>
      </c>
      <c r="J40" s="78"/>
      <c r="K40" s="83">
        <v>253.67854</v>
      </c>
      <c r="L40" s="84">
        <v>7.0191284270718372E-4</v>
      </c>
      <c r="M40" s="84">
        <v>9.0046363285686201E-3</v>
      </c>
      <c r="N40" s="84">
        <f>K40/'סכום נכסי הקרן'!$C$42</f>
        <v>7.146634828456503E-5</v>
      </c>
    </row>
    <row r="41" spans="2:14" s="127" customFormat="1">
      <c r="B41" s="77" t="s">
        <v>1232</v>
      </c>
      <c r="C41" s="78" t="s">
        <v>1233</v>
      </c>
      <c r="D41" s="89" t="s">
        <v>957</v>
      </c>
      <c r="E41" s="78"/>
      <c r="F41" s="89" t="s">
        <v>1179</v>
      </c>
      <c r="G41" s="89" t="s">
        <v>172</v>
      </c>
      <c r="H41" s="83">
        <v>3090</v>
      </c>
      <c r="I41" s="85">
        <v>3853</v>
      </c>
      <c r="J41" s="83">
        <v>1.41371</v>
      </c>
      <c r="K41" s="83">
        <v>416.22571000000005</v>
      </c>
      <c r="L41" s="84">
        <v>1.1256824039738265E-4</v>
      </c>
      <c r="M41" s="84">
        <v>1.4774450961245154E-2</v>
      </c>
      <c r="N41" s="84">
        <f>K41/'סכום נכסי הקרן'!$C$42</f>
        <v>1.172591562370643E-4</v>
      </c>
    </row>
    <row r="42" spans="2:14" s="127" customFormat="1">
      <c r="B42" s="77" t="s">
        <v>1234</v>
      </c>
      <c r="C42" s="78" t="s">
        <v>1235</v>
      </c>
      <c r="D42" s="89" t="s">
        <v>957</v>
      </c>
      <c r="E42" s="78"/>
      <c r="F42" s="89" t="s">
        <v>1179</v>
      </c>
      <c r="G42" s="89" t="s">
        <v>172</v>
      </c>
      <c r="H42" s="83">
        <v>1577</v>
      </c>
      <c r="I42" s="85">
        <v>14084</v>
      </c>
      <c r="J42" s="83"/>
      <c r="K42" s="83">
        <v>777.89167000000009</v>
      </c>
      <c r="L42" s="84">
        <v>1.6850910950949693E-5</v>
      </c>
      <c r="M42" s="84">
        <v>2.7612235514178348E-2</v>
      </c>
      <c r="N42" s="84">
        <f>K42/'סכום נכסי הקרן'!$C$42</f>
        <v>2.1914773325280859E-4</v>
      </c>
    </row>
    <row r="43" spans="2:14" s="127" customFormat="1">
      <c r="B43" s="77" t="s">
        <v>1236</v>
      </c>
      <c r="C43" s="78" t="s">
        <v>1237</v>
      </c>
      <c r="D43" s="89" t="s">
        <v>957</v>
      </c>
      <c r="E43" s="78"/>
      <c r="F43" s="89" t="s">
        <v>1179</v>
      </c>
      <c r="G43" s="89" t="s">
        <v>172</v>
      </c>
      <c r="H43" s="83">
        <v>3163.9999999999986</v>
      </c>
      <c r="I43" s="85">
        <v>4083</v>
      </c>
      <c r="J43" s="83"/>
      <c r="K43" s="83">
        <v>451.63467000000009</v>
      </c>
      <c r="L43" s="84">
        <v>2.3181027350719764E-6</v>
      </c>
      <c r="M43" s="84">
        <v>1.6031336181306866E-2</v>
      </c>
      <c r="N43" s="84">
        <f>K43/'סכום נכסי הקרן'!$C$42</f>
        <v>1.2723457263513343E-4</v>
      </c>
    </row>
    <row r="44" spans="2:14" s="127" customFormat="1">
      <c r="B44" s="77" t="s">
        <v>1238</v>
      </c>
      <c r="C44" s="78" t="s">
        <v>1239</v>
      </c>
      <c r="D44" s="89" t="s">
        <v>957</v>
      </c>
      <c r="E44" s="78"/>
      <c r="F44" s="89" t="s">
        <v>1179</v>
      </c>
      <c r="G44" s="89" t="s">
        <v>172</v>
      </c>
      <c r="H44" s="83">
        <v>637</v>
      </c>
      <c r="I44" s="85">
        <v>8323</v>
      </c>
      <c r="J44" s="83"/>
      <c r="K44" s="83">
        <v>185.34922</v>
      </c>
      <c r="L44" s="84">
        <v>1.5607043133684926E-6</v>
      </c>
      <c r="M44" s="84">
        <v>6.57920185083002E-3</v>
      </c>
      <c r="N44" s="84">
        <f>K44/'סכום נכסי הקרן'!$C$42</f>
        <v>5.2216604174686852E-5</v>
      </c>
    </row>
    <row r="45" spans="2:14" s="127" customFormat="1">
      <c r="B45" s="77" t="s">
        <v>1240</v>
      </c>
      <c r="C45" s="78" t="s">
        <v>1241</v>
      </c>
      <c r="D45" s="89" t="s">
        <v>957</v>
      </c>
      <c r="E45" s="78"/>
      <c r="F45" s="89" t="s">
        <v>1179</v>
      </c>
      <c r="G45" s="89" t="s">
        <v>172</v>
      </c>
      <c r="H45" s="83">
        <v>2857</v>
      </c>
      <c r="I45" s="85">
        <v>22206</v>
      </c>
      <c r="J45" s="83"/>
      <c r="K45" s="83">
        <v>2217.95127</v>
      </c>
      <c r="L45" s="84">
        <v>9.0521042032864473E-6</v>
      </c>
      <c r="M45" s="84">
        <v>7.8728947986049222E-2</v>
      </c>
      <c r="N45" s="84">
        <f>K45/'סכום נכסי הקרן'!$C$42</f>
        <v>6.2484149404207917E-4</v>
      </c>
    </row>
    <row r="46" spans="2:14" s="127" customFormat="1">
      <c r="B46" s="77" t="s">
        <v>1242</v>
      </c>
      <c r="C46" s="78" t="s">
        <v>1243</v>
      </c>
      <c r="D46" s="89" t="s">
        <v>132</v>
      </c>
      <c r="E46" s="78"/>
      <c r="F46" s="89" t="s">
        <v>1179</v>
      </c>
      <c r="G46" s="89" t="s">
        <v>172</v>
      </c>
      <c r="H46" s="83">
        <v>3545</v>
      </c>
      <c r="I46" s="85">
        <v>4601</v>
      </c>
      <c r="J46" s="83">
        <v>2.4044400000000001</v>
      </c>
      <c r="K46" s="83">
        <v>572.62109999999996</v>
      </c>
      <c r="L46" s="84">
        <v>8.790628677022957E-6</v>
      </c>
      <c r="M46" s="84">
        <v>2.0325900486359325E-2</v>
      </c>
      <c r="N46" s="84">
        <f>K46/'סכום נכסי הקרן'!$C$42</f>
        <v>1.613188840005573E-4</v>
      </c>
    </row>
    <row r="47" spans="2:14" s="127" customFormat="1">
      <c r="B47" s="77" t="s">
        <v>1244</v>
      </c>
      <c r="C47" s="78" t="s">
        <v>1245</v>
      </c>
      <c r="D47" s="89" t="s">
        <v>957</v>
      </c>
      <c r="E47" s="78"/>
      <c r="F47" s="89" t="s">
        <v>1179</v>
      </c>
      <c r="G47" s="89" t="s">
        <v>172</v>
      </c>
      <c r="H47" s="83">
        <v>982</v>
      </c>
      <c r="I47" s="85">
        <v>12291</v>
      </c>
      <c r="J47" s="83">
        <v>1.4418900000000001</v>
      </c>
      <c r="K47" s="83">
        <v>423.40077000000002</v>
      </c>
      <c r="L47" s="84">
        <v>1.0707988189721474E-5</v>
      </c>
      <c r="M47" s="84">
        <v>1.5029138669301419E-2</v>
      </c>
      <c r="N47" s="84">
        <f>K47/'סכום נכסי הקרן'!$C$42</f>
        <v>1.1928051498866641E-4</v>
      </c>
    </row>
    <row r="48" spans="2:14" s="127" customFormat="1">
      <c r="B48" s="77" t="s">
        <v>1246</v>
      </c>
      <c r="C48" s="78" t="s">
        <v>1247</v>
      </c>
      <c r="D48" s="89" t="s">
        <v>957</v>
      </c>
      <c r="E48" s="78"/>
      <c r="F48" s="89" t="s">
        <v>1179</v>
      </c>
      <c r="G48" s="89" t="s">
        <v>172</v>
      </c>
      <c r="H48" s="83">
        <v>5310</v>
      </c>
      <c r="I48" s="85">
        <v>2451</v>
      </c>
      <c r="J48" s="78"/>
      <c r="K48" s="83">
        <v>454.99775</v>
      </c>
      <c r="L48" s="84">
        <v>7.8783382789317504E-5</v>
      </c>
      <c r="M48" s="84">
        <v>1.6150712902506387E-2</v>
      </c>
      <c r="N48" s="84">
        <f>K48/'סכום נכסי הקרן'!$C$42</f>
        <v>1.2818201993039478E-4</v>
      </c>
    </row>
    <row r="49" spans="2:14" s="127" customFormat="1">
      <c r="B49" s="77" t="s">
        <v>1248</v>
      </c>
      <c r="C49" s="78" t="s">
        <v>1249</v>
      </c>
      <c r="D49" s="89" t="s">
        <v>957</v>
      </c>
      <c r="E49" s="78"/>
      <c r="F49" s="89" t="s">
        <v>1179</v>
      </c>
      <c r="G49" s="89" t="s">
        <v>172</v>
      </c>
      <c r="H49" s="83">
        <v>1936</v>
      </c>
      <c r="I49" s="85">
        <v>7011</v>
      </c>
      <c r="J49" s="78"/>
      <c r="K49" s="83">
        <v>474.52242999999999</v>
      </c>
      <c r="L49" s="84">
        <v>2.616216216216216E-4</v>
      </c>
      <c r="M49" s="84">
        <v>1.6843765782863066E-2</v>
      </c>
      <c r="N49" s="84">
        <f>K49/'סכום נכסי הקרן'!$C$42</f>
        <v>1.3368251508865561E-4</v>
      </c>
    </row>
    <row r="50" spans="2:14" s="127" customFormat="1">
      <c r="B50" s="128"/>
      <c r="C50" s="128"/>
    </row>
    <row r="51" spans="2:14" s="127" customFormat="1">
      <c r="B51" s="128"/>
      <c r="C51" s="128"/>
    </row>
    <row r="52" spans="2:14" s="127" customFormat="1">
      <c r="B52" s="128"/>
      <c r="C52" s="128"/>
    </row>
    <row r="53" spans="2:14" s="127" customFormat="1">
      <c r="B53" s="129" t="s">
        <v>262</v>
      </c>
      <c r="C53" s="128"/>
    </row>
    <row r="54" spans="2:14" s="127" customFormat="1">
      <c r="B54" s="129" t="s">
        <v>121</v>
      </c>
      <c r="C54" s="128"/>
    </row>
    <row r="55" spans="2:14" s="127" customFormat="1">
      <c r="B55" s="129" t="s">
        <v>247</v>
      </c>
      <c r="C55" s="128"/>
    </row>
    <row r="56" spans="2:14" s="127" customFormat="1">
      <c r="B56" s="129" t="s">
        <v>257</v>
      </c>
      <c r="C56" s="128"/>
    </row>
    <row r="57" spans="2:14" s="127" customFormat="1">
      <c r="B57" s="129" t="s">
        <v>255</v>
      </c>
      <c r="C57" s="128"/>
    </row>
    <row r="58" spans="2:14" s="127" customFormat="1">
      <c r="B58" s="128"/>
      <c r="C58" s="128"/>
    </row>
    <row r="59" spans="2:14" s="127" customFormat="1">
      <c r="B59" s="128"/>
      <c r="C59" s="128"/>
    </row>
    <row r="60" spans="2:14" s="127" customFormat="1">
      <c r="B60" s="128"/>
      <c r="C60" s="128"/>
    </row>
    <row r="61" spans="2:14" s="127" customFormat="1">
      <c r="B61" s="128"/>
      <c r="C61" s="128"/>
    </row>
    <row r="62" spans="2:14" s="127" customFormat="1">
      <c r="B62" s="128"/>
      <c r="C62" s="128"/>
    </row>
    <row r="63" spans="2:14" s="127" customFormat="1">
      <c r="B63" s="128"/>
      <c r="C63" s="128"/>
    </row>
    <row r="64" spans="2:14" s="127" customFormat="1">
      <c r="B64" s="128"/>
      <c r="C64" s="128"/>
    </row>
    <row r="65" spans="2:3" s="127" customFormat="1">
      <c r="B65" s="128"/>
      <c r="C65" s="128"/>
    </row>
    <row r="66" spans="2:3" s="127" customFormat="1">
      <c r="B66" s="128"/>
      <c r="C66" s="128"/>
    </row>
    <row r="67" spans="2:3" s="127" customFormat="1">
      <c r="B67" s="128"/>
      <c r="C67" s="128"/>
    </row>
    <row r="68" spans="2:3" s="127" customFormat="1">
      <c r="B68" s="128"/>
      <c r="C68" s="128"/>
    </row>
    <row r="69" spans="2:3" s="127" customFormat="1">
      <c r="B69" s="128"/>
      <c r="C69" s="128"/>
    </row>
    <row r="70" spans="2:3" s="127" customFormat="1">
      <c r="B70" s="128"/>
      <c r="C70" s="128"/>
    </row>
    <row r="71" spans="2:3" s="127" customFormat="1">
      <c r="B71" s="128"/>
      <c r="C71" s="128"/>
    </row>
    <row r="72" spans="2:3" s="127" customFormat="1">
      <c r="B72" s="128"/>
      <c r="C72" s="128"/>
    </row>
    <row r="73" spans="2:3" s="127" customFormat="1">
      <c r="B73" s="128"/>
      <c r="C73" s="128"/>
    </row>
    <row r="74" spans="2:3" s="127" customFormat="1">
      <c r="B74" s="128"/>
      <c r="C74" s="128"/>
    </row>
    <row r="75" spans="2:3" s="127" customFormat="1">
      <c r="B75" s="128"/>
      <c r="C75" s="128"/>
    </row>
    <row r="76" spans="2:3" s="127" customFormat="1">
      <c r="B76" s="128"/>
      <c r="C76" s="128"/>
    </row>
    <row r="77" spans="2:3" s="127" customFormat="1">
      <c r="B77" s="128"/>
      <c r="C77" s="128"/>
    </row>
    <row r="78" spans="2:3" s="127" customFormat="1">
      <c r="B78" s="128"/>
      <c r="C78" s="128"/>
    </row>
    <row r="79" spans="2:3" s="127" customFormat="1">
      <c r="B79" s="128"/>
      <c r="C79" s="128"/>
    </row>
    <row r="80" spans="2:3" s="127" customFormat="1">
      <c r="B80" s="128"/>
      <c r="C80" s="128"/>
    </row>
    <row r="81" spans="2:3" s="127" customFormat="1">
      <c r="B81" s="128"/>
      <c r="C81" s="128"/>
    </row>
    <row r="82" spans="2:3" s="127" customFormat="1">
      <c r="B82" s="128"/>
      <c r="C82" s="128"/>
    </row>
    <row r="83" spans="2:3" s="127" customFormat="1">
      <c r="B83" s="128"/>
      <c r="C83" s="128"/>
    </row>
    <row r="84" spans="2:3" s="127" customFormat="1">
      <c r="B84" s="128"/>
      <c r="C84" s="128"/>
    </row>
    <row r="85" spans="2:3" s="127" customFormat="1">
      <c r="B85" s="128"/>
      <c r="C85" s="128"/>
    </row>
    <row r="86" spans="2:3" s="127" customFormat="1">
      <c r="B86" s="128"/>
      <c r="C86" s="128"/>
    </row>
    <row r="87" spans="2:3" s="127" customFormat="1">
      <c r="B87" s="128"/>
      <c r="C87" s="128"/>
    </row>
    <row r="88" spans="2:3" s="127" customFormat="1">
      <c r="B88" s="128"/>
      <c r="C88" s="128"/>
    </row>
    <row r="89" spans="2:3" s="127" customFormat="1">
      <c r="B89" s="128"/>
      <c r="C89" s="128"/>
    </row>
    <row r="90" spans="2:3" s="127" customFormat="1">
      <c r="B90" s="128"/>
      <c r="C90" s="128"/>
    </row>
    <row r="91" spans="2:3" s="127" customFormat="1">
      <c r="B91" s="128"/>
      <c r="C91" s="128"/>
    </row>
    <row r="92" spans="2:3" s="127" customFormat="1">
      <c r="B92" s="128"/>
      <c r="C92" s="128"/>
    </row>
    <row r="93" spans="2:3" s="127" customFormat="1">
      <c r="B93" s="128"/>
      <c r="C93" s="128"/>
    </row>
    <row r="94" spans="2:3" s="127" customFormat="1">
      <c r="B94" s="128"/>
      <c r="C94" s="128"/>
    </row>
    <row r="95" spans="2:3" s="127" customFormat="1">
      <c r="B95" s="128"/>
      <c r="C95" s="128"/>
    </row>
    <row r="96" spans="2:3" s="127" customFormat="1">
      <c r="B96" s="128"/>
      <c r="C96" s="128"/>
    </row>
    <row r="97" spans="2:3" s="127" customFormat="1">
      <c r="B97" s="128"/>
      <c r="C97" s="128"/>
    </row>
    <row r="98" spans="2:3" s="127" customFormat="1">
      <c r="B98" s="128"/>
      <c r="C98" s="128"/>
    </row>
    <row r="99" spans="2:3" s="127" customFormat="1">
      <c r="B99" s="128"/>
      <c r="C99" s="128"/>
    </row>
    <row r="100" spans="2:3" s="127" customFormat="1">
      <c r="B100" s="128"/>
      <c r="C100" s="128"/>
    </row>
    <row r="101" spans="2:3" s="127" customFormat="1">
      <c r="B101" s="128"/>
      <c r="C101" s="128"/>
    </row>
    <row r="102" spans="2:3" s="127" customFormat="1">
      <c r="B102" s="128"/>
      <c r="C102" s="128"/>
    </row>
    <row r="103" spans="2:3" s="127" customFormat="1">
      <c r="B103" s="128"/>
      <c r="C103" s="128"/>
    </row>
    <row r="104" spans="2:3" s="127" customFormat="1">
      <c r="B104" s="128"/>
      <c r="C104" s="128"/>
    </row>
    <row r="105" spans="2:3" s="127" customFormat="1">
      <c r="B105" s="128"/>
      <c r="C105" s="128"/>
    </row>
    <row r="106" spans="2:3" s="127" customFormat="1">
      <c r="B106" s="128"/>
      <c r="C106" s="128"/>
    </row>
    <row r="107" spans="2:3" s="127" customFormat="1">
      <c r="B107" s="128"/>
      <c r="C107" s="128"/>
    </row>
    <row r="108" spans="2:3" s="127" customFormat="1">
      <c r="B108" s="128"/>
      <c r="C108" s="128"/>
    </row>
    <row r="109" spans="2:3" s="127" customFormat="1">
      <c r="B109" s="128"/>
      <c r="C109" s="128"/>
    </row>
    <row r="110" spans="2:3" s="127" customFormat="1">
      <c r="B110" s="128"/>
      <c r="C110" s="128"/>
    </row>
    <row r="111" spans="2:3" s="127" customFormat="1">
      <c r="B111" s="128"/>
      <c r="C111" s="128"/>
    </row>
    <row r="112" spans="2:3" s="127" customFormat="1">
      <c r="B112" s="128"/>
      <c r="C112" s="128"/>
    </row>
    <row r="113" spans="2:3" s="127" customFormat="1">
      <c r="B113" s="128"/>
      <c r="C113" s="128"/>
    </row>
    <row r="114" spans="2:3" s="127" customFormat="1">
      <c r="B114" s="128"/>
      <c r="C114" s="128"/>
    </row>
    <row r="115" spans="2:3" s="127" customFormat="1">
      <c r="B115" s="128"/>
      <c r="C115" s="128"/>
    </row>
    <row r="116" spans="2:3" s="127" customFormat="1">
      <c r="B116" s="128"/>
      <c r="C116" s="128"/>
    </row>
    <row r="117" spans="2:3" s="127" customFormat="1">
      <c r="B117" s="128"/>
      <c r="C117" s="128"/>
    </row>
    <row r="118" spans="2:3" s="127" customFormat="1">
      <c r="B118" s="128"/>
      <c r="C118" s="128"/>
    </row>
    <row r="119" spans="2:3" s="127" customFormat="1">
      <c r="B119" s="128"/>
      <c r="C119" s="128"/>
    </row>
    <row r="120" spans="2:3" s="127" customFormat="1">
      <c r="B120" s="128"/>
      <c r="C120" s="128"/>
    </row>
    <row r="121" spans="2:3" s="127" customFormat="1">
      <c r="B121" s="128"/>
      <c r="C121" s="128"/>
    </row>
    <row r="122" spans="2:3" s="127" customFormat="1">
      <c r="B122" s="128"/>
      <c r="C122" s="128"/>
    </row>
    <row r="123" spans="2:3" s="127" customFormat="1">
      <c r="B123" s="128"/>
      <c r="C123" s="128"/>
    </row>
    <row r="124" spans="2:3" s="127" customFormat="1">
      <c r="B124" s="128"/>
      <c r="C124" s="128"/>
    </row>
    <row r="125" spans="2:3" s="127" customFormat="1">
      <c r="B125" s="128"/>
      <c r="C125" s="128"/>
    </row>
    <row r="126" spans="2:3" s="127" customFormat="1">
      <c r="B126" s="128"/>
      <c r="C126" s="128"/>
    </row>
    <row r="127" spans="2:3" s="127" customFormat="1">
      <c r="B127" s="128"/>
      <c r="C127" s="128"/>
    </row>
    <row r="128" spans="2:3" s="127" customFormat="1">
      <c r="B128" s="128"/>
      <c r="C128" s="128"/>
    </row>
    <row r="129" spans="2:7" s="127" customFormat="1">
      <c r="B129" s="128"/>
      <c r="C129" s="128"/>
    </row>
    <row r="130" spans="2:7" s="127" customFormat="1">
      <c r="B130" s="128"/>
      <c r="C130" s="128"/>
    </row>
    <row r="131" spans="2:7" s="127" customFormat="1">
      <c r="B131" s="128"/>
      <c r="C131" s="128"/>
    </row>
    <row r="132" spans="2:7">
      <c r="D132" s="1"/>
      <c r="E132" s="1"/>
      <c r="F132" s="1"/>
      <c r="G132" s="1"/>
    </row>
    <row r="133" spans="2:7">
      <c r="D133" s="1"/>
      <c r="E133" s="1"/>
      <c r="F133" s="1"/>
      <c r="G133" s="1"/>
    </row>
    <row r="134" spans="2:7">
      <c r="D134" s="1"/>
      <c r="E134" s="1"/>
      <c r="F134" s="1"/>
      <c r="G134" s="1"/>
    </row>
    <row r="135" spans="2:7">
      <c r="D135" s="1"/>
      <c r="E135" s="1"/>
      <c r="F135" s="1"/>
      <c r="G135" s="1"/>
    </row>
    <row r="136" spans="2:7">
      <c r="D136" s="1"/>
      <c r="E136" s="1"/>
      <c r="F136" s="1"/>
      <c r="G136" s="1"/>
    </row>
    <row r="137" spans="2:7">
      <c r="D137" s="1"/>
      <c r="E137" s="1"/>
      <c r="F137" s="1"/>
      <c r="G137" s="1"/>
    </row>
    <row r="138" spans="2:7">
      <c r="D138" s="1"/>
      <c r="E138" s="1"/>
      <c r="F138" s="1"/>
      <c r="G138" s="1"/>
    </row>
    <row r="139" spans="2:7">
      <c r="D139" s="1"/>
      <c r="E139" s="1"/>
      <c r="F139" s="1"/>
      <c r="G139" s="1"/>
    </row>
    <row r="140" spans="2:7">
      <c r="D140" s="1"/>
      <c r="E140" s="1"/>
      <c r="F140" s="1"/>
      <c r="G140" s="1"/>
    </row>
    <row r="141" spans="2:7">
      <c r="D141" s="1"/>
      <c r="E141" s="1"/>
      <c r="F141" s="1"/>
      <c r="G141" s="1"/>
    </row>
    <row r="142" spans="2:7">
      <c r="D142" s="1"/>
      <c r="E142" s="1"/>
      <c r="F142" s="1"/>
      <c r="G142" s="1"/>
    </row>
    <row r="143" spans="2:7">
      <c r="D143" s="1"/>
      <c r="E143" s="1"/>
      <c r="F143" s="1"/>
      <c r="G143" s="1"/>
    </row>
    <row r="144" spans="2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10.71093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188</v>
      </c>
      <c r="C1" s="76" t="s" vm="1">
        <v>263</v>
      </c>
    </row>
    <row r="2" spans="2:65">
      <c r="B2" s="56" t="s">
        <v>187</v>
      </c>
      <c r="C2" s="76" t="s">
        <v>264</v>
      </c>
    </row>
    <row r="3" spans="2:65">
      <c r="B3" s="56" t="s">
        <v>189</v>
      </c>
      <c r="C3" s="76" t="s">
        <v>265</v>
      </c>
    </row>
    <row r="4" spans="2:65">
      <c r="B4" s="56" t="s">
        <v>190</v>
      </c>
      <c r="C4" s="76">
        <v>2207</v>
      </c>
    </row>
    <row r="6" spans="2:65" ht="26.25" customHeight="1">
      <c r="B6" s="186" t="s">
        <v>218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</row>
    <row r="7" spans="2:65" ht="26.25" customHeight="1">
      <c r="B7" s="186" t="s">
        <v>100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8"/>
      <c r="BM7" s="3"/>
    </row>
    <row r="8" spans="2:65" s="3" customFormat="1" ht="78.75">
      <c r="B8" s="22" t="s">
        <v>124</v>
      </c>
      <c r="C8" s="30" t="s">
        <v>49</v>
      </c>
      <c r="D8" s="30" t="s">
        <v>128</v>
      </c>
      <c r="E8" s="30" t="s">
        <v>126</v>
      </c>
      <c r="F8" s="30" t="s">
        <v>69</v>
      </c>
      <c r="G8" s="30" t="s">
        <v>15</v>
      </c>
      <c r="H8" s="30" t="s">
        <v>70</v>
      </c>
      <c r="I8" s="30" t="s">
        <v>110</v>
      </c>
      <c r="J8" s="30" t="s">
        <v>249</v>
      </c>
      <c r="K8" s="30" t="s">
        <v>248</v>
      </c>
      <c r="L8" s="30" t="s">
        <v>66</v>
      </c>
      <c r="M8" s="30" t="s">
        <v>63</v>
      </c>
      <c r="N8" s="30" t="s">
        <v>191</v>
      </c>
      <c r="O8" s="20" t="s">
        <v>193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258</v>
      </c>
      <c r="K9" s="32"/>
      <c r="L9" s="32" t="s">
        <v>252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4" t="s">
        <v>32</v>
      </c>
      <c r="C11" s="115"/>
      <c r="D11" s="115"/>
      <c r="E11" s="115"/>
      <c r="F11" s="115"/>
      <c r="G11" s="115"/>
      <c r="H11" s="115"/>
      <c r="I11" s="115"/>
      <c r="J11" s="116"/>
      <c r="K11" s="118"/>
      <c r="L11" s="116">
        <v>6647.2680799999998</v>
      </c>
      <c r="M11" s="115"/>
      <c r="N11" s="117">
        <v>1</v>
      </c>
      <c r="O11" s="117">
        <f>L11/'סכום נכסי הקרן'!$C$42</f>
        <v>1.8726691494919195E-3</v>
      </c>
      <c r="P11" s="5"/>
      <c r="BG11" s="1"/>
      <c r="BH11" s="3"/>
      <c r="BI11" s="1"/>
      <c r="BM11" s="1"/>
    </row>
    <row r="12" spans="2:65" s="4" customFormat="1" ht="18" customHeight="1">
      <c r="B12" s="114" t="s">
        <v>241</v>
      </c>
      <c r="C12" s="115"/>
      <c r="D12" s="115"/>
      <c r="E12" s="115"/>
      <c r="F12" s="115"/>
      <c r="G12" s="115"/>
      <c r="H12" s="115"/>
      <c r="I12" s="115"/>
      <c r="J12" s="116"/>
      <c r="K12" s="118"/>
      <c r="L12" s="116">
        <v>6647.2680799999989</v>
      </c>
      <c r="M12" s="115"/>
      <c r="N12" s="117">
        <v>0.99999999999999989</v>
      </c>
      <c r="O12" s="117">
        <f>L12/'סכום נכסי הקרן'!$C$42</f>
        <v>1.8726691494919193E-3</v>
      </c>
      <c r="P12" s="5"/>
      <c r="BG12" s="1"/>
      <c r="BH12" s="3"/>
      <c r="BI12" s="1"/>
      <c r="BM12" s="1"/>
    </row>
    <row r="13" spans="2:65">
      <c r="B13" s="114" t="s">
        <v>1250</v>
      </c>
      <c r="C13" s="115"/>
      <c r="D13" s="115"/>
      <c r="E13" s="115"/>
      <c r="F13" s="115"/>
      <c r="G13" s="115"/>
      <c r="H13" s="115"/>
      <c r="I13" s="115"/>
      <c r="J13" s="116"/>
      <c r="K13" s="118"/>
      <c r="L13" s="116">
        <v>6647.2680799999989</v>
      </c>
      <c r="M13" s="115"/>
      <c r="N13" s="117">
        <v>0.99999999999999989</v>
      </c>
      <c r="O13" s="117">
        <f>L13/'סכום נכסי הקרן'!$C$42</f>
        <v>1.8726691494919193E-3</v>
      </c>
      <c r="BH13" s="3"/>
    </row>
    <row r="14" spans="2:65" ht="20.25">
      <c r="B14" s="77" t="s">
        <v>1251</v>
      </c>
      <c r="C14" s="78" t="s">
        <v>1252</v>
      </c>
      <c r="D14" s="89" t="s">
        <v>28</v>
      </c>
      <c r="E14" s="78"/>
      <c r="F14" s="89" t="s">
        <v>1179</v>
      </c>
      <c r="G14" s="78" t="s">
        <v>696</v>
      </c>
      <c r="H14" s="78"/>
      <c r="I14" s="89" t="s">
        <v>174</v>
      </c>
      <c r="J14" s="83">
        <v>143</v>
      </c>
      <c r="K14" s="85">
        <v>164772</v>
      </c>
      <c r="L14" s="83">
        <v>939.17354</v>
      </c>
      <c r="M14" s="84">
        <v>6.8246752224335845E-4</v>
      </c>
      <c r="N14" s="84">
        <v>0.14128714664385855</v>
      </c>
      <c r="O14" s="84">
        <f>L14/'סכום נכסי הקרן'!$C$42</f>
        <v>2.6458408073969466E-4</v>
      </c>
      <c r="BH14" s="4"/>
    </row>
    <row r="15" spans="2:65">
      <c r="B15" s="77" t="s">
        <v>1253</v>
      </c>
      <c r="C15" s="78" t="s">
        <v>1254</v>
      </c>
      <c r="D15" s="89" t="s">
        <v>146</v>
      </c>
      <c r="E15" s="78"/>
      <c r="F15" s="89" t="s">
        <v>1179</v>
      </c>
      <c r="G15" s="78" t="s">
        <v>696</v>
      </c>
      <c r="H15" s="78"/>
      <c r="I15" s="89" t="s">
        <v>174</v>
      </c>
      <c r="J15" s="83">
        <v>3128</v>
      </c>
      <c r="K15" s="85">
        <v>3785</v>
      </c>
      <c r="L15" s="83">
        <v>471.90982999999989</v>
      </c>
      <c r="M15" s="84">
        <v>1.1331315731415335E-4</v>
      </c>
      <c r="N15" s="84">
        <v>7.0993049222711643E-2</v>
      </c>
      <c r="O15" s="84">
        <f>L15/'סכום נכסי הקרן'!$C$42</f>
        <v>1.3294649310773338E-4</v>
      </c>
    </row>
    <row r="16" spans="2:65">
      <c r="B16" s="77" t="s">
        <v>1255</v>
      </c>
      <c r="C16" s="78" t="s">
        <v>1256</v>
      </c>
      <c r="D16" s="89" t="s">
        <v>146</v>
      </c>
      <c r="E16" s="78"/>
      <c r="F16" s="89" t="s">
        <v>1179</v>
      </c>
      <c r="G16" s="78" t="s">
        <v>696</v>
      </c>
      <c r="H16" s="78"/>
      <c r="I16" s="89" t="s">
        <v>174</v>
      </c>
      <c r="J16" s="83">
        <v>2700.0000000000005</v>
      </c>
      <c r="K16" s="85">
        <v>2314</v>
      </c>
      <c r="L16" s="83">
        <v>249.03106000000002</v>
      </c>
      <c r="M16" s="84">
        <v>2.391502390423852E-5</v>
      </c>
      <c r="N16" s="84">
        <v>3.7463670338386601E-2</v>
      </c>
      <c r="O16" s="84">
        <f>L16/'סכום נכסי הקרן'!$C$42</f>
        <v>7.0157059669432074E-5</v>
      </c>
    </row>
    <row r="17" spans="2:59">
      <c r="B17" s="77" t="s">
        <v>1257</v>
      </c>
      <c r="C17" s="78" t="s">
        <v>1258</v>
      </c>
      <c r="D17" s="89" t="s">
        <v>28</v>
      </c>
      <c r="E17" s="78"/>
      <c r="F17" s="89" t="s">
        <v>1179</v>
      </c>
      <c r="G17" s="78" t="s">
        <v>696</v>
      </c>
      <c r="H17" s="78"/>
      <c r="I17" s="89" t="s">
        <v>174</v>
      </c>
      <c r="J17" s="83">
        <v>368</v>
      </c>
      <c r="K17" s="85">
        <v>120355</v>
      </c>
      <c r="L17" s="83">
        <v>1765.3806200000001</v>
      </c>
      <c r="M17" s="84">
        <v>2.8113044674290253E-4</v>
      </c>
      <c r="N17" s="84">
        <v>0.26557987413078732</v>
      </c>
      <c r="O17" s="84">
        <f>L17/'סכום נכסי הקרן'!$C$42</f>
        <v>4.9734323701067251E-4</v>
      </c>
    </row>
    <row r="18" spans="2:59">
      <c r="B18" s="77" t="s">
        <v>1259</v>
      </c>
      <c r="C18" s="78" t="s">
        <v>1260</v>
      </c>
      <c r="D18" s="89" t="s">
        <v>28</v>
      </c>
      <c r="E18" s="78"/>
      <c r="F18" s="89" t="s">
        <v>1179</v>
      </c>
      <c r="G18" s="78" t="s">
        <v>696</v>
      </c>
      <c r="H18" s="78"/>
      <c r="I18" s="89" t="s">
        <v>172</v>
      </c>
      <c r="J18" s="83">
        <v>4134.08</v>
      </c>
      <c r="K18" s="85">
        <v>1647.11</v>
      </c>
      <c r="L18" s="83">
        <v>238.05229</v>
      </c>
      <c r="M18" s="84">
        <v>8.788726659156025E-5</v>
      </c>
      <c r="N18" s="84">
        <v>3.5812048970349335E-2</v>
      </c>
      <c r="O18" s="84">
        <f>L18/'סכום נכסי הקרן'!$C$42</f>
        <v>6.7064119286867053E-5</v>
      </c>
    </row>
    <row r="19" spans="2:59" ht="20.25">
      <c r="B19" s="77" t="s">
        <v>1261</v>
      </c>
      <c r="C19" s="78" t="s">
        <v>1262</v>
      </c>
      <c r="D19" s="89" t="s">
        <v>28</v>
      </c>
      <c r="E19" s="78"/>
      <c r="F19" s="89" t="s">
        <v>1179</v>
      </c>
      <c r="G19" s="78" t="s">
        <v>696</v>
      </c>
      <c r="H19" s="78"/>
      <c r="I19" s="89" t="s">
        <v>172</v>
      </c>
      <c r="J19" s="83">
        <v>7962.4600000000009</v>
      </c>
      <c r="K19" s="85">
        <v>1645</v>
      </c>
      <c r="L19" s="83">
        <v>457.91471000000001</v>
      </c>
      <c r="M19" s="84">
        <v>2.9963635870556497E-4</v>
      </c>
      <c r="N19" s="84">
        <v>6.8887654971785048E-2</v>
      </c>
      <c r="O19" s="84">
        <f>L19/'סכום נכסי הקרן'!$C$42</f>
        <v>1.2900378624650549E-4</v>
      </c>
      <c r="BG19" s="4"/>
    </row>
    <row r="20" spans="2:59">
      <c r="B20" s="77" t="s">
        <v>1263</v>
      </c>
      <c r="C20" s="78" t="s">
        <v>1264</v>
      </c>
      <c r="D20" s="89" t="s">
        <v>28</v>
      </c>
      <c r="E20" s="78"/>
      <c r="F20" s="89" t="s">
        <v>1179</v>
      </c>
      <c r="G20" s="78" t="s">
        <v>696</v>
      </c>
      <c r="H20" s="78"/>
      <c r="I20" s="89" t="s">
        <v>172</v>
      </c>
      <c r="J20" s="83">
        <v>268</v>
      </c>
      <c r="K20" s="85">
        <v>45569.19</v>
      </c>
      <c r="L20" s="83">
        <v>426.95049999999998</v>
      </c>
      <c r="M20" s="84">
        <v>8.367105081686289E-5</v>
      </c>
      <c r="N20" s="84">
        <v>6.4229469138545714E-2</v>
      </c>
      <c r="O20" s="84">
        <f>L20/'סכום נכסי הקרן'!$C$42</f>
        <v>1.2028054534399787E-4</v>
      </c>
      <c r="BG20" s="3"/>
    </row>
    <row r="21" spans="2:59">
      <c r="B21" s="77" t="s">
        <v>1265</v>
      </c>
      <c r="C21" s="78" t="s">
        <v>1266</v>
      </c>
      <c r="D21" s="89" t="s">
        <v>28</v>
      </c>
      <c r="E21" s="78"/>
      <c r="F21" s="89" t="s">
        <v>1179</v>
      </c>
      <c r="G21" s="78" t="s">
        <v>696</v>
      </c>
      <c r="H21" s="78"/>
      <c r="I21" s="89" t="s">
        <v>172</v>
      </c>
      <c r="J21" s="83">
        <v>7240.02</v>
      </c>
      <c r="K21" s="85">
        <v>2134.08</v>
      </c>
      <c r="L21" s="83">
        <v>540.15933999999993</v>
      </c>
      <c r="M21" s="84">
        <v>3.5010517435178355E-5</v>
      </c>
      <c r="N21" s="84">
        <v>8.1260351395366012E-2</v>
      </c>
      <c r="O21" s="84">
        <f>L21/'סכום נכסי הקרן'!$C$42</f>
        <v>1.5217375313497457E-4</v>
      </c>
    </row>
    <row r="22" spans="2:59">
      <c r="B22" s="77" t="s">
        <v>1267</v>
      </c>
      <c r="C22" s="78" t="s">
        <v>1268</v>
      </c>
      <c r="D22" s="89" t="s">
        <v>28</v>
      </c>
      <c r="E22" s="78"/>
      <c r="F22" s="89" t="s">
        <v>1179</v>
      </c>
      <c r="G22" s="78" t="s">
        <v>696</v>
      </c>
      <c r="H22" s="78"/>
      <c r="I22" s="89" t="s">
        <v>174</v>
      </c>
      <c r="J22" s="83">
        <v>9977.89</v>
      </c>
      <c r="K22" s="85">
        <v>1253.7</v>
      </c>
      <c r="L22" s="83">
        <v>498.60763000000003</v>
      </c>
      <c r="M22" s="84">
        <v>6.6618662188371665E-4</v>
      </c>
      <c r="N22" s="84">
        <v>7.500940596937683E-2</v>
      </c>
      <c r="O22" s="84">
        <f>L22/'סכום נכסי הקרן'!$C$42</f>
        <v>1.40467800480567E-4</v>
      </c>
    </row>
    <row r="23" spans="2:59">
      <c r="B23" s="77" t="s">
        <v>1269</v>
      </c>
      <c r="C23" s="78" t="s">
        <v>1270</v>
      </c>
      <c r="D23" s="89" t="s">
        <v>28</v>
      </c>
      <c r="E23" s="78"/>
      <c r="F23" s="89" t="s">
        <v>1179</v>
      </c>
      <c r="G23" s="78" t="s">
        <v>696</v>
      </c>
      <c r="H23" s="78"/>
      <c r="I23" s="89" t="s">
        <v>182</v>
      </c>
      <c r="J23" s="83">
        <v>3494.2</v>
      </c>
      <c r="K23" s="85">
        <v>9711.4500000000007</v>
      </c>
      <c r="L23" s="83">
        <v>1060.0885600000001</v>
      </c>
      <c r="M23" s="84">
        <v>3.5833112847623658E-4</v>
      </c>
      <c r="N23" s="84">
        <v>0.15947732921883304</v>
      </c>
      <c r="O23" s="84">
        <f>L23/'סכום נכסי הקרן'!$C$42</f>
        <v>2.9864827447147489E-4</v>
      </c>
    </row>
    <row r="24" spans="2:59">
      <c r="B24" s="81"/>
      <c r="C24" s="78"/>
      <c r="D24" s="78"/>
      <c r="E24" s="78"/>
      <c r="F24" s="78"/>
      <c r="G24" s="78"/>
      <c r="H24" s="78"/>
      <c r="I24" s="78"/>
      <c r="J24" s="83"/>
      <c r="K24" s="85"/>
      <c r="L24" s="78"/>
      <c r="M24" s="78"/>
      <c r="N24" s="84"/>
      <c r="O24" s="78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91" t="s">
        <v>262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91" t="s">
        <v>121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91" t="s">
        <v>247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91" t="s">
        <v>257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2:1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2:1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2:1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</row>
    <row r="117" spans="2:1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</row>
    <row r="118" spans="2:1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</row>
    <row r="119" spans="2:1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</row>
    <row r="120" spans="2:1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</row>
    <row r="121" spans="2:1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</row>
    <row r="122" spans="2:1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</row>
    <row r="123" spans="2:1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AH20:XFD23 D20:AF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B6E0C28B-A371-405B-BADA-F57E2397C5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1401472070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