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קונצרני'!$B$6:$S$31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סל'!$B$6:$N$43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O136" i="78" l="1"/>
  <c r="O130" i="78"/>
  <c r="O22" i="78"/>
  <c r="O12" i="78"/>
  <c r="C37" i="88"/>
  <c r="H16" i="74"/>
  <c r="O11" i="78"/>
  <c r="O135" i="78"/>
  <c r="C26" i="88"/>
  <c r="C31" i="88"/>
  <c r="C29" i="88"/>
  <c r="C28" i="88"/>
  <c r="C27" i="88"/>
  <c r="C19" i="88"/>
  <c r="C18" i="88"/>
  <c r="C17" i="88"/>
  <c r="C16" i="88"/>
  <c r="C15" i="88"/>
  <c r="C13" i="88"/>
  <c r="C11" i="88"/>
  <c r="C11" i="84"/>
  <c r="C25" i="84"/>
  <c r="O10" i="78"/>
  <c r="C23" i="88"/>
  <c r="C12" i="88"/>
  <c r="C10" i="84"/>
  <c r="C43" i="88"/>
  <c r="P144" i="78"/>
  <c r="P140" i="78"/>
  <c r="P130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9" i="78"/>
  <c r="P25" i="78"/>
  <c r="P20" i="78"/>
  <c r="P16" i="78"/>
  <c r="P132" i="78"/>
  <c r="P123" i="78"/>
  <c r="P115" i="78"/>
  <c r="P103" i="78"/>
  <c r="P95" i="78"/>
  <c r="P87" i="78"/>
  <c r="P79" i="78"/>
  <c r="P71" i="78"/>
  <c r="P51" i="78"/>
  <c r="P43" i="78"/>
  <c r="P39" i="78"/>
  <c r="P31" i="78"/>
  <c r="P18" i="78"/>
  <c r="P137" i="78"/>
  <c r="P126" i="78"/>
  <c r="P114" i="78"/>
  <c r="P102" i="78"/>
  <c r="P90" i="78"/>
  <c r="P78" i="78"/>
  <c r="P66" i="78"/>
  <c r="P58" i="78"/>
  <c r="P50" i="78"/>
  <c r="P42" i="78"/>
  <c r="P30" i="78"/>
  <c r="P22" i="78"/>
  <c r="P143" i="78"/>
  <c r="P139" i="78"/>
  <c r="P133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40" i="78"/>
  <c r="P36" i="78"/>
  <c r="P32" i="78"/>
  <c r="P28" i="78"/>
  <c r="P24" i="78"/>
  <c r="P19" i="78"/>
  <c r="P15" i="78"/>
  <c r="P10" i="78"/>
  <c r="P142" i="78"/>
  <c r="P138" i="78"/>
  <c r="P127" i="78"/>
  <c r="P119" i="78"/>
  <c r="P111" i="78"/>
  <c r="P107" i="78"/>
  <c r="P99" i="78"/>
  <c r="P91" i="78"/>
  <c r="P83" i="78"/>
  <c r="P75" i="78"/>
  <c r="P67" i="78"/>
  <c r="P63" i="78"/>
  <c r="P59" i="78"/>
  <c r="P55" i="78"/>
  <c r="P47" i="78"/>
  <c r="P35" i="78"/>
  <c r="P27" i="78"/>
  <c r="P23" i="78"/>
  <c r="P14" i="78"/>
  <c r="P145" i="78"/>
  <c r="P141" i="78"/>
  <c r="P131" i="78"/>
  <c r="P122" i="78"/>
  <c r="P118" i="78"/>
  <c r="P110" i="78"/>
  <c r="P106" i="78"/>
  <c r="P98" i="78"/>
  <c r="P94" i="78"/>
  <c r="P86" i="78"/>
  <c r="P82" i="78"/>
  <c r="P74" i="78"/>
  <c r="P70" i="78"/>
  <c r="P62" i="78"/>
  <c r="P54" i="78"/>
  <c r="P46" i="78"/>
  <c r="P38" i="78"/>
  <c r="P34" i="78"/>
  <c r="P26" i="78"/>
  <c r="P17" i="78"/>
  <c r="P13" i="78"/>
  <c r="P12" i="78"/>
  <c r="C33" i="88"/>
  <c r="P136" i="78"/>
  <c r="P11" i="78"/>
  <c r="P135" i="78"/>
  <c r="C10" i="88"/>
  <c r="R37" i="71"/>
  <c r="R36" i="71"/>
  <c r="R35" i="71"/>
  <c r="R33" i="71"/>
  <c r="R32" i="71"/>
  <c r="R31" i="71"/>
  <c r="R30" i="71"/>
  <c r="R28" i="71"/>
  <c r="R27" i="71"/>
  <c r="R26" i="71"/>
  <c r="R25" i="71"/>
  <c r="R24" i="71"/>
  <c r="R23" i="71"/>
  <c r="R21" i="71"/>
  <c r="R20" i="71"/>
  <c r="R19" i="71"/>
  <c r="R18" i="71"/>
  <c r="R17" i="71"/>
  <c r="R16" i="71"/>
  <c r="R15" i="71"/>
  <c r="R14" i="71"/>
  <c r="R13" i="71"/>
  <c r="R12" i="71"/>
  <c r="R11" i="71"/>
  <c r="P11" i="71"/>
  <c r="P12" i="71"/>
  <c r="P13" i="71"/>
  <c r="I11" i="81"/>
  <c r="H11" i="81"/>
  <c r="I10" i="81"/>
  <c r="H10" i="81"/>
  <c r="C42" i="88"/>
  <c r="M11" i="72"/>
  <c r="O191" i="61"/>
  <c r="P191" i="61"/>
  <c r="S191" i="61"/>
  <c r="S172" i="61"/>
  <c r="O172" i="61"/>
  <c r="S103" i="61"/>
  <c r="P103" i="61"/>
  <c r="O103" i="61"/>
  <c r="Q11" i="61"/>
  <c r="Q12" i="61"/>
  <c r="Q13" i="61"/>
  <c r="Q20" i="78"/>
  <c r="Q16" i="78"/>
  <c r="Q12" i="78"/>
  <c r="K19" i="76"/>
  <c r="K14" i="76"/>
  <c r="L16" i="74"/>
  <c r="L12" i="74"/>
  <c r="K31" i="73"/>
  <c r="K27" i="73"/>
  <c r="K23" i="73"/>
  <c r="K18" i="73"/>
  <c r="K13" i="73"/>
  <c r="M19" i="72"/>
  <c r="M14" i="72"/>
  <c r="L16" i="65"/>
  <c r="L12" i="65"/>
  <c r="O13" i="64"/>
  <c r="N42" i="63"/>
  <c r="N38" i="63"/>
  <c r="N33" i="63"/>
  <c r="N29" i="63"/>
  <c r="N25" i="63"/>
  <c r="N20" i="63"/>
  <c r="Q19" i="78"/>
  <c r="Q15" i="78"/>
  <c r="Q11" i="78"/>
  <c r="K18" i="76"/>
  <c r="K13" i="76"/>
  <c r="L15" i="74"/>
  <c r="L11" i="74"/>
  <c r="K30" i="73"/>
  <c r="K26" i="73"/>
  <c r="K22" i="73"/>
  <c r="K17" i="73"/>
  <c r="K12" i="73"/>
  <c r="M18" i="72"/>
  <c r="M13" i="72"/>
  <c r="L15" i="65"/>
  <c r="L11" i="65"/>
  <c r="O12" i="64"/>
  <c r="N41" i="63"/>
  <c r="N37" i="63"/>
  <c r="N32" i="63"/>
  <c r="N28" i="63"/>
  <c r="N24" i="63"/>
  <c r="N19" i="63"/>
  <c r="N14" i="63"/>
  <c r="N143" i="62"/>
  <c r="N138" i="62"/>
  <c r="N134" i="62"/>
  <c r="N130" i="62"/>
  <c r="N126" i="62"/>
  <c r="N122" i="62"/>
  <c r="N117" i="62"/>
  <c r="N113" i="62"/>
  <c r="N109" i="62"/>
  <c r="N105" i="62"/>
  <c r="N101" i="62"/>
  <c r="N97" i="62"/>
  <c r="N93" i="62"/>
  <c r="N88" i="62"/>
  <c r="N84" i="62"/>
  <c r="N80" i="62"/>
  <c r="N76" i="62"/>
  <c r="N72" i="62"/>
  <c r="N68" i="62"/>
  <c r="N64" i="62"/>
  <c r="N60" i="62"/>
  <c r="N56" i="62"/>
  <c r="N52" i="62"/>
  <c r="N48" i="62"/>
  <c r="N44" i="62"/>
  <c r="N39" i="62"/>
  <c r="N35" i="62"/>
  <c r="N31" i="62"/>
  <c r="N27" i="62"/>
  <c r="N23" i="62"/>
  <c r="N19" i="62"/>
  <c r="N15" i="62"/>
  <c r="N11" i="62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1" i="61"/>
  <c r="U157" i="61"/>
  <c r="U152" i="61"/>
  <c r="U148" i="61"/>
  <c r="U144" i="61"/>
  <c r="U140" i="61"/>
  <c r="U136" i="61"/>
  <c r="U132" i="61"/>
  <c r="U128" i="61"/>
  <c r="U124" i="61"/>
  <c r="Q17" i="78"/>
  <c r="Q13" i="78"/>
  <c r="K20" i="76"/>
  <c r="K15" i="76"/>
  <c r="K11" i="76"/>
  <c r="L13" i="74"/>
  <c r="K32" i="73"/>
  <c r="K28" i="73"/>
  <c r="K24" i="73"/>
  <c r="K20" i="73"/>
  <c r="K14" i="73"/>
  <c r="M20" i="72"/>
  <c r="M15" i="72"/>
  <c r="L13" i="65"/>
  <c r="O14" i="64"/>
  <c r="N43" i="63"/>
  <c r="N39" i="63"/>
  <c r="N35" i="63"/>
  <c r="N30" i="63"/>
  <c r="N26" i="63"/>
  <c r="N21" i="63"/>
  <c r="N17" i="63"/>
  <c r="N12" i="63"/>
  <c r="N141" i="62"/>
  <c r="N136" i="62"/>
  <c r="N132" i="62"/>
  <c r="N128" i="62"/>
  <c r="N124" i="62"/>
  <c r="N120" i="62"/>
  <c r="N115" i="62"/>
  <c r="N111" i="62"/>
  <c r="N107" i="62"/>
  <c r="N103" i="62"/>
  <c r="N99" i="62"/>
  <c r="N95" i="62"/>
  <c r="N91" i="62"/>
  <c r="N86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U224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9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Q18" i="78"/>
  <c r="K12" i="76"/>
  <c r="K25" i="73"/>
  <c r="M17" i="72"/>
  <c r="O11" i="64"/>
  <c r="N27" i="63"/>
  <c r="N13" i="63"/>
  <c r="N137" i="62"/>
  <c r="N129" i="62"/>
  <c r="N121" i="62"/>
  <c r="N112" i="62"/>
  <c r="N104" i="62"/>
  <c r="N96" i="62"/>
  <c r="N87" i="62"/>
  <c r="N79" i="62"/>
  <c r="N71" i="62"/>
  <c r="N63" i="62"/>
  <c r="N55" i="62"/>
  <c r="N47" i="62"/>
  <c r="N38" i="62"/>
  <c r="N30" i="62"/>
  <c r="N22" i="62"/>
  <c r="N14" i="62"/>
  <c r="U220" i="61"/>
  <c r="U212" i="61"/>
  <c r="U204" i="61"/>
  <c r="U196" i="61"/>
  <c r="U188" i="61"/>
  <c r="U180" i="61"/>
  <c r="U172" i="61"/>
  <c r="U164" i="61"/>
  <c r="U156" i="61"/>
  <c r="U147" i="61"/>
  <c r="U139" i="61"/>
  <c r="U131" i="61"/>
  <c r="U123" i="61"/>
  <c r="U117" i="61"/>
  <c r="U112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44" i="59"/>
  <c r="Q40" i="59"/>
  <c r="Q36" i="59"/>
  <c r="Q31" i="59"/>
  <c r="Q26" i="59"/>
  <c r="Q21" i="59"/>
  <c r="Q17" i="59"/>
  <c r="Q13" i="59"/>
  <c r="D33" i="88"/>
  <c r="D27" i="88"/>
  <c r="D18" i="88"/>
  <c r="D13" i="88"/>
  <c r="N85" i="62"/>
  <c r="N53" i="62"/>
  <c r="N28" i="62"/>
  <c r="N12" i="62"/>
  <c r="U202" i="61"/>
  <c r="Q14" i="78"/>
  <c r="L14" i="74"/>
  <c r="K21" i="73"/>
  <c r="M12" i="72"/>
  <c r="N40" i="63"/>
  <c r="N22" i="63"/>
  <c r="N11" i="63"/>
  <c r="N135" i="62"/>
  <c r="N127" i="62"/>
  <c r="N118" i="62"/>
  <c r="N110" i="62"/>
  <c r="N94" i="62"/>
  <c r="N77" i="62"/>
  <c r="N69" i="62"/>
  <c r="N36" i="62"/>
  <c r="U210" i="61"/>
  <c r="Q10" i="78"/>
  <c r="K33" i="73"/>
  <c r="K16" i="73"/>
  <c r="L14" i="65"/>
  <c r="N36" i="63"/>
  <c r="N18" i="63"/>
  <c r="N142" i="62"/>
  <c r="N133" i="62"/>
  <c r="N125" i="62"/>
  <c r="N116" i="62"/>
  <c r="N108" i="62"/>
  <c r="N100" i="62"/>
  <c r="N92" i="62"/>
  <c r="N83" i="62"/>
  <c r="N75" i="62"/>
  <c r="N67" i="62"/>
  <c r="N59" i="62"/>
  <c r="N51" i="62"/>
  <c r="N43" i="62"/>
  <c r="N34" i="62"/>
  <c r="N26" i="62"/>
  <c r="N18" i="62"/>
  <c r="U225" i="61"/>
  <c r="U216" i="61"/>
  <c r="U208" i="61"/>
  <c r="U200" i="61"/>
  <c r="U192" i="61"/>
  <c r="U184" i="61"/>
  <c r="U176" i="61"/>
  <c r="U168" i="61"/>
  <c r="U160" i="61"/>
  <c r="U151" i="61"/>
  <c r="U143" i="61"/>
  <c r="U135" i="61"/>
  <c r="U127" i="61"/>
  <c r="U120" i="61"/>
  <c r="U115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46" i="59"/>
  <c r="Q42" i="59"/>
  <c r="Q38" i="59"/>
  <c r="Q33" i="59"/>
  <c r="Q28" i="59"/>
  <c r="Q23" i="59"/>
  <c r="Q19" i="59"/>
  <c r="Q15" i="59"/>
  <c r="Q11" i="59"/>
  <c r="D38" i="88"/>
  <c r="D29" i="88"/>
  <c r="D23" i="88"/>
  <c r="D16" i="88"/>
  <c r="K17" i="76"/>
  <c r="K29" i="73"/>
  <c r="K11" i="73"/>
  <c r="O15" i="64"/>
  <c r="N31" i="63"/>
  <c r="N15" i="63"/>
  <c r="N139" i="62"/>
  <c r="N131" i="62"/>
  <c r="N123" i="62"/>
  <c r="N114" i="62"/>
  <c r="N106" i="62"/>
  <c r="N98" i="62"/>
  <c r="N90" i="62"/>
  <c r="N81" i="62"/>
  <c r="N73" i="62"/>
  <c r="N65" i="62"/>
  <c r="N57" i="62"/>
  <c r="N49" i="62"/>
  <c r="N40" i="62"/>
  <c r="N32" i="62"/>
  <c r="N24" i="62"/>
  <c r="N16" i="62"/>
  <c r="U222" i="61"/>
  <c r="U214" i="61"/>
  <c r="U206" i="61"/>
  <c r="U198" i="61"/>
  <c r="U190" i="61"/>
  <c r="U182" i="61"/>
  <c r="U174" i="61"/>
  <c r="U166" i="61"/>
  <c r="U158" i="61"/>
  <c r="U149" i="61"/>
  <c r="U141" i="61"/>
  <c r="U133" i="61"/>
  <c r="U125" i="61"/>
  <c r="U119" i="61"/>
  <c r="U113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Q45" i="59"/>
  <c r="Q41" i="59"/>
  <c r="Q37" i="59"/>
  <c r="Q32" i="59"/>
  <c r="Q27" i="59"/>
  <c r="Q22" i="59"/>
  <c r="Q18" i="59"/>
  <c r="Q14" i="59"/>
  <c r="D37" i="88"/>
  <c r="D28" i="88"/>
  <c r="D19" i="88"/>
  <c r="D15" i="88"/>
  <c r="N102" i="62"/>
  <c r="N61" i="62"/>
  <c r="N45" i="62"/>
  <c r="N20" i="62"/>
  <c r="U218" i="61"/>
  <c r="U186" i="61"/>
  <c r="U194" i="61"/>
  <c r="U153" i="61"/>
  <c r="U121" i="61"/>
  <c r="U102" i="61"/>
  <c r="U86" i="61"/>
  <c r="U70" i="61"/>
  <c r="U54" i="61"/>
  <c r="U38" i="61"/>
  <c r="U22" i="61"/>
  <c r="Q43" i="59"/>
  <c r="Q25" i="59"/>
  <c r="D31" i="88"/>
  <c r="U178" i="61"/>
  <c r="U145" i="61"/>
  <c r="U116" i="61"/>
  <c r="U82" i="61"/>
  <c r="U66" i="61"/>
  <c r="U50" i="61"/>
  <c r="U34" i="61"/>
  <c r="U18" i="61"/>
  <c r="Q39" i="59"/>
  <c r="Q20" i="59"/>
  <c r="U170" i="61"/>
  <c r="U111" i="61"/>
  <c r="U78" i="61"/>
  <c r="U30" i="61"/>
  <c r="Q35" i="59"/>
  <c r="D17" i="88"/>
  <c r="U98" i="61"/>
  <c r="D26" i="88"/>
  <c r="U62" i="61"/>
  <c r="Q16" i="59"/>
  <c r="U162" i="61"/>
  <c r="U129" i="61"/>
  <c r="U106" i="61"/>
  <c r="U90" i="61"/>
  <c r="U74" i="61"/>
  <c r="U58" i="61"/>
  <c r="U42" i="61"/>
  <c r="U26" i="61"/>
  <c r="Q47" i="59"/>
  <c r="Q30" i="59"/>
  <c r="Q12" i="59"/>
  <c r="D12" i="88"/>
  <c r="U137" i="61"/>
  <c r="U94" i="61"/>
  <c r="U46" i="61"/>
  <c r="U14" i="61"/>
  <c r="D11" i="88"/>
  <c r="S35" i="71"/>
  <c r="S30" i="71"/>
  <c r="S25" i="71"/>
  <c r="S20" i="71"/>
  <c r="S16" i="71"/>
  <c r="S12" i="71"/>
  <c r="K10" i="81"/>
  <c r="S33" i="71"/>
  <c r="S24" i="71"/>
  <c r="S19" i="71"/>
  <c r="S15" i="71"/>
  <c r="S37" i="71"/>
  <c r="S32" i="71"/>
  <c r="S23" i="71"/>
  <c r="S14" i="71"/>
  <c r="K11" i="81"/>
  <c r="S28" i="71"/>
  <c r="S11" i="71"/>
  <c r="S27" i="71"/>
  <c r="S18" i="71"/>
  <c r="K12" i="81"/>
  <c r="S36" i="71"/>
  <c r="S31" i="71"/>
  <c r="S26" i="71"/>
  <c r="S21" i="71"/>
  <c r="S17" i="71"/>
  <c r="S13" i="71"/>
  <c r="D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70630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4" si="25">
        <n x="1" s="1"/>
        <n x="2" s="1"/>
        <n x="23"/>
        <n x="24"/>
      </t>
    </mdx>
    <mdx n="0" f="v">
      <t c="4" si="25">
        <n x="1" s="1"/>
        <n x="2" s="1"/>
        <n x="26"/>
        <n x="24"/>
      </t>
    </mdx>
    <mdx n="0" f="v">
      <t c="4" si="25">
        <n x="1" s="1"/>
        <n x="2" s="1"/>
        <n x="27"/>
        <n x="24"/>
      </t>
    </mdx>
    <mdx n="0" f="v">
      <t c="4" si="25">
        <n x="1" s="1"/>
        <n x="2" s="1"/>
        <n x="28"/>
        <n x="24"/>
      </t>
    </mdx>
    <mdx n="0" f="v">
      <t c="4" si="25">
        <n x="1" s="1"/>
        <n x="2" s="1"/>
        <n x="29"/>
        <n x="24"/>
      </t>
    </mdx>
    <mdx n="0" f="v">
      <t c="4" si="25">
        <n x="1" s="1"/>
        <n x="2" s="1"/>
        <n x="30"/>
        <n x="24"/>
      </t>
    </mdx>
    <mdx n="0" f="v">
      <t c="4" si="25">
        <n x="1" s="1"/>
        <n x="2" s="1"/>
        <n x="31"/>
        <n x="24"/>
      </t>
    </mdx>
    <mdx n="0" f="v">
      <t c="4" si="25">
        <n x="1" s="1"/>
        <n x="2" s="1"/>
        <n x="32"/>
        <n x="24"/>
      </t>
    </mdx>
    <mdx n="0" f="v">
      <t c="4" si="25">
        <n x="1" s="1"/>
        <n x="2" s="1"/>
        <n x="33"/>
        <n x="24"/>
      </t>
    </mdx>
    <mdx n="0" f="v">
      <t c="4" si="25">
        <n x="1" s="1"/>
        <n x="2" s="1"/>
        <n x="34"/>
        <n x="24"/>
      </t>
    </mdx>
    <mdx n="0" f="v">
      <t c="4" si="25">
        <n x="1" s="1"/>
        <n x="2" s="1"/>
        <n x="35"/>
        <n x="24"/>
      </t>
    </mdx>
  </mdxMetadata>
  <valueMetadata count="4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</valueMetadata>
</metadata>
</file>

<file path=xl/sharedStrings.xml><?xml version="1.0" encoding="utf-8"?>
<sst xmlns="http://schemas.openxmlformats.org/spreadsheetml/2006/main" count="5785" uniqueCount="1493">
  <si>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</si>
  <si>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</si>
  <si>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</si>
  <si>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</si>
  <si>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</si>
  <si>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</si>
  <si>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</si>
  <si>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</si>
  <si>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</si>
  <si>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</si>
  <si>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</si>
  <si>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</si>
  <si>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</si>
  <si>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</si>
  <si>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</si>
  <si>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</si>
  <si>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</si>
  <si>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</si>
  <si>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</si>
  <si>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</si>
  <si>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</si>
  <si>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</si>
  <si>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</si>
  <si>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</si>
  <si>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</si>
  <si>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</si>
  <si>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</si>
  <si>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</si>
  <si>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</si>
  <si>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</si>
  <si>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</si>
  <si>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</si>
  <si>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</si>
  <si>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</si>
  <si>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</si>
  <si>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</si>
  <si>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</si>
  <si>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</si>
  <si>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</si>
  <si>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</si>
  <si>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</si>
  <si>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</si>
  <si>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</si>
  <si>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</si>
  <si>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</si>
  <si>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</si>
  <si>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</si>
  <si>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</si>
  <si>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</si>
  <si>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</si>
  <si>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</si>
  <si>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</si>
  <si>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</si>
  <si>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</si>
  <si>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</si>
  <si>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</si>
  <si>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</si>
  <si>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</si>
  <si>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</si>
  <si>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</si>
  <si>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</si>
  <si>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</si>
  <si>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</si>
  <si>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</si>
  <si>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</si>
  <si>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</si>
  <si>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</si>
  <si>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</si>
  <si>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</si>
  <si>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</si>
  <si>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</si>
  <si>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</si>
  <si>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</si>
  <si>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</si>
  <si>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</si>
  <si>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</si>
  <si>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</si>
  <si>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</si>
  <si>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</si>
  <si>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</si>
  <si>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</si>
  <si>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</si>
  <si>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</si>
  <si>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</si>
  <si>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</si>
  <si>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</si>
  <si>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</si>
  <si>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</si>
  <si>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</si>
  <si>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</si>
  <si>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</si>
  <si>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</si>
  <si>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</si>
  <si>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</si>
  <si>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</si>
  <si>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</si>
  <si>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</si>
  <si>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</si>
  <si>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</si>
  <si>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</si>
  <si>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</si>
  <si>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</si>
  <si>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</si>
  <si>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</si>
  <si>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</si>
  <si>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</si>
  <si>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</si>
  <si>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</si>
  <si>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</si>
  <si>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</si>
  <si>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</si>
  <si>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</si>
  <si>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</si>
  <si>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</si>
  <si>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</si>
  <si>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</si>
  <si>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</si>
  <si>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</si>
  <si>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</si>
  <si>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</si>
  <si>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</si>
  <si>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</si>
  <si>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</si>
  <si>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</si>
  <si>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</si>
  <si>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</si>
  <si>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</si>
  <si>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</si>
  <si>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</si>
  <si>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</si>
  <si>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</si>
  <si>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</si>
  <si>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</si>
  <si>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</si>
  <si>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</si>
  <si>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</si>
  <si>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</si>
  <si>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</si>
  <si>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</si>
  <si>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</si>
  <si>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</si>
  <si>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</si>
  <si>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</si>
  <si>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</si>
  <si>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</si>
  <si>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</si>
  <si>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</si>
  <si>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</si>
  <si>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</si>
  <si>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</si>
  <si>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</si>
  <si>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</si>
  <si>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</si>
  <si>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</si>
  <si>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</si>
  <si>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</si>
  <si>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</si>
  <si>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</si>
  <si>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</si>
  <si>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</si>
  <si>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</si>
  <si>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</si>
  <si>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</si>
  <si>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</si>
  <si>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</si>
  <si>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</si>
  <si>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</si>
  <si>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</si>
  <si>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</si>
  <si>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</si>
  <si>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</si>
  <si>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</si>
  <si>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</si>
  <si>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</si>
  <si>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</si>
  <si>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</si>
  <si>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</si>
  <si>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</si>
  <si>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</si>
  <si>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</si>
  <si>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</si>
  <si>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</si>
  <si>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</si>
  <si>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</si>
  <si>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</si>
  <si>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</si>
  <si>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</si>
  <si>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</si>
  <si>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</si>
  <si>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</si>
  <si>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</si>
  <si>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</si>
  <si>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</si>
  <si>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</si>
  <si>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</si>
  <si>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</si>
  <si>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</si>
  <si>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</si>
  <si>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</si>
  <si>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</si>
  <si>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</si>
  <si>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</si>
  <si>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</si>
  <si>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</si>
  <si>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</si>
  <si>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</si>
  <si>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</si>
  <si>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</si>
  <si>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</si>
  <si>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</si>
  <si>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</si>
  <si>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</si>
  <si>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</si>
  <si>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</si>
  <si>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</si>
  <si>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</si>
  <si>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</si>
  <si>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</si>
  <si>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</si>
  <si>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</si>
  <si>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</si>
  <si>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</si>
  <si>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</si>
  <si>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</si>
  <si>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</si>
  <si>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</si>
  <si>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</si>
  <si>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</si>
  <si>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</si>
  <si>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</si>
  <si>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</si>
  <si>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</si>
  <si>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</si>
  <si>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</si>
  <si>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</si>
  <si>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</si>
  <si>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</si>
  <si>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</si>
  <si>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</si>
  <si>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</si>
  <si>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</si>
  <si>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</si>
  <si>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</si>
  <si>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</si>
  <si>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</si>
  <si>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</si>
  <si>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</si>
  <si>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</si>
  <si>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</si>
  <si>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</si>
  <si>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</si>
  <si>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</si>
  <si>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</si>
  <si>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</si>
  <si>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</si>
  <si>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</si>
  <si>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</si>
  <si>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</si>
  <si>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</si>
  <si>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</si>
  <si>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</si>
  <si>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</si>
  <si>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</si>
  <si>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</si>
  <si>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</si>
  <si>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</si>
  <si>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</si>
  <si>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</si>
  <si>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</si>
  <si>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</si>
  <si>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</si>
  <si>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</si>
  <si>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</si>
  <si>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</si>
  <si>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</si>
  <si>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</si>
  <si>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</si>
  <si>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</si>
  <si>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</si>
  <si>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מקמ 318</t>
  </si>
  <si>
    <t>8180317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</si>
  <si>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</si>
  <si>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</si>
  <si>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</si>
  <si>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</si>
  <si>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</si>
  <si>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</si>
  <si>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</si>
  <si>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</si>
  <si>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</si>
  <si>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</si>
  <si>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</si>
  <si>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</si>
  <si>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</si>
  <si>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</si>
  <si>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</si>
  <si>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</si>
  <si>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</si>
  <si>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</si>
  <si>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</si>
  <si>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</si>
  <si>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</si>
  <si>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</si>
  <si>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</si>
  <si>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</si>
  <si>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</si>
  <si>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</si>
  <si>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</si>
  <si>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</si>
  <si>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</si>
  <si>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</si>
  <si>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</si>
  <si>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</si>
  <si>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</si>
  <si>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</si>
  <si>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</si>
  <si>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</si>
  <si>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</si>
  <si>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</si>
  <si>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</si>
  <si>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</si>
  <si>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</si>
  <si>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</si>
  <si>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</si>
  <si>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</si>
  <si>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</si>
  <si>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</si>
  <si>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</si>
  <si>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</si>
  <si>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</si>
  <si>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</si>
  <si>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</si>
  <si>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</si>
  <si>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</si>
  <si>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</si>
  <si>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</si>
  <si>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</si>
  <si>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</si>
  <si>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</si>
  <si>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</si>
  <si>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</si>
  <si>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</si>
  <si>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</si>
  <si>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</si>
  <si>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</si>
  <si>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</si>
  <si>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</si>
  <si>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</si>
  <si>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</si>
  <si>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</si>
  <si>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</si>
  <si>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</si>
  <si>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</si>
  <si>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</si>
  <si>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</si>
  <si>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</si>
  <si>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</si>
  <si>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</si>
  <si>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</si>
  <si>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</si>
  <si>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</si>
  <si>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</si>
  <si>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</si>
  <si>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</t>
  </si>
  <si>
    <t>1940386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</si>
  <si>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</si>
  <si>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</si>
  <si>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</si>
  <si>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</si>
  <si>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</si>
  <si>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</si>
  <si>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</si>
  <si>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</si>
  <si>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</si>
  <si>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</si>
  <si>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</si>
  <si>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</si>
  <si>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</si>
  <si>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</si>
  <si>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</si>
  <si>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</si>
  <si>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</si>
  <si>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</si>
  <si>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</si>
  <si>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</si>
  <si>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</si>
  <si>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</si>
  <si>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</si>
  <si>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</si>
  <si>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</si>
  <si>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</si>
  <si>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</si>
  <si>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</si>
  <si>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</si>
  <si>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</si>
  <si>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</si>
  <si>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</si>
  <si>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</si>
  <si>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</si>
  <si>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</si>
  <si>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</si>
  <si>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</si>
  <si>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</si>
  <si>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</si>
  <si>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</si>
  <si>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</si>
  <si>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</si>
  <si>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</si>
  <si>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</si>
  <si>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</si>
  <si>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</si>
  <si>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</si>
  <si>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</si>
  <si>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</si>
  <si>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</si>
  <si>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</si>
  <si>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</si>
  <si>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</si>
  <si>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</si>
  <si>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</si>
  <si>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</si>
  <si>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</si>
  <si>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</si>
  <si>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</si>
  <si>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</si>
  <si>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</si>
  <si>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</si>
  <si>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</si>
  <si>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</si>
  <si>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</si>
  <si>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</si>
  <si>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</si>
  <si>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</si>
  <si>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</si>
  <si>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</si>
  <si>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</si>
  <si>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</si>
  <si>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</si>
  <si>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</si>
  <si>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</si>
  <si>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</si>
  <si>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</si>
  <si>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</si>
  <si>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</si>
  <si>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</si>
  <si>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</si>
  <si>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</si>
  <si>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</si>
  <si>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</si>
  <si>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</si>
  <si>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</si>
  <si>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</si>
  <si>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</si>
  <si>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</si>
  <si>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</si>
  <si>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</si>
  <si>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</si>
  <si>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</si>
  <si>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</si>
  <si>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</si>
  <si>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</si>
  <si>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</si>
  <si>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</si>
  <si>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</si>
  <si>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</si>
  <si>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</si>
  <si>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</si>
  <si>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</si>
  <si>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</si>
  <si>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</si>
  <si>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</si>
  <si>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</si>
  <si>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</si>
  <si>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</si>
  <si>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</si>
  <si>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</si>
  <si>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</si>
  <si>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</si>
  <si>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</si>
  <si>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</si>
  <si>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</si>
  <si>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</si>
  <si>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</si>
  <si>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</si>
  <si>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</si>
  <si>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</si>
  <si>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</si>
  <si>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</si>
  <si>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</si>
  <si>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</si>
  <si>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</si>
  <si>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</si>
  <si>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</si>
  <si>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</si>
  <si>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</si>
  <si>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</si>
  <si>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</si>
  <si>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</si>
  <si>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</si>
  <si>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</si>
  <si>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</si>
  <si>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</si>
  <si>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</si>
  <si>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</si>
  <si>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</si>
  <si>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</si>
  <si>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</si>
  <si>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</si>
  <si>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</si>
  <si>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</si>
  <si>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</si>
  <si>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</si>
  <si>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</si>
  <si>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</si>
  <si>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</si>
  <si>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</si>
  <si>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</si>
  <si>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</si>
  <si>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</si>
  <si>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</si>
  <si>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</si>
  <si>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</si>
  <si>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</si>
  <si>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</si>
  <si>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</si>
  <si>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</si>
  <si>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</si>
  <si>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</si>
  <si>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</si>
  <si>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</si>
  <si>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</si>
  <si>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</si>
  <si>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</si>
  <si>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</si>
  <si>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</si>
  <si>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</si>
  <si>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</si>
  <si>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</si>
  <si>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</si>
  <si>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</si>
  <si>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</si>
  <si>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</si>
  <si>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</si>
  <si>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</si>
  <si>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</si>
  <si>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</si>
  <si>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</si>
  <si>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</si>
  <si>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</si>
  <si>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</si>
  <si>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</si>
  <si>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</si>
  <si>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</si>
  <si>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</si>
  <si>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</si>
  <si>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</si>
  <si>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</si>
  <si>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</si>
  <si>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</si>
  <si>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</si>
  <si>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</si>
  <si>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</si>
  <si>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</si>
  <si>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</si>
  <si>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</si>
  <si>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</si>
  <si>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</si>
  <si>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</si>
  <si>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</si>
  <si>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</si>
  <si>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</si>
  <si>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</si>
  <si>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</si>
  <si>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</si>
  <si>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</si>
  <si>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</si>
  <si>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</si>
  <si>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</si>
  <si>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</si>
  <si>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</si>
  <si>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</si>
  <si>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</si>
  <si>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</si>
  <si>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</si>
  <si>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</si>
  <si>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</si>
  <si>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</si>
  <si>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</si>
  <si>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</si>
  <si>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</si>
  <si>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</si>
  <si>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</si>
  <si>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</si>
  <si>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</si>
  <si>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</si>
  <si>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</si>
  <si>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</si>
  <si>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</si>
  <si>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</si>
  <si>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</si>
  <si>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</si>
  <si>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</si>
  <si>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</si>
  <si>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</si>
  <si>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</si>
  <si>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</si>
  <si>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</si>
  <si>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</si>
  <si>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</si>
  <si>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</si>
  <si>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</si>
  <si>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</si>
  <si>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</si>
  <si>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</si>
  <si>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</si>
  <si>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</si>
  <si>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</si>
  <si>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</si>
  <si>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</si>
  <si>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</si>
  <si>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</si>
  <si>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</si>
  <si>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</si>
  <si>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</si>
  <si>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</si>
  <si>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</si>
  <si>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</si>
  <si>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</si>
  <si>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</si>
  <si>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</si>
  <si>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</si>
  <si>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</si>
  <si>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</si>
  <si>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</si>
  <si>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</si>
  <si>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</si>
  <si>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</si>
  <si>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</si>
  <si>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</si>
  <si>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</si>
  <si>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</si>
  <si>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</si>
  <si>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</si>
  <si>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</si>
  <si>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</si>
  <si>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</si>
  <si>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</si>
  <si>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הכשר.ק13</t>
  </si>
  <si>
    <t>6120125</t>
  </si>
  <si>
    <t>BBB+</t>
  </si>
  <si>
    <t>הכשרת ישוב 12</t>
  </si>
  <si>
    <t>6120117</t>
  </si>
  <si>
    <t>הכשרה ביטוח אגח 2</t>
  </si>
  <si>
    <t>1131218</t>
  </si>
  <si>
    <t>520042177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</si>
  <si>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</si>
  <si>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</si>
  <si>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</si>
  <si>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</si>
  <si>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</si>
  <si>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</si>
  <si>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</si>
  <si>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</si>
  <si>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</si>
  <si>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</si>
  <si>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</si>
  <si>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</si>
  <si>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</si>
  <si>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</si>
  <si>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</si>
  <si>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</si>
  <si>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</si>
  <si>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</si>
  <si>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</si>
  <si>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</si>
  <si>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</si>
  <si>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</si>
  <si>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</si>
  <si>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</si>
  <si>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</si>
  <si>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</si>
  <si>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</si>
  <si>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</si>
  <si>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</si>
  <si>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</si>
  <si>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</si>
  <si>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</si>
  <si>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</si>
  <si>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</si>
  <si>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</si>
  <si>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</si>
  <si>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</si>
  <si>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</si>
  <si>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</si>
  <si>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</si>
  <si>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</si>
  <si>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</si>
  <si>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</si>
  <si>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</si>
  <si>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</si>
  <si>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</si>
  <si>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תעשיה אוירית אגח ד</t>
  </si>
  <si>
    <t>1133131</t>
  </si>
  <si>
    <t>520027194</t>
  </si>
  <si>
    <t>אמות אגח ה</t>
  </si>
  <si>
    <t>1138114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</si>
  <si>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</si>
  <si>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</si>
  <si>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</si>
  <si>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</si>
  <si>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</si>
  <si>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</si>
  <si>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</si>
  <si>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</si>
  <si>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יא</t>
  </si>
  <si>
    <t>1134154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</si>
  <si>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</si>
  <si>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</si>
  <si>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</si>
  <si>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</si>
  <si>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</si>
  <si>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</si>
  <si>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</si>
  <si>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</si>
  <si>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</si>
  <si>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</si>
  <si>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כללביט אג6</t>
  </si>
  <si>
    <t>1120138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</si>
  <si>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</si>
  <si>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</si>
  <si>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</si>
  <si>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</si>
  <si>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</si>
  <si>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</si>
  <si>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</si>
  <si>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</si>
  <si>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</si>
  <si>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</si>
  <si>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</si>
  <si>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</si>
  <si>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</si>
  <si>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</si>
  <si>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</si>
  <si>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</si>
  <si>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</si>
  <si>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</si>
  <si>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</si>
  <si>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</si>
  <si>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</si>
  <si>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</si>
  <si>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</si>
  <si>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</si>
  <si>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</si>
  <si>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</si>
  <si>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</si>
  <si>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</si>
  <si>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</si>
  <si>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</si>
  <si>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</si>
  <si>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</si>
  <si>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</si>
  <si>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</si>
  <si>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</si>
  <si>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</si>
  <si>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</si>
  <si>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</si>
  <si>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</si>
  <si>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</si>
  <si>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</si>
  <si>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</si>
  <si>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</si>
  <si>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</si>
  <si>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</si>
  <si>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</si>
  <si>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</si>
  <si>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</si>
  <si>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</si>
  <si>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</si>
  <si>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</si>
  <si>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</si>
  <si>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</si>
  <si>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</si>
  <si>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</si>
  <si>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</si>
  <si>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</si>
  <si>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</si>
  <si>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</si>
  <si>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</si>
  <si>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</si>
  <si>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</si>
  <si>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</si>
  <si>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</si>
  <si>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</si>
  <si>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</si>
  <si>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</si>
  <si>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</si>
  <si>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</si>
  <si>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</si>
  <si>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</si>
  <si>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</si>
  <si>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</si>
  <si>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</si>
  <si>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כלכלית ירושלים אגח יא</t>
  </si>
  <si>
    <t>1980341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</si>
  <si>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</si>
  <si>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</si>
  <si>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</si>
  <si>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</si>
  <si>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</si>
  <si>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</si>
  <si>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</si>
  <si>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טן דלק ג</t>
  </si>
  <si>
    <t>1131457</t>
  </si>
  <si>
    <t>511540809</t>
  </si>
  <si>
    <t>פטרוכימיים אגח 1</t>
  </si>
  <si>
    <t>7560154</t>
  </si>
  <si>
    <t>520029315</t>
  </si>
  <si>
    <t>NR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</si>
  <si>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</si>
  <si>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</si>
  <si>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</si>
  <si>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</si>
  <si>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</si>
  <si>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</si>
  <si>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</si>
  <si>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</si>
  <si>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</si>
  <si>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</si>
  <si>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</si>
  <si>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</si>
  <si>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</si>
  <si>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</si>
  <si>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</si>
  <si>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</si>
  <si>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</si>
  <si>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</si>
  <si>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</si>
  <si>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</si>
  <si>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</si>
  <si>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</si>
  <si>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</si>
  <si>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</si>
  <si>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</si>
  <si>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</si>
  <si>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</si>
  <si>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</si>
  <si>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</si>
  <si>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</si>
  <si>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</si>
  <si>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</si>
  <si>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</si>
  <si>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</si>
  <si>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</si>
  <si>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</si>
  <si>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</si>
  <si>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</si>
  <si>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</si>
  <si>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</si>
  <si>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</si>
  <si>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</si>
  <si>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</si>
  <si>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</si>
  <si>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</si>
  <si>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</si>
  <si>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</si>
  <si>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</si>
  <si>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</si>
  <si>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</si>
  <si>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</si>
  <si>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</si>
  <si>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</si>
  <si>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</si>
  <si>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</si>
  <si>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</si>
  <si>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</si>
  <si>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</si>
  <si>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</si>
  <si>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</si>
  <si>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</si>
  <si>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</si>
  <si>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</si>
  <si>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</si>
  <si>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</si>
  <si>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</si>
  <si>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</si>
  <si>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</si>
  <si>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</si>
  <si>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</si>
  <si>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</si>
  <si>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</si>
  <si>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520003781</t>
  </si>
  <si>
    <t>סה"כ תל אביב 90</t>
  </si>
  <si>
    <t>אבגול*</t>
  </si>
  <si>
    <t>1100957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</si>
  <si>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</si>
  <si>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</si>
  <si>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</si>
  <si>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</si>
  <si>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</si>
  <si>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</si>
  <si>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</si>
  <si>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</si>
  <si>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</si>
  <si>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</si>
  <si>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</si>
  <si>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</si>
  <si>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</si>
  <si>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</si>
  <si>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</si>
  <si>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</si>
  <si>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</si>
  <si>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</si>
  <si>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</si>
  <si>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</si>
  <si>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</si>
  <si>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</si>
  <si>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</si>
  <si>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</si>
  <si>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</si>
  <si>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</si>
  <si>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</si>
  <si>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</si>
  <si>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</si>
  <si>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</si>
  <si>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</si>
  <si>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</si>
  <si>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</si>
  <si>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</si>
  <si>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</si>
  <si>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</si>
  <si>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</si>
  <si>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</si>
  <si>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</si>
  <si>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</si>
  <si>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</si>
  <si>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</si>
  <si>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</si>
  <si>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</si>
  <si>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</si>
  <si>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</si>
  <si>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</si>
  <si>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</si>
  <si>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</si>
  <si>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</si>
  <si>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</si>
  <si>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</si>
  <si>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</si>
  <si>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</si>
  <si>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</si>
  <si>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</si>
  <si>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</si>
  <si>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</si>
  <si>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</si>
  <si>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</si>
  <si>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</si>
  <si>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</si>
  <si>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</si>
  <si>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</si>
  <si>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</si>
  <si>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</si>
  <si>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</si>
  <si>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</si>
  <si>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</si>
  <si>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</si>
  <si>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</si>
  <si>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</si>
  <si>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</si>
  <si>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</si>
  <si>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</si>
  <si>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</si>
  <si>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</si>
  <si>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</si>
  <si>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</si>
  <si>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</si>
  <si>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</si>
  <si>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</si>
  <si>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</si>
  <si>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</si>
  <si>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</si>
  <si>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</si>
  <si>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</si>
  <si>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</si>
  <si>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</si>
  <si>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</si>
  <si>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</si>
  <si>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</si>
  <si>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</si>
  <si>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</si>
  <si>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</si>
  <si>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</si>
  <si>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</si>
  <si>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</si>
  <si>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</si>
  <si>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</si>
  <si>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</si>
  <si>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</si>
  <si>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</si>
  <si>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</si>
  <si>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</si>
  <si>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</si>
  <si>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</si>
  <si>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</si>
  <si>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</si>
  <si>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</si>
  <si>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</si>
  <si>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</si>
  <si>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</si>
  <si>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</si>
  <si>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</si>
  <si>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</si>
  <si>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</si>
  <si>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</si>
  <si>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</si>
  <si>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</si>
  <si>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</si>
  <si>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</si>
  <si>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</si>
  <si>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</si>
  <si>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</si>
  <si>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</si>
  <si>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</si>
  <si>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</si>
  <si>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</si>
  <si>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</si>
  <si>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אוברסיז*</t>
  </si>
  <si>
    <t>1139617</t>
  </si>
  <si>
    <t>510490071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</si>
  <si>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</si>
  <si>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</si>
  <si>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</si>
  <si>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</si>
  <si>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</si>
  <si>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</si>
  <si>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</si>
  <si>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</si>
  <si>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</si>
  <si>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</si>
  <si>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</si>
  <si>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</si>
  <si>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</si>
  <si>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</si>
  <si>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</si>
  <si>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</si>
  <si>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</si>
  <si>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</si>
  <si>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</si>
  <si>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</si>
  <si>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</si>
  <si>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</si>
  <si>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</si>
  <si>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</si>
  <si>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</si>
  <si>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</si>
  <si>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</si>
  <si>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</si>
  <si>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</si>
  <si>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</si>
  <si>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</si>
  <si>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</si>
  <si>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</si>
  <si>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</si>
  <si>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</si>
  <si>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</si>
  <si>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</si>
  <si>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</si>
  <si>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</si>
  <si>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</si>
  <si>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חד*</t>
  </si>
  <si>
    <t>351015</t>
  </si>
  <si>
    <t>520038449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</si>
  <si>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</si>
  <si>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</si>
  <si>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</si>
  <si>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</si>
  <si>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</si>
  <si>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</si>
  <si>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</si>
  <si>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</si>
  <si>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על בד*</t>
  </si>
  <si>
    <t>625012</t>
  </si>
  <si>
    <t>520040205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</si>
  <si>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</si>
  <si>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</si>
  <si>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</si>
  <si>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</si>
  <si>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</si>
  <si>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</si>
  <si>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</si>
  <si>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</si>
  <si>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</si>
  <si>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</si>
  <si>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</si>
  <si>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</si>
  <si>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</si>
  <si>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</si>
  <si>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</si>
  <si>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</si>
  <si>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</si>
  <si>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</si>
  <si>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</si>
  <si>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IL0010941198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</si>
  <si>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</si>
  <si>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</si>
  <si>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</si>
  <si>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</si>
  <si>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</si>
  <si>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</si>
  <si>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</si>
  <si>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</si>
  <si>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</si>
  <si>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</si>
  <si>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</si>
  <si>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</si>
  <si>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</si>
  <si>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</si>
  <si>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</si>
  <si>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</si>
  <si>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</si>
  <si>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</si>
  <si>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</si>
  <si>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</si>
  <si>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</si>
  <si>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</si>
  <si>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</si>
  <si>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</si>
  <si>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</si>
  <si>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</si>
  <si>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</si>
  <si>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</si>
  <si>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</si>
  <si>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</si>
  <si>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</si>
  <si>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</si>
  <si>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</si>
  <si>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</si>
  <si>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</si>
  <si>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</si>
  <si>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</si>
  <si>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</si>
  <si>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</si>
  <si>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</si>
  <si>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</si>
  <si>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</si>
  <si>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</si>
  <si>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</si>
  <si>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</si>
  <si>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</si>
  <si>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</si>
  <si>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</si>
  <si>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</si>
  <si>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</si>
  <si>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</si>
  <si>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</si>
  <si>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</si>
  <si>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</si>
  <si>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</si>
  <si>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KITE PHARMA</t>
  </si>
  <si>
    <t>US49803L1098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</si>
  <si>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</si>
  <si>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</si>
  <si>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</si>
  <si>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</si>
  <si>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</si>
  <si>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</si>
  <si>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</si>
  <si>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הראל סל תל בונד 60</t>
  </si>
  <si>
    <t>1113257</t>
  </si>
  <si>
    <t>אג"ח</t>
  </si>
  <si>
    <t>קסם תל בונד 60</t>
  </si>
  <si>
    <t>1109248</t>
  </si>
  <si>
    <t>520041989</t>
  </si>
  <si>
    <t>תכלית תל בונד 60</t>
  </si>
  <si>
    <t>1109362</t>
  </si>
  <si>
    <t>513540310</t>
  </si>
  <si>
    <t>תכלית תל בונד צמודות יתר</t>
  </si>
  <si>
    <t>1127802</t>
  </si>
  <si>
    <t>קסם פח בונד שקלי</t>
  </si>
  <si>
    <t>1116334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</si>
  <si>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</si>
  <si>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</si>
  <si>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</si>
  <si>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</si>
  <si>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</si>
  <si>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</si>
  <si>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</si>
  <si>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</si>
  <si>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</si>
  <si>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</si>
  <si>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</si>
  <si>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</si>
  <si>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</si>
  <si>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</si>
  <si>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</si>
  <si>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</si>
  <si>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</si>
  <si>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</si>
  <si>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</si>
  <si>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</si>
  <si>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</si>
  <si>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</si>
  <si>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</si>
  <si>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</si>
  <si>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</si>
  <si>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</si>
  <si>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</si>
  <si>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</si>
  <si>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</si>
  <si>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</si>
  <si>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</si>
  <si>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</si>
  <si>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</si>
  <si>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</si>
  <si>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</si>
  <si>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</si>
  <si>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</si>
  <si>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</si>
  <si>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</si>
  <si>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</si>
  <si>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</si>
  <si>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</si>
  <si>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</si>
  <si>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</si>
  <si>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</si>
  <si>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</si>
  <si>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</si>
  <si>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</si>
  <si>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</si>
  <si>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</si>
  <si>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</si>
  <si>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</si>
  <si>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</si>
  <si>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</si>
  <si>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</si>
  <si>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</si>
  <si>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yes   די.בי.אס לווין סדרה א ל</t>
  </si>
  <si>
    <t>1106988</t>
  </si>
  <si>
    <t>512705138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</si>
  <si>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</si>
  <si>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</si>
  <si>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</si>
  <si>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</si>
  <si>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</si>
  <si>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</si>
  <si>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</si>
  <si>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</si>
  <si>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</si>
  <si>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</si>
  <si>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אלון דלק אגח א רמ חש 01/17</t>
  </si>
  <si>
    <t>1139930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</si>
  <si>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</si>
  <si>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</si>
  <si>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</si>
  <si>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</si>
  <si>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</si>
  <si>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</si>
  <si>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</si>
  <si>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</si>
  <si>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</si>
  <si>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</si>
  <si>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ENERGY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</si>
  <si>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</si>
  <si>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</si>
  <si>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</si>
  <si>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</si>
  <si>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</si>
  <si>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</si>
  <si>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</si>
  <si>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</si>
  <si>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</si>
  <si>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</si>
  <si>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</si>
  <si>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</si>
  <si>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</si>
  <si>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אנלייט Enlight מניה לא סחירה*</t>
  </si>
  <si>
    <t>550266274</t>
  </si>
  <si>
    <t>צים מניה</t>
  </si>
  <si>
    <t>347283</t>
  </si>
  <si>
    <t>White Oak*</t>
  </si>
  <si>
    <t>1234564</t>
  </si>
  <si>
    <t>white oak 2*</t>
  </si>
  <si>
    <t>סה"כ קרנות השקעה</t>
  </si>
  <si>
    <t>סה"כ קרנות השקעה בישראל</t>
  </si>
  <si>
    <t>orbimed Israel II</t>
  </si>
  <si>
    <t>סה"כ קרנות השקעה בחו"ל</t>
  </si>
  <si>
    <t>SVB</t>
  </si>
  <si>
    <t>APCS*</t>
  </si>
  <si>
    <t>apollo</t>
  </si>
  <si>
    <t>CMP VII</t>
  </si>
  <si>
    <t>DOVER</t>
  </si>
  <si>
    <t>Harbourvest co inv cruise</t>
  </si>
  <si>
    <t>HarbourVest Co Inv DNLD</t>
  </si>
  <si>
    <t>Harbourvest co inv perston</t>
  </si>
  <si>
    <t>harbourvest part' co inv fund IV</t>
  </si>
  <si>
    <t>harbourvest Sec gridiron</t>
  </si>
  <si>
    <t>PCS III</t>
  </si>
  <si>
    <t>SLF I</t>
  </si>
  <si>
    <t>THOMA BRAVO</t>
  </si>
  <si>
    <t>warburg pincus</t>
  </si>
  <si>
    <t>סה"כ כתבי אופציה בישראל:</t>
  </si>
  <si>
    <t>אפריקה תעשיות הלוואה אופציה לא סחירה*</t>
  </si>
  <si>
    <t>3153001</t>
  </si>
  <si>
    <t>1133354</t>
  </si>
  <si>
    <t>REDHILL WARRANT</t>
  </si>
  <si>
    <t>52290</t>
  </si>
  <si>
    <t>₪ / מט"ח</t>
  </si>
  <si>
    <t>+ILS/-EUR 3.9576 18-09-17 (26) +56</t>
  </si>
  <si>
    <t>10000418</t>
  </si>
  <si>
    <t>+ILS/-USD 3.5012 23-10-17 (26) --168</t>
  </si>
  <si>
    <t>10000421</t>
  </si>
  <si>
    <t>+USD/-EUR 1.0703 27-07-17 (26) +52.5</t>
  </si>
  <si>
    <t>10000406</t>
  </si>
  <si>
    <t>+USD/-EUR 1.0943 27-07-17 (26) +49.6</t>
  </si>
  <si>
    <t>10000410</t>
  </si>
  <si>
    <t>+USD/-EUR 1.0961 27-07-17 (26) +45.7</t>
  </si>
  <si>
    <t>10000411</t>
  </si>
  <si>
    <t/>
  </si>
  <si>
    <t>פרנק שווצרי</t>
  </si>
  <si>
    <t>דולר ניו-זילנד</t>
  </si>
  <si>
    <t>כתר נורבגי</t>
  </si>
  <si>
    <t>פועלים סהר</t>
  </si>
  <si>
    <t>בנק דיסקונט לישראל בע"מ</t>
  </si>
  <si>
    <t>30111000</t>
  </si>
  <si>
    <t>יו בנק</t>
  </si>
  <si>
    <t>30026000</t>
  </si>
  <si>
    <t>30226000</t>
  </si>
  <si>
    <t>31726000</t>
  </si>
  <si>
    <t>30326000</t>
  </si>
  <si>
    <t>31126000</t>
  </si>
  <si>
    <t>32026000</t>
  </si>
  <si>
    <t>35095000</t>
  </si>
  <si>
    <t>כן</t>
  </si>
  <si>
    <t>90148620</t>
  </si>
  <si>
    <t>90148621</t>
  </si>
  <si>
    <t>90148622</t>
  </si>
  <si>
    <t>90148623</t>
  </si>
  <si>
    <t>לא</t>
  </si>
  <si>
    <t>472710</t>
  </si>
  <si>
    <t>90150400</t>
  </si>
  <si>
    <t>92321020</t>
  </si>
  <si>
    <t>455531</t>
  </si>
  <si>
    <t>14811160</t>
  </si>
  <si>
    <t>14760843</t>
  </si>
  <si>
    <t>454099</t>
  </si>
  <si>
    <t>90145563</t>
  </si>
  <si>
    <t>455954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</si>
  <si>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</si>
  <si>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</si>
  <si>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</si>
  <si>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</si>
  <si>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</si>
  <si>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</si>
  <si>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</si>
  <si>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</si>
  <si>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</si>
  <si>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</si>
  <si>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</si>
  <si>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</si>
  <si>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90145362</t>
  </si>
  <si>
    <t>458870</t>
  </si>
  <si>
    <t>458869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</si>
  <si>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</si>
  <si>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</si>
  <si>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</si>
  <si>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</si>
  <si>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</si>
  <si>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</si>
  <si>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</si>
  <si>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</si>
  <si>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</si>
  <si>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</si>
  <si>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</si>
  <si>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</si>
  <si>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</si>
  <si>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</si>
  <si>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</si>
  <si>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</si>
  <si>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</si>
  <si>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</si>
  <si>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</si>
  <si>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</si>
  <si>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</si>
  <si>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</si>
  <si>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</si>
  <si>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</si>
  <si>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</si>
  <si>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</si>
  <si>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</si>
  <si>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</si>
  <si>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</si>
  <si>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</si>
  <si>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</si>
  <si>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470540</t>
  </si>
  <si>
    <t>465782</t>
  </si>
  <si>
    <t>467404</t>
  </si>
  <si>
    <t>91102799</t>
  </si>
  <si>
    <t>91102798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</si>
  <si>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</si>
  <si>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</si>
  <si>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</si>
  <si>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</si>
  <si>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</si>
  <si>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</si>
  <si>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</si>
  <si>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</si>
  <si>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</si>
  <si>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</si>
  <si>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</si>
  <si>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</si>
  <si>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</si>
  <si>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90141407</t>
  </si>
  <si>
    <t>90800100</t>
  </si>
  <si>
    <t>D</t>
  </si>
  <si>
    <t>91050001</t>
  </si>
  <si>
    <t>465781</t>
  </si>
  <si>
    <t>467403</t>
  </si>
  <si>
    <t>470541</t>
  </si>
  <si>
    <t>474487</t>
  </si>
  <si>
    <t>415761</t>
  </si>
  <si>
    <t>445549</t>
  </si>
  <si>
    <t>474437</t>
  </si>
  <si>
    <t>474436</t>
  </si>
  <si>
    <t>סה"כ השקעות אחרות</t>
  </si>
  <si>
    <t>סה"כ יתרות התחייבות להשקעה</t>
  </si>
  <si>
    <t>סה"כ בחו"ל</t>
  </si>
  <si>
    <t>אנלייט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</si>
  <si>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</si>
  <si>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</si>
  <si>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</si>
  <si>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</si>
  <si>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</si>
  <si>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</si>
  <si>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</si>
  <si>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</si>
  <si>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</si>
  <si>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</si>
  <si>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</si>
  <si>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</si>
  <si>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קבוצת עזריאלי</t>
  </si>
  <si>
    <t>יואל</t>
  </si>
  <si>
    <t>קמהדע</t>
  </si>
  <si>
    <t>אייסקיור מדיקל</t>
  </si>
  <si>
    <t>מדיגוס</t>
  </si>
  <si>
    <t>רם און*</t>
  </si>
  <si>
    <t>KAMADA LTD</t>
  </si>
  <si>
    <t>מדיגוס אופציה ה לא סחירה</t>
  </si>
  <si>
    <t>גורם 80</t>
  </si>
  <si>
    <t>גורם 98</t>
  </si>
  <si>
    <t>גורם 105</t>
  </si>
  <si>
    <t>גורם 48</t>
  </si>
  <si>
    <t>גורם 77</t>
  </si>
  <si>
    <t>גורם 67</t>
  </si>
  <si>
    <t>גורם 103</t>
  </si>
  <si>
    <t>גורם 49</t>
  </si>
  <si>
    <t>גורם 96</t>
  </si>
  <si>
    <t>גורם 104</t>
  </si>
  <si>
    <t>גורם 102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</si>
  <si>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</si>
  <si>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</si>
  <si>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</si>
  <si>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</si>
  <si>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</si>
  <si>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</si>
  <si>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</si>
  <si>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</si>
  <si>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</si>
  <si>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</si>
  <si>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</si>
  <si>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</si>
  <si>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</si>
  <si>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</si>
  <si>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</si>
  <si>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</si>
  <si>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</si>
  <si>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</si>
  <si>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</si>
  <si>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</si>
  <si>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92</t>
  </si>
  <si>
    <t>בבטחונות אחרים - גורם 96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</si>
  <si>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</si>
  <si>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</si>
  <si>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</si>
  <si>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</si>
  <si>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</si>
  <si>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</si>
  <si>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</si>
  <si>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</si>
  <si>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</si>
  <si>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98</t>
  </si>
  <si>
    <t>בשיעבוד כלי רכב - גורם 68</t>
  </si>
  <si>
    <t>בשיעבוד כלי רכב - גורם 01</t>
  </si>
  <si>
    <t>בבטחונות אחרים - 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</si>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</sst>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8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14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7" fontId="7" fillId="0" borderId="31" xfId="7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43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29" fillId="0" borderId="0" xfId="0" applyFont="1" applyFill="1" applyBorder="1" applyAlignment="1"/>
    <xf numFmtId="4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NumberFormat="1" applyFont="1" applyFill="1" applyBorder="1" applyAlignment="1"/>
    <xf numFmtId="4" fontId="31" fillId="0" borderId="0" xfId="0" applyNumberFormat="1" applyFont="1" applyFill="1" applyBorder="1" applyAlignment="1"/>
    <xf numFmtId="10" fontId="31" fillId="0" borderId="0" xfId="0" applyNumberFormat="1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/>
    <xf numFmtId="0" fontId="29" fillId="0" borderId="0" xfId="0" applyNumberFormat="1" applyFont="1" applyFill="1" applyBorder="1" applyAlignment="1"/>
    <xf numFmtId="4" fontId="29" fillId="0" borderId="0" xfId="0" applyNumberFormat="1" applyFont="1" applyFill="1" applyBorder="1" applyAlignment="1"/>
    <xf numFmtId="2" fontId="29" fillId="0" borderId="0" xfId="0" applyNumberFormat="1" applyFont="1" applyFill="1" applyBorder="1" applyAlignment="1"/>
    <xf numFmtId="10" fontId="29" fillId="0" borderId="0" xfId="0" applyNumberFormat="1" applyFont="1" applyFill="1" applyBorder="1" applyAlignment="1"/>
    <xf numFmtId="0" fontId="29" fillId="0" borderId="30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/>
    </xf>
    <xf numFmtId="0" fontId="29" fillId="0" borderId="28" xfId="0" applyFont="1" applyFill="1" applyBorder="1" applyAlignment="1"/>
    <xf numFmtId="0" fontId="30" fillId="0" borderId="0" xfId="0" applyFont="1" applyFill="1" applyBorder="1" applyAlignment="1"/>
    <xf numFmtId="43" fontId="7" fillId="0" borderId="31" xfId="13" applyFont="1" applyFill="1" applyBorder="1" applyAlignment="1">
      <alignment horizontal="right"/>
    </xf>
    <xf numFmtId="167" fontId="7" fillId="0" borderId="31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7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/>
    <xf numFmtId="4" fontId="31" fillId="0" borderId="0" xfId="0" applyNumberFormat="1" applyFont="1" applyFill="1" applyBorder="1" applyAlignment="1"/>
    <xf numFmtId="10" fontId="31" fillId="0" borderId="0" xfId="0" applyNumberFormat="1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8">
    <cellStyle name="Comma" xfId="13" builtinId="3"/>
    <cellStyle name="Comma 2" xfId="1"/>
    <cellStyle name="Comma 2 2" xfId="24"/>
    <cellStyle name="Comma 2 3" xfId="18"/>
    <cellStyle name="Comma 3" xfId="22"/>
    <cellStyle name="Currency [0] _1" xfId="2"/>
    <cellStyle name="Hyperlink 2" xfId="3"/>
    <cellStyle name="Normal" xfId="0" builtinId="0"/>
    <cellStyle name="Normal 10" xfId="16"/>
    <cellStyle name="Normal 11" xfId="4"/>
    <cellStyle name="Normal 11 2" xfId="25"/>
    <cellStyle name="Normal 11 3" xfId="19"/>
    <cellStyle name="Normal 12" xfId="15"/>
    <cellStyle name="Normal 2" xfId="5"/>
    <cellStyle name="Normal 2 2" xfId="17"/>
    <cellStyle name="Normal 3" xfId="6"/>
    <cellStyle name="Normal 3 2" xfId="26"/>
    <cellStyle name="Normal 3 3" xfId="20"/>
    <cellStyle name="Normal 4" xfId="12"/>
    <cellStyle name="Normal_2007-16618" xfId="7"/>
    <cellStyle name="Percent" xfId="14" builtinId="5"/>
    <cellStyle name="Percent 2" xfId="8"/>
    <cellStyle name="Percent 2 2" xfId="27"/>
    <cellStyle name="Percent 2 3" xfId="21"/>
    <cellStyle name="Percent 3" xfId="23"/>
    <cellStyle name="Text" xfId="9"/>
    <cellStyle name="Total" xfId="10"/>
    <cellStyle name="היפר-קישור" xfId="11" builtinId="8"/>
  </cellStyles>
  <dxfs count="1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6" t="s">
        <v>187</v>
      </c>
      <c r="C1" s="76" t="s" vm="1">
        <v>257</v>
      </c>
    </row>
    <row r="2" spans="1:28">
      <c r="B2" s="56" t="s">
        <v>186</v>
      </c>
      <c r="C2" s="76" t="s">
        <v>258</v>
      </c>
    </row>
    <row r="3" spans="1:28">
      <c r="B3" s="56" t="s">
        <v>188</v>
      </c>
      <c r="C3" s="76" t="s">
        <v>259</v>
      </c>
    </row>
    <row r="4" spans="1:28">
      <c r="B4" s="56" t="s">
        <v>189</v>
      </c>
      <c r="C4" s="76">
        <v>2208</v>
      </c>
    </row>
    <row r="6" spans="1:28" ht="26.25" customHeight="1">
      <c r="B6" s="179" t="s">
        <v>203</v>
      </c>
      <c r="C6" s="180"/>
      <c r="D6" s="181"/>
      <c r="AB6" s="153"/>
    </row>
    <row r="7" spans="1:28" s="10" customFormat="1" ht="20.25">
      <c r="B7" s="22"/>
      <c r="C7" s="23" t="s">
        <v>118</v>
      </c>
      <c r="D7" s="24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AB7" s="153"/>
    </row>
    <row r="8" spans="1:28" s="10" customFormat="1" ht="20.25">
      <c r="B8" s="22"/>
      <c r="C8" s="25" t="s">
        <v>246</v>
      </c>
      <c r="D8" s="26" t="s">
        <v>20</v>
      </c>
      <c r="AB8" s="153"/>
    </row>
    <row r="9" spans="1:28" s="11" customFormat="1" ht="18" customHeight="1">
      <c r="B9" s="36"/>
      <c r="C9" s="19" t="s">
        <v>1</v>
      </c>
      <c r="D9" s="27" t="s">
        <v>2</v>
      </c>
      <c r="AB9" s="153"/>
    </row>
    <row r="10" spans="1:28" s="11" customFormat="1" ht="18" customHeight="1">
      <c r="B10" s="66" t="s">
        <v>202</v>
      </c>
      <c r="C10" s="109">
        <f>C11+C12+C23+C33+C37</f>
        <v>120767.46678000002</v>
      </c>
      <c r="D10" s="110">
        <f>C10/$C$42</f>
        <v>1</v>
      </c>
      <c r="AB10" s="153"/>
    </row>
    <row r="11" spans="1:28" ht="20.25">
      <c r="A11" s="44" t="s">
        <v>149</v>
      </c>
      <c r="B11" s="28" t="s">
        <v>204</v>
      </c>
      <c r="C11" s="109">
        <f>מזומנים!J10</f>
        <v>1430.7916399999999</v>
      </c>
      <c r="D11" s="110">
        <f t="shared" ref="D11:D13" si="0">C11/$C$42</f>
        <v>1.1847492359895634E-2</v>
      </c>
      <c r="AB11" s="153"/>
    </row>
    <row r="12" spans="1:28">
      <c r="B12" s="28" t="s">
        <v>205</v>
      </c>
      <c r="C12" s="109">
        <f>C13+C15+C16+C17+C18+C19</f>
        <v>112629.71620000002</v>
      </c>
      <c r="D12" s="110">
        <f t="shared" si="0"/>
        <v>0.93261636766113187</v>
      </c>
    </row>
    <row r="13" spans="1:28">
      <c r="A13" s="54" t="s">
        <v>149</v>
      </c>
      <c r="B13" s="29" t="s">
        <v>75</v>
      </c>
      <c r="C13" s="109">
        <f>'תעודות התחייבות ממשלתיות'!N11</f>
        <v>53918.881120000013</v>
      </c>
      <c r="D13" s="110">
        <f t="shared" si="0"/>
        <v>0.44646859421356494</v>
      </c>
    </row>
    <row r="14" spans="1:28">
      <c r="A14" s="54" t="s">
        <v>149</v>
      </c>
      <c r="B14" s="29" t="s">
        <v>76</v>
      </c>
      <c r="C14" s="109" t="s" vm="2">
        <v>1315</v>
      </c>
      <c r="D14" s="110" t="s" vm="3">
        <v>1315</v>
      </c>
    </row>
    <row r="15" spans="1:28">
      <c r="A15" s="54" t="s">
        <v>149</v>
      </c>
      <c r="B15" s="29" t="s">
        <v>77</v>
      </c>
      <c r="C15" s="109">
        <f>'אג"ח קונצרני'!R11</f>
        <v>26198.297999999999</v>
      </c>
      <c r="D15" s="110">
        <f t="shared" ref="D15:D19" si="1">C15/$C$42</f>
        <v>0.21693175073155241</v>
      </c>
    </row>
    <row r="16" spans="1:28">
      <c r="A16" s="54" t="s">
        <v>149</v>
      </c>
      <c r="B16" s="29" t="s">
        <v>78</v>
      </c>
      <c r="C16" s="109">
        <f>מניות!K11</f>
        <v>8300.5743500000026</v>
      </c>
      <c r="D16" s="110">
        <f t="shared" si="1"/>
        <v>6.8731874331031673E-2</v>
      </c>
    </row>
    <row r="17" spans="1:4">
      <c r="A17" s="54" t="s">
        <v>149</v>
      </c>
      <c r="B17" s="29" t="s">
        <v>79</v>
      </c>
      <c r="C17" s="109">
        <f>'תעודות סל'!K11</f>
        <v>22947.172820000003</v>
      </c>
      <c r="D17" s="110">
        <f t="shared" si="1"/>
        <v>0.19001121272008187</v>
      </c>
    </row>
    <row r="18" spans="1:4">
      <c r="A18" s="54" t="s">
        <v>149</v>
      </c>
      <c r="B18" s="29" t="s">
        <v>80</v>
      </c>
      <c r="C18" s="109">
        <f>'קרנות נאמנות'!L11</f>
        <v>1264.1676200000002</v>
      </c>
      <c r="D18" s="110">
        <f t="shared" si="1"/>
        <v>1.0467782869892537E-2</v>
      </c>
    </row>
    <row r="19" spans="1:4">
      <c r="A19" s="54" t="s">
        <v>149</v>
      </c>
      <c r="B19" s="29" t="s">
        <v>81</v>
      </c>
      <c r="C19" s="109">
        <f>'כתבי אופציה'!I11</f>
        <v>0.62229000000000001</v>
      </c>
      <c r="D19" s="110">
        <f t="shared" si="1"/>
        <v>5.1527950083909173E-6</v>
      </c>
    </row>
    <row r="20" spans="1:4">
      <c r="A20" s="54" t="s">
        <v>149</v>
      </c>
      <c r="B20" s="29" t="s">
        <v>82</v>
      </c>
      <c r="C20" s="109" t="s" vm="4">
        <v>1315</v>
      </c>
      <c r="D20" s="110" t="s" vm="5">
        <v>1315</v>
      </c>
    </row>
    <row r="21" spans="1:4">
      <c r="A21" s="54" t="s">
        <v>149</v>
      </c>
      <c r="B21" s="29" t="s">
        <v>83</v>
      </c>
      <c r="C21" s="109" t="s" vm="6">
        <v>1315</v>
      </c>
      <c r="D21" s="110" t="s" vm="7">
        <v>1315</v>
      </c>
    </row>
    <row r="22" spans="1:4">
      <c r="A22" s="54" t="s">
        <v>149</v>
      </c>
      <c r="B22" s="29" t="s">
        <v>84</v>
      </c>
      <c r="C22" s="109" t="s" vm="8">
        <v>1315</v>
      </c>
      <c r="D22" s="110" t="s" vm="9">
        <v>1315</v>
      </c>
    </row>
    <row r="23" spans="1:4">
      <c r="B23" s="28" t="s">
        <v>206</v>
      </c>
      <c r="C23" s="109">
        <f>C26+C27+C28+C29+C31</f>
        <v>2178.0728399999998</v>
      </c>
      <c r="D23" s="110">
        <f>C23/$C$42</f>
        <v>1.8035261466300002E-2</v>
      </c>
    </row>
    <row r="24" spans="1:4">
      <c r="A24" s="54" t="s">
        <v>149</v>
      </c>
      <c r="B24" s="29" t="s">
        <v>85</v>
      </c>
      <c r="C24" s="109" t="s" vm="10">
        <v>1315</v>
      </c>
      <c r="D24" s="110" t="s" vm="11">
        <v>1315</v>
      </c>
    </row>
    <row r="25" spans="1:4">
      <c r="A25" s="54" t="s">
        <v>149</v>
      </c>
      <c r="B25" s="29" t="s">
        <v>86</v>
      </c>
      <c r="C25" s="109" t="s" vm="12">
        <v>1315</v>
      </c>
      <c r="D25" s="110" t="s" vm="13">
        <v>1315</v>
      </c>
    </row>
    <row r="26" spans="1:4">
      <c r="A26" s="54" t="s">
        <v>149</v>
      </c>
      <c r="B26" s="29" t="s">
        <v>77</v>
      </c>
      <c r="C26" s="109">
        <f>'לא סחיר - אג"ח קונצרני'!P11</f>
        <v>1609.1932599999998</v>
      </c>
      <c r="D26" s="110">
        <f t="shared" ref="D26:D29" si="2">C26/$C$42</f>
        <v>1.3324724803008735E-2</v>
      </c>
    </row>
    <row r="27" spans="1:4">
      <c r="A27" s="54" t="s">
        <v>149</v>
      </c>
      <c r="B27" s="29" t="s">
        <v>87</v>
      </c>
      <c r="C27" s="109">
        <f>'לא סחיר - מניות'!J11</f>
        <v>186.46332999999998</v>
      </c>
      <c r="D27" s="110">
        <f t="shared" si="2"/>
        <v>1.5439864308794103E-3</v>
      </c>
    </row>
    <row r="28" spans="1:4">
      <c r="A28" s="54" t="s">
        <v>149</v>
      </c>
      <c r="B28" s="29" t="s">
        <v>88</v>
      </c>
      <c r="C28" s="109">
        <f>'לא סחיר - קרנות השקעה'!H11</f>
        <v>356.53442000000001</v>
      </c>
      <c r="D28" s="110">
        <f t="shared" si="2"/>
        <v>2.9522389556244691E-3</v>
      </c>
    </row>
    <row r="29" spans="1:4">
      <c r="A29" s="54" t="s">
        <v>149</v>
      </c>
      <c r="B29" s="29" t="s">
        <v>89</v>
      </c>
      <c r="C29" s="109">
        <f>'לא סחיר - כתבי אופציה'!I11</f>
        <v>0.14236000000000001</v>
      </c>
      <c r="D29" s="110">
        <f t="shared" si="2"/>
        <v>1.1787942878634255E-6</v>
      </c>
    </row>
    <row r="30" spans="1:4">
      <c r="A30" s="54" t="s">
        <v>149</v>
      </c>
      <c r="B30" s="29" t="s">
        <v>229</v>
      </c>
      <c r="C30" s="109" t="s" vm="14">
        <v>1315</v>
      </c>
      <c r="D30" s="110" t="s" vm="15">
        <v>1315</v>
      </c>
    </row>
    <row r="31" spans="1:4">
      <c r="A31" s="54" t="s">
        <v>149</v>
      </c>
      <c r="B31" s="29" t="s">
        <v>112</v>
      </c>
      <c r="C31" s="109">
        <f>'לא סחיר - חוזים עתידיים'!I11</f>
        <v>25.739470000000001</v>
      </c>
      <c r="D31" s="110">
        <f>C31/$C$42</f>
        <v>2.1313248249952234E-4</v>
      </c>
    </row>
    <row r="32" spans="1:4">
      <c r="A32" s="54" t="s">
        <v>149</v>
      </c>
      <c r="B32" s="29" t="s">
        <v>90</v>
      </c>
      <c r="C32" s="109" t="s" vm="16">
        <v>1315</v>
      </c>
      <c r="D32" s="110" t="s" vm="17">
        <v>1315</v>
      </c>
    </row>
    <row r="33" spans="1:4">
      <c r="A33" s="54" t="s">
        <v>149</v>
      </c>
      <c r="B33" s="28" t="s">
        <v>207</v>
      </c>
      <c r="C33" s="109">
        <f>הלוואות!O10</f>
        <v>4528.456229999998</v>
      </c>
      <c r="D33" s="110">
        <f>C33/$C$42</f>
        <v>3.7497319027560691E-2</v>
      </c>
    </row>
    <row r="34" spans="1:4">
      <c r="A34" s="54" t="s">
        <v>149</v>
      </c>
      <c r="B34" s="28" t="s">
        <v>208</v>
      </c>
      <c r="C34" s="109" t="s" vm="18">
        <v>1315</v>
      </c>
      <c r="D34" s="110" t="s" vm="19">
        <v>1315</v>
      </c>
    </row>
    <row r="35" spans="1:4">
      <c r="A35" s="54" t="s">
        <v>149</v>
      </c>
      <c r="B35" s="28" t="s">
        <v>209</v>
      </c>
      <c r="C35" s="109" t="s" vm="20">
        <v>1315</v>
      </c>
      <c r="D35" s="110" t="s" vm="21">
        <v>1315</v>
      </c>
    </row>
    <row r="36" spans="1:4">
      <c r="A36" s="54" t="s">
        <v>149</v>
      </c>
      <c r="B36" s="55" t="s">
        <v>210</v>
      </c>
      <c r="C36" s="109" t="s" vm="22">
        <v>1315</v>
      </c>
      <c r="D36" s="110" t="s" vm="23">
        <v>1315</v>
      </c>
    </row>
    <row r="37" spans="1:4">
      <c r="A37" s="54" t="s">
        <v>149</v>
      </c>
      <c r="B37" s="28" t="s">
        <v>211</v>
      </c>
      <c r="C37" s="109">
        <f>'השקעות אחרות '!I10</f>
        <v>0.42987000000000003</v>
      </c>
      <c r="D37" s="110">
        <f>C37/$C$42</f>
        <v>3.5594851118562146E-6</v>
      </c>
    </row>
    <row r="38" spans="1:4">
      <c r="A38" s="54"/>
      <c r="B38" s="67" t="s">
        <v>213</v>
      </c>
      <c r="C38" s="109">
        <v>0</v>
      </c>
      <c r="D38" s="110">
        <f>C38/$C$42</f>
        <v>0</v>
      </c>
    </row>
    <row r="39" spans="1:4">
      <c r="A39" s="54" t="s">
        <v>149</v>
      </c>
      <c r="B39" s="68" t="s">
        <v>214</v>
      </c>
      <c r="C39" s="109" t="s" vm="24">
        <v>1315</v>
      </c>
      <c r="D39" s="110" t="s" vm="25">
        <v>1315</v>
      </c>
    </row>
    <row r="40" spans="1:4">
      <c r="A40" s="54" t="s">
        <v>149</v>
      </c>
      <c r="B40" s="68" t="s">
        <v>244</v>
      </c>
      <c r="C40" s="109" t="s" vm="26">
        <v>1315</v>
      </c>
      <c r="D40" s="110" t="s" vm="27">
        <v>1315</v>
      </c>
    </row>
    <row r="41" spans="1:4">
      <c r="A41" s="54" t="s">
        <v>149</v>
      </c>
      <c r="B41" s="68" t="s">
        <v>215</v>
      </c>
      <c r="C41" s="109" t="s" vm="28">
        <v>1315</v>
      </c>
      <c r="D41" s="110" t="s" vm="29">
        <v>1315</v>
      </c>
    </row>
    <row r="42" spans="1:4">
      <c r="B42" s="68" t="s">
        <v>91</v>
      </c>
      <c r="C42" s="109">
        <f>C38+C10</f>
        <v>120767.46678000002</v>
      </c>
      <c r="D42" s="110">
        <f>D38+D10</f>
        <v>1</v>
      </c>
    </row>
    <row r="43" spans="1:4">
      <c r="A43" s="54" t="s">
        <v>149</v>
      </c>
      <c r="B43" s="68" t="s">
        <v>212</v>
      </c>
      <c r="C43" s="136">
        <f>'יתרת התחייבות להשקעה'!C10</f>
        <v>3478.6347476034575</v>
      </c>
      <c r="D43" s="110"/>
    </row>
    <row r="44" spans="1:4">
      <c r="B44" s="6" t="s">
        <v>117</v>
      </c>
    </row>
    <row r="45" spans="1:4">
      <c r="C45" s="74" t="s">
        <v>194</v>
      </c>
      <c r="D45" s="35" t="s">
        <v>111</v>
      </c>
    </row>
    <row r="46" spans="1:4">
      <c r="C46" s="75" t="s">
        <v>1</v>
      </c>
      <c r="D46" s="24" t="s">
        <v>2</v>
      </c>
    </row>
    <row r="47" spans="1:4">
      <c r="C47" s="111" t="s">
        <v>175</v>
      </c>
      <c r="D47" s="112" vm="30">
        <v>2.6831999999999998</v>
      </c>
    </row>
    <row r="48" spans="1:4">
      <c r="C48" s="111" t="s">
        <v>184</v>
      </c>
      <c r="D48" s="112">
        <v>1.056065732237796</v>
      </c>
    </row>
    <row r="49" spans="2:4">
      <c r="C49" s="111" t="s">
        <v>180</v>
      </c>
      <c r="D49" s="112" vm="31">
        <v>2.6907999999999999</v>
      </c>
    </row>
    <row r="50" spans="2:4">
      <c r="B50" s="12"/>
      <c r="C50" s="111" t="s">
        <v>1316</v>
      </c>
      <c r="D50" s="112" vm="32">
        <v>3.6467999999999998</v>
      </c>
    </row>
    <row r="51" spans="2:4">
      <c r="C51" s="111" t="s">
        <v>173</v>
      </c>
      <c r="D51" s="112" vm="33">
        <v>3.9859</v>
      </c>
    </row>
    <row r="52" spans="2:4">
      <c r="C52" s="111" t="s">
        <v>174</v>
      </c>
      <c r="D52" s="112" vm="34">
        <v>4.5420999999999996</v>
      </c>
    </row>
    <row r="53" spans="2:4">
      <c r="C53" s="111" t="s">
        <v>176</v>
      </c>
      <c r="D53" s="112">
        <v>0.44789504701873062</v>
      </c>
    </row>
    <row r="54" spans="2:4">
      <c r="C54" s="111" t="s">
        <v>181</v>
      </c>
      <c r="D54" s="112" vm="35">
        <v>3.1240000000000001</v>
      </c>
    </row>
    <row r="55" spans="2:4">
      <c r="C55" s="111" t="s">
        <v>182</v>
      </c>
      <c r="D55" s="112">
        <v>0.19270626626096926</v>
      </c>
    </row>
    <row r="56" spans="2:4">
      <c r="C56" s="111" t="s">
        <v>179</v>
      </c>
      <c r="D56" s="112" vm="36">
        <v>0.53600000000000003</v>
      </c>
    </row>
    <row r="57" spans="2:4">
      <c r="C57" s="111" t="s">
        <v>1317</v>
      </c>
      <c r="D57" s="137">
        <v>2.5608</v>
      </c>
    </row>
    <row r="58" spans="2:4">
      <c r="C58" s="111" t="s">
        <v>178</v>
      </c>
      <c r="D58" s="112" vm="37">
        <v>0.41299999999999998</v>
      </c>
    </row>
    <row r="59" spans="2:4">
      <c r="C59" s="111" t="s">
        <v>171</v>
      </c>
      <c r="D59" s="112" vm="38">
        <v>3.496</v>
      </c>
    </row>
    <row r="60" spans="2:4">
      <c r="C60" s="111" t="s">
        <v>185</v>
      </c>
      <c r="D60" s="112" vm="39">
        <v>0.2671</v>
      </c>
    </row>
    <row r="61" spans="2:4">
      <c r="C61" s="111" t="s">
        <v>1318</v>
      </c>
      <c r="D61" s="112" vm="40">
        <v>0.41749999999999998</v>
      </c>
    </row>
    <row r="62" spans="2:4">
      <c r="C62" s="111" t="s">
        <v>172</v>
      </c>
      <c r="D62" s="112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2" sqref="L12:L16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6" t="s" vm="1">
        <v>257</v>
      </c>
    </row>
    <row r="2" spans="2:60">
      <c r="B2" s="56" t="s">
        <v>186</v>
      </c>
      <c r="C2" s="76" t="s">
        <v>258</v>
      </c>
    </row>
    <row r="3" spans="2:60">
      <c r="B3" s="56" t="s">
        <v>188</v>
      </c>
      <c r="C3" s="76" t="s">
        <v>259</v>
      </c>
    </row>
    <row r="4" spans="2:60">
      <c r="B4" s="56" t="s">
        <v>189</v>
      </c>
      <c r="C4" s="76">
        <v>2208</v>
      </c>
    </row>
    <row r="6" spans="2:60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0" ht="26.25" customHeight="1">
      <c r="B7" s="193" t="s">
        <v>100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H7" s="3"/>
    </row>
    <row r="8" spans="2:60" s="3" customFormat="1" ht="78.75">
      <c r="B8" s="22" t="s">
        <v>124</v>
      </c>
      <c r="C8" s="30" t="s">
        <v>49</v>
      </c>
      <c r="D8" s="30" t="s">
        <v>127</v>
      </c>
      <c r="E8" s="30" t="s">
        <v>68</v>
      </c>
      <c r="F8" s="30" t="s">
        <v>109</v>
      </c>
      <c r="G8" s="30" t="s">
        <v>243</v>
      </c>
      <c r="H8" s="30" t="s">
        <v>242</v>
      </c>
      <c r="I8" s="30" t="s">
        <v>65</v>
      </c>
      <c r="J8" s="30" t="s">
        <v>62</v>
      </c>
      <c r="K8" s="30" t="s">
        <v>190</v>
      </c>
      <c r="L8" s="30" t="s">
        <v>192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252</v>
      </c>
      <c r="H9" s="16"/>
      <c r="I9" s="16" t="s">
        <v>246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7" t="s">
        <v>52</v>
      </c>
      <c r="C11" s="123"/>
      <c r="D11" s="123"/>
      <c r="E11" s="123"/>
      <c r="F11" s="123"/>
      <c r="G11" s="124"/>
      <c r="H11" s="127"/>
      <c r="I11" s="124">
        <v>0.62229000000000001</v>
      </c>
      <c r="J11" s="123"/>
      <c r="K11" s="125">
        <v>1</v>
      </c>
      <c r="L11" s="125">
        <f>I11/'סכום נכסי הקרן'!$C$42</f>
        <v>5.1527950083909173E-6</v>
      </c>
      <c r="BC11" s="1"/>
      <c r="BD11" s="3"/>
      <c r="BE11" s="1"/>
      <c r="BG11" s="1"/>
    </row>
    <row r="12" spans="2:60" s="4" customFormat="1" ht="18" customHeight="1">
      <c r="B12" s="117" t="s">
        <v>28</v>
      </c>
      <c r="C12" s="123"/>
      <c r="D12" s="123"/>
      <c r="E12" s="123"/>
      <c r="F12" s="123"/>
      <c r="G12" s="124"/>
      <c r="H12" s="127"/>
      <c r="I12" s="124">
        <v>0.62229000000000001</v>
      </c>
      <c r="J12" s="123"/>
      <c r="K12" s="125">
        <v>1</v>
      </c>
      <c r="L12" s="125">
        <f>I12/'סכום נכסי הקרן'!$C$42</f>
        <v>5.1527950083909173E-6</v>
      </c>
      <c r="BC12" s="1"/>
      <c r="BD12" s="3"/>
      <c r="BE12" s="1"/>
      <c r="BG12" s="1"/>
    </row>
    <row r="13" spans="2:60">
      <c r="B13" s="117" t="s">
        <v>1218</v>
      </c>
      <c r="C13" s="123"/>
      <c r="D13" s="123"/>
      <c r="E13" s="123"/>
      <c r="F13" s="123"/>
      <c r="G13" s="124"/>
      <c r="H13" s="127"/>
      <c r="I13" s="124">
        <v>0.62229000000000001</v>
      </c>
      <c r="J13" s="123"/>
      <c r="K13" s="125">
        <v>1</v>
      </c>
      <c r="L13" s="125">
        <f>I13/'סכום נכסי הקרן'!$C$42</f>
        <v>5.1527950083909173E-6</v>
      </c>
      <c r="BD13" s="3"/>
    </row>
    <row r="14" spans="2:60" ht="20.25">
      <c r="B14" s="84" t="s">
        <v>1219</v>
      </c>
      <c r="C14" s="82" t="s">
        <v>1220</v>
      </c>
      <c r="D14" s="94" t="s">
        <v>128</v>
      </c>
      <c r="E14" s="94" t="s">
        <v>358</v>
      </c>
      <c r="F14" s="94" t="s">
        <v>172</v>
      </c>
      <c r="G14" s="91">
        <v>120</v>
      </c>
      <c r="H14" s="93">
        <v>130.30000000000001</v>
      </c>
      <c r="I14" s="91">
        <v>0.15636000000000003</v>
      </c>
      <c r="J14" s="92">
        <v>2.1390831889452181E-5</v>
      </c>
      <c r="K14" s="92">
        <v>0.25126548715229235</v>
      </c>
      <c r="L14" s="92">
        <f>I14/'סכום נכסי הקרן'!$C$42</f>
        <v>1.2947195479792443E-6</v>
      </c>
      <c r="BD14" s="4"/>
    </row>
    <row r="15" spans="2:60">
      <c r="B15" s="84" t="s">
        <v>1221</v>
      </c>
      <c r="C15" s="82" t="s">
        <v>1222</v>
      </c>
      <c r="D15" s="94" t="s">
        <v>128</v>
      </c>
      <c r="E15" s="94" t="s">
        <v>958</v>
      </c>
      <c r="F15" s="94" t="s">
        <v>172</v>
      </c>
      <c r="G15" s="91">
        <v>524.5</v>
      </c>
      <c r="H15" s="93">
        <v>61.7</v>
      </c>
      <c r="I15" s="91">
        <v>0.32362000000000002</v>
      </c>
      <c r="J15" s="92">
        <v>8.1467477002717555E-5</v>
      </c>
      <c r="K15" s="92">
        <v>0.52004692346012316</v>
      </c>
      <c r="L15" s="92">
        <f>I15/'סכום נכסי הקרן'!$C$42</f>
        <v>2.679695191334376E-6</v>
      </c>
    </row>
    <row r="16" spans="2:60">
      <c r="B16" s="84" t="s">
        <v>1223</v>
      </c>
      <c r="C16" s="82" t="s">
        <v>1224</v>
      </c>
      <c r="D16" s="94" t="s">
        <v>128</v>
      </c>
      <c r="E16" s="94" t="s">
        <v>999</v>
      </c>
      <c r="F16" s="94" t="s">
        <v>172</v>
      </c>
      <c r="G16" s="91">
        <v>4743.5</v>
      </c>
      <c r="H16" s="93">
        <v>3</v>
      </c>
      <c r="I16" s="91">
        <v>0.14230999999999999</v>
      </c>
      <c r="J16" s="92">
        <v>1.3451967387451258E-4</v>
      </c>
      <c r="K16" s="92">
        <v>0.22868758938758454</v>
      </c>
      <c r="L16" s="92">
        <f>I16/'סכום נכסי הקרן'!$C$42</f>
        <v>1.1783802690772974E-6</v>
      </c>
    </row>
    <row r="17" spans="2:56">
      <c r="B17" s="81"/>
      <c r="C17" s="82"/>
      <c r="D17" s="82"/>
      <c r="E17" s="82"/>
      <c r="F17" s="82"/>
      <c r="G17" s="91"/>
      <c r="H17" s="93"/>
      <c r="I17" s="82"/>
      <c r="J17" s="82"/>
      <c r="K17" s="92"/>
      <c r="L17" s="82"/>
    </row>
    <row r="18" spans="2:5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56" ht="2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BC19" s="4"/>
    </row>
    <row r="20" spans="2:56">
      <c r="B20" s="96" t="s">
        <v>256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BD20" s="3"/>
    </row>
    <row r="21" spans="2:56">
      <c r="B21" s="96" t="s">
        <v>120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56">
      <c r="B22" s="96" t="s">
        <v>241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6">
      <c r="B23" s="96" t="s">
        <v>251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2:12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2:12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2:1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2:12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2:12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187</v>
      </c>
      <c r="C1" s="76" t="s" vm="1">
        <v>257</v>
      </c>
    </row>
    <row r="2" spans="2:61">
      <c r="B2" s="56" t="s">
        <v>186</v>
      </c>
      <c r="C2" s="76" t="s">
        <v>258</v>
      </c>
    </row>
    <row r="3" spans="2:61">
      <c r="B3" s="56" t="s">
        <v>188</v>
      </c>
      <c r="C3" s="76" t="s">
        <v>259</v>
      </c>
    </row>
    <row r="4" spans="2:61">
      <c r="B4" s="56" t="s">
        <v>189</v>
      </c>
      <c r="C4" s="76">
        <v>2208</v>
      </c>
    </row>
    <row r="6" spans="2:61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1" ht="26.25" customHeight="1">
      <c r="B7" s="193" t="s">
        <v>101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I7" s="3"/>
    </row>
    <row r="8" spans="2:61" s="3" customFormat="1" ht="78.75">
      <c r="B8" s="22" t="s">
        <v>124</v>
      </c>
      <c r="C8" s="30" t="s">
        <v>49</v>
      </c>
      <c r="D8" s="30" t="s">
        <v>127</v>
      </c>
      <c r="E8" s="30" t="s">
        <v>68</v>
      </c>
      <c r="F8" s="30" t="s">
        <v>109</v>
      </c>
      <c r="G8" s="30" t="s">
        <v>243</v>
      </c>
      <c r="H8" s="30" t="s">
        <v>242</v>
      </c>
      <c r="I8" s="30" t="s">
        <v>65</v>
      </c>
      <c r="J8" s="30" t="s">
        <v>62</v>
      </c>
      <c r="K8" s="30" t="s">
        <v>190</v>
      </c>
      <c r="L8" s="31" t="s">
        <v>192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252</v>
      </c>
      <c r="H9" s="16"/>
      <c r="I9" s="16" t="s">
        <v>246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BD11" s="1"/>
      <c r="BE11" s="3"/>
      <c r="BF11" s="1"/>
      <c r="BH11" s="1"/>
    </row>
    <row r="12" spans="2:6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BE12" s="3"/>
    </row>
    <row r="13" spans="2:61" ht="20.25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BE13" s="4"/>
    </row>
    <row r="14" spans="2:61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2:61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6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5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56" ht="2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BD18" s="4"/>
    </row>
    <row r="19" spans="2:5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5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5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BD21" s="3"/>
    </row>
    <row r="22" spans="2:5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187</v>
      </c>
      <c r="C1" s="76" t="s" vm="1">
        <v>257</v>
      </c>
    </row>
    <row r="2" spans="1:60">
      <c r="B2" s="56" t="s">
        <v>186</v>
      </c>
      <c r="C2" s="76" t="s">
        <v>258</v>
      </c>
    </row>
    <row r="3" spans="1:60">
      <c r="B3" s="56" t="s">
        <v>188</v>
      </c>
      <c r="C3" s="76" t="s">
        <v>259</v>
      </c>
    </row>
    <row r="4" spans="1:60">
      <c r="B4" s="56" t="s">
        <v>189</v>
      </c>
      <c r="C4" s="76">
        <v>2208</v>
      </c>
    </row>
    <row r="6" spans="1:60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5"/>
      <c r="BD6" s="1" t="s">
        <v>128</v>
      </c>
      <c r="BF6" s="1" t="s">
        <v>195</v>
      </c>
      <c r="BH6" s="3" t="s">
        <v>172</v>
      </c>
    </row>
    <row r="7" spans="1:60" ht="26.25" customHeight="1">
      <c r="B7" s="193" t="s">
        <v>102</v>
      </c>
      <c r="C7" s="194"/>
      <c r="D7" s="194"/>
      <c r="E7" s="194"/>
      <c r="F7" s="194"/>
      <c r="G7" s="194"/>
      <c r="H7" s="194"/>
      <c r="I7" s="194"/>
      <c r="J7" s="194"/>
      <c r="K7" s="195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2" t="s">
        <v>124</v>
      </c>
      <c r="C8" s="30" t="s">
        <v>49</v>
      </c>
      <c r="D8" s="30" t="s">
        <v>127</v>
      </c>
      <c r="E8" s="30" t="s">
        <v>68</v>
      </c>
      <c r="F8" s="30" t="s">
        <v>109</v>
      </c>
      <c r="G8" s="30" t="s">
        <v>243</v>
      </c>
      <c r="H8" s="30" t="s">
        <v>242</v>
      </c>
      <c r="I8" s="30" t="s">
        <v>65</v>
      </c>
      <c r="J8" s="30" t="s">
        <v>190</v>
      </c>
      <c r="K8" s="30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252</v>
      </c>
      <c r="H9" s="16"/>
      <c r="I9" s="16" t="s">
        <v>246</v>
      </c>
      <c r="J9" s="32" t="s">
        <v>20</v>
      </c>
      <c r="K9" s="57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P13" s="1"/>
      <c r="BC13" s="1" t="s">
        <v>137</v>
      </c>
      <c r="BE13" s="1" t="s">
        <v>155</v>
      </c>
      <c r="BG13" s="1" t="s">
        <v>177</v>
      </c>
    </row>
    <row r="14" spans="1:60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P14" s="1"/>
      <c r="BC14" s="1" t="s">
        <v>134</v>
      </c>
      <c r="BE14" s="1" t="s">
        <v>156</v>
      </c>
      <c r="BG14" s="1" t="s">
        <v>179</v>
      </c>
    </row>
    <row r="15" spans="1:60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98"/>
      <c r="C16" s="98"/>
      <c r="D16" s="98"/>
      <c r="E16" s="98"/>
      <c r="F16" s="98"/>
      <c r="G16" s="98"/>
      <c r="H16" s="98"/>
      <c r="I16" s="98"/>
      <c r="J16" s="98"/>
      <c r="K16" s="98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98"/>
      <c r="C17" s="98"/>
      <c r="D17" s="98"/>
      <c r="E17" s="98"/>
      <c r="F17" s="98"/>
      <c r="G17" s="98"/>
      <c r="H17" s="98"/>
      <c r="I17" s="98"/>
      <c r="J17" s="98"/>
      <c r="K17" s="98"/>
      <c r="P17" s="1"/>
      <c r="BC17" s="1" t="s">
        <v>141</v>
      </c>
      <c r="BE17" s="1" t="s">
        <v>158</v>
      </c>
      <c r="BG17" s="1" t="s">
        <v>183</v>
      </c>
    </row>
    <row r="18" spans="2:60">
      <c r="B18" s="98"/>
      <c r="C18" s="98"/>
      <c r="D18" s="98"/>
      <c r="E18" s="98"/>
      <c r="F18" s="98"/>
      <c r="G18" s="98"/>
      <c r="H18" s="98"/>
      <c r="I18" s="98"/>
      <c r="J18" s="98"/>
      <c r="K18" s="98"/>
      <c r="BD18" s="1" t="s">
        <v>129</v>
      </c>
      <c r="BF18" s="1" t="s">
        <v>159</v>
      </c>
      <c r="BH18" s="1" t="s">
        <v>30</v>
      </c>
    </row>
    <row r="19" spans="2:60">
      <c r="B19" s="98"/>
      <c r="C19" s="98"/>
      <c r="D19" s="98"/>
      <c r="E19" s="98"/>
      <c r="F19" s="98"/>
      <c r="G19" s="98"/>
      <c r="H19" s="98"/>
      <c r="I19" s="98"/>
      <c r="J19" s="98"/>
      <c r="K19" s="98"/>
      <c r="BD19" s="1" t="s">
        <v>142</v>
      </c>
      <c r="BF19" s="1" t="s">
        <v>160</v>
      </c>
    </row>
    <row r="20" spans="2:60">
      <c r="B20" s="98"/>
      <c r="C20" s="98"/>
      <c r="D20" s="98"/>
      <c r="E20" s="98"/>
      <c r="F20" s="98"/>
      <c r="G20" s="98"/>
      <c r="H20" s="98"/>
      <c r="I20" s="98"/>
      <c r="J20" s="98"/>
      <c r="K20" s="98"/>
      <c r="BD20" s="1" t="s">
        <v>147</v>
      </c>
      <c r="BF20" s="1" t="s">
        <v>161</v>
      </c>
    </row>
    <row r="21" spans="2:60">
      <c r="B21" s="98"/>
      <c r="C21" s="98"/>
      <c r="D21" s="98"/>
      <c r="E21" s="98"/>
      <c r="F21" s="98"/>
      <c r="G21" s="98"/>
      <c r="H21" s="98"/>
      <c r="I21" s="98"/>
      <c r="J21" s="98"/>
      <c r="K21" s="98"/>
      <c r="BD21" s="1" t="s">
        <v>132</v>
      </c>
      <c r="BE21" s="1" t="s">
        <v>148</v>
      </c>
      <c r="BF21" s="1" t="s">
        <v>162</v>
      </c>
    </row>
    <row r="22" spans="2:60">
      <c r="B22" s="98"/>
      <c r="C22" s="98"/>
      <c r="D22" s="98"/>
      <c r="E22" s="98"/>
      <c r="F22" s="98"/>
      <c r="G22" s="98"/>
      <c r="H22" s="98"/>
      <c r="I22" s="98"/>
      <c r="J22" s="98"/>
      <c r="K22" s="98"/>
      <c r="BD22" s="1" t="s">
        <v>138</v>
      </c>
      <c r="BF22" s="1" t="s">
        <v>163</v>
      </c>
    </row>
    <row r="23" spans="2:60">
      <c r="B23" s="98"/>
      <c r="C23" s="98"/>
      <c r="D23" s="98"/>
      <c r="E23" s="98"/>
      <c r="F23" s="98"/>
      <c r="G23" s="98"/>
      <c r="H23" s="98"/>
      <c r="I23" s="98"/>
      <c r="J23" s="98"/>
      <c r="K23" s="98"/>
      <c r="BD23" s="1" t="s">
        <v>30</v>
      </c>
      <c r="BE23" s="1" t="s">
        <v>139</v>
      </c>
      <c r="BF23" s="1" t="s">
        <v>198</v>
      </c>
    </row>
    <row r="24" spans="2:60">
      <c r="B24" s="98"/>
      <c r="C24" s="98"/>
      <c r="D24" s="98"/>
      <c r="E24" s="98"/>
      <c r="F24" s="98"/>
      <c r="G24" s="98"/>
      <c r="H24" s="98"/>
      <c r="I24" s="98"/>
      <c r="J24" s="98"/>
      <c r="K24" s="98"/>
      <c r="BF24" s="1" t="s">
        <v>201</v>
      </c>
    </row>
    <row r="25" spans="2:60">
      <c r="B25" s="98"/>
      <c r="C25" s="98"/>
      <c r="D25" s="98"/>
      <c r="E25" s="98"/>
      <c r="F25" s="98"/>
      <c r="G25" s="98"/>
      <c r="H25" s="98"/>
      <c r="I25" s="98"/>
      <c r="J25" s="98"/>
      <c r="K25" s="98"/>
      <c r="BF25" s="1" t="s">
        <v>164</v>
      </c>
    </row>
    <row r="26" spans="2:60">
      <c r="B26" s="98"/>
      <c r="C26" s="98"/>
      <c r="D26" s="98"/>
      <c r="E26" s="98"/>
      <c r="F26" s="98"/>
      <c r="G26" s="98"/>
      <c r="H26" s="98"/>
      <c r="I26" s="98"/>
      <c r="J26" s="98"/>
      <c r="K26" s="98"/>
      <c r="BF26" s="1" t="s">
        <v>165</v>
      </c>
    </row>
    <row r="27" spans="2:60">
      <c r="B27" s="98"/>
      <c r="C27" s="98"/>
      <c r="D27" s="98"/>
      <c r="E27" s="98"/>
      <c r="F27" s="98"/>
      <c r="G27" s="98"/>
      <c r="H27" s="98"/>
      <c r="I27" s="98"/>
      <c r="J27" s="98"/>
      <c r="K27" s="98"/>
      <c r="BF27" s="1" t="s">
        <v>200</v>
      </c>
    </row>
    <row r="28" spans="2:60">
      <c r="B28" s="98"/>
      <c r="C28" s="98"/>
      <c r="D28" s="98"/>
      <c r="E28" s="98"/>
      <c r="F28" s="98"/>
      <c r="G28" s="98"/>
      <c r="H28" s="98"/>
      <c r="I28" s="98"/>
      <c r="J28" s="98"/>
      <c r="K28" s="98"/>
      <c r="BF28" s="1" t="s">
        <v>166</v>
      </c>
    </row>
    <row r="29" spans="2:60">
      <c r="B29" s="98"/>
      <c r="C29" s="98"/>
      <c r="D29" s="98"/>
      <c r="E29" s="98"/>
      <c r="F29" s="98"/>
      <c r="G29" s="98"/>
      <c r="H29" s="98"/>
      <c r="I29" s="98"/>
      <c r="J29" s="98"/>
      <c r="K29" s="98"/>
      <c r="BF29" s="1" t="s">
        <v>167</v>
      </c>
    </row>
    <row r="30" spans="2:60">
      <c r="B30" s="98"/>
      <c r="C30" s="98"/>
      <c r="D30" s="98"/>
      <c r="E30" s="98"/>
      <c r="F30" s="98"/>
      <c r="G30" s="98"/>
      <c r="H30" s="98"/>
      <c r="I30" s="98"/>
      <c r="J30" s="98"/>
      <c r="K30" s="98"/>
      <c r="BF30" s="1" t="s">
        <v>199</v>
      </c>
    </row>
    <row r="31" spans="2:60">
      <c r="B31" s="98"/>
      <c r="C31" s="98"/>
      <c r="D31" s="98"/>
      <c r="E31" s="98"/>
      <c r="F31" s="98"/>
      <c r="G31" s="98"/>
      <c r="H31" s="98"/>
      <c r="I31" s="98"/>
      <c r="J31" s="98"/>
      <c r="K31" s="98"/>
      <c r="BF31" s="1" t="s">
        <v>30</v>
      </c>
    </row>
    <row r="32" spans="2:60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187</v>
      </c>
      <c r="C1" s="76" t="s" vm="1">
        <v>257</v>
      </c>
    </row>
    <row r="2" spans="2:81">
      <c r="B2" s="56" t="s">
        <v>186</v>
      </c>
      <c r="C2" s="76" t="s">
        <v>258</v>
      </c>
    </row>
    <row r="3" spans="2:81">
      <c r="B3" s="56" t="s">
        <v>188</v>
      </c>
      <c r="C3" s="76" t="s">
        <v>259</v>
      </c>
      <c r="E3" s="2"/>
    </row>
    <row r="4" spans="2:81">
      <c r="B4" s="56" t="s">
        <v>189</v>
      </c>
      <c r="C4" s="76">
        <v>2208</v>
      </c>
    </row>
    <row r="6" spans="2:81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81" ht="26.25" customHeight="1">
      <c r="B7" s="193" t="s">
        <v>103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81" s="3" customFormat="1" ht="63">
      <c r="B8" s="22" t="s">
        <v>124</v>
      </c>
      <c r="C8" s="30" t="s">
        <v>49</v>
      </c>
      <c r="D8" s="13" t="s">
        <v>54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243</v>
      </c>
      <c r="M8" s="30" t="s">
        <v>242</v>
      </c>
      <c r="N8" s="30" t="s">
        <v>65</v>
      </c>
      <c r="O8" s="30" t="s">
        <v>62</v>
      </c>
      <c r="P8" s="30" t="s">
        <v>190</v>
      </c>
      <c r="Q8" s="31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252</v>
      </c>
      <c r="M9" s="32"/>
      <c r="N9" s="32" t="s">
        <v>246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spans="2:81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spans="2:81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spans="2:81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spans="2:8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2:17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spans="2:17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2:17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2:17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2:17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2:17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2:17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17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2:17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2:17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2:17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2:17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2:17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2:17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2:17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2:17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2:17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2:17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2:17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2:17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2:17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2:17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2:17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2:17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2:17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2:17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2:17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2:17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2:17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2:1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2:17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2:17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2:17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2:17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2:17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2:17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2:17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2:17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2:1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2:17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2:17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2:17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2:17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2:17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2:17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2:17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2:17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2:17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2:17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2:17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2:17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2:17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2:17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2:17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2:17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2:17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2:17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2:17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2:17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2:17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2:17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2:17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2:17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2:17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2:17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2:17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2:17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2:17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2:17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2:17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2:17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2:17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2:17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2:17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2:17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2:17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2:17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2:17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2:17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2:17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2:17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2:17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2:17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2:17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</row>
    <row r="103" spans="2:17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</row>
    <row r="104" spans="2:17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</row>
    <row r="105" spans="2:17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</row>
    <row r="106" spans="2:17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</row>
    <row r="107" spans="2:17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7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</row>
    <row r="109" spans="2:17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</row>
    <row r="110" spans="2:17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B12" sqref="B12:B15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187</v>
      </c>
      <c r="C1" s="76" t="s" vm="1">
        <v>257</v>
      </c>
    </row>
    <row r="2" spans="2:72">
      <c r="B2" s="56" t="s">
        <v>186</v>
      </c>
      <c r="C2" s="76" t="s">
        <v>258</v>
      </c>
    </row>
    <row r="3" spans="2:72">
      <c r="B3" s="56" t="s">
        <v>188</v>
      </c>
      <c r="C3" s="76" t="s">
        <v>259</v>
      </c>
    </row>
    <row r="4" spans="2:72">
      <c r="B4" s="56" t="s">
        <v>189</v>
      </c>
      <c r="C4" s="76">
        <v>2208</v>
      </c>
    </row>
    <row r="6" spans="2:72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72" ht="26.25" customHeight="1">
      <c r="B7" s="193" t="s">
        <v>94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5"/>
    </row>
    <row r="8" spans="2:72" s="3" customFormat="1" ht="78.75">
      <c r="B8" s="22" t="s">
        <v>124</v>
      </c>
      <c r="C8" s="30" t="s">
        <v>49</v>
      </c>
      <c r="D8" s="30" t="s">
        <v>15</v>
      </c>
      <c r="E8" s="30" t="s">
        <v>69</v>
      </c>
      <c r="F8" s="30" t="s">
        <v>110</v>
      </c>
      <c r="G8" s="30" t="s">
        <v>18</v>
      </c>
      <c r="H8" s="30" t="s">
        <v>109</v>
      </c>
      <c r="I8" s="30" t="s">
        <v>17</v>
      </c>
      <c r="J8" s="30" t="s">
        <v>19</v>
      </c>
      <c r="K8" s="30" t="s">
        <v>243</v>
      </c>
      <c r="L8" s="30" t="s">
        <v>242</v>
      </c>
      <c r="M8" s="30" t="s">
        <v>118</v>
      </c>
      <c r="N8" s="30" t="s">
        <v>62</v>
      </c>
      <c r="O8" s="30" t="s">
        <v>190</v>
      </c>
      <c r="P8" s="31" t="s">
        <v>192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252</v>
      </c>
      <c r="L9" s="32"/>
      <c r="M9" s="32" t="s">
        <v>246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72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72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72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72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H25:XFD27 D1:XFD24 D28:XFD1048576 D25:AF27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187</v>
      </c>
      <c r="C1" s="76" t="s" vm="1">
        <v>257</v>
      </c>
    </row>
    <row r="2" spans="2:65">
      <c r="B2" s="56" t="s">
        <v>186</v>
      </c>
      <c r="C2" s="76" t="s">
        <v>258</v>
      </c>
    </row>
    <row r="3" spans="2:65">
      <c r="B3" s="56" t="s">
        <v>188</v>
      </c>
      <c r="C3" s="76" t="s">
        <v>259</v>
      </c>
    </row>
    <row r="4" spans="2:65">
      <c r="B4" s="56" t="s">
        <v>189</v>
      </c>
      <c r="C4" s="76">
        <v>2208</v>
      </c>
    </row>
    <row r="6" spans="2:65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65" ht="26.25" customHeight="1">
      <c r="B7" s="193" t="s">
        <v>95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65" s="3" customFormat="1" ht="78.75">
      <c r="B8" s="22" t="s">
        <v>124</v>
      </c>
      <c r="C8" s="30" t="s">
        <v>49</v>
      </c>
      <c r="D8" s="30" t="s">
        <v>126</v>
      </c>
      <c r="E8" s="30" t="s">
        <v>125</v>
      </c>
      <c r="F8" s="30" t="s">
        <v>68</v>
      </c>
      <c r="G8" s="30" t="s">
        <v>15</v>
      </c>
      <c r="H8" s="30" t="s">
        <v>69</v>
      </c>
      <c r="I8" s="30" t="s">
        <v>110</v>
      </c>
      <c r="J8" s="30" t="s">
        <v>18</v>
      </c>
      <c r="K8" s="30" t="s">
        <v>109</v>
      </c>
      <c r="L8" s="30" t="s">
        <v>17</v>
      </c>
      <c r="M8" s="70" t="s">
        <v>19</v>
      </c>
      <c r="N8" s="30" t="s">
        <v>243</v>
      </c>
      <c r="O8" s="30" t="s">
        <v>242</v>
      </c>
      <c r="P8" s="30" t="s">
        <v>118</v>
      </c>
      <c r="Q8" s="30" t="s">
        <v>62</v>
      </c>
      <c r="R8" s="30" t="s">
        <v>190</v>
      </c>
      <c r="S8" s="31" t="s">
        <v>192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252</v>
      </c>
      <c r="O9" s="32"/>
      <c r="P9" s="32" t="s">
        <v>246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20" t="s">
        <v>122</v>
      </c>
      <c r="S10" s="20" t="s">
        <v>193</v>
      </c>
      <c r="T10" s="5"/>
      <c r="BJ10" s="1"/>
    </row>
    <row r="11" spans="2:65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5"/>
      <c r="BJ11" s="1"/>
      <c r="BM11" s="1"/>
    </row>
    <row r="12" spans="2:65" ht="20.25" customHeight="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</row>
    <row r="13" spans="2:65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</row>
    <row r="14" spans="2:65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</row>
    <row r="15" spans="2:65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</row>
    <row r="16" spans="2:6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</row>
    <row r="17" spans="2:19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</row>
    <row r="18" spans="2:19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</row>
    <row r="19" spans="2:19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</row>
    <row r="20" spans="2:19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</row>
    <row r="21" spans="2:19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</row>
    <row r="22" spans="2:19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</row>
    <row r="23" spans="2:19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</row>
    <row r="24" spans="2:19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</row>
    <row r="25" spans="2:19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</row>
    <row r="26" spans="2:19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</row>
    <row r="27" spans="2:19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</row>
    <row r="28" spans="2:19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</row>
    <row r="29" spans="2:19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</row>
    <row r="30" spans="2:19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</row>
    <row r="31" spans="2:19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</row>
    <row r="32" spans="2:19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</row>
    <row r="33" spans="2:19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</row>
    <row r="34" spans="2:19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</row>
    <row r="35" spans="2:19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</row>
    <row r="36" spans="2:19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</row>
    <row r="37" spans="2:19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</row>
    <row r="38" spans="2:19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</row>
    <row r="39" spans="2:19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</row>
    <row r="40" spans="2:19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</row>
    <row r="41" spans="2:19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</row>
    <row r="42" spans="2:19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</row>
    <row r="43" spans="2:19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</row>
    <row r="44" spans="2:19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</row>
    <row r="45" spans="2:19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</row>
    <row r="46" spans="2:19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</row>
    <row r="47" spans="2:19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</row>
    <row r="48" spans="2:19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</row>
    <row r="49" spans="2:19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</row>
    <row r="50" spans="2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</row>
    <row r="51" spans="2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</row>
    <row r="52" spans="2:19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</row>
    <row r="53" spans="2:19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</row>
    <row r="54" spans="2:19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</row>
    <row r="55" spans="2:19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</row>
    <row r="56" spans="2:19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</row>
    <row r="57" spans="2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</row>
    <row r="58" spans="2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</row>
    <row r="59" spans="2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</row>
    <row r="60" spans="2:19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</row>
    <row r="61" spans="2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</row>
    <row r="62" spans="2:19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</row>
    <row r="63" spans="2:19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</row>
    <row r="64" spans="2:19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</row>
    <row r="65" spans="2:19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</row>
    <row r="66" spans="2:19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</row>
    <row r="67" spans="2:19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</row>
    <row r="68" spans="2:19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</row>
    <row r="69" spans="2:19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</row>
    <row r="70" spans="2:19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</row>
    <row r="71" spans="2:19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</row>
    <row r="72" spans="2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</row>
    <row r="73" spans="2:19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</row>
    <row r="74" spans="2:19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</row>
    <row r="75" spans="2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</row>
    <row r="76" spans="2:19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</row>
    <row r="77" spans="2:19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</row>
    <row r="78" spans="2:19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</row>
    <row r="79" spans="2:19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</row>
    <row r="80" spans="2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</row>
    <row r="81" spans="2:19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</row>
    <row r="82" spans="2:19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</row>
    <row r="83" spans="2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</row>
    <row r="84" spans="2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</row>
    <row r="85" spans="2:19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</row>
    <row r="86" spans="2:19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</row>
    <row r="87" spans="2:19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</row>
    <row r="88" spans="2:19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</row>
    <row r="89" spans="2:19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</row>
    <row r="90" spans="2:19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</row>
    <row r="91" spans="2:19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</row>
    <row r="92" spans="2:19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</row>
    <row r="93" spans="2:19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</row>
    <row r="94" spans="2:19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</row>
    <row r="95" spans="2:19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</row>
    <row r="96" spans="2:19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</row>
    <row r="97" spans="2:19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</row>
    <row r="98" spans="2:19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</row>
    <row r="99" spans="2:19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</row>
    <row r="100" spans="2:19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</row>
    <row r="101" spans="2:19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</row>
    <row r="102" spans="2:19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</row>
    <row r="103" spans="2:19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</row>
    <row r="104" spans="2:19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</row>
    <row r="105" spans="2:19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</row>
    <row r="106" spans="2:19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</row>
    <row r="107" spans="2:19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</row>
    <row r="108" spans="2:19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</row>
    <row r="109" spans="2:19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</row>
    <row r="110" spans="2:19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39"/>
  <sheetViews>
    <sheetView rightToLeft="1" zoomScale="85" zoomScaleNormal="85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6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187</v>
      </c>
      <c r="C1" s="76" t="s" vm="1">
        <v>257</v>
      </c>
    </row>
    <row r="2" spans="2:81">
      <c r="B2" s="56" t="s">
        <v>186</v>
      </c>
      <c r="C2" s="76" t="s">
        <v>258</v>
      </c>
    </row>
    <row r="3" spans="2:81">
      <c r="B3" s="56" t="s">
        <v>188</v>
      </c>
      <c r="C3" s="76" t="s">
        <v>259</v>
      </c>
    </row>
    <row r="4" spans="2:81">
      <c r="B4" s="56" t="s">
        <v>189</v>
      </c>
      <c r="C4" s="76">
        <v>2208</v>
      </c>
    </row>
    <row r="6" spans="2:81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81" ht="26.25" customHeight="1">
      <c r="B7" s="193" t="s">
        <v>96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81" s="3" customFormat="1" ht="78.75">
      <c r="B8" s="22" t="s">
        <v>124</v>
      </c>
      <c r="C8" s="30" t="s">
        <v>49</v>
      </c>
      <c r="D8" s="30" t="s">
        <v>126</v>
      </c>
      <c r="E8" s="30" t="s">
        <v>125</v>
      </c>
      <c r="F8" s="30" t="s">
        <v>68</v>
      </c>
      <c r="G8" s="30" t="s">
        <v>15</v>
      </c>
      <c r="H8" s="30" t="s">
        <v>69</v>
      </c>
      <c r="I8" s="30" t="s">
        <v>110</v>
      </c>
      <c r="J8" s="30" t="s">
        <v>18</v>
      </c>
      <c r="K8" s="30" t="s">
        <v>109</v>
      </c>
      <c r="L8" s="30" t="s">
        <v>17</v>
      </c>
      <c r="M8" s="70" t="s">
        <v>19</v>
      </c>
      <c r="N8" s="70" t="s">
        <v>243</v>
      </c>
      <c r="O8" s="30" t="s">
        <v>242</v>
      </c>
      <c r="P8" s="30" t="s">
        <v>118</v>
      </c>
      <c r="Q8" s="30" t="s">
        <v>62</v>
      </c>
      <c r="R8" s="30" t="s">
        <v>190</v>
      </c>
      <c r="S8" s="31" t="s">
        <v>192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252</v>
      </c>
      <c r="O9" s="32"/>
      <c r="P9" s="32" t="s">
        <v>246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20" t="s">
        <v>122</v>
      </c>
      <c r="S10" s="20" t="s">
        <v>193</v>
      </c>
      <c r="T10" s="5"/>
      <c r="BZ10" s="1"/>
    </row>
    <row r="11" spans="2:81" s="141" customFormat="1" ht="18" customHeight="1">
      <c r="B11" s="102" t="s">
        <v>55</v>
      </c>
      <c r="C11" s="78"/>
      <c r="D11" s="78"/>
      <c r="E11" s="78"/>
      <c r="F11" s="78"/>
      <c r="G11" s="78"/>
      <c r="H11" s="78"/>
      <c r="I11" s="78"/>
      <c r="J11" s="87">
        <v>7.2931395073205749</v>
      </c>
      <c r="K11" s="78"/>
      <c r="L11" s="78"/>
      <c r="M11" s="86">
        <v>2.6392580380601265E-2</v>
      </c>
      <c r="N11" s="85"/>
      <c r="O11" s="87"/>
      <c r="P11" s="85">
        <f>P12+P35</f>
        <v>1609.1932599999998</v>
      </c>
      <c r="Q11" s="78"/>
      <c r="R11" s="86">
        <f>P11/$P$11</f>
        <v>1</v>
      </c>
      <c r="S11" s="86">
        <f>P11/'סכום נכסי הקרן'!$C$42</f>
        <v>1.3324724803008735E-2</v>
      </c>
      <c r="T11" s="140"/>
      <c r="BZ11" s="138"/>
      <c r="CC11" s="138"/>
    </row>
    <row r="12" spans="2:81" s="138" customFormat="1" ht="17.25" customHeight="1">
      <c r="B12" s="132" t="s">
        <v>239</v>
      </c>
      <c r="C12" s="80"/>
      <c r="D12" s="80"/>
      <c r="E12" s="80"/>
      <c r="F12" s="80"/>
      <c r="G12" s="80"/>
      <c r="H12" s="80"/>
      <c r="I12" s="80"/>
      <c r="J12" s="90">
        <v>7.4441330566238291</v>
      </c>
      <c r="K12" s="80"/>
      <c r="L12" s="80"/>
      <c r="M12" s="89">
        <v>2.5970736656271871E-2</v>
      </c>
      <c r="N12" s="88"/>
      <c r="O12" s="90"/>
      <c r="P12" s="88">
        <f>P13+P23+P30</f>
        <v>1551.7924399999997</v>
      </c>
      <c r="Q12" s="80"/>
      <c r="R12" s="89">
        <f t="shared" ref="R12:R37" si="0">P12/$P$11</f>
        <v>0.96432944294086831</v>
      </c>
      <c r="S12" s="89">
        <f>P12/'סכום נכסי הקרן'!$C$42</f>
        <v>1.2849424446625787E-2</v>
      </c>
    </row>
    <row r="13" spans="2:81" s="138" customFormat="1">
      <c r="B13" s="132" t="s">
        <v>63</v>
      </c>
      <c r="C13" s="80"/>
      <c r="D13" s="80"/>
      <c r="E13" s="80"/>
      <c r="F13" s="80"/>
      <c r="G13" s="80"/>
      <c r="H13" s="80"/>
      <c r="I13" s="80"/>
      <c r="J13" s="90">
        <v>8.379972859940553</v>
      </c>
      <c r="K13" s="80"/>
      <c r="L13" s="80"/>
      <c r="M13" s="89">
        <v>2.0167346057917621E-2</v>
      </c>
      <c r="N13" s="88"/>
      <c r="O13" s="90"/>
      <c r="P13" s="88">
        <f>SUM(P14:P21)</f>
        <v>917.22839999999985</v>
      </c>
      <c r="Q13" s="80"/>
      <c r="R13" s="89">
        <f t="shared" si="0"/>
        <v>0.56999269310884382</v>
      </c>
      <c r="S13" s="89">
        <f>P13/'סכום נכסי הקרן'!$C$42</f>
        <v>7.5949957754011584E-3</v>
      </c>
    </row>
    <row r="14" spans="2:81" s="138" customFormat="1">
      <c r="B14" s="133" t="s">
        <v>1225</v>
      </c>
      <c r="C14" s="82" t="s">
        <v>1226</v>
      </c>
      <c r="D14" s="94" t="s">
        <v>1227</v>
      </c>
      <c r="E14" s="82" t="s">
        <v>1228</v>
      </c>
      <c r="F14" s="94" t="s">
        <v>404</v>
      </c>
      <c r="G14" s="82" t="s">
        <v>318</v>
      </c>
      <c r="H14" s="82" t="s">
        <v>170</v>
      </c>
      <c r="I14" s="107">
        <v>42639</v>
      </c>
      <c r="J14" s="93">
        <v>9.3000000000000007</v>
      </c>
      <c r="K14" s="94" t="s">
        <v>172</v>
      </c>
      <c r="L14" s="95">
        <v>4.9000000000000002E-2</v>
      </c>
      <c r="M14" s="92">
        <v>1.8800000000000004E-2</v>
      </c>
      <c r="N14" s="91">
        <v>88069</v>
      </c>
      <c r="O14" s="93">
        <v>159.72</v>
      </c>
      <c r="P14" s="91">
        <v>140.66379999999998</v>
      </c>
      <c r="Q14" s="92">
        <v>4.4862302251786518E-5</v>
      </c>
      <c r="R14" s="92">
        <f t="shared" si="0"/>
        <v>8.7412620656887416E-2</v>
      </c>
      <c r="S14" s="92">
        <f>P14/'סכום נכסי הקרן'!$C$42</f>
        <v>1.1647491145628215E-3</v>
      </c>
    </row>
    <row r="15" spans="2:81" s="138" customFormat="1">
      <c r="B15" s="133" t="s">
        <v>1229</v>
      </c>
      <c r="C15" s="82" t="s">
        <v>1230</v>
      </c>
      <c r="D15" s="94" t="s">
        <v>1227</v>
      </c>
      <c r="E15" s="82" t="s">
        <v>1228</v>
      </c>
      <c r="F15" s="94" t="s">
        <v>404</v>
      </c>
      <c r="G15" s="82" t="s">
        <v>318</v>
      </c>
      <c r="H15" s="82" t="s">
        <v>170</v>
      </c>
      <c r="I15" s="107">
        <v>42639</v>
      </c>
      <c r="J15" s="93">
        <v>11.49</v>
      </c>
      <c r="K15" s="94" t="s">
        <v>172</v>
      </c>
      <c r="L15" s="95">
        <v>4.0999999999999995E-2</v>
      </c>
      <c r="M15" s="92">
        <v>2.58E-2</v>
      </c>
      <c r="N15" s="91">
        <v>275773</v>
      </c>
      <c r="O15" s="93">
        <v>125.95</v>
      </c>
      <c r="P15" s="91">
        <v>347.33611999999999</v>
      </c>
      <c r="Q15" s="92">
        <v>7.9539095140851332E-5</v>
      </c>
      <c r="R15" s="92">
        <f t="shared" si="0"/>
        <v>0.21584487620834308</v>
      </c>
      <c r="S15" s="92">
        <f>P15/'סכום נכסי הקרן'!$C$42</f>
        <v>2.8760735756156591E-3</v>
      </c>
    </row>
    <row r="16" spans="2:81" s="138" customFormat="1">
      <c r="B16" s="133" t="s">
        <v>1231</v>
      </c>
      <c r="C16" s="82" t="s">
        <v>1232</v>
      </c>
      <c r="D16" s="94" t="s">
        <v>1227</v>
      </c>
      <c r="E16" s="82" t="s">
        <v>1233</v>
      </c>
      <c r="F16" s="94" t="s">
        <v>404</v>
      </c>
      <c r="G16" s="82" t="s">
        <v>318</v>
      </c>
      <c r="H16" s="82" t="s">
        <v>168</v>
      </c>
      <c r="I16" s="107">
        <v>42796</v>
      </c>
      <c r="J16" s="93">
        <v>9.0699999999999985</v>
      </c>
      <c r="K16" s="94" t="s">
        <v>172</v>
      </c>
      <c r="L16" s="95">
        <v>2.1400000000000002E-2</v>
      </c>
      <c r="M16" s="92">
        <v>1.8800000000000001E-2</v>
      </c>
      <c r="N16" s="91">
        <v>114000</v>
      </c>
      <c r="O16" s="93">
        <v>104.11</v>
      </c>
      <c r="P16" s="91">
        <v>118.68539</v>
      </c>
      <c r="Q16" s="92">
        <v>4.3905933463253815E-4</v>
      </c>
      <c r="R16" s="92">
        <f t="shared" si="0"/>
        <v>7.3754590545575621E-2</v>
      </c>
      <c r="S16" s="92">
        <f>P16/'סכום נכסי הקרן'!$C$42</f>
        <v>9.8275962197838518E-4</v>
      </c>
    </row>
    <row r="17" spans="2:19" s="138" customFormat="1">
      <c r="B17" s="133" t="s">
        <v>1234</v>
      </c>
      <c r="C17" s="82" t="s">
        <v>1235</v>
      </c>
      <c r="D17" s="94" t="s">
        <v>1227</v>
      </c>
      <c r="E17" s="82" t="s">
        <v>1236</v>
      </c>
      <c r="F17" s="94" t="s">
        <v>404</v>
      </c>
      <c r="G17" s="82" t="s">
        <v>372</v>
      </c>
      <c r="H17" s="82" t="s">
        <v>170</v>
      </c>
      <c r="I17" s="107">
        <v>41739</v>
      </c>
      <c r="J17" s="93">
        <v>0.01</v>
      </c>
      <c r="K17" s="94" t="s">
        <v>172</v>
      </c>
      <c r="L17" s="95">
        <v>8.4000000000000005E-2</v>
      </c>
      <c r="M17" s="92">
        <v>1.84E-2</v>
      </c>
      <c r="N17" s="91">
        <v>8375</v>
      </c>
      <c r="O17" s="93">
        <v>124.02</v>
      </c>
      <c r="P17" s="91">
        <v>10.38668</v>
      </c>
      <c r="Q17" s="92">
        <v>5.4933947781947242E-5</v>
      </c>
      <c r="R17" s="92">
        <f t="shared" si="0"/>
        <v>6.4545883071869198E-3</v>
      </c>
      <c r="S17" s="92">
        <f>P17/'סכום נכסי הקרן'!$C$42</f>
        <v>8.6005612909983726E-5</v>
      </c>
    </row>
    <row r="18" spans="2:19" s="138" customFormat="1">
      <c r="B18" s="133" t="s">
        <v>1237</v>
      </c>
      <c r="C18" s="82" t="s">
        <v>1238</v>
      </c>
      <c r="D18" s="94" t="s">
        <v>1227</v>
      </c>
      <c r="E18" s="82" t="s">
        <v>403</v>
      </c>
      <c r="F18" s="94" t="s">
        <v>404</v>
      </c>
      <c r="G18" s="82" t="s">
        <v>372</v>
      </c>
      <c r="H18" s="82" t="s">
        <v>170</v>
      </c>
      <c r="I18" s="107">
        <v>39953</v>
      </c>
      <c r="J18" s="93">
        <v>2.4000000000000004</v>
      </c>
      <c r="K18" s="94" t="s">
        <v>172</v>
      </c>
      <c r="L18" s="95">
        <v>6.8499999999999991E-2</v>
      </c>
      <c r="M18" s="92">
        <v>1.84E-2</v>
      </c>
      <c r="N18" s="91">
        <v>33628</v>
      </c>
      <c r="O18" s="93">
        <v>129.22999999999999</v>
      </c>
      <c r="P18" s="91">
        <v>43.457459999999998</v>
      </c>
      <c r="Q18" s="92">
        <v>6.658337474829275E-5</v>
      </c>
      <c r="R18" s="92">
        <f t="shared" si="0"/>
        <v>2.7005743238074465E-2</v>
      </c>
      <c r="S18" s="92">
        <f>P18/'סכום נכסי הקרן'!$C$42</f>
        <v>3.598440967480563E-4</v>
      </c>
    </row>
    <row r="19" spans="2:19" s="138" customFormat="1">
      <c r="B19" s="133" t="s">
        <v>1239</v>
      </c>
      <c r="C19" s="82" t="s">
        <v>1240</v>
      </c>
      <c r="D19" s="94" t="s">
        <v>1227</v>
      </c>
      <c r="E19" s="82" t="s">
        <v>1241</v>
      </c>
      <c r="F19" s="94" t="s">
        <v>404</v>
      </c>
      <c r="G19" s="82" t="s">
        <v>372</v>
      </c>
      <c r="H19" s="82" t="s">
        <v>170</v>
      </c>
      <c r="I19" s="107">
        <v>39953</v>
      </c>
      <c r="J19" s="93">
        <v>5.09</v>
      </c>
      <c r="K19" s="94" t="s">
        <v>172</v>
      </c>
      <c r="L19" s="95">
        <v>5.5999999999999994E-2</v>
      </c>
      <c r="M19" s="92">
        <v>1.09E-2</v>
      </c>
      <c r="N19" s="91">
        <v>39243.919999999998</v>
      </c>
      <c r="O19" s="93">
        <v>149.61000000000001</v>
      </c>
      <c r="P19" s="91">
        <v>58.712820000000001</v>
      </c>
      <c r="Q19" s="92">
        <v>4.2952379760525088E-5</v>
      </c>
      <c r="R19" s="92">
        <f t="shared" si="0"/>
        <v>3.6485872430263605E-2</v>
      </c>
      <c r="S19" s="92">
        <f>P19/'סכום נכסי הקרן'!$C$42</f>
        <v>4.8616420933094605E-4</v>
      </c>
    </row>
    <row r="20" spans="2:19" s="138" customFormat="1">
      <c r="B20" s="133" t="s">
        <v>1242</v>
      </c>
      <c r="C20" s="82" t="s">
        <v>1243</v>
      </c>
      <c r="D20" s="94" t="s">
        <v>1227</v>
      </c>
      <c r="E20" s="82" t="s">
        <v>334</v>
      </c>
      <c r="F20" s="94" t="s">
        <v>317</v>
      </c>
      <c r="G20" s="82" t="s">
        <v>519</v>
      </c>
      <c r="H20" s="82" t="s">
        <v>170</v>
      </c>
      <c r="I20" s="107">
        <v>39953</v>
      </c>
      <c r="J20" s="93">
        <v>4.7</v>
      </c>
      <c r="K20" s="94" t="s">
        <v>172</v>
      </c>
      <c r="L20" s="95">
        <v>5.7500000000000002E-2</v>
      </c>
      <c r="M20" s="92">
        <v>8.0999999999999996E-3</v>
      </c>
      <c r="N20" s="91">
        <v>126711</v>
      </c>
      <c r="O20" s="93">
        <v>148.94</v>
      </c>
      <c r="P20" s="91">
        <v>188.72335000000001</v>
      </c>
      <c r="Q20" s="92">
        <v>9.7320276497695857E-5</v>
      </c>
      <c r="R20" s="92">
        <f t="shared" si="0"/>
        <v>0.11727823791655705</v>
      </c>
      <c r="S20" s="92">
        <f>P20/'סכום נכסי הקרן'!$C$42</f>
        <v>1.5627002456199072E-3</v>
      </c>
    </row>
    <row r="21" spans="2:19" s="138" customFormat="1">
      <c r="B21" s="133" t="s">
        <v>1244</v>
      </c>
      <c r="C21" s="82" t="s">
        <v>1245</v>
      </c>
      <c r="D21" s="94" t="s">
        <v>1227</v>
      </c>
      <c r="E21" s="82" t="s">
        <v>1246</v>
      </c>
      <c r="F21" s="94" t="s">
        <v>845</v>
      </c>
      <c r="G21" s="82" t="s">
        <v>817</v>
      </c>
      <c r="H21" s="82"/>
      <c r="I21" s="107">
        <v>39953</v>
      </c>
      <c r="J21" s="93">
        <v>2.5599999999999996</v>
      </c>
      <c r="K21" s="94" t="s">
        <v>172</v>
      </c>
      <c r="L21" s="95">
        <v>5.5999999999999994E-2</v>
      </c>
      <c r="M21" s="92">
        <v>0.1487</v>
      </c>
      <c r="N21" s="91">
        <v>9627.41</v>
      </c>
      <c r="O21" s="93">
        <v>96.212500000000006</v>
      </c>
      <c r="P21" s="91">
        <v>9.2627800000000011</v>
      </c>
      <c r="Q21" s="92">
        <v>8.1135465327490094E-6</v>
      </c>
      <c r="R21" s="92">
        <f t="shared" si="0"/>
        <v>5.7561638059557881E-3</v>
      </c>
      <c r="S21" s="92">
        <f>P21/'סכום נכסי הקרן'!$C$42</f>
        <v>7.6699298635400255E-5</v>
      </c>
    </row>
    <row r="22" spans="2:19" s="138" customFormat="1">
      <c r="B22" s="133"/>
      <c r="C22" s="82"/>
      <c r="D22" s="82"/>
      <c r="E22" s="82"/>
      <c r="F22" s="82"/>
      <c r="G22" s="82"/>
      <c r="H22" s="82"/>
      <c r="I22" s="82"/>
      <c r="J22" s="93"/>
      <c r="K22" s="82"/>
      <c r="L22" s="82"/>
      <c r="M22" s="92"/>
      <c r="N22" s="91"/>
      <c r="O22" s="93"/>
      <c r="P22" s="82"/>
      <c r="Q22" s="82"/>
      <c r="R22" s="92"/>
      <c r="S22" s="82"/>
    </row>
    <row r="23" spans="2:19" s="138" customFormat="1">
      <c r="B23" s="132" t="s">
        <v>64</v>
      </c>
      <c r="C23" s="80"/>
      <c r="D23" s="80"/>
      <c r="E23" s="80"/>
      <c r="F23" s="80"/>
      <c r="G23" s="80"/>
      <c r="H23" s="80"/>
      <c r="I23" s="80"/>
      <c r="J23" s="90">
        <v>6.4300746459362168</v>
      </c>
      <c r="K23" s="80"/>
      <c r="L23" s="80"/>
      <c r="M23" s="89">
        <v>3.0676722040510383E-2</v>
      </c>
      <c r="N23" s="88"/>
      <c r="O23" s="90"/>
      <c r="P23" s="88">
        <v>515.25108999999998</v>
      </c>
      <c r="Q23" s="80"/>
      <c r="R23" s="89">
        <f t="shared" si="0"/>
        <v>0.32019217505298281</v>
      </c>
      <c r="S23" s="89">
        <f>P23/'סכום נכסי הקרן'!$C$42</f>
        <v>4.2664726166577946E-3</v>
      </c>
    </row>
    <row r="24" spans="2:19" s="138" customFormat="1">
      <c r="B24" s="133" t="s">
        <v>1249</v>
      </c>
      <c r="C24" s="82" t="s">
        <v>1250</v>
      </c>
      <c r="D24" s="94" t="s">
        <v>1227</v>
      </c>
      <c r="E24" s="82" t="s">
        <v>1233</v>
      </c>
      <c r="F24" s="94" t="s">
        <v>404</v>
      </c>
      <c r="G24" s="82" t="s">
        <v>318</v>
      </c>
      <c r="H24" s="82" t="s">
        <v>168</v>
      </c>
      <c r="I24" s="107">
        <v>42796</v>
      </c>
      <c r="J24" s="93">
        <v>8.3400000000000016</v>
      </c>
      <c r="K24" s="94" t="s">
        <v>172</v>
      </c>
      <c r="L24" s="95">
        <v>3.7400000000000003E-2</v>
      </c>
      <c r="M24" s="92">
        <v>3.3500000000000002E-2</v>
      </c>
      <c r="N24" s="91">
        <v>114000</v>
      </c>
      <c r="O24" s="93">
        <v>104.7</v>
      </c>
      <c r="P24" s="91">
        <v>119.35800999999999</v>
      </c>
      <c r="Q24" s="92">
        <v>2.2133429633167527E-4</v>
      </c>
      <c r="R24" s="92">
        <f t="shared" si="0"/>
        <v>7.417257638774849E-2</v>
      </c>
      <c r="S24" s="92">
        <f>P24/'סכום נכסי הקרן'!$C$42</f>
        <v>9.8832916829689229E-4</v>
      </c>
    </row>
    <row r="25" spans="2:19" s="138" customFormat="1">
      <c r="B25" s="133" t="s">
        <v>1251</v>
      </c>
      <c r="C25" s="82" t="s">
        <v>1252</v>
      </c>
      <c r="D25" s="94" t="s">
        <v>1227</v>
      </c>
      <c r="E25" s="82" t="s">
        <v>1233</v>
      </c>
      <c r="F25" s="94" t="s">
        <v>404</v>
      </c>
      <c r="G25" s="82" t="s">
        <v>318</v>
      </c>
      <c r="H25" s="82" t="s">
        <v>168</v>
      </c>
      <c r="I25" s="107">
        <v>42796</v>
      </c>
      <c r="J25" s="93">
        <v>5.29</v>
      </c>
      <c r="K25" s="94" t="s">
        <v>172</v>
      </c>
      <c r="L25" s="95">
        <v>2.5000000000000001E-2</v>
      </c>
      <c r="M25" s="92">
        <v>2.1299999999999999E-2</v>
      </c>
      <c r="N25" s="91">
        <v>152000</v>
      </c>
      <c r="O25" s="93">
        <v>102.84</v>
      </c>
      <c r="P25" s="91">
        <v>156.3168</v>
      </c>
      <c r="Q25" s="92">
        <v>2.0956961020052504E-4</v>
      </c>
      <c r="R25" s="92">
        <f t="shared" si="0"/>
        <v>9.7139855035187017E-2</v>
      </c>
      <c r="S25" s="92">
        <f>P25/'סכום נכסי הקרן'!$C$42</f>
        <v>1.2943618357480295E-3</v>
      </c>
    </row>
    <row r="26" spans="2:19" s="138" customFormat="1">
      <c r="B26" s="133" t="s">
        <v>1253</v>
      </c>
      <c r="C26" s="82" t="s">
        <v>1254</v>
      </c>
      <c r="D26" s="94" t="s">
        <v>1227</v>
      </c>
      <c r="E26" s="82" t="s">
        <v>1255</v>
      </c>
      <c r="F26" s="94" t="s">
        <v>358</v>
      </c>
      <c r="G26" s="82" t="s">
        <v>372</v>
      </c>
      <c r="H26" s="82" t="s">
        <v>168</v>
      </c>
      <c r="I26" s="107">
        <v>42598</v>
      </c>
      <c r="J26" s="93">
        <v>6.37</v>
      </c>
      <c r="K26" s="94" t="s">
        <v>172</v>
      </c>
      <c r="L26" s="95">
        <v>3.1E-2</v>
      </c>
      <c r="M26" s="92">
        <v>2.9199999999999993E-2</v>
      </c>
      <c r="N26" s="91">
        <v>171000</v>
      </c>
      <c r="O26" s="93">
        <v>101.32</v>
      </c>
      <c r="P26" s="91">
        <v>173.25720000000001</v>
      </c>
      <c r="Q26" s="92">
        <v>4.4999999999999999E-4</v>
      </c>
      <c r="R26" s="92">
        <f t="shared" si="0"/>
        <v>0.10766711762140989</v>
      </c>
      <c r="S26" s="92">
        <f>P26/'סכום נכסי הקרן'!$C$42</f>
        <v>1.4346347126384593E-3</v>
      </c>
    </row>
    <row r="27" spans="2:19" s="138" customFormat="1">
      <c r="B27" s="133" t="s">
        <v>1256</v>
      </c>
      <c r="C27" s="82" t="s">
        <v>1257</v>
      </c>
      <c r="D27" s="94" t="s">
        <v>1227</v>
      </c>
      <c r="E27" s="82" t="s">
        <v>1258</v>
      </c>
      <c r="F27" s="94" t="s">
        <v>1259</v>
      </c>
      <c r="G27" s="82" t="s">
        <v>604</v>
      </c>
      <c r="H27" s="82" t="s">
        <v>170</v>
      </c>
      <c r="I27" s="107">
        <v>42873</v>
      </c>
      <c r="J27" s="93">
        <v>6.1800000000000006</v>
      </c>
      <c r="K27" s="94" t="s">
        <v>172</v>
      </c>
      <c r="L27" s="95">
        <v>4.9500000000000002E-2</v>
      </c>
      <c r="M27" s="92">
        <v>5.5099999999999996E-2</v>
      </c>
      <c r="N27" s="91">
        <v>60000</v>
      </c>
      <c r="O27" s="93">
        <v>100.88</v>
      </c>
      <c r="P27" s="91">
        <v>60.527989999999996</v>
      </c>
      <c r="Q27" s="92">
        <v>1.875E-4</v>
      </c>
      <c r="R27" s="92">
        <f t="shared" si="0"/>
        <v>3.7613872431953889E-2</v>
      </c>
      <c r="S27" s="92">
        <f>P27/'סכום נכסי הקרן'!$C$42</f>
        <v>5.0119449893126246E-4</v>
      </c>
    </row>
    <row r="28" spans="2:19" s="138" customFormat="1">
      <c r="B28" s="133" t="s">
        <v>1260</v>
      </c>
      <c r="C28" s="82" t="s">
        <v>1261</v>
      </c>
      <c r="D28" s="94" t="s">
        <v>1227</v>
      </c>
      <c r="E28" s="82" t="s">
        <v>1262</v>
      </c>
      <c r="F28" s="94" t="s">
        <v>358</v>
      </c>
      <c r="G28" s="82" t="s">
        <v>604</v>
      </c>
      <c r="H28" s="82" t="s">
        <v>168</v>
      </c>
      <c r="I28" s="107">
        <v>41903</v>
      </c>
      <c r="J28" s="93">
        <v>2.25</v>
      </c>
      <c r="K28" s="94" t="s">
        <v>172</v>
      </c>
      <c r="L28" s="95">
        <v>5.1500000000000004E-2</v>
      </c>
      <c r="M28" s="92">
        <v>1.4499999999999999E-2</v>
      </c>
      <c r="N28" s="91">
        <v>5319.27</v>
      </c>
      <c r="O28" s="93">
        <v>108.87</v>
      </c>
      <c r="P28" s="91">
        <v>5.7910900000000005</v>
      </c>
      <c r="Q28" s="92">
        <v>5.8823518353194951E-5</v>
      </c>
      <c r="R28" s="92">
        <f t="shared" si="0"/>
        <v>3.5987535766835122E-3</v>
      </c>
      <c r="S28" s="92">
        <f>P28/'סכום נכסי הקרן'!$C$42</f>
        <v>4.79524010431512E-5</v>
      </c>
    </row>
    <row r="29" spans="2:19" s="138" customFormat="1">
      <c r="B29" s="133"/>
      <c r="C29" s="82"/>
      <c r="D29" s="82"/>
      <c r="E29" s="82"/>
      <c r="F29" s="82"/>
      <c r="G29" s="82"/>
      <c r="H29" s="82"/>
      <c r="I29" s="82"/>
      <c r="J29" s="93"/>
      <c r="K29" s="82"/>
      <c r="L29" s="82"/>
      <c r="M29" s="92"/>
      <c r="N29" s="91"/>
      <c r="O29" s="93"/>
      <c r="P29" s="82"/>
      <c r="Q29" s="82"/>
      <c r="R29" s="92"/>
      <c r="S29" s="82"/>
    </row>
    <row r="30" spans="2:19" s="138" customFormat="1">
      <c r="B30" s="132" t="s">
        <v>51</v>
      </c>
      <c r="C30" s="80"/>
      <c r="D30" s="80"/>
      <c r="E30" s="80"/>
      <c r="F30" s="80"/>
      <c r="G30" s="80"/>
      <c r="H30" s="80"/>
      <c r="I30" s="80"/>
      <c r="J30" s="90">
        <v>4.6256088857077131</v>
      </c>
      <c r="K30" s="80"/>
      <c r="L30" s="80"/>
      <c r="M30" s="89">
        <v>5.0282978352307953E-2</v>
      </c>
      <c r="N30" s="88"/>
      <c r="O30" s="90"/>
      <c r="P30" s="88">
        <v>119.31295</v>
      </c>
      <c r="Q30" s="80"/>
      <c r="R30" s="89">
        <f t="shared" si="0"/>
        <v>7.414457477904178E-2</v>
      </c>
      <c r="S30" s="89">
        <f>P30/'סכום נכסי הקרן'!$C$42</f>
        <v>9.8795605456683403E-4</v>
      </c>
    </row>
    <row r="31" spans="2:19" s="138" customFormat="1">
      <c r="B31" s="133" t="s">
        <v>1263</v>
      </c>
      <c r="C31" s="82" t="s">
        <v>1264</v>
      </c>
      <c r="D31" s="94" t="s">
        <v>1227</v>
      </c>
      <c r="E31" s="82" t="s">
        <v>823</v>
      </c>
      <c r="F31" s="94" t="s">
        <v>824</v>
      </c>
      <c r="G31" s="82" t="s">
        <v>519</v>
      </c>
      <c r="H31" s="82" t="s">
        <v>170</v>
      </c>
      <c r="I31" s="107">
        <v>42625</v>
      </c>
      <c r="J31" s="93">
        <v>4.66</v>
      </c>
      <c r="K31" s="94" t="s">
        <v>171</v>
      </c>
      <c r="L31" s="95">
        <v>4.4500000000000005E-2</v>
      </c>
      <c r="M31" s="92">
        <v>3.8300000000000008E-2</v>
      </c>
      <c r="N31" s="91">
        <v>31395</v>
      </c>
      <c r="O31" s="93">
        <v>104.37</v>
      </c>
      <c r="P31" s="91">
        <v>114.55328999999999</v>
      </c>
      <c r="Q31" s="92">
        <v>2.2894635866668728E-4</v>
      </c>
      <c r="R31" s="92">
        <f t="shared" si="0"/>
        <v>7.1186782127088954E-2</v>
      </c>
      <c r="S31" s="92">
        <f>P31/'סכום נכסי הקרן'!$C$42</f>
        <v>9.4854428145520111E-4</v>
      </c>
    </row>
    <row r="32" spans="2:19" s="138" customFormat="1">
      <c r="B32" s="133" t="s">
        <v>1265</v>
      </c>
      <c r="C32" s="82" t="s">
        <v>1266</v>
      </c>
      <c r="D32" s="94" t="s">
        <v>1227</v>
      </c>
      <c r="E32" s="82" t="s">
        <v>1267</v>
      </c>
      <c r="F32" s="94" t="s">
        <v>404</v>
      </c>
      <c r="G32" s="82" t="s">
        <v>817</v>
      </c>
      <c r="H32" s="82"/>
      <c r="I32" s="107">
        <v>41840</v>
      </c>
      <c r="J32" s="93">
        <v>4.82</v>
      </c>
      <c r="K32" s="94" t="s">
        <v>171</v>
      </c>
      <c r="L32" s="95">
        <v>0.03</v>
      </c>
      <c r="M32" s="92">
        <v>0.32539999999999997</v>
      </c>
      <c r="N32" s="91">
        <v>3244.29</v>
      </c>
      <c r="O32" s="93">
        <v>27.02</v>
      </c>
      <c r="P32" s="91">
        <v>3.0645899999999999</v>
      </c>
      <c r="Q32" s="92">
        <v>9.1214843932728796E-6</v>
      </c>
      <c r="R32" s="92">
        <f t="shared" si="0"/>
        <v>1.9044263210498411E-3</v>
      </c>
      <c r="S32" s="92">
        <f>P32/'סכום נכסי הקרן'!$C$42</f>
        <v>2.5375956635595494E-5</v>
      </c>
    </row>
    <row r="33" spans="2:19" s="138" customFormat="1">
      <c r="B33" s="133" t="s">
        <v>1268</v>
      </c>
      <c r="C33" s="82" t="s">
        <v>1269</v>
      </c>
      <c r="D33" s="94" t="s">
        <v>1227</v>
      </c>
      <c r="E33" s="82" t="s">
        <v>1267</v>
      </c>
      <c r="F33" s="94" t="s">
        <v>404</v>
      </c>
      <c r="G33" s="82" t="s">
        <v>817</v>
      </c>
      <c r="H33" s="82"/>
      <c r="I33" s="107">
        <v>41840</v>
      </c>
      <c r="J33" s="93">
        <v>1.9500000000000002</v>
      </c>
      <c r="K33" s="94" t="s">
        <v>171</v>
      </c>
      <c r="L33" s="95">
        <v>4.0999999999999995E-2</v>
      </c>
      <c r="M33" s="92">
        <v>0.36269999999999997</v>
      </c>
      <c r="N33" s="91">
        <v>865.81</v>
      </c>
      <c r="O33" s="93">
        <v>56</v>
      </c>
      <c r="P33" s="91">
        <v>1.6950699999999999</v>
      </c>
      <c r="Q33" s="92">
        <v>2.4284048848575501E-5</v>
      </c>
      <c r="R33" s="92">
        <f t="shared" si="0"/>
        <v>1.0533663309029769E-3</v>
      </c>
      <c r="S33" s="92">
        <f>P33/'סכום נכסי הקרן'!$C$42</f>
        <v>1.4035816476037203E-5</v>
      </c>
    </row>
    <row r="34" spans="2:19" s="138" customFormat="1">
      <c r="B34" s="133"/>
      <c r="C34" s="82"/>
      <c r="D34" s="82"/>
      <c r="E34" s="82"/>
      <c r="F34" s="82"/>
      <c r="G34" s="82"/>
      <c r="H34" s="82"/>
      <c r="I34" s="82"/>
      <c r="J34" s="93"/>
      <c r="K34" s="82"/>
      <c r="L34" s="82"/>
      <c r="M34" s="92"/>
      <c r="N34" s="91"/>
      <c r="O34" s="93"/>
      <c r="P34" s="82"/>
      <c r="Q34" s="82"/>
      <c r="R34" s="92"/>
      <c r="S34" s="82"/>
    </row>
    <row r="35" spans="2:19" s="138" customFormat="1">
      <c r="B35" s="132" t="s">
        <v>238</v>
      </c>
      <c r="C35" s="80"/>
      <c r="D35" s="80"/>
      <c r="E35" s="80"/>
      <c r="F35" s="80"/>
      <c r="G35" s="80"/>
      <c r="H35" s="80"/>
      <c r="I35" s="80"/>
      <c r="J35" s="90">
        <v>3.21</v>
      </c>
      <c r="K35" s="80"/>
      <c r="L35" s="80"/>
      <c r="M35" s="89">
        <v>3.7799999999999993E-2</v>
      </c>
      <c r="N35" s="88"/>
      <c r="O35" s="90"/>
      <c r="P35" s="88">
        <v>57.400820000000003</v>
      </c>
      <c r="Q35" s="80"/>
      <c r="R35" s="89">
        <f t="shared" si="0"/>
        <v>3.5670557059131615E-2</v>
      </c>
      <c r="S35" s="89">
        <f>P35/'סכום נכסי הקרן'!$C$42</f>
        <v>4.7530035638294936E-4</v>
      </c>
    </row>
    <row r="36" spans="2:19" s="138" customFormat="1">
      <c r="B36" s="132" t="s">
        <v>74</v>
      </c>
      <c r="C36" s="80"/>
      <c r="D36" s="80"/>
      <c r="E36" s="80"/>
      <c r="F36" s="80"/>
      <c r="G36" s="80"/>
      <c r="H36" s="80"/>
      <c r="I36" s="80"/>
      <c r="J36" s="90">
        <v>3.21</v>
      </c>
      <c r="K36" s="80"/>
      <c r="L36" s="80"/>
      <c r="M36" s="89">
        <v>3.7799999999999993E-2</v>
      </c>
      <c r="N36" s="88"/>
      <c r="O36" s="90"/>
      <c r="P36" s="88">
        <v>57.400820000000003</v>
      </c>
      <c r="Q36" s="80"/>
      <c r="R36" s="89">
        <f t="shared" si="0"/>
        <v>3.5670557059131615E-2</v>
      </c>
      <c r="S36" s="89">
        <f>P36/'סכום נכסי הקרן'!$C$42</f>
        <v>4.7530035638294936E-4</v>
      </c>
    </row>
    <row r="37" spans="2:19" s="138" customFormat="1">
      <c r="B37" s="133" t="s">
        <v>1270</v>
      </c>
      <c r="C37" s="82" t="s">
        <v>1271</v>
      </c>
      <c r="D37" s="94" t="s">
        <v>1227</v>
      </c>
      <c r="E37" s="82"/>
      <c r="F37" s="94" t="s">
        <v>1259</v>
      </c>
      <c r="G37" s="82" t="s">
        <v>1272</v>
      </c>
      <c r="H37" s="82" t="s">
        <v>1217</v>
      </c>
      <c r="I37" s="107">
        <v>42135</v>
      </c>
      <c r="J37" s="93">
        <v>3.21</v>
      </c>
      <c r="K37" s="94" t="s">
        <v>171</v>
      </c>
      <c r="L37" s="95">
        <v>0.06</v>
      </c>
      <c r="M37" s="92">
        <v>3.7799999999999993E-2</v>
      </c>
      <c r="N37" s="91">
        <v>15000</v>
      </c>
      <c r="O37" s="93">
        <v>109.46</v>
      </c>
      <c r="P37" s="91">
        <v>57.400820000000003</v>
      </c>
      <c r="Q37" s="92">
        <v>1.8181818181818182E-5</v>
      </c>
      <c r="R37" s="92">
        <f t="shared" si="0"/>
        <v>3.5670557059131615E-2</v>
      </c>
      <c r="S37" s="92">
        <f>P37/'סכום נכסי הקרן'!$C$42</f>
        <v>4.7530035638294936E-4</v>
      </c>
    </row>
    <row r="38" spans="2:19" s="138" customFormat="1">
      <c r="B38" s="143"/>
    </row>
    <row r="39" spans="2:19" s="138" customFormat="1">
      <c r="B39" s="143"/>
    </row>
    <row r="40" spans="2:19" s="138" customFormat="1">
      <c r="B40" s="143"/>
    </row>
    <row r="41" spans="2:19" s="138" customFormat="1">
      <c r="B41" s="144" t="s">
        <v>256</v>
      </c>
    </row>
    <row r="42" spans="2:19" s="138" customFormat="1">
      <c r="B42" s="144" t="s">
        <v>120</v>
      </c>
    </row>
    <row r="43" spans="2:19" s="138" customFormat="1">
      <c r="B43" s="144" t="s">
        <v>241</v>
      </c>
    </row>
    <row r="44" spans="2:19" s="138" customFormat="1">
      <c r="B44" s="144" t="s">
        <v>251</v>
      </c>
    </row>
    <row r="45" spans="2:19" s="138" customFormat="1">
      <c r="B45" s="143"/>
    </row>
    <row r="46" spans="2:19" s="138" customFormat="1">
      <c r="B46" s="143"/>
    </row>
    <row r="47" spans="2:19" s="138" customFormat="1">
      <c r="B47" s="143"/>
    </row>
    <row r="48" spans="2:19" s="138" customFormat="1">
      <c r="B48" s="143"/>
    </row>
    <row r="49" spans="2:5" s="138" customFormat="1">
      <c r="B49" s="143"/>
    </row>
    <row r="50" spans="2:5" s="138" customFormat="1">
      <c r="B50" s="143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7" spans="2:5">
      <c r="B537" s="43"/>
    </row>
    <row r="538" spans="2:5">
      <c r="B538" s="43"/>
    </row>
    <row r="539" spans="2:5">
      <c r="B539" s="3"/>
    </row>
  </sheetData>
  <sheetProtection sheet="1" objects="1" scenarios="1"/>
  <mergeCells count="2">
    <mergeCell ref="B6:S6"/>
    <mergeCell ref="B7:S7"/>
  </mergeCells>
  <phoneticPr fontId="5" type="noConversion"/>
  <conditionalFormatting sqref="B12:B37">
    <cfRule type="cellIs" dxfId="16" priority="1" operator="equal">
      <formula>"NR3"</formula>
    </cfRule>
  </conditionalFormatting>
  <dataValidations count="1">
    <dataValidation allowBlank="1" showInputMessage="1" showErrorMessage="1" sqref="D35:XFD1048576 D31:AF34 AH31:XFD34 D1:XFD30 A1:B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>
      <selection activeCell="M12" sqref="M12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187</v>
      </c>
      <c r="C1" s="76" t="s" vm="1">
        <v>257</v>
      </c>
    </row>
    <row r="2" spans="2:98">
      <c r="B2" s="56" t="s">
        <v>186</v>
      </c>
      <c r="C2" s="76" t="s">
        <v>258</v>
      </c>
    </row>
    <row r="3" spans="2:98">
      <c r="B3" s="56" t="s">
        <v>188</v>
      </c>
      <c r="C3" s="76" t="s">
        <v>259</v>
      </c>
    </row>
    <row r="4" spans="2:98">
      <c r="B4" s="56" t="s">
        <v>189</v>
      </c>
      <c r="C4" s="76">
        <v>2208</v>
      </c>
    </row>
    <row r="6" spans="2:98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2:98" ht="26.25" customHeight="1">
      <c r="B7" s="193" t="s">
        <v>97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2:98" s="3" customFormat="1" ht="63">
      <c r="B8" s="22" t="s">
        <v>124</v>
      </c>
      <c r="C8" s="30" t="s">
        <v>49</v>
      </c>
      <c r="D8" s="30" t="s">
        <v>126</v>
      </c>
      <c r="E8" s="30" t="s">
        <v>125</v>
      </c>
      <c r="F8" s="30" t="s">
        <v>68</v>
      </c>
      <c r="G8" s="30" t="s">
        <v>109</v>
      </c>
      <c r="H8" s="30" t="s">
        <v>243</v>
      </c>
      <c r="I8" s="30" t="s">
        <v>242</v>
      </c>
      <c r="J8" s="30" t="s">
        <v>118</v>
      </c>
      <c r="K8" s="30" t="s">
        <v>62</v>
      </c>
      <c r="L8" s="30" t="s">
        <v>190</v>
      </c>
      <c r="M8" s="31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252</v>
      </c>
      <c r="I9" s="32"/>
      <c r="J9" s="32" t="s">
        <v>246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7" t="s">
        <v>32</v>
      </c>
      <c r="C11" s="123"/>
      <c r="D11" s="123"/>
      <c r="E11" s="123"/>
      <c r="F11" s="123"/>
      <c r="G11" s="123"/>
      <c r="H11" s="124"/>
      <c r="I11" s="124"/>
      <c r="J11" s="124">
        <v>186.46332999999998</v>
      </c>
      <c r="K11" s="123"/>
      <c r="L11" s="125">
        <v>1</v>
      </c>
      <c r="M11" s="125">
        <f>'לא סחיר - מניות'!J11/'סכום נכסי הקרן'!$C$42</f>
        <v>1.5439864308794103E-3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17" t="s">
        <v>239</v>
      </c>
      <c r="C12" s="123"/>
      <c r="D12" s="123"/>
      <c r="E12" s="123"/>
      <c r="F12" s="123"/>
      <c r="G12" s="123"/>
      <c r="H12" s="124"/>
      <c r="I12" s="124"/>
      <c r="J12" s="124">
        <v>26.306009999999997</v>
      </c>
      <c r="K12" s="123"/>
      <c r="L12" s="125">
        <v>0.14107873113710884</v>
      </c>
      <c r="M12" s="125">
        <f>'לא סחיר - מניות'!J12/'סכום נכסי הקרן'!$C$42</f>
        <v>2.178236465613806E-4</v>
      </c>
    </row>
    <row r="13" spans="2:98">
      <c r="B13" s="117" t="s">
        <v>239</v>
      </c>
      <c r="C13" s="123"/>
      <c r="D13" s="123"/>
      <c r="E13" s="123"/>
      <c r="F13" s="123"/>
      <c r="G13" s="123"/>
      <c r="H13" s="124"/>
      <c r="I13" s="124"/>
      <c r="J13" s="124">
        <v>26.306009999999997</v>
      </c>
      <c r="K13" s="123"/>
      <c r="L13" s="125">
        <v>0.14107873113710884</v>
      </c>
      <c r="M13" s="125">
        <f>'לא סחיר - מניות'!J13/'סכום נכסי הקרן'!$C$42</f>
        <v>2.178236465613806E-4</v>
      </c>
    </row>
    <row r="14" spans="2:98">
      <c r="B14" s="84" t="s">
        <v>1273</v>
      </c>
      <c r="C14" s="82">
        <v>4960</v>
      </c>
      <c r="D14" s="94" t="s">
        <v>30</v>
      </c>
      <c r="E14" s="82" t="s">
        <v>1274</v>
      </c>
      <c r="F14" s="94" t="s">
        <v>198</v>
      </c>
      <c r="G14" s="94" t="s">
        <v>173</v>
      </c>
      <c r="H14" s="91">
        <v>6026.96</v>
      </c>
      <c r="I14" s="91">
        <v>100</v>
      </c>
      <c r="J14" s="91">
        <v>24.022860000000001</v>
      </c>
      <c r="K14" s="92">
        <v>2.3564817068438322E-4</v>
      </c>
      <c r="L14" s="92">
        <v>0.12883423244666928</v>
      </c>
      <c r="M14" s="92">
        <f>'לא סחיר - מניות'!J14/'סכום נכסי הקרן'!$C$42</f>
        <v>1.9891830673042125E-4</v>
      </c>
    </row>
    <row r="15" spans="2:98">
      <c r="B15" s="84" t="s">
        <v>1275</v>
      </c>
      <c r="C15" s="82" t="s">
        <v>1276</v>
      </c>
      <c r="D15" s="94" t="s">
        <v>30</v>
      </c>
      <c r="E15" s="82" t="s">
        <v>1267</v>
      </c>
      <c r="F15" s="94" t="s">
        <v>404</v>
      </c>
      <c r="G15" s="94" t="s">
        <v>171</v>
      </c>
      <c r="H15" s="91">
        <v>49.79</v>
      </c>
      <c r="I15" s="91">
        <v>1311.0867000000001</v>
      </c>
      <c r="J15" s="91">
        <v>2.2821500000000001</v>
      </c>
      <c r="K15" s="92">
        <v>5.0779569086881646E-6</v>
      </c>
      <c r="L15" s="92">
        <v>1.2239135705663953E-2</v>
      </c>
      <c r="M15" s="92">
        <f>'לא סחיר - מניות'!J15/'סכום נכסי הקרן'!$C$42</f>
        <v>1.8897059455236838E-5</v>
      </c>
    </row>
    <row r="16" spans="2:98">
      <c r="B16" s="81"/>
      <c r="C16" s="82"/>
      <c r="D16" s="82"/>
      <c r="E16" s="82"/>
      <c r="F16" s="82"/>
      <c r="G16" s="82"/>
      <c r="H16" s="91"/>
      <c r="I16" s="91"/>
      <c r="J16" s="82"/>
      <c r="K16" s="82"/>
      <c r="L16" s="92"/>
      <c r="M16" s="82"/>
    </row>
    <row r="17" spans="2:13">
      <c r="B17" s="117" t="s">
        <v>238</v>
      </c>
      <c r="C17" s="123"/>
      <c r="D17" s="123"/>
      <c r="E17" s="123"/>
      <c r="F17" s="123"/>
      <c r="G17" s="123"/>
      <c r="H17" s="124"/>
      <c r="I17" s="124"/>
      <c r="J17" s="124">
        <v>160.15732</v>
      </c>
      <c r="K17" s="123"/>
      <c r="L17" s="125">
        <v>0.85892126886289122</v>
      </c>
      <c r="M17" s="125">
        <f>'לא סחיר - מניות'!J17/'סכום נכסי הקרן'!$C$42</f>
        <v>1.3261627843180299E-3</v>
      </c>
    </row>
    <row r="18" spans="2:13">
      <c r="B18" s="117" t="s">
        <v>66</v>
      </c>
      <c r="C18" s="123"/>
      <c r="D18" s="123"/>
      <c r="E18" s="123"/>
      <c r="F18" s="123"/>
      <c r="G18" s="123"/>
      <c r="H18" s="124"/>
      <c r="I18" s="124"/>
      <c r="J18" s="124">
        <v>160.15732</v>
      </c>
      <c r="K18" s="123"/>
      <c r="L18" s="125">
        <v>0.85892126886289122</v>
      </c>
      <c r="M18" s="125">
        <f>'לא סחיר - מניות'!J18/'סכום נכסי הקרן'!$C$42</f>
        <v>1.3261627843180299E-3</v>
      </c>
    </row>
    <row r="19" spans="2:13">
      <c r="B19" s="84" t="s">
        <v>1277</v>
      </c>
      <c r="C19" s="82">
        <v>4811</v>
      </c>
      <c r="D19" s="94" t="s">
        <v>30</v>
      </c>
      <c r="E19" s="82" t="s">
        <v>1278</v>
      </c>
      <c r="F19" s="94" t="s">
        <v>751</v>
      </c>
      <c r="G19" s="94" t="s">
        <v>171</v>
      </c>
      <c r="H19" s="91">
        <v>7962</v>
      </c>
      <c r="I19" s="91">
        <v>281.72609999999997</v>
      </c>
      <c r="J19" s="91">
        <v>78.418880000000001</v>
      </c>
      <c r="K19" s="92">
        <v>4.1104315032490437E-4</v>
      </c>
      <c r="L19" s="92">
        <v>0.4205592595605796</v>
      </c>
      <c r="M19" s="92">
        <f>'לא סחיר - מניות'!J19/'סכום נכסי הקרן'!$C$42</f>
        <v>6.4933779014222687E-4</v>
      </c>
    </row>
    <row r="20" spans="2:13">
      <c r="B20" s="84" t="s">
        <v>1279</v>
      </c>
      <c r="C20" s="82">
        <v>5356</v>
      </c>
      <c r="D20" s="94" t="s">
        <v>30</v>
      </c>
      <c r="E20" s="82" t="s">
        <v>1278</v>
      </c>
      <c r="F20" s="94" t="s">
        <v>751</v>
      </c>
      <c r="G20" s="94" t="s">
        <v>171</v>
      </c>
      <c r="H20" s="91">
        <v>10102</v>
      </c>
      <c r="I20" s="91">
        <v>231.44489999999999</v>
      </c>
      <c r="J20" s="91">
        <v>81.738439999999997</v>
      </c>
      <c r="K20" s="92">
        <v>4.2628154315366851E-4</v>
      </c>
      <c r="L20" s="92">
        <v>0.43836200930231162</v>
      </c>
      <c r="M20" s="92">
        <f>'לא סחיר - מניות'!J20/'סכום נכסי הקרן'!$C$42</f>
        <v>6.7682499417580301E-4</v>
      </c>
    </row>
    <row r="21" spans="2:13">
      <c r="B21" s="81"/>
      <c r="C21" s="82"/>
      <c r="D21" s="82"/>
      <c r="E21" s="82"/>
      <c r="F21" s="82"/>
      <c r="G21" s="82"/>
      <c r="H21" s="91"/>
      <c r="I21" s="91"/>
      <c r="J21" s="82"/>
      <c r="K21" s="82"/>
      <c r="L21" s="92"/>
      <c r="M21" s="82"/>
    </row>
    <row r="22" spans="2:13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3" spans="2:13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2:13">
      <c r="B24" s="96" t="s">
        <v>256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</row>
    <row r="25" spans="2:13">
      <c r="B25" s="96" t="s">
        <v>120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2:13">
      <c r="B26" s="96" t="s">
        <v>241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spans="2:13">
      <c r="B27" s="96" t="s">
        <v>251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2:1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spans="2:13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2:13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</row>
    <row r="31" spans="2:13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</row>
    <row r="32" spans="2:13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</row>
    <row r="33" spans="2:1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</row>
    <row r="34" spans="2:13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</row>
    <row r="35" spans="2:1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</row>
    <row r="36" spans="2:1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</row>
    <row r="37" spans="2:13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</row>
    <row r="38" spans="2:1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</row>
    <row r="39" spans="2:1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</row>
    <row r="40" spans="2:13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</row>
    <row r="41" spans="2:13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</row>
    <row r="42" spans="2:13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</row>
    <row r="43" spans="2:13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</row>
    <row r="44" spans="2:13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</row>
    <row r="45" spans="2:13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</row>
    <row r="46" spans="2:13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2:13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</row>
    <row r="48" spans="2:13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</row>
    <row r="49" spans="2:13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</row>
    <row r="50" spans="2:13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</row>
    <row r="51" spans="2:1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</row>
    <row r="52" spans="2:13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</row>
    <row r="53" spans="2:13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</row>
    <row r="54" spans="2:13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</row>
    <row r="55" spans="2:13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</row>
    <row r="56" spans="2:13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</row>
    <row r="57" spans="2:13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</row>
    <row r="58" spans="2:1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</row>
    <row r="59" spans="2:13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</row>
    <row r="60" spans="2:13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</row>
    <row r="61" spans="2:13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</row>
    <row r="62" spans="2:13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</row>
    <row r="63" spans="2:1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</row>
    <row r="64" spans="2:13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</row>
    <row r="65" spans="2:13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</row>
    <row r="66" spans="2:13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</row>
    <row r="67" spans="2:13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</row>
    <row r="68" spans="2:13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</row>
    <row r="69" spans="2:13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</row>
    <row r="70" spans="2:13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</row>
    <row r="71" spans="2:13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</row>
    <row r="72" spans="2:13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</row>
    <row r="73" spans="2:13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</row>
    <row r="74" spans="2:13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</row>
    <row r="75" spans="2:1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</row>
    <row r="76" spans="2:13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</row>
    <row r="77" spans="2:13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</row>
    <row r="78" spans="2:13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</row>
    <row r="79" spans="2:13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</row>
    <row r="80" spans="2:13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</row>
    <row r="81" spans="2:13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</row>
    <row r="82" spans="2:13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</row>
    <row r="83" spans="2:13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</row>
    <row r="84" spans="2:1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</row>
    <row r="85" spans="2:13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</row>
    <row r="86" spans="2:13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</row>
    <row r="87" spans="2:1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</row>
    <row r="88" spans="2:13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</row>
    <row r="89" spans="2:13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</row>
    <row r="90" spans="2:13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</row>
    <row r="91" spans="2:13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</row>
    <row r="92" spans="2:13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</row>
    <row r="93" spans="2:13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</row>
    <row r="94" spans="2:13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</row>
    <row r="95" spans="2:13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</row>
    <row r="96" spans="2:13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</row>
    <row r="97" spans="2:13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</row>
    <row r="98" spans="2:13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</row>
    <row r="99" spans="2:1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</row>
    <row r="100" spans="2:13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</row>
    <row r="101" spans="2:13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</row>
    <row r="102" spans="2:13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</row>
    <row r="103" spans="2:13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</row>
    <row r="104" spans="2:13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</row>
    <row r="105" spans="2:13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</row>
    <row r="106" spans="2:13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</row>
    <row r="107" spans="2:13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</row>
    <row r="108" spans="2:13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</row>
    <row r="109" spans="2:13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</row>
    <row r="110" spans="2:13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</row>
    <row r="111" spans="2:1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</row>
    <row r="112" spans="2:13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</row>
    <row r="113" spans="2:13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</row>
    <row r="114" spans="2:13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</row>
    <row r="115" spans="2:13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</row>
    <row r="116" spans="2:13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</row>
    <row r="117" spans="2:13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</row>
    <row r="118" spans="2:13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</row>
    <row r="119" spans="2:13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</row>
    <row r="120" spans="2:13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4:XFD1048576 D21:AF23 AH21:XFD23 D1:XFD20 C5:C1048576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6" t="s">
        <v>187</v>
      </c>
      <c r="C1" s="76" t="s" vm="1">
        <v>257</v>
      </c>
    </row>
    <row r="2" spans="2:49">
      <c r="B2" s="56" t="s">
        <v>186</v>
      </c>
      <c r="C2" s="76" t="s">
        <v>258</v>
      </c>
    </row>
    <row r="3" spans="2:49">
      <c r="B3" s="56" t="s">
        <v>188</v>
      </c>
      <c r="C3" s="76" t="s">
        <v>259</v>
      </c>
    </row>
    <row r="4" spans="2:49">
      <c r="B4" s="56" t="s">
        <v>189</v>
      </c>
      <c r="C4" s="76">
        <v>2208</v>
      </c>
    </row>
    <row r="6" spans="2:49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49" ht="26.25" customHeight="1">
      <c r="B7" s="193" t="s">
        <v>104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49" s="3" customFormat="1" ht="78.75">
      <c r="B8" s="22" t="s">
        <v>124</v>
      </c>
      <c r="C8" s="30" t="s">
        <v>49</v>
      </c>
      <c r="D8" s="30" t="s">
        <v>109</v>
      </c>
      <c r="E8" s="30" t="s">
        <v>110</v>
      </c>
      <c r="F8" s="30" t="s">
        <v>243</v>
      </c>
      <c r="G8" s="30" t="s">
        <v>242</v>
      </c>
      <c r="H8" s="30" t="s">
        <v>118</v>
      </c>
      <c r="I8" s="30" t="s">
        <v>62</v>
      </c>
      <c r="J8" s="30" t="s">
        <v>190</v>
      </c>
      <c r="K8" s="31" t="s">
        <v>192</v>
      </c>
      <c r="AW8" s="1"/>
    </row>
    <row r="9" spans="2:49" s="3" customFormat="1" ht="21" customHeight="1">
      <c r="B9" s="15"/>
      <c r="C9" s="16"/>
      <c r="D9" s="16"/>
      <c r="E9" s="32" t="s">
        <v>22</v>
      </c>
      <c r="F9" s="32" t="s">
        <v>252</v>
      </c>
      <c r="G9" s="32"/>
      <c r="H9" s="32" t="s">
        <v>246</v>
      </c>
      <c r="I9" s="32" t="s">
        <v>20</v>
      </c>
      <c r="J9" s="32" t="s">
        <v>20</v>
      </c>
      <c r="K9" s="33" t="s">
        <v>20</v>
      </c>
      <c r="AW9" s="1"/>
    </row>
    <row r="10" spans="2:49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AW10" s="1"/>
    </row>
    <row r="11" spans="2:49" s="4" customFormat="1" ht="18" customHeight="1">
      <c r="B11" s="117" t="s">
        <v>1280</v>
      </c>
      <c r="C11" s="123"/>
      <c r="D11" s="123"/>
      <c r="E11" s="123"/>
      <c r="F11" s="124"/>
      <c r="G11" s="127"/>
      <c r="H11" s="124">
        <v>356.53442000000001</v>
      </c>
      <c r="I11" s="123"/>
      <c r="J11" s="125">
        <v>1</v>
      </c>
      <c r="K11" s="125">
        <f>H11/'סכום נכסי הקרן'!$C$42</f>
        <v>2.9522389556244691E-3</v>
      </c>
      <c r="L11" s="3"/>
      <c r="M11" s="3"/>
      <c r="N11" s="3"/>
      <c r="O11" s="3"/>
      <c r="AW11" s="1"/>
    </row>
    <row r="12" spans="2:49" ht="21" customHeight="1">
      <c r="B12" s="117" t="s">
        <v>1281</v>
      </c>
      <c r="C12" s="123"/>
      <c r="D12" s="123"/>
      <c r="E12" s="123"/>
      <c r="F12" s="124"/>
      <c r="G12" s="127"/>
      <c r="H12" s="124">
        <v>8.5469799999999996</v>
      </c>
      <c r="I12" s="123"/>
      <c r="J12" s="125">
        <v>2.3972383928597973E-2</v>
      </c>
      <c r="K12" s="125">
        <f>H12/'סכום נכסי הקרן'!$C$42</f>
        <v>7.0772205693192886E-5</v>
      </c>
      <c r="P12" s="1"/>
    </row>
    <row r="13" spans="2:49">
      <c r="B13" s="99" t="s">
        <v>235</v>
      </c>
      <c r="C13" s="80"/>
      <c r="D13" s="80"/>
      <c r="E13" s="80"/>
      <c r="F13" s="88"/>
      <c r="G13" s="90"/>
      <c r="H13" s="88">
        <v>8.5469799999999996</v>
      </c>
      <c r="I13" s="80"/>
      <c r="J13" s="89">
        <v>2.3972383928597973E-2</v>
      </c>
      <c r="K13" s="89">
        <f>H13/'סכום נכסי הקרן'!$C$42</f>
        <v>7.0772205693192886E-5</v>
      </c>
      <c r="P13" s="1"/>
    </row>
    <row r="14" spans="2:49">
      <c r="B14" s="84" t="s">
        <v>1282</v>
      </c>
      <c r="C14" s="82">
        <v>5277</v>
      </c>
      <c r="D14" s="94" t="s">
        <v>171</v>
      </c>
      <c r="E14" s="107">
        <v>42545</v>
      </c>
      <c r="F14" s="91">
        <v>3031.72</v>
      </c>
      <c r="G14" s="93">
        <v>80.6404</v>
      </c>
      <c r="H14" s="91">
        <v>8.5469799999999996</v>
      </c>
      <c r="I14" s="92">
        <v>8.3333333333333331E-5</v>
      </c>
      <c r="J14" s="92">
        <v>2.3972383928597973E-2</v>
      </c>
      <c r="K14" s="92">
        <f>H14/'סכום נכסי הקרן'!$C$42</f>
        <v>7.0772205693192886E-5</v>
      </c>
      <c r="P14" s="1"/>
    </row>
    <row r="15" spans="2:49">
      <c r="B15" s="81"/>
      <c r="C15" s="82"/>
      <c r="D15" s="82"/>
      <c r="E15" s="82"/>
      <c r="F15" s="91"/>
      <c r="G15" s="93"/>
      <c r="H15" s="82"/>
      <c r="I15" s="82"/>
      <c r="J15" s="92"/>
      <c r="K15" s="82"/>
      <c r="P15" s="1"/>
    </row>
    <row r="16" spans="2:49">
      <c r="B16" s="117" t="s">
        <v>1283</v>
      </c>
      <c r="C16" s="123"/>
      <c r="D16" s="123"/>
      <c r="E16" s="123"/>
      <c r="F16" s="124"/>
      <c r="G16" s="127"/>
      <c r="H16" s="124">
        <v>347.98743999999999</v>
      </c>
      <c r="I16" s="123"/>
      <c r="J16" s="125">
        <v>0.97602761607140198</v>
      </c>
      <c r="K16" s="125">
        <f>H16/'סכום נכסי הקרן'!$C$42</f>
        <v>2.881466749931276E-3</v>
      </c>
      <c r="P16" s="1"/>
    </row>
    <row r="17" spans="2:16">
      <c r="B17" s="117" t="s">
        <v>235</v>
      </c>
      <c r="C17" s="123"/>
      <c r="D17" s="123"/>
      <c r="E17" s="123"/>
      <c r="F17" s="124"/>
      <c r="G17" s="127"/>
      <c r="H17" s="124">
        <v>9.4115500000000001</v>
      </c>
      <c r="I17" s="123"/>
      <c r="J17" s="125">
        <v>2.6397311092713011E-2</v>
      </c>
      <c r="K17" s="125">
        <f>H17/'סכום נכסי הקרן'!$C$42</f>
        <v>7.7931170131645273E-5</v>
      </c>
      <c r="P17" s="1"/>
    </row>
    <row r="18" spans="2:16">
      <c r="B18" s="84" t="s">
        <v>1284</v>
      </c>
      <c r="C18" s="82">
        <v>5288</v>
      </c>
      <c r="D18" s="94" t="s">
        <v>171</v>
      </c>
      <c r="E18" s="107">
        <v>42768</v>
      </c>
      <c r="F18" s="91">
        <v>2692.09</v>
      </c>
      <c r="G18" s="93">
        <v>100</v>
      </c>
      <c r="H18" s="91">
        <v>9.4115500000000001</v>
      </c>
      <c r="I18" s="92">
        <v>6.7483937045458294E-5</v>
      </c>
      <c r="J18" s="92">
        <v>2.6397311092713011E-2</v>
      </c>
      <c r="K18" s="92">
        <f>H18/'סכום נכסי הקרן'!$C$42</f>
        <v>7.7931170131645273E-5</v>
      </c>
      <c r="P18" s="1"/>
    </row>
    <row r="19" spans="2:16">
      <c r="B19" s="81"/>
      <c r="C19" s="82"/>
      <c r="D19" s="82"/>
      <c r="E19" s="82"/>
      <c r="F19" s="91"/>
      <c r="G19" s="93"/>
      <c r="H19" s="82"/>
      <c r="I19" s="82"/>
      <c r="J19" s="92"/>
      <c r="K19" s="82"/>
      <c r="P19" s="1"/>
    </row>
    <row r="20" spans="2:16">
      <c r="B20" s="118" t="s">
        <v>237</v>
      </c>
      <c r="C20" s="128"/>
      <c r="D20" s="128"/>
      <c r="E20" s="128"/>
      <c r="F20" s="129"/>
      <c r="G20" s="130"/>
      <c r="H20" s="129">
        <v>338.57589000000002</v>
      </c>
      <c r="I20" s="128"/>
      <c r="J20" s="131">
        <v>0.94963030497868905</v>
      </c>
      <c r="K20" s="131">
        <f>H20/'סכום נכסי הקרן'!$C$42</f>
        <v>2.8035355797996308E-3</v>
      </c>
      <c r="P20" s="1"/>
    </row>
    <row r="21" spans="2:16">
      <c r="B21" s="84" t="s">
        <v>1285</v>
      </c>
      <c r="C21" s="82">
        <v>5291</v>
      </c>
      <c r="D21" s="94" t="s">
        <v>171</v>
      </c>
      <c r="E21" s="107">
        <v>42908</v>
      </c>
      <c r="F21" s="91">
        <v>7188.48</v>
      </c>
      <c r="G21" s="93">
        <v>100</v>
      </c>
      <c r="H21" s="91">
        <v>25.130929999999999</v>
      </c>
      <c r="I21" s="92">
        <v>4.2137752191879861E-5</v>
      </c>
      <c r="J21" s="92">
        <v>7.0486686811332258E-2</v>
      </c>
      <c r="K21" s="92">
        <f>H21/'סכום נכסי הקרן'!$C$42</f>
        <v>2.0809354265731661E-4</v>
      </c>
      <c r="P21" s="1"/>
    </row>
    <row r="22" spans="2:16" ht="16.5" customHeight="1">
      <c r="B22" s="84" t="s">
        <v>1286</v>
      </c>
      <c r="C22" s="82">
        <v>5281</v>
      </c>
      <c r="D22" s="94" t="s">
        <v>171</v>
      </c>
      <c r="E22" s="107">
        <v>42642</v>
      </c>
      <c r="F22" s="91">
        <v>20531.05</v>
      </c>
      <c r="G22" s="93">
        <v>86.594999999999999</v>
      </c>
      <c r="H22" s="91">
        <v>62.15493</v>
      </c>
      <c r="I22" s="92">
        <v>1.9080383828464601E-5</v>
      </c>
      <c r="J22" s="92">
        <v>0.17433079813163621</v>
      </c>
      <c r="K22" s="92">
        <f>H22/'סכום נכסי הקרן'!$C$42</f>
        <v>5.1466617340932184E-4</v>
      </c>
      <c r="P22" s="1"/>
    </row>
    <row r="23" spans="2:16" ht="16.5" customHeight="1">
      <c r="B23" s="84" t="s">
        <v>1287</v>
      </c>
      <c r="C23" s="82">
        <v>5290</v>
      </c>
      <c r="D23" s="94" t="s">
        <v>171</v>
      </c>
      <c r="E23" s="107">
        <v>42779</v>
      </c>
      <c r="F23" s="91">
        <v>10130.94</v>
      </c>
      <c r="G23" s="93">
        <v>102.0545</v>
      </c>
      <c r="H23" s="91">
        <v>36.145429999999998</v>
      </c>
      <c r="I23" s="92">
        <v>1.3172374627934672E-5</v>
      </c>
      <c r="J23" s="92">
        <v>0.10137991726016242</v>
      </c>
      <c r="K23" s="92">
        <f>H23/'סכום נכסי הקרן'!$C$42</f>
        <v>2.99297741053437E-4</v>
      </c>
      <c r="P23" s="1"/>
    </row>
    <row r="24" spans="2:16" ht="16.5" customHeight="1">
      <c r="B24" s="84" t="s">
        <v>1288</v>
      </c>
      <c r="C24" s="82">
        <v>5285</v>
      </c>
      <c r="D24" s="94" t="s">
        <v>171</v>
      </c>
      <c r="E24" s="107">
        <v>42718</v>
      </c>
      <c r="F24" s="91">
        <v>6660.8</v>
      </c>
      <c r="G24" s="93">
        <v>90.480800000000002</v>
      </c>
      <c r="H24" s="91">
        <v>21.069520000000001</v>
      </c>
      <c r="I24" s="92">
        <v>1.0067592982456139E-5</v>
      </c>
      <c r="J24" s="92">
        <v>5.9095332226268643E-2</v>
      </c>
      <c r="K24" s="92">
        <f>H24/'סכום נכסי הקרן'!$C$42</f>
        <v>1.7446354189396037E-4</v>
      </c>
      <c r="P24" s="1"/>
    </row>
    <row r="25" spans="2:16">
      <c r="B25" s="84" t="s">
        <v>1289</v>
      </c>
      <c r="C25" s="82">
        <v>5280</v>
      </c>
      <c r="D25" s="94" t="s">
        <v>171</v>
      </c>
      <c r="E25" s="107">
        <v>42604</v>
      </c>
      <c r="F25" s="91">
        <v>1793.29</v>
      </c>
      <c r="G25" s="93">
        <v>90.658600000000007</v>
      </c>
      <c r="H25" s="91">
        <v>5.6836899999999995</v>
      </c>
      <c r="I25" s="92">
        <v>8.5394761904761902E-4</v>
      </c>
      <c r="J25" s="92">
        <v>1.5941490305480182E-2</v>
      </c>
      <c r="K25" s="92">
        <f>H25/'סכום נכסי הקרן'!$C$42</f>
        <v>4.7063088690548408E-5</v>
      </c>
      <c r="P25" s="1"/>
    </row>
    <row r="26" spans="2:16">
      <c r="B26" s="84" t="s">
        <v>1290</v>
      </c>
      <c r="C26" s="82">
        <v>5292</v>
      </c>
      <c r="D26" s="94" t="s">
        <v>171</v>
      </c>
      <c r="E26" s="107">
        <v>42814</v>
      </c>
      <c r="F26" s="91">
        <v>1537.11</v>
      </c>
      <c r="G26" s="93">
        <v>100</v>
      </c>
      <c r="H26" s="91">
        <v>5.3737399999999997</v>
      </c>
      <c r="I26" s="92">
        <v>8.5394761904761913E-4</v>
      </c>
      <c r="J26" s="92">
        <v>1.5072149275236875E-2</v>
      </c>
      <c r="K26" s="92">
        <f>H26/'סכום נכסי הקרן'!$C$42</f>
        <v>4.4496586235341408E-5</v>
      </c>
      <c r="P26" s="1"/>
    </row>
    <row r="27" spans="2:16">
      <c r="B27" s="84" t="s">
        <v>1291</v>
      </c>
      <c r="C27" s="82">
        <v>5296</v>
      </c>
      <c r="D27" s="94" t="s">
        <v>171</v>
      </c>
      <c r="E27" s="107">
        <v>42912</v>
      </c>
      <c r="F27" s="91">
        <v>1537.11</v>
      </c>
      <c r="G27" s="93">
        <v>100</v>
      </c>
      <c r="H27" s="91">
        <v>5.3737399999999997</v>
      </c>
      <c r="I27" s="92">
        <v>0</v>
      </c>
      <c r="J27" s="92">
        <v>1.5072149275236875E-2</v>
      </c>
      <c r="K27" s="92">
        <f>H27/'סכום נכסי הקרן'!$C$42</f>
        <v>4.4496586235341408E-5</v>
      </c>
      <c r="P27" s="1"/>
    </row>
    <row r="28" spans="2:16">
      <c r="B28" s="84" t="s">
        <v>1292</v>
      </c>
      <c r="C28" s="82">
        <v>5297</v>
      </c>
      <c r="D28" s="94" t="s">
        <v>171</v>
      </c>
      <c r="E28" s="107">
        <v>42916</v>
      </c>
      <c r="F28" s="91">
        <v>12207.38</v>
      </c>
      <c r="G28" s="93">
        <v>100</v>
      </c>
      <c r="H28" s="91">
        <v>42.677</v>
      </c>
      <c r="I28" s="92">
        <v>0</v>
      </c>
      <c r="J28" s="92">
        <v>0.11969952298013752</v>
      </c>
      <c r="K28" s="92">
        <f>H28/'סכום נכסי הקרן'!$C$42</f>
        <v>3.533815947116283E-4</v>
      </c>
      <c r="P28" s="1"/>
    </row>
    <row r="29" spans="2:16">
      <c r="B29" s="84" t="s">
        <v>1293</v>
      </c>
      <c r="C29" s="82">
        <v>5293</v>
      </c>
      <c r="D29" s="94" t="s">
        <v>171</v>
      </c>
      <c r="E29" s="107">
        <v>42859</v>
      </c>
      <c r="F29" s="91">
        <v>1280.92</v>
      </c>
      <c r="G29" s="93">
        <v>100</v>
      </c>
      <c r="H29" s="91">
        <v>4.4781000000000004</v>
      </c>
      <c r="I29" s="92">
        <v>8.5394761904761902E-4</v>
      </c>
      <c r="J29" s="92">
        <v>1.2560077649725937E-2</v>
      </c>
      <c r="K29" s="92">
        <f>H29/'סכום נכסי הקרן'!$C$42</f>
        <v>3.7080350523189139E-5</v>
      </c>
      <c r="P29" s="1"/>
    </row>
    <row r="30" spans="2:16">
      <c r="B30" s="84" t="s">
        <v>1294</v>
      </c>
      <c r="C30" s="82">
        <v>5287</v>
      </c>
      <c r="D30" s="94" t="s">
        <v>173</v>
      </c>
      <c r="E30" s="107">
        <v>42809</v>
      </c>
      <c r="F30" s="91">
        <v>3795.73</v>
      </c>
      <c r="G30" s="93">
        <v>102.44370000000001</v>
      </c>
      <c r="H30" s="91">
        <v>15.499129999999999</v>
      </c>
      <c r="I30" s="92">
        <v>2.9516738118853233E-5</v>
      </c>
      <c r="J30" s="92">
        <v>4.3471623300774156E-2</v>
      </c>
      <c r="K30" s="92">
        <f>H30/'סכום נכסי הקרן'!$C$42</f>
        <v>1.2833861977277783E-4</v>
      </c>
      <c r="P30" s="1"/>
    </row>
    <row r="31" spans="2:16">
      <c r="B31" s="84" t="s">
        <v>1295</v>
      </c>
      <c r="C31" s="82">
        <v>5284</v>
      </c>
      <c r="D31" s="94" t="s">
        <v>173</v>
      </c>
      <c r="E31" s="107">
        <v>42662</v>
      </c>
      <c r="F31" s="91">
        <v>11344.99</v>
      </c>
      <c r="G31" s="93">
        <v>99.437100000000001</v>
      </c>
      <c r="H31" s="91">
        <v>44.96546</v>
      </c>
      <c r="I31" s="92">
        <v>5.9731585000000001E-5</v>
      </c>
      <c r="J31" s="92">
        <v>0.12611814590019108</v>
      </c>
      <c r="K31" s="92">
        <f>H31/'סכום נכסי הקרן'!$C$42</f>
        <v>3.723309033376745E-4</v>
      </c>
      <c r="P31" s="1"/>
    </row>
    <row r="32" spans="2:16">
      <c r="B32" s="84" t="s">
        <v>1296</v>
      </c>
      <c r="C32" s="82">
        <v>5276</v>
      </c>
      <c r="D32" s="94" t="s">
        <v>171</v>
      </c>
      <c r="E32" s="107">
        <v>42521</v>
      </c>
      <c r="F32" s="91">
        <v>16196.74</v>
      </c>
      <c r="G32" s="93">
        <v>95.447900000000004</v>
      </c>
      <c r="H32" s="91">
        <v>54.046239999999997</v>
      </c>
      <c r="I32" s="92">
        <v>5.3333333333333337E-6</v>
      </c>
      <c r="J32" s="92">
        <v>0.1515877204787128</v>
      </c>
      <c r="K32" s="92">
        <f>H32/'סכום נכסי הקרן'!$C$42</f>
        <v>4.4752317359156903E-4</v>
      </c>
      <c r="P32" s="1"/>
    </row>
    <row r="33" spans="2:16">
      <c r="B33" s="84" t="s">
        <v>1297</v>
      </c>
      <c r="C33" s="82">
        <v>5286</v>
      </c>
      <c r="D33" s="94" t="s">
        <v>171</v>
      </c>
      <c r="E33" s="107">
        <v>42727</v>
      </c>
      <c r="F33" s="91">
        <v>4789.6899999999996</v>
      </c>
      <c r="G33" s="93">
        <v>95.420699999999997</v>
      </c>
      <c r="H33" s="91">
        <v>15.977979999999999</v>
      </c>
      <c r="I33" s="92">
        <v>1.6648202892573243E-5</v>
      </c>
      <c r="J33" s="92">
        <v>4.4814691383794021E-2</v>
      </c>
      <c r="K33" s="92">
        <f>H33/'סכום נכסי הקרן'!$C$42</f>
        <v>1.3230367768752495E-4</v>
      </c>
      <c r="P33" s="1"/>
    </row>
    <row r="34" spans="2:16">
      <c r="B34" s="81"/>
      <c r="C34" s="82"/>
      <c r="D34" s="82"/>
      <c r="E34" s="82"/>
      <c r="F34" s="91"/>
      <c r="G34" s="93"/>
      <c r="H34" s="82"/>
      <c r="I34" s="82"/>
      <c r="J34" s="92"/>
      <c r="K34" s="82"/>
      <c r="P34" s="1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P35" s="1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P36" s="1"/>
    </row>
    <row r="37" spans="2:16">
      <c r="B37" s="96" t="s">
        <v>256</v>
      </c>
      <c r="C37" s="98"/>
      <c r="D37" s="98"/>
      <c r="E37" s="98"/>
      <c r="F37" s="98"/>
      <c r="G37" s="98"/>
      <c r="H37" s="98"/>
      <c r="I37" s="98"/>
      <c r="J37" s="98"/>
      <c r="K37" s="98"/>
      <c r="P37" s="1"/>
    </row>
    <row r="38" spans="2:16">
      <c r="B38" s="96" t="s">
        <v>120</v>
      </c>
      <c r="C38" s="98"/>
      <c r="D38" s="98"/>
      <c r="E38" s="98"/>
      <c r="F38" s="98"/>
      <c r="G38" s="98"/>
      <c r="H38" s="98"/>
      <c r="I38" s="98"/>
      <c r="J38" s="98"/>
      <c r="K38" s="98"/>
    </row>
    <row r="39" spans="2:16">
      <c r="B39" s="96" t="s">
        <v>241</v>
      </c>
      <c r="C39" s="98"/>
      <c r="D39" s="98"/>
      <c r="E39" s="98"/>
      <c r="F39" s="98"/>
      <c r="G39" s="98"/>
      <c r="H39" s="98"/>
      <c r="I39" s="98"/>
      <c r="J39" s="98"/>
      <c r="K39" s="98"/>
    </row>
    <row r="40" spans="2:16">
      <c r="B40" s="96" t="s">
        <v>251</v>
      </c>
      <c r="C40" s="98"/>
      <c r="D40" s="98"/>
      <c r="E40" s="98"/>
      <c r="F40" s="98"/>
      <c r="G40" s="98"/>
      <c r="H40" s="98"/>
      <c r="I40" s="98"/>
      <c r="J40" s="98"/>
      <c r="K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B111" s="98"/>
      <c r="C111" s="98"/>
      <c r="D111" s="98"/>
      <c r="E111" s="98"/>
      <c r="F111" s="98"/>
      <c r="G111" s="98"/>
      <c r="H111" s="98"/>
      <c r="I111" s="98"/>
      <c r="J111" s="98"/>
      <c r="K111" s="98"/>
    </row>
    <row r="112" spans="2:11">
      <c r="B112" s="98"/>
      <c r="C112" s="98"/>
      <c r="D112" s="98"/>
      <c r="E112" s="98"/>
      <c r="F112" s="98"/>
      <c r="G112" s="98"/>
      <c r="H112" s="98"/>
      <c r="I112" s="98"/>
      <c r="J112" s="98"/>
      <c r="K112" s="98"/>
    </row>
    <row r="113" spans="2:11">
      <c r="B113" s="98"/>
      <c r="C113" s="98"/>
      <c r="D113" s="98"/>
      <c r="E113" s="98"/>
      <c r="F113" s="98"/>
      <c r="G113" s="98"/>
      <c r="H113" s="98"/>
      <c r="I113" s="98"/>
      <c r="J113" s="98"/>
      <c r="K113" s="98"/>
    </row>
    <row r="114" spans="2:11">
      <c r="B114" s="98"/>
      <c r="C114" s="98"/>
      <c r="D114" s="98"/>
      <c r="E114" s="98"/>
      <c r="F114" s="98"/>
      <c r="G114" s="98"/>
      <c r="H114" s="98"/>
      <c r="I114" s="98"/>
      <c r="J114" s="98"/>
      <c r="K114" s="98"/>
    </row>
    <row r="115" spans="2:11">
      <c r="B115" s="98"/>
      <c r="C115" s="98"/>
      <c r="D115" s="98"/>
      <c r="E115" s="98"/>
      <c r="F115" s="98"/>
      <c r="G115" s="98"/>
      <c r="H115" s="98"/>
      <c r="I115" s="98"/>
      <c r="J115" s="98"/>
      <c r="K115" s="98"/>
    </row>
    <row r="116" spans="2:11"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2:11"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2:11"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spans="2:11"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spans="2:11"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spans="2:11"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spans="2:11">
      <c r="B122" s="98"/>
      <c r="C122" s="98"/>
      <c r="D122" s="98"/>
      <c r="E122" s="98"/>
      <c r="F122" s="98"/>
      <c r="G122" s="98"/>
      <c r="H122" s="98"/>
      <c r="I122" s="98"/>
      <c r="J122" s="98"/>
      <c r="K122" s="98"/>
    </row>
    <row r="123" spans="2:11"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spans="2:11">
      <c r="B124" s="98"/>
      <c r="C124" s="98"/>
      <c r="D124" s="98"/>
      <c r="E124" s="98"/>
      <c r="F124" s="98"/>
      <c r="G124" s="98"/>
      <c r="H124" s="98"/>
      <c r="I124" s="98"/>
      <c r="J124" s="98"/>
      <c r="K124" s="98"/>
    </row>
    <row r="125" spans="2:11">
      <c r="B125" s="98"/>
      <c r="C125" s="98"/>
      <c r="D125" s="98"/>
      <c r="E125" s="98"/>
      <c r="F125" s="98"/>
      <c r="G125" s="98"/>
      <c r="H125" s="98"/>
      <c r="I125" s="98"/>
      <c r="J125" s="98"/>
      <c r="K125" s="98"/>
    </row>
    <row r="126" spans="2:11">
      <c r="B126" s="98"/>
      <c r="C126" s="98"/>
      <c r="D126" s="98"/>
      <c r="E126" s="98"/>
      <c r="F126" s="98"/>
      <c r="G126" s="98"/>
      <c r="H126" s="98"/>
      <c r="I126" s="98"/>
      <c r="J126" s="98"/>
      <c r="K126" s="98"/>
    </row>
    <row r="127" spans="2:11">
      <c r="B127" s="98"/>
      <c r="C127" s="98"/>
      <c r="D127" s="98"/>
      <c r="E127" s="98"/>
      <c r="F127" s="98"/>
      <c r="G127" s="98"/>
      <c r="H127" s="98"/>
      <c r="I127" s="98"/>
      <c r="J127" s="98"/>
      <c r="K127" s="98"/>
    </row>
    <row r="128" spans="2:11">
      <c r="B128" s="98"/>
      <c r="C128" s="98"/>
      <c r="D128" s="98"/>
      <c r="E128" s="98"/>
      <c r="F128" s="98"/>
      <c r="G128" s="98"/>
      <c r="H128" s="98"/>
      <c r="I128" s="98"/>
      <c r="J128" s="98"/>
      <c r="K128" s="98"/>
    </row>
    <row r="129" spans="2:11">
      <c r="B129" s="98"/>
      <c r="C129" s="98"/>
      <c r="D129" s="98"/>
      <c r="E129" s="98"/>
      <c r="F129" s="98"/>
      <c r="G129" s="98"/>
      <c r="H129" s="98"/>
      <c r="I129" s="98"/>
      <c r="J129" s="98"/>
      <c r="K129" s="98"/>
    </row>
    <row r="130" spans="2:11">
      <c r="B130" s="98"/>
      <c r="C130" s="98"/>
      <c r="D130" s="98"/>
      <c r="E130" s="98"/>
      <c r="F130" s="98"/>
      <c r="G130" s="98"/>
      <c r="H130" s="98"/>
      <c r="I130" s="98"/>
      <c r="J130" s="98"/>
      <c r="K130" s="98"/>
    </row>
    <row r="131" spans="2:11">
      <c r="B131" s="98"/>
      <c r="C131" s="98"/>
      <c r="D131" s="98"/>
      <c r="E131" s="98"/>
      <c r="F131" s="98"/>
      <c r="G131" s="98"/>
      <c r="H131" s="98"/>
      <c r="I131" s="98"/>
      <c r="J131" s="98"/>
      <c r="K131" s="98"/>
    </row>
    <row r="132" spans="2:11">
      <c r="B132" s="98"/>
      <c r="C132" s="98"/>
      <c r="D132" s="98"/>
      <c r="E132" s="98"/>
      <c r="F132" s="98"/>
      <c r="G132" s="98"/>
      <c r="H132" s="98"/>
      <c r="I132" s="98"/>
      <c r="J132" s="98"/>
      <c r="K132" s="98"/>
    </row>
    <row r="133" spans="2:11">
      <c r="B133" s="98"/>
      <c r="C133" s="98"/>
      <c r="D133" s="98"/>
      <c r="E133" s="98"/>
      <c r="F133" s="98"/>
      <c r="G133" s="98"/>
      <c r="H133" s="98"/>
      <c r="I133" s="98"/>
      <c r="J133" s="98"/>
      <c r="K133" s="98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B39:XFD41 A1:B1048576 D39:Z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187</v>
      </c>
      <c r="C1" s="76" t="s" vm="1">
        <v>257</v>
      </c>
    </row>
    <row r="2" spans="2:59">
      <c r="B2" s="56" t="s">
        <v>186</v>
      </c>
      <c r="C2" s="76" t="s">
        <v>258</v>
      </c>
    </row>
    <row r="3" spans="2:59">
      <c r="B3" s="56" t="s">
        <v>188</v>
      </c>
      <c r="C3" s="76" t="s">
        <v>259</v>
      </c>
    </row>
    <row r="4" spans="2:59">
      <c r="B4" s="56" t="s">
        <v>189</v>
      </c>
      <c r="C4" s="76">
        <v>2208</v>
      </c>
    </row>
    <row r="6" spans="2:59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9" ht="26.25" customHeight="1">
      <c r="B7" s="193" t="s">
        <v>105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9" s="3" customFormat="1" ht="78.75">
      <c r="B8" s="22" t="s">
        <v>124</v>
      </c>
      <c r="C8" s="30" t="s">
        <v>49</v>
      </c>
      <c r="D8" s="30" t="s">
        <v>68</v>
      </c>
      <c r="E8" s="30" t="s">
        <v>109</v>
      </c>
      <c r="F8" s="30" t="s">
        <v>110</v>
      </c>
      <c r="G8" s="30" t="s">
        <v>243</v>
      </c>
      <c r="H8" s="30" t="s">
        <v>242</v>
      </c>
      <c r="I8" s="30" t="s">
        <v>118</v>
      </c>
      <c r="J8" s="30" t="s">
        <v>62</v>
      </c>
      <c r="K8" s="30" t="s">
        <v>190</v>
      </c>
      <c r="L8" s="31" t="s">
        <v>192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252</v>
      </c>
      <c r="H9" s="16"/>
      <c r="I9" s="16" t="s">
        <v>246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41" customFormat="1" ht="18" customHeight="1">
      <c r="B11" s="117" t="s">
        <v>52</v>
      </c>
      <c r="C11" s="123"/>
      <c r="D11" s="123"/>
      <c r="E11" s="123"/>
      <c r="F11" s="123"/>
      <c r="G11" s="124"/>
      <c r="H11" s="127"/>
      <c r="I11" s="124">
        <v>0.14236000000000001</v>
      </c>
      <c r="J11" s="123"/>
      <c r="K11" s="125">
        <v>1</v>
      </c>
      <c r="L11" s="125">
        <f>I11/'סכום נכסי הקרן'!$C$42</f>
        <v>1.1787942878634255E-6</v>
      </c>
      <c r="M11" s="138"/>
      <c r="N11" s="138"/>
      <c r="O11" s="138"/>
      <c r="P11" s="138"/>
      <c r="BG11" s="138"/>
    </row>
    <row r="12" spans="2:59" s="138" customFormat="1" ht="21" customHeight="1">
      <c r="B12" s="117" t="s">
        <v>1298</v>
      </c>
      <c r="C12" s="123"/>
      <c r="D12" s="123"/>
      <c r="E12" s="123"/>
      <c r="F12" s="123"/>
      <c r="G12" s="124"/>
      <c r="H12" s="127"/>
      <c r="I12" s="124">
        <v>0</v>
      </c>
      <c r="J12" s="123"/>
      <c r="K12" s="125">
        <v>0</v>
      </c>
      <c r="L12" s="125">
        <f>I12/'סכום נכסי הקרן'!$C$42</f>
        <v>0</v>
      </c>
    </row>
    <row r="13" spans="2:59" s="138" customFormat="1">
      <c r="B13" s="135" t="s">
        <v>1299</v>
      </c>
      <c r="C13" s="82" t="s">
        <v>1300</v>
      </c>
      <c r="D13" s="94" t="s">
        <v>900</v>
      </c>
      <c r="E13" s="94" t="s">
        <v>172</v>
      </c>
      <c r="F13" s="107">
        <v>41546</v>
      </c>
      <c r="G13" s="91">
        <v>26.75</v>
      </c>
      <c r="H13" s="93">
        <v>0</v>
      </c>
      <c r="I13" s="91">
        <v>4.0000000000000003E-5</v>
      </c>
      <c r="J13" s="92">
        <v>0</v>
      </c>
      <c r="K13" s="92">
        <v>0</v>
      </c>
      <c r="L13" s="92">
        <f>I13/'סכום נכסי הקרן'!$C$42</f>
        <v>3.3121502890233924E-10</v>
      </c>
    </row>
    <row r="14" spans="2:59" s="138" customFormat="1">
      <c r="B14" s="135" t="s">
        <v>1444</v>
      </c>
      <c r="C14" s="82" t="s">
        <v>1301</v>
      </c>
      <c r="D14" s="94" t="s">
        <v>999</v>
      </c>
      <c r="E14" s="94" t="s">
        <v>172</v>
      </c>
      <c r="F14" s="107">
        <v>41879</v>
      </c>
      <c r="G14" s="91">
        <v>3920</v>
      </c>
      <c r="H14" s="93">
        <v>0</v>
      </c>
      <c r="I14" s="91">
        <v>0</v>
      </c>
      <c r="J14" s="92">
        <v>1.1492698002915041E-4</v>
      </c>
      <c r="K14" s="92">
        <v>0</v>
      </c>
      <c r="L14" s="92">
        <f>I14/'סכום נכסי הקרן'!$C$42</f>
        <v>0</v>
      </c>
    </row>
    <row r="15" spans="2:59" s="138" customFormat="1">
      <c r="B15" s="117" t="s">
        <v>240</v>
      </c>
      <c r="C15" s="123"/>
      <c r="D15" s="123"/>
      <c r="E15" s="123"/>
      <c r="F15" s="123"/>
      <c r="G15" s="124"/>
      <c r="H15" s="127"/>
      <c r="I15" s="124">
        <v>0.14236000000000001</v>
      </c>
      <c r="J15" s="123"/>
      <c r="K15" s="125">
        <v>1</v>
      </c>
      <c r="L15" s="125">
        <f>I15/'סכום נכסי הקרן'!$C$42</f>
        <v>1.1787942878634255E-6</v>
      </c>
    </row>
    <row r="16" spans="2:59" s="138" customFormat="1">
      <c r="B16" s="98" t="s">
        <v>1302</v>
      </c>
      <c r="C16" s="82" t="s">
        <v>1303</v>
      </c>
      <c r="D16" s="94" t="s">
        <v>999</v>
      </c>
      <c r="E16" s="94" t="s">
        <v>171</v>
      </c>
      <c r="F16" s="107">
        <v>42731</v>
      </c>
      <c r="G16" s="91">
        <v>43</v>
      </c>
      <c r="H16" s="93">
        <f>0.947014*100</f>
        <v>94.701400000000007</v>
      </c>
      <c r="I16" s="91">
        <v>0.14236000000000001</v>
      </c>
      <c r="J16" s="92">
        <v>2.1229766304707381E-6</v>
      </c>
      <c r="K16" s="92">
        <v>1</v>
      </c>
      <c r="L16" s="92">
        <f>I16/'סכום נכסי הקרן'!$C$42</f>
        <v>1.1787942878634255E-6</v>
      </c>
    </row>
    <row r="17" spans="2:12" s="138" customFormat="1">
      <c r="B17" s="98"/>
      <c r="C17" s="82"/>
      <c r="D17" s="82"/>
      <c r="E17" s="82"/>
      <c r="F17" s="82"/>
      <c r="G17" s="91"/>
      <c r="H17" s="93"/>
      <c r="I17" s="82"/>
      <c r="J17" s="82"/>
      <c r="K17" s="92"/>
      <c r="L17" s="82"/>
    </row>
    <row r="18" spans="2:12" s="138" customFormat="1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12" s="138" customFormat="1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12" s="138" customFormat="1">
      <c r="B20" s="146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12">
      <c r="B21" s="10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12">
      <c r="B22" s="10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12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12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12">
      <c r="B25" s="96" t="s">
        <v>256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12">
      <c r="B26" s="96" t="s">
        <v>120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12">
      <c r="B27" s="96" t="s">
        <v>241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12">
      <c r="B28" s="96" t="s">
        <v>251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12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1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12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12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2:12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2:12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2:1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2:12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2:12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92</v>
      </c>
      <c r="C6" s="13" t="s">
        <v>49</v>
      </c>
      <c r="E6" s="13" t="s">
        <v>125</v>
      </c>
      <c r="I6" s="13" t="s">
        <v>15</v>
      </c>
      <c r="J6" s="13" t="s">
        <v>69</v>
      </c>
      <c r="M6" s="13" t="s">
        <v>109</v>
      </c>
      <c r="Q6" s="13" t="s">
        <v>17</v>
      </c>
      <c r="R6" s="13" t="s">
        <v>19</v>
      </c>
      <c r="U6" s="13" t="s">
        <v>65</v>
      </c>
      <c r="W6" s="14" t="s">
        <v>61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94</v>
      </c>
      <c r="C8" s="30" t="s">
        <v>49</v>
      </c>
      <c r="D8" s="30" t="s">
        <v>127</v>
      </c>
      <c r="I8" s="30" t="s">
        <v>15</v>
      </c>
      <c r="J8" s="30" t="s">
        <v>69</v>
      </c>
      <c r="K8" s="30" t="s">
        <v>110</v>
      </c>
      <c r="L8" s="30" t="s">
        <v>18</v>
      </c>
      <c r="M8" s="30" t="s">
        <v>109</v>
      </c>
      <c r="Q8" s="30" t="s">
        <v>17</v>
      </c>
      <c r="R8" s="30" t="s">
        <v>19</v>
      </c>
      <c r="S8" s="30" t="s">
        <v>0</v>
      </c>
      <c r="T8" s="30" t="s">
        <v>113</v>
      </c>
      <c r="U8" s="30" t="s">
        <v>65</v>
      </c>
      <c r="V8" s="30" t="s">
        <v>62</v>
      </c>
      <c r="W8" s="31" t="s">
        <v>119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127</v>
      </c>
      <c r="E9" s="41" t="s">
        <v>125</v>
      </c>
      <c r="G9" s="13" t="s">
        <v>68</v>
      </c>
      <c r="I9" s="13" t="s">
        <v>15</v>
      </c>
      <c r="J9" s="13" t="s">
        <v>69</v>
      </c>
      <c r="K9" s="13" t="s">
        <v>110</v>
      </c>
      <c r="L9" s="13" t="s">
        <v>18</v>
      </c>
      <c r="M9" s="13" t="s">
        <v>109</v>
      </c>
      <c r="Q9" s="13" t="s">
        <v>17</v>
      </c>
      <c r="R9" s="13" t="s">
        <v>19</v>
      </c>
      <c r="S9" s="13" t="s">
        <v>0</v>
      </c>
      <c r="T9" s="13" t="s">
        <v>113</v>
      </c>
      <c r="U9" s="13" t="s">
        <v>65</v>
      </c>
      <c r="V9" s="13" t="s">
        <v>62</v>
      </c>
      <c r="W9" s="38" t="s">
        <v>119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127</v>
      </c>
      <c r="E10" s="41" t="s">
        <v>125</v>
      </c>
      <c r="G10" s="30" t="s">
        <v>68</v>
      </c>
      <c r="I10" s="30" t="s">
        <v>15</v>
      </c>
      <c r="J10" s="30" t="s">
        <v>69</v>
      </c>
      <c r="K10" s="30" t="s">
        <v>110</v>
      </c>
      <c r="L10" s="30" t="s">
        <v>18</v>
      </c>
      <c r="M10" s="30" t="s">
        <v>109</v>
      </c>
      <c r="Q10" s="30" t="s">
        <v>17</v>
      </c>
      <c r="R10" s="30" t="s">
        <v>19</v>
      </c>
      <c r="S10" s="30" t="s">
        <v>0</v>
      </c>
      <c r="T10" s="30" t="s">
        <v>113</v>
      </c>
      <c r="U10" s="30" t="s">
        <v>65</v>
      </c>
      <c r="V10" s="13" t="s">
        <v>62</v>
      </c>
      <c r="W10" s="31" t="s">
        <v>119</v>
      </c>
    </row>
    <row r="11" spans="2:25" ht="31.5">
      <c r="B11" s="48" t="str">
        <f>מניות!B7</f>
        <v>4. מניות</v>
      </c>
      <c r="C11" s="30" t="s">
        <v>49</v>
      </c>
      <c r="D11" s="13" t="s">
        <v>127</v>
      </c>
      <c r="E11" s="41" t="s">
        <v>125</v>
      </c>
      <c r="H11" s="30" t="s">
        <v>109</v>
      </c>
      <c r="S11" s="30" t="s">
        <v>0</v>
      </c>
      <c r="T11" s="13" t="s">
        <v>113</v>
      </c>
      <c r="U11" s="13" t="s">
        <v>65</v>
      </c>
      <c r="V11" s="13" t="s">
        <v>62</v>
      </c>
      <c r="W11" s="14" t="s">
        <v>119</v>
      </c>
    </row>
    <row r="12" spans="2:25" ht="31.5">
      <c r="B12" s="48" t="str">
        <f>'תעודות סל'!B7:N7</f>
        <v>5. תעודות סל</v>
      </c>
      <c r="C12" s="30" t="s">
        <v>49</v>
      </c>
      <c r="D12" s="13" t="s">
        <v>127</v>
      </c>
      <c r="E12" s="41" t="s">
        <v>125</v>
      </c>
      <c r="H12" s="30" t="s">
        <v>109</v>
      </c>
      <c r="S12" s="30" t="s">
        <v>0</v>
      </c>
      <c r="T12" s="30" t="s">
        <v>113</v>
      </c>
      <c r="U12" s="30" t="s">
        <v>65</v>
      </c>
      <c r="V12" s="30" t="s">
        <v>62</v>
      </c>
      <c r="W12" s="31" t="s">
        <v>119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127</v>
      </c>
      <c r="G13" s="30" t="s">
        <v>68</v>
      </c>
      <c r="H13" s="30" t="s">
        <v>109</v>
      </c>
      <c r="S13" s="30" t="s">
        <v>0</v>
      </c>
      <c r="T13" s="30" t="s">
        <v>113</v>
      </c>
      <c r="U13" s="30" t="s">
        <v>65</v>
      </c>
      <c r="V13" s="30" t="s">
        <v>62</v>
      </c>
      <c r="W13" s="31" t="s">
        <v>119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127</v>
      </c>
      <c r="G14" s="30" t="s">
        <v>68</v>
      </c>
      <c r="H14" s="30" t="s">
        <v>109</v>
      </c>
      <c r="S14" s="30" t="s">
        <v>0</v>
      </c>
      <c r="T14" s="30" t="s">
        <v>113</v>
      </c>
      <c r="U14" s="30" t="s">
        <v>65</v>
      </c>
      <c r="V14" s="30" t="s">
        <v>62</v>
      </c>
      <c r="W14" s="31" t="s">
        <v>119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127</v>
      </c>
      <c r="G15" s="30" t="s">
        <v>68</v>
      </c>
      <c r="H15" s="30" t="s">
        <v>109</v>
      </c>
      <c r="S15" s="30" t="s">
        <v>0</v>
      </c>
      <c r="T15" s="30" t="s">
        <v>113</v>
      </c>
      <c r="U15" s="30" t="s">
        <v>65</v>
      </c>
      <c r="V15" s="30" t="s">
        <v>62</v>
      </c>
      <c r="W15" s="31" t="s">
        <v>119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127</v>
      </c>
      <c r="G16" s="30" t="s">
        <v>68</v>
      </c>
      <c r="H16" s="30" t="s">
        <v>109</v>
      </c>
      <c r="S16" s="30" t="s">
        <v>0</v>
      </c>
      <c r="T16" s="31" t="s">
        <v>113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54</v>
      </c>
      <c r="I17" s="30" t="s">
        <v>15</v>
      </c>
      <c r="J17" s="30" t="s">
        <v>69</v>
      </c>
      <c r="K17" s="30" t="s">
        <v>110</v>
      </c>
      <c r="L17" s="30" t="s">
        <v>18</v>
      </c>
      <c r="M17" s="30" t="s">
        <v>109</v>
      </c>
      <c r="Q17" s="30" t="s">
        <v>17</v>
      </c>
      <c r="R17" s="30" t="s">
        <v>19</v>
      </c>
      <c r="S17" s="30" t="s">
        <v>0</v>
      </c>
      <c r="T17" s="30" t="s">
        <v>113</v>
      </c>
      <c r="U17" s="30" t="s">
        <v>65</v>
      </c>
      <c r="V17" s="30" t="s">
        <v>62</v>
      </c>
      <c r="W17" s="31" t="s">
        <v>119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69</v>
      </c>
      <c r="K19" s="30" t="s">
        <v>110</v>
      </c>
      <c r="L19" s="30" t="s">
        <v>18</v>
      </c>
      <c r="M19" s="30" t="s">
        <v>109</v>
      </c>
      <c r="Q19" s="30" t="s">
        <v>17</v>
      </c>
      <c r="R19" s="30" t="s">
        <v>19</v>
      </c>
      <c r="S19" s="30" t="s">
        <v>0</v>
      </c>
      <c r="T19" s="30" t="s">
        <v>113</v>
      </c>
      <c r="U19" s="30" t="s">
        <v>118</v>
      </c>
      <c r="V19" s="30" t="s">
        <v>62</v>
      </c>
      <c r="W19" s="31" t="s">
        <v>119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126</v>
      </c>
      <c r="E20" s="41" t="s">
        <v>125</v>
      </c>
      <c r="G20" s="30" t="s">
        <v>68</v>
      </c>
      <c r="I20" s="30" t="s">
        <v>15</v>
      </c>
      <c r="J20" s="30" t="s">
        <v>69</v>
      </c>
      <c r="K20" s="30" t="s">
        <v>110</v>
      </c>
      <c r="L20" s="30" t="s">
        <v>18</v>
      </c>
      <c r="M20" s="30" t="s">
        <v>109</v>
      </c>
      <c r="Q20" s="30" t="s">
        <v>17</v>
      </c>
      <c r="R20" s="30" t="s">
        <v>19</v>
      </c>
      <c r="S20" s="30" t="s">
        <v>0</v>
      </c>
      <c r="T20" s="30" t="s">
        <v>113</v>
      </c>
      <c r="U20" s="30" t="s">
        <v>118</v>
      </c>
      <c r="V20" s="30" t="s">
        <v>62</v>
      </c>
      <c r="W20" s="31" t="s">
        <v>119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126</v>
      </c>
      <c r="E21" s="41" t="s">
        <v>125</v>
      </c>
      <c r="G21" s="30" t="s">
        <v>68</v>
      </c>
      <c r="I21" s="30" t="s">
        <v>15</v>
      </c>
      <c r="J21" s="30" t="s">
        <v>69</v>
      </c>
      <c r="K21" s="30" t="s">
        <v>110</v>
      </c>
      <c r="L21" s="30" t="s">
        <v>18</v>
      </c>
      <c r="M21" s="30" t="s">
        <v>109</v>
      </c>
      <c r="Q21" s="30" t="s">
        <v>17</v>
      </c>
      <c r="R21" s="30" t="s">
        <v>19</v>
      </c>
      <c r="S21" s="30" t="s">
        <v>0</v>
      </c>
      <c r="T21" s="30" t="s">
        <v>113</v>
      </c>
      <c r="U21" s="30" t="s">
        <v>118</v>
      </c>
      <c r="V21" s="30" t="s">
        <v>62</v>
      </c>
      <c r="W21" s="31" t="s">
        <v>119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126</v>
      </c>
      <c r="E22" s="41" t="s">
        <v>125</v>
      </c>
      <c r="G22" s="30" t="s">
        <v>68</v>
      </c>
      <c r="H22" s="30" t="s">
        <v>109</v>
      </c>
      <c r="S22" s="30" t="s">
        <v>0</v>
      </c>
      <c r="T22" s="30" t="s">
        <v>113</v>
      </c>
      <c r="U22" s="30" t="s">
        <v>118</v>
      </c>
      <c r="V22" s="30" t="s">
        <v>62</v>
      </c>
      <c r="W22" s="31" t="s">
        <v>119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68</v>
      </c>
      <c r="H23" s="30" t="s">
        <v>109</v>
      </c>
      <c r="K23" s="30" t="s">
        <v>110</v>
      </c>
      <c r="S23" s="30" t="s">
        <v>0</v>
      </c>
      <c r="T23" s="30" t="s">
        <v>113</v>
      </c>
      <c r="U23" s="30" t="s">
        <v>118</v>
      </c>
      <c r="V23" s="30" t="s">
        <v>62</v>
      </c>
      <c r="W23" s="31" t="s">
        <v>119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68</v>
      </c>
      <c r="H24" s="30" t="s">
        <v>109</v>
      </c>
      <c r="K24" s="30" t="s">
        <v>110</v>
      </c>
      <c r="S24" s="30" t="s">
        <v>0</v>
      </c>
      <c r="T24" s="30" t="s">
        <v>113</v>
      </c>
      <c r="U24" s="30" t="s">
        <v>118</v>
      </c>
      <c r="V24" s="30" t="s">
        <v>62</v>
      </c>
      <c r="W24" s="31" t="s">
        <v>119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68</v>
      </c>
      <c r="H25" s="30" t="s">
        <v>109</v>
      </c>
      <c r="K25" s="30" t="s">
        <v>110</v>
      </c>
      <c r="S25" s="30" t="s">
        <v>0</v>
      </c>
      <c r="T25" s="30" t="s">
        <v>113</v>
      </c>
      <c r="U25" s="30" t="s">
        <v>118</v>
      </c>
      <c r="V25" s="30" t="s">
        <v>62</v>
      </c>
      <c r="W25" s="31" t="s">
        <v>119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68</v>
      </c>
      <c r="H26" s="30" t="s">
        <v>109</v>
      </c>
      <c r="K26" s="30" t="s">
        <v>110</v>
      </c>
      <c r="S26" s="30" t="s">
        <v>0</v>
      </c>
      <c r="T26" s="30" t="s">
        <v>113</v>
      </c>
      <c r="U26" s="30" t="s">
        <v>118</v>
      </c>
      <c r="V26" s="31" t="s">
        <v>119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54</v>
      </c>
      <c r="I27" s="30" t="s">
        <v>15</v>
      </c>
      <c r="J27" s="30" t="s">
        <v>69</v>
      </c>
      <c r="K27" s="30" t="s">
        <v>110</v>
      </c>
      <c r="L27" s="30" t="s">
        <v>18</v>
      </c>
      <c r="M27" s="30" t="s">
        <v>109</v>
      </c>
      <c r="Q27" s="30" t="s">
        <v>17</v>
      </c>
      <c r="R27" s="30" t="s">
        <v>19</v>
      </c>
      <c r="S27" s="30" t="s">
        <v>0</v>
      </c>
      <c r="T27" s="30" t="s">
        <v>113</v>
      </c>
      <c r="U27" s="30" t="s">
        <v>118</v>
      </c>
      <c r="V27" s="30" t="s">
        <v>62</v>
      </c>
      <c r="W27" s="31" t="s">
        <v>119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69</v>
      </c>
      <c r="L28" s="30" t="s">
        <v>18</v>
      </c>
      <c r="M28" s="30" t="s">
        <v>109</v>
      </c>
      <c r="Q28" s="13" t="s">
        <v>38</v>
      </c>
      <c r="R28" s="30" t="s">
        <v>19</v>
      </c>
      <c r="S28" s="30" t="s">
        <v>0</v>
      </c>
      <c r="T28" s="30" t="s">
        <v>113</v>
      </c>
      <c r="U28" s="30" t="s">
        <v>118</v>
      </c>
      <c r="V28" s="31" t="s">
        <v>119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125</v>
      </c>
      <c r="I29" s="30" t="s">
        <v>15</v>
      </c>
      <c r="J29" s="30" t="s">
        <v>69</v>
      </c>
      <c r="L29" s="30" t="s">
        <v>18</v>
      </c>
      <c r="M29" s="30" t="s">
        <v>109</v>
      </c>
      <c r="O29" s="49" t="s">
        <v>56</v>
      </c>
      <c r="P29" s="50"/>
      <c r="R29" s="30" t="s">
        <v>19</v>
      </c>
      <c r="S29" s="30" t="s">
        <v>0</v>
      </c>
      <c r="T29" s="30" t="s">
        <v>113</v>
      </c>
      <c r="U29" s="30" t="s">
        <v>118</v>
      </c>
      <c r="V29" s="31" t="s">
        <v>119</v>
      </c>
    </row>
    <row r="30" spans="2:25" ht="63">
      <c r="B30" s="52" t="str">
        <f>'זכויות מקרקעין'!B6</f>
        <v>1. ו. זכויות במקרקעין:</v>
      </c>
      <c r="C30" s="13" t="s">
        <v>58</v>
      </c>
      <c r="N30" s="49" t="s">
        <v>93</v>
      </c>
      <c r="P30" s="50" t="s">
        <v>59</v>
      </c>
      <c r="U30" s="30" t="s">
        <v>118</v>
      </c>
      <c r="V30" s="14" t="s">
        <v>61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60</v>
      </c>
      <c r="R31" s="13" t="s">
        <v>57</v>
      </c>
      <c r="U31" s="30" t="s">
        <v>118</v>
      </c>
      <c r="V31" s="14" t="s">
        <v>61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115</v>
      </c>
      <c r="Y32" s="14" t="s">
        <v>114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L30" sqref="L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187</v>
      </c>
      <c r="C1" s="76" t="s" vm="1">
        <v>257</v>
      </c>
    </row>
    <row r="2" spans="2:54">
      <c r="B2" s="56" t="s">
        <v>186</v>
      </c>
      <c r="C2" s="76" t="s">
        <v>258</v>
      </c>
    </row>
    <row r="3" spans="2:54">
      <c r="B3" s="56" t="s">
        <v>188</v>
      </c>
      <c r="C3" s="76" t="s">
        <v>259</v>
      </c>
    </row>
    <row r="4" spans="2:54">
      <c r="B4" s="56" t="s">
        <v>189</v>
      </c>
      <c r="C4" s="76">
        <v>2208</v>
      </c>
    </row>
    <row r="6" spans="2:54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4" ht="26.25" customHeight="1">
      <c r="B7" s="193" t="s">
        <v>106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4" s="3" customFormat="1" ht="78.75">
      <c r="B8" s="22" t="s">
        <v>124</v>
      </c>
      <c r="C8" s="30" t="s">
        <v>49</v>
      </c>
      <c r="D8" s="30" t="s">
        <v>68</v>
      </c>
      <c r="E8" s="30" t="s">
        <v>109</v>
      </c>
      <c r="F8" s="30" t="s">
        <v>110</v>
      </c>
      <c r="G8" s="30" t="s">
        <v>243</v>
      </c>
      <c r="H8" s="30" t="s">
        <v>242</v>
      </c>
      <c r="I8" s="30" t="s">
        <v>118</v>
      </c>
      <c r="J8" s="30" t="s">
        <v>62</v>
      </c>
      <c r="K8" s="30" t="s">
        <v>190</v>
      </c>
      <c r="L8" s="31" t="s">
        <v>192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252</v>
      </c>
      <c r="H9" s="16"/>
      <c r="I9" s="16" t="s">
        <v>246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AZ11" s="1"/>
    </row>
    <row r="12" spans="2:54" ht="19.5" customHeight="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2:54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</row>
    <row r="14" spans="2:54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2:54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54" s="7" customFormat="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AZ16" s="1"/>
      <c r="BB16" s="1"/>
    </row>
    <row r="17" spans="2:54" s="7" customFormat="1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AZ17" s="1"/>
      <c r="BB17" s="1"/>
    </row>
    <row r="18" spans="2:54" s="7" customFormat="1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AZ18" s="1"/>
      <c r="BB18" s="1"/>
    </row>
    <row r="19" spans="2:54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54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54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54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4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4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4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4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4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4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4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4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4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4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187</v>
      </c>
      <c r="C1" s="76" t="s" vm="1">
        <v>257</v>
      </c>
    </row>
    <row r="2" spans="2:51">
      <c r="B2" s="56" t="s">
        <v>186</v>
      </c>
      <c r="C2" s="76" t="s">
        <v>258</v>
      </c>
    </row>
    <row r="3" spans="2:51">
      <c r="B3" s="56" t="s">
        <v>188</v>
      </c>
      <c r="C3" s="76" t="s">
        <v>259</v>
      </c>
    </row>
    <row r="4" spans="2:51">
      <c r="B4" s="56" t="s">
        <v>189</v>
      </c>
      <c r="C4" s="76">
        <v>2208</v>
      </c>
    </row>
    <row r="6" spans="2:51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51" ht="26.25" customHeight="1">
      <c r="B7" s="193" t="s">
        <v>107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51" s="3" customFormat="1" ht="63">
      <c r="B8" s="22" t="s">
        <v>124</v>
      </c>
      <c r="C8" s="30" t="s">
        <v>49</v>
      </c>
      <c r="D8" s="30" t="s">
        <v>68</v>
      </c>
      <c r="E8" s="30" t="s">
        <v>109</v>
      </c>
      <c r="F8" s="30" t="s">
        <v>110</v>
      </c>
      <c r="G8" s="30" t="s">
        <v>243</v>
      </c>
      <c r="H8" s="30" t="s">
        <v>242</v>
      </c>
      <c r="I8" s="30" t="s">
        <v>118</v>
      </c>
      <c r="J8" s="30" t="s">
        <v>190</v>
      </c>
      <c r="K8" s="31" t="s">
        <v>192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252</v>
      </c>
      <c r="H9" s="16"/>
      <c r="I9" s="16" t="s">
        <v>246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5" t="s">
        <v>53</v>
      </c>
      <c r="C11" s="120"/>
      <c r="D11" s="120"/>
      <c r="E11" s="120"/>
      <c r="F11" s="120"/>
      <c r="G11" s="119"/>
      <c r="H11" s="126"/>
      <c r="I11" s="119">
        <v>25.739470000000001</v>
      </c>
      <c r="J11" s="121">
        <v>1</v>
      </c>
      <c r="K11" s="121">
        <f>I11/'סכום נכסי הקרן'!$C$42</f>
        <v>2.1313248249952234E-4</v>
      </c>
      <c r="AW11" s="1"/>
    </row>
    <row r="12" spans="2:51" ht="19.5" customHeight="1">
      <c r="B12" s="122" t="s">
        <v>37</v>
      </c>
      <c r="C12" s="120"/>
      <c r="D12" s="120"/>
      <c r="E12" s="120"/>
      <c r="F12" s="120"/>
      <c r="G12" s="119"/>
      <c r="H12" s="126"/>
      <c r="I12" s="119">
        <v>25.739470000000001</v>
      </c>
      <c r="J12" s="121">
        <v>1</v>
      </c>
      <c r="K12" s="121">
        <f>I12/'סכום נכסי הקרן'!$C$42</f>
        <v>2.1313248249952234E-4</v>
      </c>
    </row>
    <row r="13" spans="2:51">
      <c r="B13" s="99" t="s">
        <v>1304</v>
      </c>
      <c r="C13" s="80"/>
      <c r="D13" s="80"/>
      <c r="E13" s="80"/>
      <c r="F13" s="80"/>
      <c r="G13" s="88"/>
      <c r="H13" s="90"/>
      <c r="I13" s="88">
        <v>42.708030000000001</v>
      </c>
      <c r="J13" s="89">
        <v>1.6592427893814441</v>
      </c>
      <c r="K13" s="89">
        <f>I13/'סכום נכסי הקרן'!$C$42</f>
        <v>3.5363853477029931E-4</v>
      </c>
    </row>
    <row r="14" spans="2:51">
      <c r="B14" s="84" t="s">
        <v>1305</v>
      </c>
      <c r="C14" s="82" t="s">
        <v>1306</v>
      </c>
      <c r="D14" s="94"/>
      <c r="E14" s="94" t="s">
        <v>173</v>
      </c>
      <c r="F14" s="107">
        <v>42900</v>
      </c>
      <c r="G14" s="91">
        <v>672792</v>
      </c>
      <c r="H14" s="93">
        <v>-0.81210000000000004</v>
      </c>
      <c r="I14" s="91">
        <v>-5.4638500000000008</v>
      </c>
      <c r="J14" s="92">
        <v>-0.21227515562674759</v>
      </c>
      <c r="K14" s="92">
        <f>I14/'סכום נכסי הקרן'!$C$42</f>
        <v>-4.5242730891701164E-5</v>
      </c>
    </row>
    <row r="15" spans="2:51">
      <c r="B15" s="84" t="s">
        <v>1307</v>
      </c>
      <c r="C15" s="82" t="s">
        <v>1308</v>
      </c>
      <c r="D15" s="94"/>
      <c r="E15" s="94" t="s">
        <v>171</v>
      </c>
      <c r="F15" s="107">
        <v>42913</v>
      </c>
      <c r="G15" s="91">
        <v>8898299.8000000007</v>
      </c>
      <c r="H15" s="93">
        <v>0.54139999999999999</v>
      </c>
      <c r="I15" s="91">
        <v>48.171879999999994</v>
      </c>
      <c r="J15" s="92">
        <v>1.8715179450081914</v>
      </c>
      <c r="K15" s="92">
        <f>I15/'סכום נכסי הקרן'!$C$42</f>
        <v>3.9888126566200039E-4</v>
      </c>
    </row>
    <row r="16" spans="2:51" s="7" customFormat="1">
      <c r="B16" s="81"/>
      <c r="C16" s="82"/>
      <c r="D16" s="82"/>
      <c r="E16" s="82"/>
      <c r="F16" s="82"/>
      <c r="G16" s="91"/>
      <c r="H16" s="93"/>
      <c r="I16" s="82"/>
      <c r="J16" s="92"/>
      <c r="K16" s="82"/>
      <c r="AW16" s="1"/>
      <c r="AY16" s="1"/>
    </row>
    <row r="17" spans="2:51" s="7" customFormat="1">
      <c r="B17" s="99" t="s">
        <v>236</v>
      </c>
      <c r="C17" s="80"/>
      <c r="D17" s="80"/>
      <c r="E17" s="80"/>
      <c r="F17" s="80"/>
      <c r="G17" s="88"/>
      <c r="H17" s="90"/>
      <c r="I17" s="88">
        <v>-16.968559999999997</v>
      </c>
      <c r="J17" s="89">
        <v>-0.65924278938144398</v>
      </c>
      <c r="K17" s="89">
        <f>I17/'סכום נכסי הקרן'!$C$42</f>
        <v>-1.4050605227077691E-4</v>
      </c>
      <c r="AW17" s="1"/>
      <c r="AY17" s="1"/>
    </row>
    <row r="18" spans="2:51" s="7" customFormat="1">
      <c r="B18" s="84" t="s">
        <v>1309</v>
      </c>
      <c r="C18" s="82" t="s">
        <v>1310</v>
      </c>
      <c r="D18" s="94"/>
      <c r="E18" s="94" t="s">
        <v>173</v>
      </c>
      <c r="F18" s="107">
        <v>42843</v>
      </c>
      <c r="G18" s="91">
        <v>187079.7</v>
      </c>
      <c r="H18" s="93">
        <v>-6.6508000000000003</v>
      </c>
      <c r="I18" s="91">
        <v>-12.44239</v>
      </c>
      <c r="J18" s="92">
        <v>-0.48339728828915279</v>
      </c>
      <c r="K18" s="92">
        <f>I18/'סכום נכסי הקרן'!$C$42</f>
        <v>-1.0302766408660442E-4</v>
      </c>
      <c r="AW18" s="1"/>
      <c r="AY18" s="1"/>
    </row>
    <row r="19" spans="2:51">
      <c r="B19" s="84" t="s">
        <v>1311</v>
      </c>
      <c r="C19" s="82" t="s">
        <v>1312</v>
      </c>
      <c r="D19" s="94"/>
      <c r="E19" s="94" t="s">
        <v>173</v>
      </c>
      <c r="F19" s="107">
        <v>42850</v>
      </c>
      <c r="G19" s="91">
        <v>31369.360000000001</v>
      </c>
      <c r="H19" s="93">
        <v>-4.3128000000000002</v>
      </c>
      <c r="I19" s="91">
        <v>-1.3528900000000001</v>
      </c>
      <c r="J19" s="92">
        <v>-5.2560911316355777E-2</v>
      </c>
      <c r="K19" s="92">
        <f>I19/'סכום נכסי הקרן'!$C$42</f>
        <v>-1.1202437511292144E-5</v>
      </c>
    </row>
    <row r="20" spans="2:51">
      <c r="B20" s="84" t="s">
        <v>1313</v>
      </c>
      <c r="C20" s="82" t="s">
        <v>1314</v>
      </c>
      <c r="D20" s="94"/>
      <c r="E20" s="94" t="s">
        <v>173</v>
      </c>
      <c r="F20" s="107">
        <v>42858</v>
      </c>
      <c r="G20" s="91">
        <v>76637.210000000006</v>
      </c>
      <c r="H20" s="93">
        <v>-4.1406999999999998</v>
      </c>
      <c r="I20" s="91">
        <v>-3.1732800000000001</v>
      </c>
      <c r="J20" s="92">
        <v>-0.12328458977593555</v>
      </c>
      <c r="K20" s="92">
        <f>I20/'סכום נכסי הקרן'!$C$42</f>
        <v>-2.6275950672880378E-5</v>
      </c>
    </row>
    <row r="21" spans="2:51">
      <c r="B21" s="81"/>
      <c r="C21" s="82"/>
      <c r="D21" s="82"/>
      <c r="E21" s="82"/>
      <c r="F21" s="82"/>
      <c r="G21" s="91"/>
      <c r="H21" s="93"/>
      <c r="I21" s="82"/>
      <c r="J21" s="92"/>
      <c r="K21" s="82"/>
    </row>
    <row r="22" spans="2:5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5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51">
      <c r="B24" s="96" t="s">
        <v>256</v>
      </c>
      <c r="C24" s="98"/>
      <c r="D24" s="98"/>
      <c r="E24" s="98"/>
      <c r="F24" s="98"/>
      <c r="G24" s="98"/>
      <c r="H24" s="98"/>
      <c r="I24" s="98"/>
      <c r="J24" s="98"/>
      <c r="K24" s="98"/>
    </row>
    <row r="25" spans="2:51">
      <c r="B25" s="96" t="s">
        <v>120</v>
      </c>
      <c r="C25" s="98"/>
      <c r="D25" s="98"/>
      <c r="E25" s="98"/>
      <c r="F25" s="98"/>
      <c r="G25" s="98"/>
      <c r="H25" s="98"/>
      <c r="I25" s="98"/>
      <c r="J25" s="98"/>
      <c r="K25" s="98"/>
    </row>
    <row r="26" spans="2:51">
      <c r="B26" s="96" t="s">
        <v>241</v>
      </c>
      <c r="C26" s="98"/>
      <c r="D26" s="98"/>
      <c r="E26" s="98"/>
      <c r="F26" s="98"/>
      <c r="G26" s="98"/>
      <c r="H26" s="98"/>
      <c r="I26" s="98"/>
      <c r="J26" s="98"/>
      <c r="K26" s="98"/>
    </row>
    <row r="27" spans="2:51">
      <c r="B27" s="96" t="s">
        <v>251</v>
      </c>
      <c r="C27" s="98"/>
      <c r="D27" s="98"/>
      <c r="E27" s="98"/>
      <c r="F27" s="98"/>
      <c r="G27" s="98"/>
      <c r="H27" s="98"/>
      <c r="I27" s="98"/>
      <c r="J27" s="98"/>
      <c r="K27" s="98"/>
    </row>
    <row r="28" spans="2:5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5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5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5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5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B111" s="98"/>
      <c r="C111" s="98"/>
      <c r="D111" s="98"/>
      <c r="E111" s="98"/>
      <c r="F111" s="98"/>
      <c r="G111" s="98"/>
      <c r="H111" s="98"/>
      <c r="I111" s="98"/>
      <c r="J111" s="98"/>
      <c r="K111" s="98"/>
    </row>
    <row r="112" spans="2:11">
      <c r="B112" s="98"/>
      <c r="C112" s="98"/>
      <c r="D112" s="98"/>
      <c r="E112" s="98"/>
      <c r="F112" s="98"/>
      <c r="G112" s="98"/>
      <c r="H112" s="98"/>
      <c r="I112" s="98"/>
      <c r="J112" s="98"/>
      <c r="K112" s="98"/>
    </row>
    <row r="113" spans="2:11">
      <c r="B113" s="98"/>
      <c r="C113" s="98"/>
      <c r="D113" s="98"/>
      <c r="E113" s="98"/>
      <c r="F113" s="98"/>
      <c r="G113" s="98"/>
      <c r="H113" s="98"/>
      <c r="I113" s="98"/>
      <c r="J113" s="98"/>
      <c r="K113" s="98"/>
    </row>
    <row r="114" spans="2:11">
      <c r="B114" s="98"/>
      <c r="C114" s="98"/>
      <c r="D114" s="98"/>
      <c r="E114" s="98"/>
      <c r="F114" s="98"/>
      <c r="G114" s="98"/>
      <c r="H114" s="98"/>
      <c r="I114" s="98"/>
      <c r="J114" s="98"/>
      <c r="K114" s="98"/>
    </row>
    <row r="115" spans="2:11">
      <c r="B115" s="98"/>
      <c r="C115" s="98"/>
      <c r="D115" s="98"/>
      <c r="E115" s="98"/>
      <c r="F115" s="98"/>
      <c r="G115" s="98"/>
      <c r="H115" s="98"/>
      <c r="I115" s="98"/>
      <c r="J115" s="98"/>
      <c r="K115" s="98"/>
    </row>
    <row r="116" spans="2:11"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2:11"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2:11"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spans="2:11"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spans="2:11"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187</v>
      </c>
      <c r="C1" s="76" t="s" vm="1">
        <v>257</v>
      </c>
    </row>
    <row r="2" spans="2:78">
      <c r="B2" s="56" t="s">
        <v>186</v>
      </c>
      <c r="C2" s="76" t="s">
        <v>258</v>
      </c>
    </row>
    <row r="3" spans="2:78">
      <c r="B3" s="56" t="s">
        <v>188</v>
      </c>
      <c r="C3" s="76" t="s">
        <v>259</v>
      </c>
    </row>
    <row r="4" spans="2:78">
      <c r="B4" s="56" t="s">
        <v>189</v>
      </c>
      <c r="C4" s="76">
        <v>2208</v>
      </c>
    </row>
    <row r="6" spans="2:78" ht="26.25" customHeight="1">
      <c r="B6" s="193" t="s">
        <v>218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78" ht="26.25" customHeight="1">
      <c r="B7" s="193" t="s">
        <v>108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78" s="3" customFormat="1" ht="63">
      <c r="B8" s="22" t="s">
        <v>124</v>
      </c>
      <c r="C8" s="30" t="s">
        <v>49</v>
      </c>
      <c r="D8" s="30" t="s">
        <v>54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243</v>
      </c>
      <c r="M8" s="30" t="s">
        <v>242</v>
      </c>
      <c r="N8" s="30" t="s">
        <v>118</v>
      </c>
      <c r="O8" s="30" t="s">
        <v>62</v>
      </c>
      <c r="P8" s="30" t="s">
        <v>190</v>
      </c>
      <c r="Q8" s="31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252</v>
      </c>
      <c r="M9" s="16"/>
      <c r="N9" s="16" t="s">
        <v>246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121</v>
      </c>
      <c r="R10" s="1"/>
      <c r="S10" s="1"/>
      <c r="T10" s="1"/>
      <c r="U10" s="1"/>
      <c r="V10" s="1"/>
    </row>
    <row r="11" spans="2:78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"/>
      <c r="S11" s="1"/>
      <c r="T11" s="1"/>
      <c r="U11" s="1"/>
      <c r="V11" s="1"/>
      <c r="BZ11" s="1"/>
    </row>
    <row r="12" spans="2:78" ht="18" customHeight="1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spans="2:78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spans="2:78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spans="2:78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spans="2:7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2:17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spans="2:17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2:17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2:17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2:17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2:17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2:17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17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2:17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2:17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2:17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2:17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2:17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2:17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2:17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2:17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2:17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2:17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2:17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2:17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2:17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2:17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2:17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2:17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2:17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2:17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2:17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2:17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2:17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2:1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2:17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2:17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2:17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2:17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2:17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2:17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2:17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2:17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2:1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2:17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2:17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2:17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2:17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2:17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2:17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2:17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2:17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2:17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2:17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2:17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2:17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2:17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2:17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2:17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2:17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2:17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2:17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2:17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2:17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2:17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2:17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2:17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2:17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2:17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2:17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2:17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2:17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2:17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2:17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2:17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2:17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2:17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2:17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2:17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2:17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2:17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2:17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2:17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2:17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2:17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2:17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2:17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2:17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2:17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</row>
    <row r="103" spans="2:17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</row>
    <row r="104" spans="2:17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</row>
    <row r="105" spans="2:17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</row>
    <row r="106" spans="2:17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</row>
    <row r="107" spans="2:17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7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</row>
    <row r="109" spans="2:17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</row>
    <row r="110" spans="2:17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1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1.7109375" style="2" customWidth="1"/>
    <col min="4" max="4" width="10.140625" style="2" bestFit="1" customWidth="1"/>
    <col min="5" max="5" width="12.7109375" style="2" bestFit="1" customWidth="1"/>
    <col min="6" max="6" width="6.5703125" style="1" bestFit="1" customWidth="1"/>
    <col min="7" max="7" width="11.28515625" style="1" bestFit="1" customWidth="1"/>
    <col min="8" max="8" width="7.8554687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9" width="9.140625" style="1"/>
    <col min="20" max="20" width="14" style="1" bestFit="1" customWidth="1"/>
    <col min="21" max="16384" width="9.140625" style="1"/>
  </cols>
  <sheetData>
    <row r="1" spans="2:17">
      <c r="B1" s="56" t="s">
        <v>187</v>
      </c>
      <c r="C1" s="76" t="s" vm="1">
        <v>257</v>
      </c>
    </row>
    <row r="2" spans="2:17">
      <c r="B2" s="56" t="s">
        <v>186</v>
      </c>
      <c r="C2" s="76" t="s">
        <v>258</v>
      </c>
    </row>
    <row r="3" spans="2:17">
      <c r="B3" s="56" t="s">
        <v>188</v>
      </c>
      <c r="C3" s="76" t="s">
        <v>259</v>
      </c>
    </row>
    <row r="4" spans="2:17">
      <c r="B4" s="56" t="s">
        <v>189</v>
      </c>
      <c r="C4" s="76">
        <v>2208</v>
      </c>
    </row>
    <row r="6" spans="2:17" ht="26.25" customHeight="1">
      <c r="B6" s="193" t="s">
        <v>219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17" s="3" customFormat="1" ht="63">
      <c r="B7" s="22" t="s">
        <v>124</v>
      </c>
      <c r="C7" s="30" t="s">
        <v>231</v>
      </c>
      <c r="D7" s="30" t="s">
        <v>49</v>
      </c>
      <c r="E7" s="30" t="s">
        <v>125</v>
      </c>
      <c r="F7" s="30" t="s">
        <v>15</v>
      </c>
      <c r="G7" s="30" t="s">
        <v>110</v>
      </c>
      <c r="H7" s="30" t="s">
        <v>69</v>
      </c>
      <c r="I7" s="30" t="s">
        <v>18</v>
      </c>
      <c r="J7" s="30" t="s">
        <v>109</v>
      </c>
      <c r="K7" s="13" t="s">
        <v>38</v>
      </c>
      <c r="L7" s="70" t="s">
        <v>19</v>
      </c>
      <c r="M7" s="30" t="s">
        <v>243</v>
      </c>
      <c r="N7" s="30" t="s">
        <v>242</v>
      </c>
      <c r="O7" s="30" t="s">
        <v>118</v>
      </c>
      <c r="P7" s="30" t="s">
        <v>190</v>
      </c>
      <c r="Q7" s="31" t="s">
        <v>192</v>
      </c>
    </row>
    <row r="8" spans="2:1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252</v>
      </c>
      <c r="N8" s="16"/>
      <c r="O8" s="16" t="s">
        <v>246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121</v>
      </c>
    </row>
    <row r="10" spans="2:17" s="141" customFormat="1" ht="18" customHeight="1">
      <c r="B10" s="77" t="s">
        <v>44</v>
      </c>
      <c r="C10" s="78"/>
      <c r="D10" s="78"/>
      <c r="E10" s="78"/>
      <c r="F10" s="78"/>
      <c r="G10" s="78"/>
      <c r="H10" s="78"/>
      <c r="I10" s="85">
        <v>5.751283039540386</v>
      </c>
      <c r="J10" s="78"/>
      <c r="K10" s="78"/>
      <c r="L10" s="100">
        <v>3.8777724690296923E-2</v>
      </c>
      <c r="M10" s="85"/>
      <c r="N10" s="87"/>
      <c r="O10" s="85">
        <f>O11+O135</f>
        <v>4528.456229999998</v>
      </c>
      <c r="P10" s="86">
        <f>O10/$O$10</f>
        <v>1</v>
      </c>
      <c r="Q10" s="86">
        <f>O10/'סכום נכסי הקרן'!$C$42</f>
        <v>3.7497319027560691E-2</v>
      </c>
    </row>
    <row r="11" spans="2:17" s="138" customFormat="1" ht="21.75" customHeight="1">
      <c r="B11" s="79" t="s">
        <v>42</v>
      </c>
      <c r="C11" s="80"/>
      <c r="D11" s="80"/>
      <c r="E11" s="80"/>
      <c r="F11" s="80"/>
      <c r="G11" s="80"/>
      <c r="H11" s="80"/>
      <c r="I11" s="88">
        <v>5.8197351287316943</v>
      </c>
      <c r="J11" s="80"/>
      <c r="K11" s="80"/>
      <c r="L11" s="101">
        <v>3.809818561798517E-2</v>
      </c>
      <c r="M11" s="88"/>
      <c r="N11" s="90"/>
      <c r="O11" s="88">
        <f>O12+O130+O22</f>
        <v>4246.4254699999983</v>
      </c>
      <c r="P11" s="89">
        <f t="shared" ref="P11:P20" si="0">O11/$O$10</f>
        <v>0.93772032991472687</v>
      </c>
      <c r="Q11" s="89">
        <f>O11/'סכום נכסי הקרן'!$C$42</f>
        <v>3.5161998369441977E-2</v>
      </c>
    </row>
    <row r="12" spans="2:17" s="138" customFormat="1">
      <c r="B12" s="99" t="s">
        <v>39</v>
      </c>
      <c r="C12" s="80"/>
      <c r="D12" s="80"/>
      <c r="E12" s="80"/>
      <c r="F12" s="80"/>
      <c r="G12" s="80"/>
      <c r="H12" s="80"/>
      <c r="I12" s="88">
        <v>8.3532890439465213</v>
      </c>
      <c r="J12" s="80"/>
      <c r="K12" s="80"/>
      <c r="L12" s="101">
        <v>3.5517707957221784E-2</v>
      </c>
      <c r="M12" s="88"/>
      <c r="N12" s="90"/>
      <c r="O12" s="88">
        <f>SUM(O13:O20)</f>
        <v>968.13036000000011</v>
      </c>
      <c r="P12" s="89">
        <f t="shared" si="0"/>
        <v>0.21378816771736811</v>
      </c>
      <c r="Q12" s="89">
        <f>O12/'סכום נכסי הקרן'!$C$42</f>
        <v>8.0164831292158026E-3</v>
      </c>
    </row>
    <row r="13" spans="2:17" s="138" customFormat="1">
      <c r="B13" s="84" t="s">
        <v>1456</v>
      </c>
      <c r="C13" s="94" t="s">
        <v>1335</v>
      </c>
      <c r="D13" s="82">
        <v>5212</v>
      </c>
      <c r="E13" s="82"/>
      <c r="F13" s="82" t="s">
        <v>817</v>
      </c>
      <c r="G13" s="107">
        <v>42643</v>
      </c>
      <c r="H13" s="82"/>
      <c r="I13" s="91">
        <v>8.879999999999999</v>
      </c>
      <c r="J13" s="94" t="s">
        <v>172</v>
      </c>
      <c r="K13" s="95">
        <v>3.5000000000000003E-2</v>
      </c>
      <c r="L13" s="95">
        <v>3.5000000000000003E-2</v>
      </c>
      <c r="M13" s="91">
        <v>145879.12</v>
      </c>
      <c r="N13" s="93">
        <v>96.99</v>
      </c>
      <c r="O13" s="91">
        <v>141.48815999999999</v>
      </c>
      <c r="P13" s="92">
        <f t="shared" si="0"/>
        <v>3.1244237067518273E-2</v>
      </c>
      <c r="Q13" s="92">
        <f>O13/'סכום נכסי הקרן'!$C$42</f>
        <v>1.1715751250934699E-3</v>
      </c>
    </row>
    <row r="14" spans="2:17" s="138" customFormat="1">
      <c r="B14" s="84" t="s">
        <v>1456</v>
      </c>
      <c r="C14" s="94" t="s">
        <v>1335</v>
      </c>
      <c r="D14" s="82">
        <v>5211</v>
      </c>
      <c r="E14" s="82"/>
      <c r="F14" s="82" t="s">
        <v>817</v>
      </c>
      <c r="G14" s="107">
        <v>42643</v>
      </c>
      <c r="H14" s="82"/>
      <c r="I14" s="91">
        <v>6.19</v>
      </c>
      <c r="J14" s="94" t="s">
        <v>172</v>
      </c>
      <c r="K14" s="95">
        <v>4.0100000000000004E-2</v>
      </c>
      <c r="L14" s="95">
        <v>4.0100000000000004E-2</v>
      </c>
      <c r="M14" s="91">
        <v>157417.59</v>
      </c>
      <c r="N14" s="93">
        <v>98.94</v>
      </c>
      <c r="O14" s="91">
        <v>155.74895999999998</v>
      </c>
      <c r="P14" s="92">
        <f t="shared" si="0"/>
        <v>3.4393389731405231E-2</v>
      </c>
      <c r="Q14" s="92">
        <f>O14/'סכום נכסי הקרן'!$C$42</f>
        <v>1.2896599071977317E-3</v>
      </c>
    </row>
    <row r="15" spans="2:17" s="138" customFormat="1">
      <c r="B15" s="84" t="s">
        <v>1456</v>
      </c>
      <c r="C15" s="94" t="s">
        <v>1335</v>
      </c>
      <c r="D15" s="82">
        <v>5025</v>
      </c>
      <c r="E15" s="82"/>
      <c r="F15" s="82" t="s">
        <v>817</v>
      </c>
      <c r="G15" s="107">
        <v>42551</v>
      </c>
      <c r="H15" s="82"/>
      <c r="I15" s="91">
        <v>9.7799999999999994</v>
      </c>
      <c r="J15" s="94" t="s">
        <v>172</v>
      </c>
      <c r="K15" s="95">
        <v>3.8099999999999995E-2</v>
      </c>
      <c r="L15" s="95">
        <v>3.8099999999999995E-2</v>
      </c>
      <c r="M15" s="91">
        <v>143954.41</v>
      </c>
      <c r="N15" s="93">
        <v>95.23</v>
      </c>
      <c r="O15" s="91">
        <v>137.08778000000001</v>
      </c>
      <c r="P15" s="92">
        <f t="shared" si="0"/>
        <v>3.0272519604324425E-2</v>
      </c>
      <c r="Q15" s="92">
        <f>O15/'סכום נכסי הקרן'!$C$42</f>
        <v>1.1351383253714381E-3</v>
      </c>
    </row>
    <row r="16" spans="2:17" s="138" customFormat="1">
      <c r="B16" s="84" t="s">
        <v>1456</v>
      </c>
      <c r="C16" s="94" t="s">
        <v>1335</v>
      </c>
      <c r="D16" s="82">
        <v>5024</v>
      </c>
      <c r="E16" s="82"/>
      <c r="F16" s="82" t="s">
        <v>817</v>
      </c>
      <c r="G16" s="107">
        <v>42551</v>
      </c>
      <c r="H16" s="82"/>
      <c r="I16" s="91">
        <v>7.28</v>
      </c>
      <c r="J16" s="94" t="s">
        <v>172</v>
      </c>
      <c r="K16" s="95">
        <v>4.4600000000000001E-2</v>
      </c>
      <c r="L16" s="95">
        <v>4.4600000000000001E-2</v>
      </c>
      <c r="M16" s="91">
        <v>119569.42</v>
      </c>
      <c r="N16" s="93">
        <v>99.38</v>
      </c>
      <c r="O16" s="91">
        <v>118.82809</v>
      </c>
      <c r="P16" s="92">
        <f t="shared" si="0"/>
        <v>2.6240308830367133E-2</v>
      </c>
      <c r="Q16" s="92">
        <f>O16/'סכום נכסי הקרן'!$C$42</f>
        <v>9.8394123159399431E-4</v>
      </c>
    </row>
    <row r="17" spans="2:17" s="138" customFormat="1">
      <c r="B17" s="84" t="s">
        <v>1456</v>
      </c>
      <c r="C17" s="94" t="s">
        <v>1335</v>
      </c>
      <c r="D17" s="82">
        <v>5023</v>
      </c>
      <c r="E17" s="82"/>
      <c r="F17" s="82" t="s">
        <v>817</v>
      </c>
      <c r="G17" s="107">
        <v>42551</v>
      </c>
      <c r="H17" s="82"/>
      <c r="I17" s="91">
        <v>9.990000000000002</v>
      </c>
      <c r="J17" s="94" t="s">
        <v>172</v>
      </c>
      <c r="K17" s="95">
        <v>3.3400000000000006E-2</v>
      </c>
      <c r="L17" s="95">
        <v>3.3400000000000006E-2</v>
      </c>
      <c r="M17" s="91">
        <v>129047.25</v>
      </c>
      <c r="N17" s="93">
        <v>95.87</v>
      </c>
      <c r="O17" s="91">
        <v>123.71754</v>
      </c>
      <c r="P17" s="92">
        <f t="shared" si="0"/>
        <v>2.7320025570833451E-2</v>
      </c>
      <c r="Q17" s="92">
        <f>O17/'סכום נכסי הקרן'!$C$42</f>
        <v>1.0244277146706578E-3</v>
      </c>
    </row>
    <row r="18" spans="2:17" s="138" customFormat="1">
      <c r="B18" s="84" t="s">
        <v>1456</v>
      </c>
      <c r="C18" s="94" t="s">
        <v>1335</v>
      </c>
      <c r="D18" s="82">
        <v>5210</v>
      </c>
      <c r="E18" s="82"/>
      <c r="F18" s="82" t="s">
        <v>817</v>
      </c>
      <c r="G18" s="107">
        <v>42643</v>
      </c>
      <c r="H18" s="82"/>
      <c r="I18" s="91">
        <v>9.23</v>
      </c>
      <c r="J18" s="94" t="s">
        <v>172</v>
      </c>
      <c r="K18" s="95">
        <v>2.6700000000000005E-2</v>
      </c>
      <c r="L18" s="95">
        <v>2.6700000000000005E-2</v>
      </c>
      <c r="M18" s="91">
        <v>107279.52</v>
      </c>
      <c r="N18" s="93">
        <v>102.74</v>
      </c>
      <c r="O18" s="91">
        <v>110.21892999999999</v>
      </c>
      <c r="P18" s="92">
        <f t="shared" si="0"/>
        <v>2.4339184128539106E-2</v>
      </c>
      <c r="Q18" s="92">
        <f>O18/'סכום נכסי הקרן'!$C$42</f>
        <v>9.1265415213837248E-4</v>
      </c>
    </row>
    <row r="19" spans="2:17" s="138" customFormat="1">
      <c r="B19" s="84" t="s">
        <v>1456</v>
      </c>
      <c r="C19" s="94" t="s">
        <v>1335</v>
      </c>
      <c r="D19" s="82">
        <v>5022</v>
      </c>
      <c r="E19" s="82"/>
      <c r="F19" s="82" t="s">
        <v>817</v>
      </c>
      <c r="G19" s="107">
        <v>42551</v>
      </c>
      <c r="H19" s="82"/>
      <c r="I19" s="91">
        <v>8.4200000000000017</v>
      </c>
      <c r="J19" s="94" t="s">
        <v>172</v>
      </c>
      <c r="K19" s="95">
        <v>3.2599999999999997E-2</v>
      </c>
      <c r="L19" s="95">
        <v>3.2599999999999997E-2</v>
      </c>
      <c r="M19" s="91">
        <v>98667.520000000004</v>
      </c>
      <c r="N19" s="93">
        <v>95.77</v>
      </c>
      <c r="O19" s="91">
        <v>94.493859999999998</v>
      </c>
      <c r="P19" s="92">
        <f t="shared" si="0"/>
        <v>2.0866682860706382E-2</v>
      </c>
      <c r="Q19" s="92">
        <f>O19/'סכום נכסי הקרן'!$C$42</f>
        <v>7.8244466427483997E-4</v>
      </c>
    </row>
    <row r="20" spans="2:17" s="138" customFormat="1">
      <c r="B20" s="84" t="s">
        <v>1456</v>
      </c>
      <c r="C20" s="94" t="s">
        <v>1335</v>
      </c>
      <c r="D20" s="82">
        <v>5209</v>
      </c>
      <c r="E20" s="82"/>
      <c r="F20" s="82" t="s">
        <v>817</v>
      </c>
      <c r="G20" s="107">
        <v>42643</v>
      </c>
      <c r="H20" s="82"/>
      <c r="I20" s="91">
        <v>7.07</v>
      </c>
      <c r="J20" s="94" t="s">
        <v>172</v>
      </c>
      <c r="K20" s="95">
        <v>2.9000000000000005E-2</v>
      </c>
      <c r="L20" s="95">
        <v>2.9000000000000005E-2</v>
      </c>
      <c r="M20" s="91">
        <v>88412.52</v>
      </c>
      <c r="N20" s="93">
        <v>97.89</v>
      </c>
      <c r="O20" s="91">
        <v>86.547039999999996</v>
      </c>
      <c r="P20" s="92">
        <f t="shared" si="0"/>
        <v>1.9111819923674084E-2</v>
      </c>
      <c r="Q20" s="92">
        <f>O20/'סכום נכסי הקרן'!$C$42</f>
        <v>7.1664200887529771E-4</v>
      </c>
    </row>
    <row r="21" spans="2:17" s="138" customForma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91"/>
      <c r="N21" s="93"/>
      <c r="O21" s="82"/>
      <c r="P21" s="92"/>
      <c r="Q21" s="82"/>
    </row>
    <row r="22" spans="2:17" s="138" customFormat="1">
      <c r="B22" s="99" t="s">
        <v>41</v>
      </c>
      <c r="C22" s="80"/>
      <c r="D22" s="80"/>
      <c r="E22" s="80"/>
      <c r="F22" s="80"/>
      <c r="G22" s="80"/>
      <c r="H22" s="80"/>
      <c r="I22" s="88">
        <v>5.1420270099227245</v>
      </c>
      <c r="J22" s="80"/>
      <c r="K22" s="80"/>
      <c r="L22" s="101">
        <v>3.9248810065983485E-2</v>
      </c>
      <c r="M22" s="88"/>
      <c r="N22" s="90"/>
      <c r="O22" s="88">
        <f>SUM(O23:O128)</f>
        <v>3219.3583399999984</v>
      </c>
      <c r="P22" s="89">
        <f t="shared" ref="P22:P85" si="1">O22/$O$10</f>
        <v>0.71091740241905788</v>
      </c>
      <c r="Q22" s="89">
        <v>2.6645407200229846E-2</v>
      </c>
    </row>
    <row r="23" spans="2:17" s="138" customFormat="1">
      <c r="B23" s="84" t="s">
        <v>1457</v>
      </c>
      <c r="C23" s="94" t="s">
        <v>1330</v>
      </c>
      <c r="D23" s="82" t="s">
        <v>1331</v>
      </c>
      <c r="E23" s="82"/>
      <c r="F23" s="82" t="s">
        <v>344</v>
      </c>
      <c r="G23" s="107">
        <v>42368</v>
      </c>
      <c r="H23" s="82" t="s">
        <v>170</v>
      </c>
      <c r="I23" s="91">
        <v>10.43</v>
      </c>
      <c r="J23" s="94" t="s">
        <v>172</v>
      </c>
      <c r="K23" s="95">
        <v>3.1699999999999999E-2</v>
      </c>
      <c r="L23" s="95">
        <v>2.3099999999999992E-2</v>
      </c>
      <c r="M23" s="91">
        <v>8486.4699999999993</v>
      </c>
      <c r="N23" s="93">
        <v>109.89</v>
      </c>
      <c r="O23" s="91">
        <v>9.3257900000000014</v>
      </c>
      <c r="P23" s="92">
        <f t="shared" si="1"/>
        <v>2.0593750996683491E-3</v>
      </c>
      <c r="Q23" s="92">
        <v>7.7186024595768174E-5</v>
      </c>
    </row>
    <row r="24" spans="2:17" s="138" customFormat="1">
      <c r="B24" s="84" t="s">
        <v>1457</v>
      </c>
      <c r="C24" s="94" t="s">
        <v>1330</v>
      </c>
      <c r="D24" s="82" t="s">
        <v>1332</v>
      </c>
      <c r="E24" s="82"/>
      <c r="F24" s="82" t="s">
        <v>344</v>
      </c>
      <c r="G24" s="107">
        <v>42388</v>
      </c>
      <c r="H24" s="82" t="s">
        <v>170</v>
      </c>
      <c r="I24" s="91">
        <v>10.43</v>
      </c>
      <c r="J24" s="94" t="s">
        <v>172</v>
      </c>
      <c r="K24" s="95">
        <v>3.1899999999999998E-2</v>
      </c>
      <c r="L24" s="95">
        <v>2.3099999999999999E-2</v>
      </c>
      <c r="M24" s="91">
        <v>11881.06</v>
      </c>
      <c r="N24" s="93">
        <v>110.19</v>
      </c>
      <c r="O24" s="91">
        <v>13.09173</v>
      </c>
      <c r="P24" s="92">
        <f t="shared" si="1"/>
        <v>2.8909918380728185E-3</v>
      </c>
      <c r="Q24" s="92">
        <v>1.0835528076239718E-4</v>
      </c>
    </row>
    <row r="25" spans="2:17" s="138" customFormat="1">
      <c r="B25" s="84" t="s">
        <v>1457</v>
      </c>
      <c r="C25" s="94" t="s">
        <v>1330</v>
      </c>
      <c r="D25" s="82" t="s">
        <v>1333</v>
      </c>
      <c r="E25" s="82"/>
      <c r="F25" s="82" t="s">
        <v>344</v>
      </c>
      <c r="G25" s="107">
        <v>42509</v>
      </c>
      <c r="H25" s="82" t="s">
        <v>170</v>
      </c>
      <c r="I25" s="91">
        <v>10.549999999999999</v>
      </c>
      <c r="J25" s="94" t="s">
        <v>172</v>
      </c>
      <c r="K25" s="95">
        <v>2.7400000000000001E-2</v>
      </c>
      <c r="L25" s="95">
        <v>2.4500000000000001E-2</v>
      </c>
      <c r="M25" s="91">
        <v>11881.06</v>
      </c>
      <c r="N25" s="93">
        <v>104.45</v>
      </c>
      <c r="O25" s="91">
        <v>12.40976</v>
      </c>
      <c r="P25" s="92">
        <f t="shared" si="1"/>
        <v>2.740395262691985E-3</v>
      </c>
      <c r="Q25" s="92">
        <v>1.0271087388710019E-4</v>
      </c>
    </row>
    <row r="26" spans="2:17" s="138" customFormat="1">
      <c r="B26" s="84" t="s">
        <v>1457</v>
      </c>
      <c r="C26" s="94" t="s">
        <v>1330</v>
      </c>
      <c r="D26" s="82" t="s">
        <v>1334</v>
      </c>
      <c r="E26" s="82"/>
      <c r="F26" s="82" t="s">
        <v>344</v>
      </c>
      <c r="G26" s="107">
        <v>42723</v>
      </c>
      <c r="H26" s="82" t="s">
        <v>170</v>
      </c>
      <c r="I26" s="91">
        <v>10.32</v>
      </c>
      <c r="J26" s="94" t="s">
        <v>172</v>
      </c>
      <c r="K26" s="95">
        <v>3.15E-2</v>
      </c>
      <c r="L26" s="95">
        <v>2.7200000000000002E-2</v>
      </c>
      <c r="M26" s="91">
        <v>1697.29</v>
      </c>
      <c r="N26" s="93">
        <v>105.57</v>
      </c>
      <c r="O26" s="91">
        <v>1.7918399999999999</v>
      </c>
      <c r="P26" s="92">
        <f t="shared" si="1"/>
        <v>3.9568451343958353E-4</v>
      </c>
      <c r="Q26" s="92">
        <v>1.4830379658096657E-5</v>
      </c>
    </row>
    <row r="27" spans="2:17" s="138" customFormat="1">
      <c r="B27" s="165" t="s">
        <v>1462</v>
      </c>
      <c r="C27" s="94" t="s">
        <v>1335</v>
      </c>
      <c r="D27" s="82" t="s">
        <v>1336</v>
      </c>
      <c r="E27" s="82"/>
      <c r="F27" s="82" t="s">
        <v>372</v>
      </c>
      <c r="G27" s="107">
        <v>42901</v>
      </c>
      <c r="H27" s="82" t="s">
        <v>170</v>
      </c>
      <c r="I27" s="91">
        <v>4.4800000000000004</v>
      </c>
      <c r="J27" s="94" t="s">
        <v>172</v>
      </c>
      <c r="K27" s="95">
        <v>0.04</v>
      </c>
      <c r="L27" s="95">
        <v>2.7099999999999999E-2</v>
      </c>
      <c r="M27" s="91">
        <v>174781</v>
      </c>
      <c r="N27" s="93">
        <v>106.08</v>
      </c>
      <c r="O27" s="91">
        <v>185.40768</v>
      </c>
      <c r="P27" s="92">
        <f t="shared" si="1"/>
        <v>4.094280050046991E-2</v>
      </c>
      <c r="Q27" s="92">
        <v>1.5345490032184204E-3</v>
      </c>
    </row>
    <row r="28" spans="2:17" s="138" customFormat="1">
      <c r="B28" s="84" t="s">
        <v>1458</v>
      </c>
      <c r="C28" s="94" t="s">
        <v>1330</v>
      </c>
      <c r="D28" s="82" t="s">
        <v>1337</v>
      </c>
      <c r="E28" s="82"/>
      <c r="F28" s="82" t="s">
        <v>372</v>
      </c>
      <c r="G28" s="107">
        <v>42229</v>
      </c>
      <c r="H28" s="82" t="s">
        <v>168</v>
      </c>
      <c r="I28" s="91">
        <v>4.9600000000000009</v>
      </c>
      <c r="J28" s="94" t="s">
        <v>171</v>
      </c>
      <c r="K28" s="95">
        <v>9.8519999999999996E-2</v>
      </c>
      <c r="L28" s="95">
        <v>3.6600000000000001E-2</v>
      </c>
      <c r="M28" s="91">
        <v>34635.160000000003</v>
      </c>
      <c r="N28" s="93">
        <v>132.76</v>
      </c>
      <c r="O28" s="91">
        <v>160.75181000000001</v>
      </c>
      <c r="P28" s="92">
        <f t="shared" si="1"/>
        <v>3.5498148118348949E-2</v>
      </c>
      <c r="Q28" s="92">
        <v>1.3304817243873443E-3</v>
      </c>
    </row>
    <row r="29" spans="2:17" s="138" customFormat="1">
      <c r="B29" s="84" t="s">
        <v>1459</v>
      </c>
      <c r="C29" s="94" t="s">
        <v>1330</v>
      </c>
      <c r="D29" s="82" t="s">
        <v>1338</v>
      </c>
      <c r="E29" s="82"/>
      <c r="F29" s="82" t="s">
        <v>372</v>
      </c>
      <c r="G29" s="107">
        <v>41416</v>
      </c>
      <c r="H29" s="82" t="s">
        <v>170</v>
      </c>
      <c r="I29" s="91">
        <v>1.33</v>
      </c>
      <c r="J29" s="94" t="s">
        <v>171</v>
      </c>
      <c r="K29" s="95">
        <v>4.3975999999999994E-2</v>
      </c>
      <c r="L29" s="95">
        <v>2.6499999999999999E-2</v>
      </c>
      <c r="M29" s="91">
        <v>3692.48</v>
      </c>
      <c r="N29" s="93">
        <v>103.74</v>
      </c>
      <c r="O29" s="91">
        <v>13.39174</v>
      </c>
      <c r="P29" s="92">
        <f t="shared" si="1"/>
        <v>2.9572417883345658E-3</v>
      </c>
      <c r="Q29" s="92">
        <v>1.1083834967548404E-4</v>
      </c>
    </row>
    <row r="30" spans="2:17" s="138" customFormat="1">
      <c r="B30" s="84" t="s">
        <v>1460</v>
      </c>
      <c r="C30" s="94" t="s">
        <v>1335</v>
      </c>
      <c r="D30" s="82" t="s">
        <v>1339</v>
      </c>
      <c r="E30" s="82"/>
      <c r="F30" s="82" t="s">
        <v>372</v>
      </c>
      <c r="G30" s="107">
        <v>42723</v>
      </c>
      <c r="H30" s="82" t="s">
        <v>169</v>
      </c>
      <c r="I30" s="91">
        <v>1.4999999999999998</v>
      </c>
      <c r="J30" s="94" t="s">
        <v>172</v>
      </c>
      <c r="K30" s="95">
        <v>2.0119999999999999E-2</v>
      </c>
      <c r="L30" s="95">
        <v>1.4699999999999998E-2</v>
      </c>
      <c r="M30" s="91">
        <v>292660</v>
      </c>
      <c r="N30" s="93">
        <v>100.88</v>
      </c>
      <c r="O30" s="91">
        <v>295.23540000000003</v>
      </c>
      <c r="P30" s="92">
        <f t="shared" si="1"/>
        <v>6.5195595365178161E-2</v>
      </c>
      <c r="Q30" s="92">
        <v>2.4435513608971953E-3</v>
      </c>
    </row>
    <row r="31" spans="2:17" s="138" customFormat="1">
      <c r="B31" s="84" t="s">
        <v>1461</v>
      </c>
      <c r="C31" s="94" t="s">
        <v>1335</v>
      </c>
      <c r="D31" s="82" t="s">
        <v>1340</v>
      </c>
      <c r="E31" s="82"/>
      <c r="F31" s="82" t="s">
        <v>372</v>
      </c>
      <c r="G31" s="107">
        <v>42201</v>
      </c>
      <c r="H31" s="82" t="s">
        <v>169</v>
      </c>
      <c r="I31" s="91">
        <v>7.97</v>
      </c>
      <c r="J31" s="94" t="s">
        <v>172</v>
      </c>
      <c r="K31" s="95">
        <v>4.2030000000000005E-2</v>
      </c>
      <c r="L31" s="95">
        <v>2.3900000000000001E-2</v>
      </c>
      <c r="M31" s="91">
        <v>3352.25</v>
      </c>
      <c r="N31" s="93">
        <v>116.15</v>
      </c>
      <c r="O31" s="91">
        <v>3.89364</v>
      </c>
      <c r="P31" s="92">
        <f t="shared" si="1"/>
        <v>8.5981619391736991E-4</v>
      </c>
      <c r="Q31" s="92">
        <v>3.222618060315177E-5</v>
      </c>
    </row>
    <row r="32" spans="2:17" s="138" customFormat="1">
      <c r="B32" s="84" t="s">
        <v>1461</v>
      </c>
      <c r="C32" s="94" t="s">
        <v>1330</v>
      </c>
      <c r="D32" s="82" t="s">
        <v>1341</v>
      </c>
      <c r="E32" s="82"/>
      <c r="F32" s="82" t="s">
        <v>372</v>
      </c>
      <c r="G32" s="107">
        <v>40742</v>
      </c>
      <c r="H32" s="82" t="s">
        <v>169</v>
      </c>
      <c r="I32" s="91">
        <v>6.0099999999999989</v>
      </c>
      <c r="J32" s="94" t="s">
        <v>172</v>
      </c>
      <c r="K32" s="95">
        <v>4.4999999999999998E-2</v>
      </c>
      <c r="L32" s="95">
        <v>1.3100000000000001E-2</v>
      </c>
      <c r="M32" s="91">
        <v>44452.17</v>
      </c>
      <c r="N32" s="93">
        <v>124.6</v>
      </c>
      <c r="O32" s="91">
        <v>55.387410000000003</v>
      </c>
      <c r="P32" s="92">
        <f t="shared" si="1"/>
        <v>1.2230969493106932E-2</v>
      </c>
      <c r="Q32" s="92">
        <v>4.5842057247224053E-4</v>
      </c>
    </row>
    <row r="33" spans="2:17" s="138" customFormat="1">
      <c r="B33" s="84" t="s">
        <v>1462</v>
      </c>
      <c r="C33" s="94" t="s">
        <v>1335</v>
      </c>
      <c r="D33" s="82" t="s">
        <v>1342</v>
      </c>
      <c r="E33" s="82"/>
      <c r="F33" s="82" t="s">
        <v>422</v>
      </c>
      <c r="G33" s="107">
        <v>42719</v>
      </c>
      <c r="H33" s="82" t="s">
        <v>169</v>
      </c>
      <c r="I33" s="91">
        <v>4.46</v>
      </c>
      <c r="J33" s="94" t="s">
        <v>172</v>
      </c>
      <c r="K33" s="95">
        <v>4.1500000000000002E-2</v>
      </c>
      <c r="L33" s="95">
        <v>2.4500000000000001E-2</v>
      </c>
      <c r="M33" s="91">
        <v>233260</v>
      </c>
      <c r="N33" s="93">
        <v>107.93</v>
      </c>
      <c r="O33" s="91">
        <v>251.75753</v>
      </c>
      <c r="P33" s="92">
        <f t="shared" si="1"/>
        <v>5.5594559649746272E-2</v>
      </c>
      <c r="Q33" s="92">
        <v>2.0837015312107437E-3</v>
      </c>
    </row>
    <row r="34" spans="2:17" s="138" customFormat="1">
      <c r="B34" s="84" t="s">
        <v>1463</v>
      </c>
      <c r="C34" s="94" t="s">
        <v>1330</v>
      </c>
      <c r="D34" s="82" t="s">
        <v>1343</v>
      </c>
      <c r="E34" s="82"/>
      <c r="F34" s="82" t="s">
        <v>422</v>
      </c>
      <c r="G34" s="107">
        <v>42122</v>
      </c>
      <c r="H34" s="82" t="s">
        <v>168</v>
      </c>
      <c r="I34" s="91">
        <v>6.6400000000000006</v>
      </c>
      <c r="J34" s="94" t="s">
        <v>172</v>
      </c>
      <c r="K34" s="95">
        <v>2.4799999999999999E-2</v>
      </c>
      <c r="L34" s="95">
        <v>2.1700000000000004E-2</v>
      </c>
      <c r="M34" s="91">
        <v>259245.19</v>
      </c>
      <c r="N34" s="93">
        <v>102.99</v>
      </c>
      <c r="O34" s="91">
        <v>266.99660999999998</v>
      </c>
      <c r="P34" s="92">
        <f t="shared" si="1"/>
        <v>5.8959741783791098E-2</v>
      </c>
      <c r="Q34" s="92">
        <v>2.2098296129814976E-3</v>
      </c>
    </row>
    <row r="35" spans="2:17" s="138" customFormat="1">
      <c r="B35" s="84" t="s">
        <v>1464</v>
      </c>
      <c r="C35" s="94" t="s">
        <v>1330</v>
      </c>
      <c r="D35" s="82" t="s">
        <v>1344</v>
      </c>
      <c r="E35" s="82"/>
      <c r="F35" s="82" t="s">
        <v>422</v>
      </c>
      <c r="G35" s="107">
        <v>42732</v>
      </c>
      <c r="H35" s="82" t="s">
        <v>169</v>
      </c>
      <c r="I35" s="91">
        <v>4.6500000000000004</v>
      </c>
      <c r="J35" s="94" t="s">
        <v>172</v>
      </c>
      <c r="K35" s="95">
        <v>2.1613000000000004E-2</v>
      </c>
      <c r="L35" s="95">
        <v>1.7399999999999999E-2</v>
      </c>
      <c r="M35" s="91">
        <v>96313.279999999999</v>
      </c>
      <c r="N35" s="93">
        <v>102.74</v>
      </c>
      <c r="O35" s="91">
        <v>98.952269999999999</v>
      </c>
      <c r="P35" s="92">
        <f t="shared" si="1"/>
        <v>2.1851214845461816E-2</v>
      </c>
      <c r="Q35" s="92">
        <v>8.1899038537508277E-4</v>
      </c>
    </row>
    <row r="36" spans="2:17" s="138" customFormat="1">
      <c r="B36" s="84" t="s">
        <v>1465</v>
      </c>
      <c r="C36" s="94" t="s">
        <v>1330</v>
      </c>
      <c r="D36" s="82" t="s">
        <v>1345</v>
      </c>
      <c r="E36" s="82"/>
      <c r="F36" s="82" t="s">
        <v>422</v>
      </c>
      <c r="G36" s="107">
        <v>42242</v>
      </c>
      <c r="H36" s="82" t="s">
        <v>169</v>
      </c>
      <c r="I36" s="91">
        <v>6.0500000000000007</v>
      </c>
      <c r="J36" s="94" t="s">
        <v>172</v>
      </c>
      <c r="K36" s="95">
        <v>2.3599999999999999E-2</v>
      </c>
      <c r="L36" s="95">
        <v>1.6100000000000003E-2</v>
      </c>
      <c r="M36" s="91">
        <v>169579.22</v>
      </c>
      <c r="N36" s="93">
        <v>104.61</v>
      </c>
      <c r="O36" s="91">
        <v>177.39682999999999</v>
      </c>
      <c r="P36" s="92">
        <f t="shared" si="1"/>
        <v>3.9173798087035958E-2</v>
      </c>
      <c r="Q36" s="92">
        <v>1.4682462379692555E-3</v>
      </c>
    </row>
    <row r="37" spans="2:17" s="138" customFormat="1">
      <c r="B37" s="84" t="s">
        <v>1466</v>
      </c>
      <c r="C37" s="94" t="s">
        <v>1330</v>
      </c>
      <c r="D37" s="82" t="s">
        <v>1346</v>
      </c>
      <c r="E37" s="82"/>
      <c r="F37" s="82" t="s">
        <v>422</v>
      </c>
      <c r="G37" s="107">
        <v>42516</v>
      </c>
      <c r="H37" s="82" t="s">
        <v>170</v>
      </c>
      <c r="I37" s="91">
        <v>6.13</v>
      </c>
      <c r="J37" s="94" t="s">
        <v>172</v>
      </c>
      <c r="K37" s="95">
        <v>2.3269999999999999E-2</v>
      </c>
      <c r="L37" s="95">
        <v>1.9799999999999998E-2</v>
      </c>
      <c r="M37" s="91">
        <v>158078.32</v>
      </c>
      <c r="N37" s="93">
        <v>103.42</v>
      </c>
      <c r="O37" s="91">
        <v>163.4846</v>
      </c>
      <c r="P37" s="92">
        <f t="shared" si="1"/>
        <v>3.6101618674583079E-2</v>
      </c>
      <c r="Q37" s="92">
        <v>1.3530999900951363E-3</v>
      </c>
    </row>
    <row r="38" spans="2:17" s="138" customFormat="1">
      <c r="B38" s="84" t="s">
        <v>1467</v>
      </c>
      <c r="C38" s="94" t="s">
        <v>1330</v>
      </c>
      <c r="D38" s="82" t="s">
        <v>1347</v>
      </c>
      <c r="E38" s="82"/>
      <c r="F38" s="82" t="s">
        <v>422</v>
      </c>
      <c r="G38" s="107">
        <v>41767</v>
      </c>
      <c r="H38" s="82" t="s">
        <v>168</v>
      </c>
      <c r="I38" s="91">
        <v>7.080000000000001</v>
      </c>
      <c r="J38" s="94" t="s">
        <v>172</v>
      </c>
      <c r="K38" s="95">
        <v>5.3499999999999999E-2</v>
      </c>
      <c r="L38" s="95">
        <v>2.4E-2</v>
      </c>
      <c r="M38" s="91">
        <v>756.39</v>
      </c>
      <c r="N38" s="93">
        <v>123.62</v>
      </c>
      <c r="O38" s="91">
        <v>0.93504999999999994</v>
      </c>
      <c r="P38" s="92">
        <f t="shared" si="1"/>
        <v>2.0648317053513851E-4</v>
      </c>
      <c r="Q38" s="92">
        <v>7.7390539888066334E-6</v>
      </c>
    </row>
    <row r="39" spans="2:17" s="138" customFormat="1">
      <c r="B39" s="84" t="s">
        <v>1467</v>
      </c>
      <c r="C39" s="94" t="s">
        <v>1330</v>
      </c>
      <c r="D39" s="82" t="s">
        <v>1348</v>
      </c>
      <c r="E39" s="82"/>
      <c r="F39" s="82" t="s">
        <v>422</v>
      </c>
      <c r="G39" s="107">
        <v>41269</v>
      </c>
      <c r="H39" s="82" t="s">
        <v>168</v>
      </c>
      <c r="I39" s="91">
        <v>7.21</v>
      </c>
      <c r="J39" s="94" t="s">
        <v>172</v>
      </c>
      <c r="K39" s="95">
        <v>5.3499999999999999E-2</v>
      </c>
      <c r="L39" s="95">
        <v>1.7200000000000003E-2</v>
      </c>
      <c r="M39" s="91">
        <v>3756.66</v>
      </c>
      <c r="N39" s="93">
        <v>131.28</v>
      </c>
      <c r="O39" s="91">
        <v>4.9317600000000006</v>
      </c>
      <c r="P39" s="92">
        <f t="shared" si="1"/>
        <v>1.0890598803469063E-3</v>
      </c>
      <c r="Q39" s="92">
        <v>4.081830586582216E-5</v>
      </c>
    </row>
    <row r="40" spans="2:17" s="138" customFormat="1">
      <c r="B40" s="84" t="s">
        <v>1467</v>
      </c>
      <c r="C40" s="94" t="s">
        <v>1330</v>
      </c>
      <c r="D40" s="82" t="s">
        <v>1349</v>
      </c>
      <c r="E40" s="82"/>
      <c r="F40" s="82" t="s">
        <v>422</v>
      </c>
      <c r="G40" s="107">
        <v>41767</v>
      </c>
      <c r="H40" s="82" t="s">
        <v>168</v>
      </c>
      <c r="I40" s="91">
        <v>7.08</v>
      </c>
      <c r="J40" s="94" t="s">
        <v>172</v>
      </c>
      <c r="K40" s="95">
        <v>5.3499999999999999E-2</v>
      </c>
      <c r="L40" s="95">
        <v>2.4E-2</v>
      </c>
      <c r="M40" s="91">
        <v>591.94000000000005</v>
      </c>
      <c r="N40" s="93">
        <v>123.62</v>
      </c>
      <c r="O40" s="91">
        <v>0.73175000000000001</v>
      </c>
      <c r="P40" s="92">
        <f t="shared" si="1"/>
        <v>1.6158928403731097E-4</v>
      </c>
      <c r="Q40" s="92">
        <v>6.0564170432696168E-6</v>
      </c>
    </row>
    <row r="41" spans="2:17" s="138" customFormat="1">
      <c r="B41" s="84" t="s">
        <v>1467</v>
      </c>
      <c r="C41" s="94" t="s">
        <v>1330</v>
      </c>
      <c r="D41" s="82" t="s">
        <v>1350</v>
      </c>
      <c r="E41" s="82"/>
      <c r="F41" s="82" t="s">
        <v>422</v>
      </c>
      <c r="G41" s="107">
        <v>41767</v>
      </c>
      <c r="H41" s="82" t="s">
        <v>168</v>
      </c>
      <c r="I41" s="91">
        <v>7.0799999999999983</v>
      </c>
      <c r="J41" s="94" t="s">
        <v>172</v>
      </c>
      <c r="K41" s="95">
        <v>5.3499999999999999E-2</v>
      </c>
      <c r="L41" s="95">
        <v>2.4E-2</v>
      </c>
      <c r="M41" s="91">
        <v>756.43</v>
      </c>
      <c r="N41" s="93">
        <v>123.62</v>
      </c>
      <c r="O41" s="91">
        <v>0.93510000000000004</v>
      </c>
      <c r="P41" s="92">
        <f t="shared" si="1"/>
        <v>2.0649421182547246E-4</v>
      </c>
      <c r="Q41" s="92">
        <v>7.7394678198311151E-6</v>
      </c>
    </row>
    <row r="42" spans="2:17" s="138" customFormat="1">
      <c r="B42" s="84" t="s">
        <v>1467</v>
      </c>
      <c r="C42" s="94" t="s">
        <v>1330</v>
      </c>
      <c r="D42" s="82" t="s">
        <v>1351</v>
      </c>
      <c r="E42" s="82"/>
      <c r="F42" s="82" t="s">
        <v>422</v>
      </c>
      <c r="G42" s="107">
        <v>41269</v>
      </c>
      <c r="H42" s="82" t="s">
        <v>168</v>
      </c>
      <c r="I42" s="91">
        <v>7.21</v>
      </c>
      <c r="J42" s="94" t="s">
        <v>172</v>
      </c>
      <c r="K42" s="95">
        <v>5.3499999999999999E-2</v>
      </c>
      <c r="L42" s="95">
        <v>1.72E-2</v>
      </c>
      <c r="M42" s="91">
        <v>3991.62</v>
      </c>
      <c r="N42" s="93">
        <v>131.28</v>
      </c>
      <c r="O42" s="91">
        <v>5.2402100000000003</v>
      </c>
      <c r="P42" s="92">
        <f t="shared" si="1"/>
        <v>1.1571736004170239E-3</v>
      </c>
      <c r="Q42" s="92">
        <v>4.3371229455841306E-5</v>
      </c>
    </row>
    <row r="43" spans="2:17" s="138" customFormat="1">
      <c r="B43" s="84" t="s">
        <v>1467</v>
      </c>
      <c r="C43" s="94" t="s">
        <v>1330</v>
      </c>
      <c r="D43" s="82" t="s">
        <v>1352</v>
      </c>
      <c r="E43" s="82"/>
      <c r="F43" s="82" t="s">
        <v>422</v>
      </c>
      <c r="G43" s="107">
        <v>41281</v>
      </c>
      <c r="H43" s="82" t="s">
        <v>168</v>
      </c>
      <c r="I43" s="91">
        <v>7.2099999999999991</v>
      </c>
      <c r="J43" s="94" t="s">
        <v>172</v>
      </c>
      <c r="K43" s="95">
        <v>5.3499999999999999E-2</v>
      </c>
      <c r="L43" s="95">
        <v>1.7399999999999999E-2</v>
      </c>
      <c r="M43" s="91">
        <v>5028.63</v>
      </c>
      <c r="N43" s="93">
        <v>131.12</v>
      </c>
      <c r="O43" s="91">
        <v>6.5935200000000007</v>
      </c>
      <c r="P43" s="92">
        <f t="shared" si="1"/>
        <v>1.4560193728536941E-3</v>
      </c>
      <c r="Q43" s="92">
        <v>5.4572062730630795E-5</v>
      </c>
    </row>
    <row r="44" spans="2:17" s="138" customFormat="1">
      <c r="B44" s="84" t="s">
        <v>1467</v>
      </c>
      <c r="C44" s="94" t="s">
        <v>1330</v>
      </c>
      <c r="D44" s="82" t="s">
        <v>1353</v>
      </c>
      <c r="E44" s="82"/>
      <c r="F44" s="82" t="s">
        <v>422</v>
      </c>
      <c r="G44" s="107">
        <v>41767</v>
      </c>
      <c r="H44" s="82" t="s">
        <v>168</v>
      </c>
      <c r="I44" s="91">
        <v>7.0799999999999992</v>
      </c>
      <c r="J44" s="94" t="s">
        <v>172</v>
      </c>
      <c r="K44" s="95">
        <v>5.3499999999999999E-2</v>
      </c>
      <c r="L44" s="95">
        <v>2.3999999999999994E-2</v>
      </c>
      <c r="M44" s="91">
        <v>887.91</v>
      </c>
      <c r="N44" s="93">
        <v>123.62</v>
      </c>
      <c r="O44" s="91">
        <v>1.0976400000000002</v>
      </c>
      <c r="P44" s="92">
        <f t="shared" si="1"/>
        <v>2.4238723844306664E-4</v>
      </c>
      <c r="Q44" s="92">
        <v>9.0847497142117694E-6</v>
      </c>
    </row>
    <row r="45" spans="2:17" s="138" customFormat="1">
      <c r="B45" s="84" t="s">
        <v>1467</v>
      </c>
      <c r="C45" s="94" t="s">
        <v>1330</v>
      </c>
      <c r="D45" s="82" t="s">
        <v>1354</v>
      </c>
      <c r="E45" s="82"/>
      <c r="F45" s="82" t="s">
        <v>422</v>
      </c>
      <c r="G45" s="107">
        <v>41281</v>
      </c>
      <c r="H45" s="82" t="s">
        <v>168</v>
      </c>
      <c r="I45" s="91">
        <v>7.21</v>
      </c>
      <c r="J45" s="94" t="s">
        <v>172</v>
      </c>
      <c r="K45" s="95">
        <v>5.3499999999999999E-2</v>
      </c>
      <c r="L45" s="95">
        <v>1.7400000000000002E-2</v>
      </c>
      <c r="M45" s="91">
        <v>3622.32</v>
      </c>
      <c r="N45" s="93">
        <v>131.12</v>
      </c>
      <c r="O45" s="91">
        <v>4.7495799999999999</v>
      </c>
      <c r="P45" s="92">
        <f t="shared" si="1"/>
        <v>1.0488298348861377E-3</v>
      </c>
      <c r="Q45" s="92">
        <v>3.931047114502563E-5</v>
      </c>
    </row>
    <row r="46" spans="2:17" s="138" customFormat="1">
      <c r="B46" s="84" t="s">
        <v>1467</v>
      </c>
      <c r="C46" s="94" t="s">
        <v>1330</v>
      </c>
      <c r="D46" s="82" t="s">
        <v>1355</v>
      </c>
      <c r="E46" s="82"/>
      <c r="F46" s="82" t="s">
        <v>422</v>
      </c>
      <c r="G46" s="107">
        <v>41767</v>
      </c>
      <c r="H46" s="82" t="s">
        <v>168</v>
      </c>
      <c r="I46" s="91">
        <v>7.08</v>
      </c>
      <c r="J46" s="94" t="s">
        <v>172</v>
      </c>
      <c r="K46" s="95">
        <v>5.3499999999999999E-2</v>
      </c>
      <c r="L46" s="95">
        <v>2.4E-2</v>
      </c>
      <c r="M46" s="91">
        <v>723.5</v>
      </c>
      <c r="N46" s="93">
        <v>123.62</v>
      </c>
      <c r="O46" s="91">
        <v>0.89439000000000002</v>
      </c>
      <c r="P46" s="92">
        <f t="shared" si="1"/>
        <v>1.97504393235573E-4</v>
      </c>
      <c r="Q46" s="92">
        <v>7.4025265996992311E-6</v>
      </c>
    </row>
    <row r="47" spans="2:17" s="138" customFormat="1">
      <c r="B47" s="84" t="s">
        <v>1467</v>
      </c>
      <c r="C47" s="94" t="s">
        <v>1330</v>
      </c>
      <c r="D47" s="82" t="s">
        <v>1356</v>
      </c>
      <c r="E47" s="82"/>
      <c r="F47" s="82" t="s">
        <v>422</v>
      </c>
      <c r="G47" s="107">
        <v>41281</v>
      </c>
      <c r="H47" s="82" t="s">
        <v>168</v>
      </c>
      <c r="I47" s="91">
        <v>7.21</v>
      </c>
      <c r="J47" s="94" t="s">
        <v>172</v>
      </c>
      <c r="K47" s="95">
        <v>5.3499999999999999E-2</v>
      </c>
      <c r="L47" s="95">
        <v>1.7399999999999999E-2</v>
      </c>
      <c r="M47" s="91">
        <v>4350.33</v>
      </c>
      <c r="N47" s="93">
        <v>131.12</v>
      </c>
      <c r="O47" s="91">
        <v>5.7041499999999994</v>
      </c>
      <c r="P47" s="92">
        <f t="shared" si="1"/>
        <v>1.259623525167649E-3</v>
      </c>
      <c r="Q47" s="92">
        <v>4.7211084765789385E-5</v>
      </c>
    </row>
    <row r="48" spans="2:17" s="138" customFormat="1">
      <c r="B48" s="84" t="s">
        <v>1468</v>
      </c>
      <c r="C48" s="94" t="s">
        <v>1335</v>
      </c>
      <c r="D48" s="82" t="s">
        <v>1358</v>
      </c>
      <c r="E48" s="82"/>
      <c r="F48" s="82" t="s">
        <v>422</v>
      </c>
      <c r="G48" s="107">
        <v>42759</v>
      </c>
      <c r="H48" s="82" t="s">
        <v>169</v>
      </c>
      <c r="I48" s="91">
        <v>5.45</v>
      </c>
      <c r="J48" s="94" t="s">
        <v>172</v>
      </c>
      <c r="K48" s="95">
        <v>2.4E-2</v>
      </c>
      <c r="L48" s="95">
        <v>1.6E-2</v>
      </c>
      <c r="M48" s="91">
        <v>35192.9</v>
      </c>
      <c r="N48" s="93">
        <v>105.49</v>
      </c>
      <c r="O48" s="91">
        <v>37.124989999999997</v>
      </c>
      <c r="P48" s="92">
        <f t="shared" si="1"/>
        <v>8.1981558646974078E-3</v>
      </c>
      <c r="Q48" s="92">
        <v>3.0726945291043945E-4</v>
      </c>
    </row>
    <row r="49" spans="2:17" s="138" customFormat="1">
      <c r="B49" s="84" t="s">
        <v>1468</v>
      </c>
      <c r="C49" s="94" t="s">
        <v>1335</v>
      </c>
      <c r="D49" s="82" t="s">
        <v>1359</v>
      </c>
      <c r="E49" s="82"/>
      <c r="F49" s="82" t="s">
        <v>422</v>
      </c>
      <c r="G49" s="107">
        <v>42759</v>
      </c>
      <c r="H49" s="82" t="s">
        <v>169</v>
      </c>
      <c r="I49" s="91">
        <v>5.18</v>
      </c>
      <c r="J49" s="94" t="s">
        <v>172</v>
      </c>
      <c r="K49" s="95">
        <v>3.8800000000000001E-2</v>
      </c>
      <c r="L49" s="95">
        <v>3.1900000000000005E-2</v>
      </c>
      <c r="M49" s="91">
        <v>35192.9</v>
      </c>
      <c r="N49" s="93">
        <v>105.43</v>
      </c>
      <c r="O49" s="91">
        <v>37.103879999999997</v>
      </c>
      <c r="P49" s="92">
        <f t="shared" si="1"/>
        <v>8.1934942319184158E-3</v>
      </c>
      <c r="Q49" s="92">
        <v>3.0709473345190386E-4</v>
      </c>
    </row>
    <row r="50" spans="2:17" s="138" customFormat="1">
      <c r="B50" s="84" t="s">
        <v>1469</v>
      </c>
      <c r="C50" s="94" t="s">
        <v>1335</v>
      </c>
      <c r="D50" s="82">
        <v>4069</v>
      </c>
      <c r="E50" s="82"/>
      <c r="F50" s="82" t="s">
        <v>519</v>
      </c>
      <c r="G50" s="107">
        <v>42052</v>
      </c>
      <c r="H50" s="82" t="s">
        <v>168</v>
      </c>
      <c r="I50" s="91">
        <v>6.39</v>
      </c>
      <c r="J50" s="94" t="s">
        <v>172</v>
      </c>
      <c r="K50" s="95">
        <v>2.9779E-2</v>
      </c>
      <c r="L50" s="95">
        <v>1.84E-2</v>
      </c>
      <c r="M50" s="91">
        <v>30552.2</v>
      </c>
      <c r="N50" s="93">
        <v>108.63</v>
      </c>
      <c r="O50" s="91">
        <v>33.188859999999998</v>
      </c>
      <c r="P50" s="92">
        <f t="shared" si="1"/>
        <v>7.3289567822542503E-3</v>
      </c>
      <c r="Q50" s="92">
        <v>2.746915987026843E-4</v>
      </c>
    </row>
    <row r="51" spans="2:17" s="138" customFormat="1">
      <c r="B51" s="84" t="s">
        <v>1470</v>
      </c>
      <c r="C51" s="94" t="s">
        <v>1335</v>
      </c>
      <c r="D51" s="82">
        <v>2963</v>
      </c>
      <c r="E51" s="82"/>
      <c r="F51" s="82" t="s">
        <v>519</v>
      </c>
      <c r="G51" s="107">
        <v>41423</v>
      </c>
      <c r="H51" s="82" t="s">
        <v>168</v>
      </c>
      <c r="I51" s="91">
        <v>5.5900000000000007</v>
      </c>
      <c r="J51" s="94" t="s">
        <v>172</v>
      </c>
      <c r="K51" s="95">
        <v>0.05</v>
      </c>
      <c r="L51" s="95">
        <v>1.77E-2</v>
      </c>
      <c r="M51" s="91">
        <v>12567.45</v>
      </c>
      <c r="N51" s="93">
        <v>119.56</v>
      </c>
      <c r="O51" s="91">
        <v>15.025639999999999</v>
      </c>
      <c r="P51" s="92">
        <f t="shared" si="1"/>
        <v>3.3180490738672782E-3</v>
      </c>
      <c r="Q51" s="92">
        <v>1.2436151989345223E-4</v>
      </c>
    </row>
    <row r="52" spans="2:17" s="138" customFormat="1">
      <c r="B52" s="84" t="s">
        <v>1470</v>
      </c>
      <c r="C52" s="94" t="s">
        <v>1335</v>
      </c>
      <c r="D52" s="82">
        <v>2968</v>
      </c>
      <c r="E52" s="82"/>
      <c r="F52" s="82" t="s">
        <v>519</v>
      </c>
      <c r="G52" s="107">
        <v>41423</v>
      </c>
      <c r="H52" s="82" t="s">
        <v>168</v>
      </c>
      <c r="I52" s="91">
        <v>5.59</v>
      </c>
      <c r="J52" s="94" t="s">
        <v>172</v>
      </c>
      <c r="K52" s="95">
        <v>0.05</v>
      </c>
      <c r="L52" s="95">
        <v>1.7699999999999997E-2</v>
      </c>
      <c r="M52" s="91">
        <v>4041.94</v>
      </c>
      <c r="N52" s="93">
        <v>119.56</v>
      </c>
      <c r="O52" s="91">
        <v>4.8325399999999998</v>
      </c>
      <c r="P52" s="92">
        <f t="shared" si="1"/>
        <v>1.0671495438082223E-3</v>
      </c>
      <c r="Q52" s="92">
        <v>3.9997099580843392E-5</v>
      </c>
    </row>
    <row r="53" spans="2:17" s="138" customFormat="1">
      <c r="B53" s="84" t="s">
        <v>1470</v>
      </c>
      <c r="C53" s="94" t="s">
        <v>1335</v>
      </c>
      <c r="D53" s="82">
        <v>4605</v>
      </c>
      <c r="E53" s="82"/>
      <c r="F53" s="82" t="s">
        <v>519</v>
      </c>
      <c r="G53" s="107">
        <v>42352</v>
      </c>
      <c r="H53" s="82" t="s">
        <v>168</v>
      </c>
      <c r="I53" s="91">
        <v>7.52</v>
      </c>
      <c r="J53" s="94" t="s">
        <v>172</v>
      </c>
      <c r="K53" s="95">
        <v>0.05</v>
      </c>
      <c r="L53" s="95">
        <v>2.5600000000000001E-2</v>
      </c>
      <c r="M53" s="91">
        <v>11753</v>
      </c>
      <c r="N53" s="93">
        <v>119.02</v>
      </c>
      <c r="O53" s="91">
        <v>13.98842</v>
      </c>
      <c r="P53" s="92">
        <f t="shared" si="1"/>
        <v>3.089004130663753E-3</v>
      </c>
      <c r="Q53" s="92">
        <v>1.1577684358922251E-4</v>
      </c>
    </row>
    <row r="54" spans="2:17" s="138" customFormat="1">
      <c r="B54" s="84" t="s">
        <v>1470</v>
      </c>
      <c r="C54" s="94" t="s">
        <v>1335</v>
      </c>
      <c r="D54" s="82">
        <v>4606</v>
      </c>
      <c r="E54" s="82"/>
      <c r="F54" s="82" t="s">
        <v>519</v>
      </c>
      <c r="G54" s="107">
        <v>42352</v>
      </c>
      <c r="H54" s="82" t="s">
        <v>168</v>
      </c>
      <c r="I54" s="91">
        <v>9.6</v>
      </c>
      <c r="J54" s="94" t="s">
        <v>172</v>
      </c>
      <c r="K54" s="95">
        <v>4.0999999999999995E-2</v>
      </c>
      <c r="L54" s="95">
        <v>2.64E-2</v>
      </c>
      <c r="M54" s="91">
        <v>29986.84</v>
      </c>
      <c r="N54" s="93">
        <v>114.54</v>
      </c>
      <c r="O54" s="91">
        <v>34.34693</v>
      </c>
      <c r="P54" s="92">
        <f t="shared" si="1"/>
        <v>7.5846885241949253E-3</v>
      </c>
      <c r="Q54" s="92">
        <v>2.84276504593083E-4</v>
      </c>
    </row>
    <row r="55" spans="2:17" s="138" customFormat="1">
      <c r="B55" s="84" t="s">
        <v>1470</v>
      </c>
      <c r="C55" s="94" t="s">
        <v>1335</v>
      </c>
      <c r="D55" s="82">
        <v>5150</v>
      </c>
      <c r="E55" s="82"/>
      <c r="F55" s="82" t="s">
        <v>519</v>
      </c>
      <c r="G55" s="107">
        <v>42631</v>
      </c>
      <c r="H55" s="82" t="s">
        <v>168</v>
      </c>
      <c r="I55" s="91">
        <v>9.34</v>
      </c>
      <c r="J55" s="94" t="s">
        <v>172</v>
      </c>
      <c r="K55" s="95">
        <v>4.0999999999999995E-2</v>
      </c>
      <c r="L55" s="95">
        <v>3.4200000000000001E-2</v>
      </c>
      <c r="M55" s="91">
        <v>8898.6</v>
      </c>
      <c r="N55" s="93">
        <v>106.98</v>
      </c>
      <c r="O55" s="91">
        <v>9.5197299999999991</v>
      </c>
      <c r="P55" s="92">
        <f t="shared" si="1"/>
        <v>2.102202056615661E-3</v>
      </c>
      <c r="Q55" s="92">
        <v>7.8791192373522465E-5</v>
      </c>
    </row>
    <row r="56" spans="2:17" s="138" customFormat="1">
      <c r="B56" s="84" t="s">
        <v>1471</v>
      </c>
      <c r="C56" s="94" t="s">
        <v>1330</v>
      </c>
      <c r="D56" s="82" t="s">
        <v>1360</v>
      </c>
      <c r="E56" s="82"/>
      <c r="F56" s="82" t="s">
        <v>519</v>
      </c>
      <c r="G56" s="107">
        <v>42093</v>
      </c>
      <c r="H56" s="82" t="s">
        <v>169</v>
      </c>
      <c r="I56" s="91">
        <v>2.36</v>
      </c>
      <c r="J56" s="94" t="s">
        <v>172</v>
      </c>
      <c r="K56" s="95">
        <v>4.4000000000000004E-2</v>
      </c>
      <c r="L56" s="95">
        <v>2.9599999999999994E-2</v>
      </c>
      <c r="M56" s="91">
        <v>5282.79</v>
      </c>
      <c r="N56" s="93">
        <v>103.53</v>
      </c>
      <c r="O56" s="91">
        <v>5.4692700000000007</v>
      </c>
      <c r="P56" s="92">
        <f t="shared" si="1"/>
        <v>1.207755959694901E-3</v>
      </c>
      <c r="Q56" s="92">
        <v>4.5267072145190598E-5</v>
      </c>
    </row>
    <row r="57" spans="2:17" s="138" customFormat="1">
      <c r="B57" s="84" t="s">
        <v>1471</v>
      </c>
      <c r="C57" s="94" t="s">
        <v>1330</v>
      </c>
      <c r="D57" s="82" t="s">
        <v>1361</v>
      </c>
      <c r="E57" s="82"/>
      <c r="F57" s="82" t="s">
        <v>519</v>
      </c>
      <c r="G57" s="107">
        <v>42093</v>
      </c>
      <c r="H57" s="82" t="s">
        <v>169</v>
      </c>
      <c r="I57" s="91">
        <v>2.3500000000000005</v>
      </c>
      <c r="J57" s="94" t="s">
        <v>172</v>
      </c>
      <c r="K57" s="95">
        <v>4.4500000000000005E-2</v>
      </c>
      <c r="L57" s="95">
        <v>2.9900000000000003E-2</v>
      </c>
      <c r="M57" s="91">
        <v>3089.35</v>
      </c>
      <c r="N57" s="93">
        <v>104.66</v>
      </c>
      <c r="O57" s="91">
        <v>3.2333099999999999</v>
      </c>
      <c r="P57" s="92">
        <f t="shared" si="1"/>
        <v>7.1399828899306849E-4</v>
      </c>
      <c r="Q57" s="92">
        <v>2.6760879795249858E-5</v>
      </c>
    </row>
    <row r="58" spans="2:17" s="138" customFormat="1">
      <c r="B58" s="84" t="s">
        <v>1471</v>
      </c>
      <c r="C58" s="94" t="s">
        <v>1330</v>
      </c>
      <c r="D58" s="82">
        <v>4985</v>
      </c>
      <c r="E58" s="82"/>
      <c r="F58" s="82" t="s">
        <v>519</v>
      </c>
      <c r="G58" s="107">
        <v>42551</v>
      </c>
      <c r="H58" s="82" t="s">
        <v>169</v>
      </c>
      <c r="I58" s="91">
        <v>2.35</v>
      </c>
      <c r="J58" s="94" t="s">
        <v>172</v>
      </c>
      <c r="K58" s="95">
        <v>4.4500000000000005E-2</v>
      </c>
      <c r="L58" s="95">
        <v>2.9899999999999996E-2</v>
      </c>
      <c r="M58" s="91">
        <v>3536.95</v>
      </c>
      <c r="N58" s="93">
        <v>104.66</v>
      </c>
      <c r="O58" s="91">
        <v>3.7017699999999998</v>
      </c>
      <c r="P58" s="92">
        <f t="shared" si="1"/>
        <v>8.1744634638988248E-4</v>
      </c>
      <c r="Q58" s="92">
        <v>3.0638145429810955E-5</v>
      </c>
    </row>
    <row r="59" spans="2:17" s="138" customFormat="1">
      <c r="B59" s="84" t="s">
        <v>1471</v>
      </c>
      <c r="C59" s="94" t="s">
        <v>1330</v>
      </c>
      <c r="D59" s="82">
        <v>4987</v>
      </c>
      <c r="E59" s="82"/>
      <c r="F59" s="82" t="s">
        <v>519</v>
      </c>
      <c r="G59" s="107">
        <v>42551</v>
      </c>
      <c r="H59" s="82" t="s">
        <v>169</v>
      </c>
      <c r="I59" s="91">
        <v>3.0200000000000005</v>
      </c>
      <c r="J59" s="94" t="s">
        <v>172</v>
      </c>
      <c r="K59" s="95">
        <v>3.4065999999999999E-2</v>
      </c>
      <c r="L59" s="95">
        <v>2.06E-2</v>
      </c>
      <c r="M59" s="91">
        <v>12689.15</v>
      </c>
      <c r="N59" s="93">
        <v>106.21</v>
      </c>
      <c r="O59" s="91">
        <v>13.47716</v>
      </c>
      <c r="P59" s="92">
        <f t="shared" si="1"/>
        <v>2.9761047287410803E-3</v>
      </c>
      <c r="Q59" s="92">
        <v>1.1154533859770625E-4</v>
      </c>
    </row>
    <row r="60" spans="2:17" s="138" customFormat="1">
      <c r="B60" s="84" t="s">
        <v>1471</v>
      </c>
      <c r="C60" s="94" t="s">
        <v>1330</v>
      </c>
      <c r="D60" s="82" t="s">
        <v>1362</v>
      </c>
      <c r="E60" s="82"/>
      <c r="F60" s="82" t="s">
        <v>519</v>
      </c>
      <c r="G60" s="107">
        <v>42093</v>
      </c>
      <c r="H60" s="82" t="s">
        <v>169</v>
      </c>
      <c r="I60" s="91">
        <v>3.0199999999999996</v>
      </c>
      <c r="J60" s="94" t="s">
        <v>172</v>
      </c>
      <c r="K60" s="95">
        <v>3.4000000000000002E-2</v>
      </c>
      <c r="L60" s="95">
        <v>2.0500000000000004E-2</v>
      </c>
      <c r="M60" s="91">
        <v>11538.01</v>
      </c>
      <c r="N60" s="93">
        <v>106.21</v>
      </c>
      <c r="O60" s="91">
        <v>12.25451</v>
      </c>
      <c r="P60" s="92">
        <f t="shared" si="1"/>
        <v>2.7061120562050802E-3</v>
      </c>
      <c r="Q60" s="92">
        <v>1.0142592855608876E-4</v>
      </c>
    </row>
    <row r="61" spans="2:17" s="138" customFormat="1">
      <c r="B61" s="84" t="s">
        <v>1471</v>
      </c>
      <c r="C61" s="94" t="s">
        <v>1330</v>
      </c>
      <c r="D61" s="82" t="s">
        <v>1363</v>
      </c>
      <c r="E61" s="82"/>
      <c r="F61" s="82" t="s">
        <v>519</v>
      </c>
      <c r="G61" s="107">
        <v>42093</v>
      </c>
      <c r="H61" s="82" t="s">
        <v>169</v>
      </c>
      <c r="I61" s="91">
        <v>2.36</v>
      </c>
      <c r="J61" s="94" t="s">
        <v>172</v>
      </c>
      <c r="K61" s="95">
        <v>4.4000000000000004E-2</v>
      </c>
      <c r="L61" s="95">
        <v>2.9599999999999994E-2</v>
      </c>
      <c r="M61" s="91">
        <v>2347.92</v>
      </c>
      <c r="N61" s="93">
        <v>103.53</v>
      </c>
      <c r="O61" s="91">
        <v>2.4308000000000001</v>
      </c>
      <c r="P61" s="92">
        <f t="shared" si="1"/>
        <v>5.3678337087515609E-4</v>
      </c>
      <c r="Q61" s="92">
        <v>2.0118809086135681E-5</v>
      </c>
    </row>
    <row r="62" spans="2:17" s="138" customFormat="1">
      <c r="B62" s="84" t="s">
        <v>1471</v>
      </c>
      <c r="C62" s="94" t="s">
        <v>1330</v>
      </c>
      <c r="D62" s="82">
        <v>4983</v>
      </c>
      <c r="E62" s="82"/>
      <c r="F62" s="82" t="s">
        <v>519</v>
      </c>
      <c r="G62" s="107">
        <v>42551</v>
      </c>
      <c r="H62" s="82" t="s">
        <v>169</v>
      </c>
      <c r="I62" s="91">
        <v>2.3599999999999994</v>
      </c>
      <c r="J62" s="94" t="s">
        <v>172</v>
      </c>
      <c r="K62" s="95">
        <v>4.4000000000000004E-2</v>
      </c>
      <c r="L62" s="95">
        <v>2.9600000000000001E-2</v>
      </c>
      <c r="M62" s="91">
        <v>2804.96</v>
      </c>
      <c r="N62" s="93">
        <v>103.53</v>
      </c>
      <c r="O62" s="91">
        <v>2.9039800000000002</v>
      </c>
      <c r="P62" s="92">
        <f t="shared" si="1"/>
        <v>6.4127372607949474E-4</v>
      </c>
      <c r="Q62" s="92">
        <v>2.4035140369407723E-5</v>
      </c>
    </row>
    <row r="63" spans="2:17" s="138" customFormat="1">
      <c r="B63" s="84" t="s">
        <v>1471</v>
      </c>
      <c r="C63" s="94" t="s">
        <v>1330</v>
      </c>
      <c r="D63" s="82" t="s">
        <v>1364</v>
      </c>
      <c r="E63" s="82"/>
      <c r="F63" s="82" t="s">
        <v>519</v>
      </c>
      <c r="G63" s="107">
        <v>42093</v>
      </c>
      <c r="H63" s="82" t="s">
        <v>169</v>
      </c>
      <c r="I63" s="91">
        <v>3.1599999999999997</v>
      </c>
      <c r="J63" s="94" t="s">
        <v>172</v>
      </c>
      <c r="K63" s="95">
        <v>3.5000000000000003E-2</v>
      </c>
      <c r="L63" s="95">
        <v>2.0299999999999999E-2</v>
      </c>
      <c r="M63" s="91">
        <v>4325.09</v>
      </c>
      <c r="N63" s="93">
        <v>113.95</v>
      </c>
      <c r="O63" s="91">
        <v>4.9284300000000005</v>
      </c>
      <c r="P63" s="92">
        <f t="shared" si="1"/>
        <v>1.0883245304106656E-3</v>
      </c>
      <c r="Q63" s="92">
        <v>4.0790744719591768E-5</v>
      </c>
    </row>
    <row r="64" spans="2:17" s="138" customFormat="1">
      <c r="B64" s="84" t="s">
        <v>1471</v>
      </c>
      <c r="C64" s="94" t="s">
        <v>1330</v>
      </c>
      <c r="D64" s="82">
        <v>4989</v>
      </c>
      <c r="E64" s="82"/>
      <c r="F64" s="82" t="s">
        <v>519</v>
      </c>
      <c r="G64" s="107">
        <v>42551</v>
      </c>
      <c r="H64" s="82" t="s">
        <v>169</v>
      </c>
      <c r="I64" s="91">
        <v>3.16</v>
      </c>
      <c r="J64" s="94" t="s">
        <v>172</v>
      </c>
      <c r="K64" s="95">
        <v>3.5000000000000003E-2</v>
      </c>
      <c r="L64" s="95">
        <v>2.0300000000000002E-2</v>
      </c>
      <c r="M64" s="91">
        <v>4244.3500000000004</v>
      </c>
      <c r="N64" s="93">
        <v>113.95</v>
      </c>
      <c r="O64" s="91">
        <v>4.8364399999999996</v>
      </c>
      <c r="P64" s="92">
        <f t="shared" si="1"/>
        <v>1.0680107644542702E-3</v>
      </c>
      <c r="Q64" s="92">
        <v>4.0029378400752856E-5</v>
      </c>
    </row>
    <row r="65" spans="2:17" s="138" customFormat="1">
      <c r="B65" s="84" t="s">
        <v>1471</v>
      </c>
      <c r="C65" s="94" t="s">
        <v>1330</v>
      </c>
      <c r="D65" s="82">
        <v>4986</v>
      </c>
      <c r="E65" s="82"/>
      <c r="F65" s="82" t="s">
        <v>519</v>
      </c>
      <c r="G65" s="107">
        <v>42551</v>
      </c>
      <c r="H65" s="82" t="s">
        <v>169</v>
      </c>
      <c r="I65" s="91">
        <v>2.36</v>
      </c>
      <c r="J65" s="94" t="s">
        <v>172</v>
      </c>
      <c r="K65" s="95">
        <v>4.4000000000000004E-2</v>
      </c>
      <c r="L65" s="95">
        <v>2.9599999999999994E-2</v>
      </c>
      <c r="M65" s="91">
        <v>6311.15</v>
      </c>
      <c r="N65" s="93">
        <v>103.53</v>
      </c>
      <c r="O65" s="91">
        <v>6.5339300000000007</v>
      </c>
      <c r="P65" s="92">
        <f t="shared" si="1"/>
        <v>1.4428603630336962E-3</v>
      </c>
      <c r="Q65" s="92">
        <v>5.4078858915655139E-5</v>
      </c>
    </row>
    <row r="66" spans="2:17" s="138" customFormat="1">
      <c r="B66" s="84" t="s">
        <v>1471</v>
      </c>
      <c r="C66" s="94" t="s">
        <v>1330</v>
      </c>
      <c r="D66" s="82" t="s">
        <v>1365</v>
      </c>
      <c r="E66" s="82"/>
      <c r="F66" s="82" t="s">
        <v>519</v>
      </c>
      <c r="G66" s="107">
        <v>42871</v>
      </c>
      <c r="H66" s="82" t="s">
        <v>169</v>
      </c>
      <c r="I66" s="91">
        <v>0.73000000000000009</v>
      </c>
      <c r="J66" s="94" t="s">
        <v>172</v>
      </c>
      <c r="K66" s="95">
        <v>0.03</v>
      </c>
      <c r="L66" s="95">
        <v>2.98E-2</v>
      </c>
      <c r="M66" s="91">
        <v>21423.75</v>
      </c>
      <c r="N66" s="93">
        <v>100.41</v>
      </c>
      <c r="O66" s="91">
        <v>21.511590000000002</v>
      </c>
      <c r="P66" s="92">
        <f t="shared" si="1"/>
        <v>4.7503142146965195E-3</v>
      </c>
      <c r="Q66" s="92">
        <v>1.7804326655801605E-4</v>
      </c>
    </row>
    <row r="67" spans="2:17" s="138" customFormat="1">
      <c r="B67" s="84" t="s">
        <v>1471</v>
      </c>
      <c r="C67" s="94" t="s">
        <v>1335</v>
      </c>
      <c r="D67" s="82" t="s">
        <v>1366</v>
      </c>
      <c r="E67" s="82"/>
      <c r="F67" s="82" t="s">
        <v>519</v>
      </c>
      <c r="G67" s="107">
        <v>42871</v>
      </c>
      <c r="H67" s="82" t="s">
        <v>169</v>
      </c>
      <c r="I67" s="91">
        <v>3.72</v>
      </c>
      <c r="J67" s="94" t="s">
        <v>172</v>
      </c>
      <c r="K67" s="95">
        <v>4.7E-2</v>
      </c>
      <c r="L67" s="95">
        <v>4.7100000000000003E-2</v>
      </c>
      <c r="M67" s="91">
        <v>25710.98</v>
      </c>
      <c r="N67" s="93">
        <v>100.75</v>
      </c>
      <c r="O67" s="91">
        <v>25.90381</v>
      </c>
      <c r="P67" s="92">
        <f t="shared" si="1"/>
        <v>5.720229739307873E-3</v>
      </c>
      <c r="Q67" s="92">
        <v>2.1439600460487589E-4</v>
      </c>
    </row>
    <row r="68" spans="2:17" s="138" customFormat="1">
      <c r="B68" s="84" t="s">
        <v>1472</v>
      </c>
      <c r="C68" s="94" t="s">
        <v>1335</v>
      </c>
      <c r="D68" s="82">
        <v>4099</v>
      </c>
      <c r="E68" s="82"/>
      <c r="F68" s="82" t="s">
        <v>519</v>
      </c>
      <c r="G68" s="107">
        <v>42052</v>
      </c>
      <c r="H68" s="82" t="s">
        <v>168</v>
      </c>
      <c r="I68" s="91">
        <v>6.38</v>
      </c>
      <c r="J68" s="94" t="s">
        <v>172</v>
      </c>
      <c r="K68" s="95">
        <v>2.9779E-2</v>
      </c>
      <c r="L68" s="95">
        <v>1.84E-2</v>
      </c>
      <c r="M68" s="91">
        <v>22372.75</v>
      </c>
      <c r="N68" s="93">
        <v>108.58</v>
      </c>
      <c r="O68" s="91">
        <v>24.292339999999999</v>
      </c>
      <c r="P68" s="92">
        <f t="shared" si="1"/>
        <v>5.3643755766189689E-3</v>
      </c>
      <c r="Q68" s="92">
        <v>2.0105847898448955E-4</v>
      </c>
    </row>
    <row r="69" spans="2:17" s="138" customFormat="1">
      <c r="B69" s="84" t="s">
        <v>1472</v>
      </c>
      <c r="C69" s="94" t="s">
        <v>1335</v>
      </c>
      <c r="D69" s="82" t="s">
        <v>1367</v>
      </c>
      <c r="E69" s="82"/>
      <c r="F69" s="82" t="s">
        <v>519</v>
      </c>
      <c r="G69" s="107">
        <v>42054</v>
      </c>
      <c r="H69" s="82" t="s">
        <v>168</v>
      </c>
      <c r="I69" s="91">
        <v>6.379999999999999</v>
      </c>
      <c r="J69" s="94" t="s">
        <v>172</v>
      </c>
      <c r="K69" s="95">
        <v>2.9779E-2</v>
      </c>
      <c r="L69" s="95">
        <v>1.8499999999999999E-2</v>
      </c>
      <c r="M69" s="91">
        <v>632.71</v>
      </c>
      <c r="N69" s="93">
        <v>108.53</v>
      </c>
      <c r="O69" s="91">
        <v>0.68669000000000002</v>
      </c>
      <c r="P69" s="92">
        <f t="shared" si="1"/>
        <v>1.5163887318835813E-4</v>
      </c>
      <c r="Q69" s="92">
        <v>5.6834725240079441E-6</v>
      </c>
    </row>
    <row r="70" spans="2:17" s="138" customFormat="1">
      <c r="B70" s="84" t="s">
        <v>1461</v>
      </c>
      <c r="C70" s="94" t="s">
        <v>1335</v>
      </c>
      <c r="D70" s="82" t="s">
        <v>1368</v>
      </c>
      <c r="E70" s="82"/>
      <c r="F70" s="82" t="s">
        <v>519</v>
      </c>
      <c r="G70" s="107">
        <v>40742</v>
      </c>
      <c r="H70" s="82" t="s">
        <v>169</v>
      </c>
      <c r="I70" s="91">
        <v>8.94</v>
      </c>
      <c r="J70" s="94" t="s">
        <v>172</v>
      </c>
      <c r="K70" s="95">
        <v>0.06</v>
      </c>
      <c r="L70" s="95">
        <v>1.7699999999999997E-2</v>
      </c>
      <c r="M70" s="91">
        <v>40124.86</v>
      </c>
      <c r="N70" s="93">
        <v>148.82</v>
      </c>
      <c r="O70" s="91">
        <v>59.713830000000002</v>
      </c>
      <c r="P70" s="92">
        <f t="shared" si="1"/>
        <v>1.3186354679638811E-2</v>
      </c>
      <c r="Q70" s="92">
        <v>4.9422870889088424E-4</v>
      </c>
    </row>
    <row r="71" spans="2:17" s="138" customFormat="1">
      <c r="B71" s="84" t="s">
        <v>1473</v>
      </c>
      <c r="C71" s="94" t="s">
        <v>1330</v>
      </c>
      <c r="D71" s="82" t="s">
        <v>1369</v>
      </c>
      <c r="E71" s="82"/>
      <c r="F71" s="82" t="s">
        <v>519</v>
      </c>
      <c r="G71" s="107">
        <v>42680</v>
      </c>
      <c r="H71" s="82" t="s">
        <v>169</v>
      </c>
      <c r="I71" s="91">
        <v>4.5999999999999996</v>
      </c>
      <c r="J71" s="94" t="s">
        <v>172</v>
      </c>
      <c r="K71" s="95">
        <v>2.3E-2</v>
      </c>
      <c r="L71" s="95">
        <v>2.1899999999999999E-2</v>
      </c>
      <c r="M71" s="91">
        <v>15905.64</v>
      </c>
      <c r="N71" s="93">
        <v>101.83</v>
      </c>
      <c r="O71" s="91">
        <v>16.196719999999999</v>
      </c>
      <c r="P71" s="92">
        <f t="shared" si="1"/>
        <v>3.5766537595528459E-3</v>
      </c>
      <c r="Q71" s="92">
        <v>1.3405410461642071E-4</v>
      </c>
    </row>
    <row r="72" spans="2:17" s="138" customFormat="1">
      <c r="B72" s="84" t="s">
        <v>1474</v>
      </c>
      <c r="C72" s="94" t="s">
        <v>1335</v>
      </c>
      <c r="D72" s="82">
        <v>4100</v>
      </c>
      <c r="E72" s="82"/>
      <c r="F72" s="82" t="s">
        <v>519</v>
      </c>
      <c r="G72" s="107">
        <v>42052</v>
      </c>
      <c r="H72" s="82" t="s">
        <v>168</v>
      </c>
      <c r="I72" s="91">
        <v>6.3599999999999994</v>
      </c>
      <c r="J72" s="94" t="s">
        <v>172</v>
      </c>
      <c r="K72" s="95">
        <v>2.9779E-2</v>
      </c>
      <c r="L72" s="95">
        <v>1.84E-2</v>
      </c>
      <c r="M72" s="91">
        <v>25486.68</v>
      </c>
      <c r="N72" s="93">
        <v>108.58</v>
      </c>
      <c r="O72" s="91">
        <v>27.673449999999999</v>
      </c>
      <c r="P72" s="92">
        <f t="shared" si="1"/>
        <v>6.1110119198391835E-3</v>
      </c>
      <c r="Q72" s="92">
        <v>2.2904264328810328E-4</v>
      </c>
    </row>
    <row r="73" spans="2:17" s="138" customFormat="1">
      <c r="B73" s="84" t="s">
        <v>1475</v>
      </c>
      <c r="C73" s="94" t="s">
        <v>1330</v>
      </c>
      <c r="D73" s="82" t="s">
        <v>1370</v>
      </c>
      <c r="E73" s="82"/>
      <c r="F73" s="82" t="s">
        <v>519</v>
      </c>
      <c r="G73" s="107">
        <v>41816</v>
      </c>
      <c r="H73" s="82" t="s">
        <v>168</v>
      </c>
      <c r="I73" s="91">
        <v>9.0499999999999989</v>
      </c>
      <c r="J73" s="94" t="s">
        <v>172</v>
      </c>
      <c r="K73" s="95">
        <v>4.4999999999999998E-2</v>
      </c>
      <c r="L73" s="95">
        <v>2.4399999999999998E-2</v>
      </c>
      <c r="M73" s="91">
        <v>4858.5200000000004</v>
      </c>
      <c r="N73" s="93">
        <v>120.01</v>
      </c>
      <c r="O73" s="91">
        <v>5.8307099999999998</v>
      </c>
      <c r="P73" s="92">
        <f t="shared" si="1"/>
        <v>1.2875712392609352E-3</v>
      </c>
      <c r="Q73" s="92">
        <v>4.8258573854953998E-5</v>
      </c>
    </row>
    <row r="74" spans="2:17" s="138" customFormat="1">
      <c r="B74" s="84" t="s">
        <v>1475</v>
      </c>
      <c r="C74" s="94" t="s">
        <v>1330</v>
      </c>
      <c r="D74" s="82" t="s">
        <v>1371</v>
      </c>
      <c r="E74" s="82"/>
      <c r="F74" s="82" t="s">
        <v>519</v>
      </c>
      <c r="G74" s="107">
        <v>42625</v>
      </c>
      <c r="H74" s="82" t="s">
        <v>168</v>
      </c>
      <c r="I74" s="91">
        <v>8.7799999999999994</v>
      </c>
      <c r="J74" s="94" t="s">
        <v>172</v>
      </c>
      <c r="K74" s="95">
        <v>4.4999999999999998E-2</v>
      </c>
      <c r="L74" s="95">
        <v>3.7200000000000011E-2</v>
      </c>
      <c r="M74" s="91">
        <v>1352.9</v>
      </c>
      <c r="N74" s="93">
        <v>107.92</v>
      </c>
      <c r="O74" s="91">
        <v>1.4600499999999998</v>
      </c>
      <c r="P74" s="92">
        <f t="shared" si="1"/>
        <v>3.2241671904157954E-4</v>
      </c>
      <c r="Q74" s="92">
        <v>1.2084279745850089E-5</v>
      </c>
    </row>
    <row r="75" spans="2:17" s="138" customFormat="1">
      <c r="B75" s="84" t="s">
        <v>1475</v>
      </c>
      <c r="C75" s="94" t="s">
        <v>1330</v>
      </c>
      <c r="D75" s="82" t="s">
        <v>1372</v>
      </c>
      <c r="E75" s="82"/>
      <c r="F75" s="82" t="s">
        <v>519</v>
      </c>
      <c r="G75" s="107">
        <v>42716</v>
      </c>
      <c r="H75" s="82" t="s">
        <v>168</v>
      </c>
      <c r="I75" s="91">
        <v>8.84</v>
      </c>
      <c r="J75" s="94" t="s">
        <v>172</v>
      </c>
      <c r="K75" s="95">
        <v>4.4999999999999998E-2</v>
      </c>
      <c r="L75" s="95">
        <v>3.4700000000000002E-2</v>
      </c>
      <c r="M75" s="91">
        <v>1023.54</v>
      </c>
      <c r="N75" s="93">
        <v>110.45</v>
      </c>
      <c r="O75" s="91">
        <v>1.1305099999999999</v>
      </c>
      <c r="P75" s="92">
        <f t="shared" si="1"/>
        <v>2.4964578270860317E-4</v>
      </c>
      <c r="Q75" s="92">
        <v>9.3568022297051374E-6</v>
      </c>
    </row>
    <row r="76" spans="2:17" s="138" customFormat="1">
      <c r="B76" s="84" t="s">
        <v>1475</v>
      </c>
      <c r="C76" s="94" t="s">
        <v>1330</v>
      </c>
      <c r="D76" s="82" t="s">
        <v>1373</v>
      </c>
      <c r="E76" s="82"/>
      <c r="F76" s="82" t="s">
        <v>519</v>
      </c>
      <c r="G76" s="107">
        <v>42803</v>
      </c>
      <c r="H76" s="82" t="s">
        <v>168</v>
      </c>
      <c r="I76" s="91">
        <v>8.7100000000000009</v>
      </c>
      <c r="J76" s="94" t="s">
        <v>172</v>
      </c>
      <c r="K76" s="95">
        <v>4.4999999999999998E-2</v>
      </c>
      <c r="L76" s="95">
        <v>4.0600000000000004E-2</v>
      </c>
      <c r="M76" s="91">
        <v>6559.64</v>
      </c>
      <c r="N76" s="93">
        <v>105.73</v>
      </c>
      <c r="O76" s="91">
        <v>6.9355000000000002</v>
      </c>
      <c r="P76" s="92">
        <f t="shared" si="1"/>
        <v>1.5315373822217563E-3</v>
      </c>
      <c r="Q76" s="92">
        <v>5.7402501405666448E-5</v>
      </c>
    </row>
    <row r="77" spans="2:17" s="138" customFormat="1">
      <c r="B77" s="84" t="s">
        <v>1475</v>
      </c>
      <c r="C77" s="94" t="s">
        <v>1330</v>
      </c>
      <c r="D77" s="82" t="s">
        <v>1374</v>
      </c>
      <c r="E77" s="82"/>
      <c r="F77" s="82" t="s">
        <v>519</v>
      </c>
      <c r="G77" s="107">
        <v>42898</v>
      </c>
      <c r="H77" s="82" t="s">
        <v>168</v>
      </c>
      <c r="I77" s="91">
        <v>8.57</v>
      </c>
      <c r="J77" s="94" t="s">
        <v>172</v>
      </c>
      <c r="K77" s="95">
        <v>4.4999999999999998E-2</v>
      </c>
      <c r="L77" s="95">
        <v>4.7E-2</v>
      </c>
      <c r="M77" s="91">
        <v>1233.7</v>
      </c>
      <c r="N77" s="93">
        <v>99.79</v>
      </c>
      <c r="O77" s="91">
        <v>1.2311099999999999</v>
      </c>
      <c r="P77" s="92">
        <f t="shared" si="1"/>
        <v>2.7186085886050411E-4</v>
      </c>
      <c r="Q77" s="92">
        <v>1.0189430250959558E-5</v>
      </c>
    </row>
    <row r="78" spans="2:17" s="138" customFormat="1">
      <c r="B78" s="84" t="s">
        <v>1475</v>
      </c>
      <c r="C78" s="94" t="s">
        <v>1330</v>
      </c>
      <c r="D78" s="82" t="s">
        <v>1375</v>
      </c>
      <c r="E78" s="82"/>
      <c r="F78" s="82" t="s">
        <v>519</v>
      </c>
      <c r="G78" s="107">
        <v>41893</v>
      </c>
      <c r="H78" s="82" t="s">
        <v>168</v>
      </c>
      <c r="I78" s="91">
        <v>9.0699999999999985</v>
      </c>
      <c r="J78" s="94" t="s">
        <v>172</v>
      </c>
      <c r="K78" s="95">
        <v>4.4999999999999998E-2</v>
      </c>
      <c r="L78" s="95">
        <v>2.3799999999999998E-2</v>
      </c>
      <c r="M78" s="91">
        <v>953.2</v>
      </c>
      <c r="N78" s="93">
        <v>120.69</v>
      </c>
      <c r="O78" s="91">
        <v>1.1504100000000002</v>
      </c>
      <c r="P78" s="92">
        <f t="shared" si="1"/>
        <v>2.5404021626151404E-4</v>
      </c>
      <c r="Q78" s="92">
        <v>9.5215069774483096E-6</v>
      </c>
    </row>
    <row r="79" spans="2:17" s="138" customFormat="1">
      <c r="B79" s="84" t="s">
        <v>1475</v>
      </c>
      <c r="C79" s="94" t="s">
        <v>1330</v>
      </c>
      <c r="D79" s="82" t="s">
        <v>1376</v>
      </c>
      <c r="E79" s="82"/>
      <c r="F79" s="82" t="s">
        <v>519</v>
      </c>
      <c r="G79" s="107">
        <v>42151</v>
      </c>
      <c r="H79" s="82" t="s">
        <v>168</v>
      </c>
      <c r="I79" s="91">
        <v>9.0400000000000009</v>
      </c>
      <c r="J79" s="94" t="s">
        <v>172</v>
      </c>
      <c r="K79" s="95">
        <v>4.4999999999999998E-2</v>
      </c>
      <c r="L79" s="95">
        <v>2.5499999999999995E-2</v>
      </c>
      <c r="M79" s="91">
        <v>3490.75</v>
      </c>
      <c r="N79" s="93">
        <v>119.57</v>
      </c>
      <c r="O79" s="91">
        <v>4.1738800000000005</v>
      </c>
      <c r="P79" s="92">
        <f t="shared" si="1"/>
        <v>9.2170041798107479E-4</v>
      </c>
      <c r="Q79" s="92">
        <v>3.4545620729159122E-5</v>
      </c>
    </row>
    <row r="80" spans="2:17" s="138" customFormat="1">
      <c r="B80" s="84" t="s">
        <v>1475</v>
      </c>
      <c r="C80" s="94" t="s">
        <v>1330</v>
      </c>
      <c r="D80" s="82" t="s">
        <v>1377</v>
      </c>
      <c r="E80" s="82"/>
      <c r="F80" s="82" t="s">
        <v>519</v>
      </c>
      <c r="G80" s="107">
        <v>42166</v>
      </c>
      <c r="H80" s="82" t="s">
        <v>168</v>
      </c>
      <c r="I80" s="91">
        <v>9.0500000000000007</v>
      </c>
      <c r="J80" s="94" t="s">
        <v>172</v>
      </c>
      <c r="K80" s="95">
        <v>4.4999999999999998E-2</v>
      </c>
      <c r="L80" s="95">
        <v>2.4999999999999994E-2</v>
      </c>
      <c r="M80" s="91">
        <v>3284.41</v>
      </c>
      <c r="N80" s="93">
        <v>120.08</v>
      </c>
      <c r="O80" s="91">
        <v>3.9439199999999999</v>
      </c>
      <c r="P80" s="92">
        <f t="shared" si="1"/>
        <v>8.7091931547718675E-4</v>
      </c>
      <c r="Q80" s="92">
        <v>3.2642329081369194E-5</v>
      </c>
    </row>
    <row r="81" spans="2:17" s="138" customFormat="1">
      <c r="B81" s="84" t="s">
        <v>1475</v>
      </c>
      <c r="C81" s="94" t="s">
        <v>1330</v>
      </c>
      <c r="D81" s="82" t="s">
        <v>1378</v>
      </c>
      <c r="E81" s="82"/>
      <c r="F81" s="82" t="s">
        <v>519</v>
      </c>
      <c r="G81" s="107">
        <v>42257</v>
      </c>
      <c r="H81" s="82" t="s">
        <v>168</v>
      </c>
      <c r="I81" s="91">
        <v>9.0400000000000009</v>
      </c>
      <c r="J81" s="94" t="s">
        <v>172</v>
      </c>
      <c r="K81" s="95">
        <v>4.4999999999999998E-2</v>
      </c>
      <c r="L81" s="95">
        <v>2.5099999999999997E-2</v>
      </c>
      <c r="M81" s="91">
        <v>1745.37</v>
      </c>
      <c r="N81" s="93">
        <v>119.71</v>
      </c>
      <c r="O81" s="91">
        <v>2.0893800000000002</v>
      </c>
      <c r="P81" s="92">
        <f t="shared" si="1"/>
        <v>4.6138902395883403E-4</v>
      </c>
      <c r="Q81" s="92">
        <v>1.7293005318574203E-5</v>
      </c>
    </row>
    <row r="82" spans="2:17" s="138" customFormat="1">
      <c r="B82" s="84" t="s">
        <v>1475</v>
      </c>
      <c r="C82" s="94" t="s">
        <v>1330</v>
      </c>
      <c r="D82" s="82" t="s">
        <v>1379</v>
      </c>
      <c r="E82" s="82"/>
      <c r="F82" s="82" t="s">
        <v>519</v>
      </c>
      <c r="G82" s="107">
        <v>42348</v>
      </c>
      <c r="H82" s="82" t="s">
        <v>168</v>
      </c>
      <c r="I82" s="91">
        <v>9.0299999999999994</v>
      </c>
      <c r="J82" s="94" t="s">
        <v>172</v>
      </c>
      <c r="K82" s="95">
        <v>4.4999999999999998E-2</v>
      </c>
      <c r="L82" s="95">
        <v>2.58E-2</v>
      </c>
      <c r="M82" s="91">
        <v>3022.4</v>
      </c>
      <c r="N82" s="93">
        <v>118.99</v>
      </c>
      <c r="O82" s="91">
        <v>3.5963600000000002</v>
      </c>
      <c r="P82" s="92">
        <f t="shared" si="1"/>
        <v>7.9416909810785599E-4</v>
      </c>
      <c r="Q82" s="92">
        <v>2.976570686400153E-5</v>
      </c>
    </row>
    <row r="83" spans="2:17" s="138" customFormat="1">
      <c r="B83" s="84" t="s">
        <v>1475</v>
      </c>
      <c r="C83" s="94" t="s">
        <v>1330</v>
      </c>
      <c r="D83" s="82" t="s">
        <v>1380</v>
      </c>
      <c r="E83" s="82"/>
      <c r="F83" s="82" t="s">
        <v>519</v>
      </c>
      <c r="G83" s="107">
        <v>42439</v>
      </c>
      <c r="H83" s="82" t="s">
        <v>168</v>
      </c>
      <c r="I83" s="91">
        <v>9.01</v>
      </c>
      <c r="J83" s="94" t="s">
        <v>172</v>
      </c>
      <c r="K83" s="95">
        <v>4.4999999999999998E-2</v>
      </c>
      <c r="L83" s="95">
        <v>2.6699999999999998E-2</v>
      </c>
      <c r="M83" s="91">
        <v>3589.66</v>
      </c>
      <c r="N83" s="93">
        <v>119.24</v>
      </c>
      <c r="O83" s="91">
        <v>4.2803199999999997</v>
      </c>
      <c r="P83" s="92">
        <f t="shared" si="1"/>
        <v>9.4520511684398052E-4</v>
      </c>
      <c r="Q83" s="92">
        <v>3.5426584214072846E-5</v>
      </c>
    </row>
    <row r="84" spans="2:17" s="138" customFormat="1">
      <c r="B84" s="84" t="s">
        <v>1475</v>
      </c>
      <c r="C84" s="94" t="s">
        <v>1330</v>
      </c>
      <c r="D84" s="82" t="s">
        <v>1381</v>
      </c>
      <c r="E84" s="82"/>
      <c r="F84" s="82" t="s">
        <v>519</v>
      </c>
      <c r="G84" s="107">
        <v>42549</v>
      </c>
      <c r="H84" s="82" t="s">
        <v>168</v>
      </c>
      <c r="I84" s="91">
        <v>8.8600000000000012</v>
      </c>
      <c r="J84" s="94" t="s">
        <v>172</v>
      </c>
      <c r="K84" s="95">
        <v>4.4999999999999998E-2</v>
      </c>
      <c r="L84" s="95">
        <v>3.3599999999999998E-2</v>
      </c>
      <c r="M84" s="91">
        <v>2524.92</v>
      </c>
      <c r="N84" s="93">
        <v>112.13</v>
      </c>
      <c r="O84" s="91">
        <v>2.8311899999999999</v>
      </c>
      <c r="P84" s="92">
        <f t="shared" si="1"/>
        <v>6.2519981561133498E-4</v>
      </c>
      <c r="Q84" s="92">
        <v>2.343268516396926E-5</v>
      </c>
    </row>
    <row r="85" spans="2:17" s="138" customFormat="1">
      <c r="B85" s="84" t="s">
        <v>1475</v>
      </c>
      <c r="C85" s="94" t="s">
        <v>1330</v>
      </c>
      <c r="D85" s="82" t="s">
        <v>1382</v>
      </c>
      <c r="E85" s="82"/>
      <c r="F85" s="82" t="s">
        <v>519</v>
      </c>
      <c r="G85" s="107">
        <v>42604</v>
      </c>
      <c r="H85" s="82" t="s">
        <v>168</v>
      </c>
      <c r="I85" s="91">
        <v>8.7799999999999994</v>
      </c>
      <c r="J85" s="94" t="s">
        <v>172</v>
      </c>
      <c r="K85" s="95">
        <v>4.4999999999999998E-2</v>
      </c>
      <c r="L85" s="95">
        <v>3.7199999999999997E-2</v>
      </c>
      <c r="M85" s="91">
        <v>3301.78</v>
      </c>
      <c r="N85" s="93">
        <v>107.94</v>
      </c>
      <c r="O85" s="91">
        <v>3.5639400000000001</v>
      </c>
      <c r="P85" s="92">
        <f t="shared" si="1"/>
        <v>7.8700992545532487E-4</v>
      </c>
      <c r="Q85" s="92">
        <v>2.9497378827728483E-5</v>
      </c>
    </row>
    <row r="86" spans="2:17" s="138" customFormat="1">
      <c r="B86" s="84" t="s">
        <v>1476</v>
      </c>
      <c r="C86" s="94" t="s">
        <v>1335</v>
      </c>
      <c r="D86" s="82" t="s">
        <v>1383</v>
      </c>
      <c r="E86" s="82"/>
      <c r="F86" s="82" t="s">
        <v>519</v>
      </c>
      <c r="G86" s="107">
        <v>42621</v>
      </c>
      <c r="H86" s="82" t="s">
        <v>169</v>
      </c>
      <c r="I86" s="91">
        <v>1.7399999999999998</v>
      </c>
      <c r="J86" s="94" t="s">
        <v>172</v>
      </c>
      <c r="K86" s="95">
        <v>2.75E-2</v>
      </c>
      <c r="L86" s="95">
        <v>1.5799999999999998E-2</v>
      </c>
      <c r="M86" s="91">
        <v>40730.949999999997</v>
      </c>
      <c r="N86" s="93">
        <v>102.65</v>
      </c>
      <c r="O86" s="91">
        <v>41.81033</v>
      </c>
      <c r="P86" s="92">
        <f t="shared" ref="P86:P128" si="2">O86/$O$10</f>
        <v>9.2327998497624911E-3</v>
      </c>
      <c r="Q86" s="92">
        <v>3.4604823395521279E-4</v>
      </c>
    </row>
    <row r="87" spans="2:17" s="138" customFormat="1">
      <c r="B87" s="84" t="s">
        <v>1476</v>
      </c>
      <c r="C87" s="94" t="s">
        <v>1335</v>
      </c>
      <c r="D87" s="82" t="s">
        <v>1384</v>
      </c>
      <c r="E87" s="82"/>
      <c r="F87" s="82" t="s">
        <v>519</v>
      </c>
      <c r="G87" s="107">
        <v>42621</v>
      </c>
      <c r="H87" s="82" t="s">
        <v>169</v>
      </c>
      <c r="I87" s="91">
        <v>2.09</v>
      </c>
      <c r="J87" s="94" t="s">
        <v>172</v>
      </c>
      <c r="K87" s="95">
        <v>3.1699999999999999E-2</v>
      </c>
      <c r="L87" s="95">
        <v>1.6899999999999998E-2</v>
      </c>
      <c r="M87" s="91">
        <v>89608.12</v>
      </c>
      <c r="N87" s="93">
        <v>103.82</v>
      </c>
      <c r="O87" s="91">
        <v>93.03116</v>
      </c>
      <c r="P87" s="92">
        <f t="shared" si="2"/>
        <v>2.0543680953277105E-2</v>
      </c>
      <c r="Q87" s="92">
        <v>7.6998360502786832E-4</v>
      </c>
    </row>
    <row r="88" spans="2:17" s="138" customFormat="1">
      <c r="B88" s="84" t="s">
        <v>1473</v>
      </c>
      <c r="C88" s="94" t="s">
        <v>1330</v>
      </c>
      <c r="D88" s="82" t="s">
        <v>1385</v>
      </c>
      <c r="E88" s="82"/>
      <c r="F88" s="82" t="s">
        <v>519</v>
      </c>
      <c r="G88" s="107">
        <v>42680</v>
      </c>
      <c r="H88" s="82" t="s">
        <v>169</v>
      </c>
      <c r="I88" s="91">
        <v>3.44</v>
      </c>
      <c r="J88" s="94" t="s">
        <v>172</v>
      </c>
      <c r="K88" s="95">
        <v>2.2000000000000002E-2</v>
      </c>
      <c r="L88" s="95">
        <v>1.6500000000000001E-2</v>
      </c>
      <c r="M88" s="91">
        <v>36112.78</v>
      </c>
      <c r="N88" s="93">
        <v>102.04</v>
      </c>
      <c r="O88" s="91">
        <v>36.84948</v>
      </c>
      <c r="P88" s="92">
        <f t="shared" si="2"/>
        <v>8.1373161466992954E-3</v>
      </c>
      <c r="Q88" s="92">
        <v>3.0498916119934801E-4</v>
      </c>
    </row>
    <row r="89" spans="2:17" s="138" customFormat="1">
      <c r="B89" s="84" t="s">
        <v>1473</v>
      </c>
      <c r="C89" s="94" t="s">
        <v>1330</v>
      </c>
      <c r="D89" s="82" t="s">
        <v>1386</v>
      </c>
      <c r="E89" s="82"/>
      <c r="F89" s="82" t="s">
        <v>519</v>
      </c>
      <c r="G89" s="107">
        <v>42680</v>
      </c>
      <c r="H89" s="82" t="s">
        <v>169</v>
      </c>
      <c r="I89" s="91">
        <v>4.5500000000000007</v>
      </c>
      <c r="J89" s="94" t="s">
        <v>172</v>
      </c>
      <c r="K89" s="95">
        <v>3.3700000000000001E-2</v>
      </c>
      <c r="L89" s="95">
        <v>3.04E-2</v>
      </c>
      <c r="M89" s="91">
        <v>8004.94</v>
      </c>
      <c r="N89" s="93">
        <v>101.82</v>
      </c>
      <c r="O89" s="91">
        <v>8.15062</v>
      </c>
      <c r="P89" s="92">
        <f t="shared" si="2"/>
        <v>1.7998672364334641E-3</v>
      </c>
      <c r="Q89" s="92">
        <v>6.7459588494997205E-5</v>
      </c>
    </row>
    <row r="90" spans="2:17" s="138" customFormat="1">
      <c r="B90" s="84" t="s">
        <v>1473</v>
      </c>
      <c r="C90" s="94" t="s">
        <v>1330</v>
      </c>
      <c r="D90" s="82" t="s">
        <v>1387</v>
      </c>
      <c r="E90" s="82"/>
      <c r="F90" s="82" t="s">
        <v>519</v>
      </c>
      <c r="G90" s="107">
        <v>42717</v>
      </c>
      <c r="H90" s="82" t="s">
        <v>169</v>
      </c>
      <c r="I90" s="91">
        <v>4.2299999999999995</v>
      </c>
      <c r="J90" s="94" t="s">
        <v>172</v>
      </c>
      <c r="K90" s="95">
        <v>3.85E-2</v>
      </c>
      <c r="L90" s="95">
        <v>3.8000000000000006E-2</v>
      </c>
      <c r="M90" s="91">
        <v>2170.89</v>
      </c>
      <c r="N90" s="93">
        <v>100.62</v>
      </c>
      <c r="O90" s="91">
        <v>2.1843499999999998</v>
      </c>
      <c r="P90" s="92">
        <f t="shared" si="2"/>
        <v>4.8236085081913242E-4</v>
      </c>
      <c r="Q90" s="92">
        <v>1.8079035966472138E-5</v>
      </c>
    </row>
    <row r="91" spans="2:17" s="138" customFormat="1">
      <c r="B91" s="84" t="s">
        <v>1473</v>
      </c>
      <c r="C91" s="94" t="s">
        <v>1330</v>
      </c>
      <c r="D91" s="82" t="s">
        <v>1388</v>
      </c>
      <c r="E91" s="82"/>
      <c r="F91" s="82" t="s">
        <v>519</v>
      </c>
      <c r="G91" s="107">
        <v>42710</v>
      </c>
      <c r="H91" s="82" t="s">
        <v>169</v>
      </c>
      <c r="I91" s="91">
        <v>4.2299999999999995</v>
      </c>
      <c r="J91" s="94" t="s">
        <v>172</v>
      </c>
      <c r="K91" s="95">
        <v>3.8399999999999997E-2</v>
      </c>
      <c r="L91" s="95">
        <v>3.7900000000000003E-2</v>
      </c>
      <c r="M91" s="91">
        <v>6490.34</v>
      </c>
      <c r="N91" s="93">
        <v>100.64</v>
      </c>
      <c r="O91" s="91">
        <v>6.5318699999999996</v>
      </c>
      <c r="P91" s="92">
        <f t="shared" si="2"/>
        <v>1.4424054618719375E-3</v>
      </c>
      <c r="Q91" s="92">
        <v>5.4061809077446543E-5</v>
      </c>
    </row>
    <row r="92" spans="2:17" s="138" customFormat="1">
      <c r="B92" s="84" t="s">
        <v>1473</v>
      </c>
      <c r="C92" s="94" t="s">
        <v>1330</v>
      </c>
      <c r="D92" s="82" t="s">
        <v>1389</v>
      </c>
      <c r="E92" s="82"/>
      <c r="F92" s="82" t="s">
        <v>519</v>
      </c>
      <c r="G92" s="107">
        <v>42680</v>
      </c>
      <c r="H92" s="82" t="s">
        <v>169</v>
      </c>
      <c r="I92" s="91">
        <v>5.48</v>
      </c>
      <c r="J92" s="94" t="s">
        <v>172</v>
      </c>
      <c r="K92" s="95">
        <v>3.6699999999999997E-2</v>
      </c>
      <c r="L92" s="95">
        <v>3.3700000000000001E-2</v>
      </c>
      <c r="M92" s="91">
        <v>25382.42</v>
      </c>
      <c r="N92" s="93">
        <v>102.06</v>
      </c>
      <c r="O92" s="91">
        <v>25.905290000000001</v>
      </c>
      <c r="P92" s="92">
        <f t="shared" si="2"/>
        <v>5.7205565615017573E-3</v>
      </c>
      <c r="Q92" s="92">
        <v>2.144082540032005E-4</v>
      </c>
    </row>
    <row r="93" spans="2:17" s="138" customFormat="1">
      <c r="B93" s="84" t="s">
        <v>1473</v>
      </c>
      <c r="C93" s="94" t="s">
        <v>1330</v>
      </c>
      <c r="D93" s="82" t="s">
        <v>1390</v>
      </c>
      <c r="E93" s="82"/>
      <c r="F93" s="82" t="s">
        <v>519</v>
      </c>
      <c r="G93" s="107">
        <v>42680</v>
      </c>
      <c r="H93" s="82" t="s">
        <v>169</v>
      </c>
      <c r="I93" s="91">
        <v>3.4</v>
      </c>
      <c r="J93" s="94" t="s">
        <v>172</v>
      </c>
      <c r="K93" s="95">
        <v>3.1800000000000002E-2</v>
      </c>
      <c r="L93" s="95">
        <v>2.7300000000000001E-2</v>
      </c>
      <c r="M93" s="91">
        <v>36343.56</v>
      </c>
      <c r="N93" s="93">
        <v>101.79</v>
      </c>
      <c r="O93" s="91">
        <v>36.994109999999999</v>
      </c>
      <c r="P93" s="92">
        <f t="shared" si="2"/>
        <v>8.1692541831192688E-3</v>
      </c>
      <c r="Q93" s="92">
        <v>3.0618620882075974E-4</v>
      </c>
    </row>
    <row r="94" spans="2:17" s="138" customFormat="1">
      <c r="B94" s="84" t="s">
        <v>1477</v>
      </c>
      <c r="C94" s="94" t="s">
        <v>1335</v>
      </c>
      <c r="D94" s="82" t="s">
        <v>1391</v>
      </c>
      <c r="E94" s="82"/>
      <c r="F94" s="82" t="s">
        <v>519</v>
      </c>
      <c r="G94" s="107">
        <v>42884</v>
      </c>
      <c r="H94" s="82" t="s">
        <v>169</v>
      </c>
      <c r="I94" s="91">
        <v>1.99</v>
      </c>
      <c r="J94" s="94" t="s">
        <v>172</v>
      </c>
      <c r="K94" s="95">
        <v>2.2099999999999998E-2</v>
      </c>
      <c r="L94" s="95">
        <v>2.1799999999999996E-2</v>
      </c>
      <c r="M94" s="91">
        <v>36582.5</v>
      </c>
      <c r="N94" s="93">
        <v>100.29</v>
      </c>
      <c r="O94" s="91">
        <v>36.688580000000002</v>
      </c>
      <c r="P94" s="92">
        <f t="shared" si="2"/>
        <v>8.1017852744046555E-3</v>
      </c>
      <c r="Q94" s="92">
        <v>3.0365745296257027E-4</v>
      </c>
    </row>
    <row r="95" spans="2:17" s="138" customFormat="1">
      <c r="B95" s="84" t="s">
        <v>1477</v>
      </c>
      <c r="C95" s="94" t="s">
        <v>1335</v>
      </c>
      <c r="D95" s="82" t="s">
        <v>1392</v>
      </c>
      <c r="E95" s="82"/>
      <c r="F95" s="82" t="s">
        <v>519</v>
      </c>
      <c r="G95" s="107">
        <v>42828</v>
      </c>
      <c r="H95" s="82" t="s">
        <v>169</v>
      </c>
      <c r="I95" s="91">
        <v>1.8299999999999998</v>
      </c>
      <c r="J95" s="94" t="s">
        <v>172</v>
      </c>
      <c r="K95" s="95">
        <v>2.2700000000000001E-2</v>
      </c>
      <c r="L95" s="95">
        <v>2.2000000000000002E-2</v>
      </c>
      <c r="M95" s="91">
        <v>36582.5</v>
      </c>
      <c r="N95" s="93">
        <v>100.71</v>
      </c>
      <c r="O95" s="91">
        <v>36.842239999999997</v>
      </c>
      <c r="P95" s="92">
        <f t="shared" si="2"/>
        <v>8.1357173678589384E-3</v>
      </c>
      <c r="Q95" s="92">
        <v>3.049292384670032E-4</v>
      </c>
    </row>
    <row r="96" spans="2:17" s="138" customFormat="1">
      <c r="B96" s="84" t="s">
        <v>1477</v>
      </c>
      <c r="C96" s="94" t="s">
        <v>1335</v>
      </c>
      <c r="D96" s="82" t="s">
        <v>1393</v>
      </c>
      <c r="E96" s="82"/>
      <c r="F96" s="82" t="s">
        <v>519</v>
      </c>
      <c r="G96" s="107">
        <v>42859</v>
      </c>
      <c r="H96" s="82" t="s">
        <v>169</v>
      </c>
      <c r="I96" s="91">
        <v>1.9200000000000002</v>
      </c>
      <c r="J96" s="94" t="s">
        <v>172</v>
      </c>
      <c r="K96" s="95">
        <v>2.2799999999999997E-2</v>
      </c>
      <c r="L96" s="95">
        <v>2.1099999999999997E-2</v>
      </c>
      <c r="M96" s="91">
        <v>36582.5</v>
      </c>
      <c r="N96" s="93">
        <v>100.71</v>
      </c>
      <c r="O96" s="91">
        <v>36.842239999999997</v>
      </c>
      <c r="P96" s="92">
        <f t="shared" si="2"/>
        <v>8.1357173678589384E-3</v>
      </c>
      <c r="Q96" s="92">
        <v>3.049292384670032E-4</v>
      </c>
    </row>
    <row r="97" spans="2:17" s="138" customFormat="1">
      <c r="B97" s="84" t="s">
        <v>1468</v>
      </c>
      <c r="C97" s="94" t="s">
        <v>1335</v>
      </c>
      <c r="D97" s="82">
        <v>22333</v>
      </c>
      <c r="E97" s="82"/>
      <c r="F97" s="82" t="s">
        <v>519</v>
      </c>
      <c r="G97" s="107">
        <v>41639</v>
      </c>
      <c r="H97" s="82" t="s">
        <v>170</v>
      </c>
      <c r="I97" s="91">
        <v>3.07</v>
      </c>
      <c r="J97" s="94" t="s">
        <v>172</v>
      </c>
      <c r="K97" s="95">
        <v>3.7000000000000005E-2</v>
      </c>
      <c r="L97" s="95">
        <v>1.3399999999999999E-2</v>
      </c>
      <c r="M97" s="91">
        <v>60099.8</v>
      </c>
      <c r="N97" s="93">
        <v>109.29</v>
      </c>
      <c r="O97" s="91">
        <v>65.683080000000004</v>
      </c>
      <c r="P97" s="92">
        <f t="shared" si="2"/>
        <v>1.4504519126157047E-2</v>
      </c>
      <c r="Q97" s="92">
        <v>5.436339257484683E-4</v>
      </c>
    </row>
    <row r="98" spans="2:17" s="138" customFormat="1">
      <c r="B98" s="84" t="s">
        <v>1468</v>
      </c>
      <c r="C98" s="94" t="s">
        <v>1335</v>
      </c>
      <c r="D98" s="82">
        <v>22334</v>
      </c>
      <c r="E98" s="82"/>
      <c r="F98" s="82" t="s">
        <v>519</v>
      </c>
      <c r="G98" s="107">
        <v>42004</v>
      </c>
      <c r="H98" s="82" t="s">
        <v>170</v>
      </c>
      <c r="I98" s="91">
        <v>3.6500000000000004</v>
      </c>
      <c r="J98" s="94" t="s">
        <v>172</v>
      </c>
      <c r="K98" s="95">
        <v>3.7000000000000005E-2</v>
      </c>
      <c r="L98" s="95">
        <v>1.4700000000000001E-2</v>
      </c>
      <c r="M98" s="91">
        <v>21930.84</v>
      </c>
      <c r="N98" s="93">
        <v>110.23</v>
      </c>
      <c r="O98" s="91">
        <v>24.17437</v>
      </c>
      <c r="P98" s="92">
        <f t="shared" si="2"/>
        <v>5.3383247562050545E-3</v>
      </c>
      <c r="Q98" s="92">
        <v>2.0008208606533067E-4</v>
      </c>
    </row>
    <row r="99" spans="2:17" s="138" customFormat="1">
      <c r="B99" s="84" t="s">
        <v>1478</v>
      </c>
      <c r="C99" s="94" t="s">
        <v>1330</v>
      </c>
      <c r="D99" s="82" t="s">
        <v>1394</v>
      </c>
      <c r="E99" s="82"/>
      <c r="F99" s="82" t="s">
        <v>571</v>
      </c>
      <c r="G99" s="107">
        <v>41339</v>
      </c>
      <c r="H99" s="82" t="s">
        <v>169</v>
      </c>
      <c r="I99" s="91">
        <v>3.3500000000000005</v>
      </c>
      <c r="J99" s="94" t="s">
        <v>172</v>
      </c>
      <c r="K99" s="95">
        <v>4.7500000000000001E-2</v>
      </c>
      <c r="L99" s="95">
        <v>1.1000000000000003E-2</v>
      </c>
      <c r="M99" s="91">
        <v>18979.939999999999</v>
      </c>
      <c r="N99" s="93">
        <v>116.52</v>
      </c>
      <c r="O99" s="91">
        <v>22.115419999999997</v>
      </c>
      <c r="P99" s="92">
        <f t="shared" si="2"/>
        <v>4.8836554615434603E-3</v>
      </c>
      <c r="Q99" s="92">
        <v>1.8304093830825519E-4</v>
      </c>
    </row>
    <row r="100" spans="2:17" s="138" customFormat="1">
      <c r="B100" s="84" t="s">
        <v>1478</v>
      </c>
      <c r="C100" s="94" t="s">
        <v>1330</v>
      </c>
      <c r="D100" s="82" t="s">
        <v>1395</v>
      </c>
      <c r="E100" s="82"/>
      <c r="F100" s="82" t="s">
        <v>571</v>
      </c>
      <c r="G100" s="107">
        <v>41338</v>
      </c>
      <c r="H100" s="82" t="s">
        <v>169</v>
      </c>
      <c r="I100" s="91">
        <v>3.3600000000000003</v>
      </c>
      <c r="J100" s="94" t="s">
        <v>172</v>
      </c>
      <c r="K100" s="95">
        <v>4.4999999999999998E-2</v>
      </c>
      <c r="L100" s="95">
        <v>1.1000000000000001E-2</v>
      </c>
      <c r="M100" s="91">
        <v>32282.560000000001</v>
      </c>
      <c r="N100" s="93">
        <v>115.51</v>
      </c>
      <c r="O100" s="91">
        <v>37.289589999999997</v>
      </c>
      <c r="P100" s="92">
        <f t="shared" si="2"/>
        <v>8.2345037924767602E-3</v>
      </c>
      <c r="Q100" s="92">
        <v>3.0863178464302869E-4</v>
      </c>
    </row>
    <row r="101" spans="2:17" s="138" customFormat="1">
      <c r="B101" s="84" t="s">
        <v>1479</v>
      </c>
      <c r="C101" s="94" t="s">
        <v>1335</v>
      </c>
      <c r="D101" s="82" t="s">
        <v>1396</v>
      </c>
      <c r="E101" s="82"/>
      <c r="F101" s="82" t="s">
        <v>571</v>
      </c>
      <c r="G101" s="107">
        <v>42432</v>
      </c>
      <c r="H101" s="82" t="s">
        <v>168</v>
      </c>
      <c r="I101" s="91">
        <v>6.87</v>
      </c>
      <c r="J101" s="94" t="s">
        <v>172</v>
      </c>
      <c r="K101" s="95">
        <v>2.5399999999999999E-2</v>
      </c>
      <c r="L101" s="95">
        <v>1.9099999999999999E-2</v>
      </c>
      <c r="M101" s="91">
        <v>88335.78</v>
      </c>
      <c r="N101" s="93">
        <v>105.91</v>
      </c>
      <c r="O101" s="91">
        <v>93.535219999999995</v>
      </c>
      <c r="P101" s="92">
        <f t="shared" si="2"/>
        <v>2.0654990409391689E-2</v>
      </c>
      <c r="Q101" s="92">
        <v>7.7415551835185938E-4</v>
      </c>
    </row>
    <row r="102" spans="2:17" s="138" customFormat="1">
      <c r="B102" s="84" t="s">
        <v>1480</v>
      </c>
      <c r="C102" s="94" t="s">
        <v>1335</v>
      </c>
      <c r="D102" s="82">
        <v>4176</v>
      </c>
      <c r="E102" s="82"/>
      <c r="F102" s="82" t="s">
        <v>571</v>
      </c>
      <c r="G102" s="107">
        <v>42082</v>
      </c>
      <c r="H102" s="82" t="s">
        <v>168</v>
      </c>
      <c r="I102" s="91">
        <v>0.92</v>
      </c>
      <c r="J102" s="94" t="s">
        <v>172</v>
      </c>
      <c r="K102" s="95">
        <v>1E-3</v>
      </c>
      <c r="L102" s="95">
        <v>2.0100000000000003E-2</v>
      </c>
      <c r="M102" s="91">
        <v>2316.02</v>
      </c>
      <c r="N102" s="93">
        <v>101.39</v>
      </c>
      <c r="O102" s="91">
        <v>2.34822</v>
      </c>
      <c r="P102" s="92">
        <f t="shared" si="2"/>
        <v>5.1854757575960954E-4</v>
      </c>
      <c r="Q102" s="92">
        <v>1.9435325766103965E-5</v>
      </c>
    </row>
    <row r="103" spans="2:17" s="138" customFormat="1">
      <c r="B103" s="84" t="s">
        <v>1480</v>
      </c>
      <c r="C103" s="94" t="s">
        <v>1335</v>
      </c>
      <c r="D103" s="82" t="s">
        <v>1397</v>
      </c>
      <c r="E103" s="82"/>
      <c r="F103" s="82" t="s">
        <v>571</v>
      </c>
      <c r="G103" s="107">
        <v>42592</v>
      </c>
      <c r="H103" s="82" t="s">
        <v>168</v>
      </c>
      <c r="I103" s="91">
        <v>0.92</v>
      </c>
      <c r="J103" s="94" t="s">
        <v>172</v>
      </c>
      <c r="K103" s="95">
        <v>1E-3</v>
      </c>
      <c r="L103" s="95">
        <v>3.2199999999999999E-2</v>
      </c>
      <c r="M103" s="91">
        <v>3254.87</v>
      </c>
      <c r="N103" s="93">
        <v>100.3</v>
      </c>
      <c r="O103" s="91">
        <v>3.26464</v>
      </c>
      <c r="P103" s="92">
        <f t="shared" si="2"/>
        <v>7.2091676151631956E-4</v>
      </c>
      <c r="Q103" s="92">
        <v>2.7020186315189231E-5</v>
      </c>
    </row>
    <row r="104" spans="2:17" s="138" customFormat="1">
      <c r="B104" s="84" t="s">
        <v>1480</v>
      </c>
      <c r="C104" s="94" t="s">
        <v>1335</v>
      </c>
      <c r="D104" s="82" t="s">
        <v>1398</v>
      </c>
      <c r="E104" s="82"/>
      <c r="F104" s="82" t="s">
        <v>571</v>
      </c>
      <c r="G104" s="107">
        <v>42704</v>
      </c>
      <c r="H104" s="82" t="s">
        <v>168</v>
      </c>
      <c r="I104" s="91">
        <v>0.92000000000000015</v>
      </c>
      <c r="J104" s="94" t="s">
        <v>172</v>
      </c>
      <c r="K104" s="95">
        <v>1E-3</v>
      </c>
      <c r="L104" s="95">
        <v>3.1699999999999999E-2</v>
      </c>
      <c r="M104" s="91">
        <v>1957.18</v>
      </c>
      <c r="N104" s="93">
        <v>100.34</v>
      </c>
      <c r="O104" s="91">
        <v>1.96383</v>
      </c>
      <c r="P104" s="92">
        <f t="shared" si="2"/>
        <v>4.3366434393029364E-4</v>
      </c>
      <c r="Q104" s="92">
        <v>1.6253875616104094E-5</v>
      </c>
    </row>
    <row r="105" spans="2:17" s="138" customFormat="1">
      <c r="B105" s="84" t="s">
        <v>1480</v>
      </c>
      <c r="C105" s="94" t="s">
        <v>1335</v>
      </c>
      <c r="D105" s="82">
        <v>4260</v>
      </c>
      <c r="E105" s="82"/>
      <c r="F105" s="82" t="s">
        <v>571</v>
      </c>
      <c r="G105" s="107">
        <v>42124</v>
      </c>
      <c r="H105" s="82" t="s">
        <v>168</v>
      </c>
      <c r="I105" s="91">
        <v>0.91999999999999993</v>
      </c>
      <c r="J105" s="94" t="s">
        <v>172</v>
      </c>
      <c r="K105" s="95">
        <v>1E-3</v>
      </c>
      <c r="L105" s="95">
        <v>2.0099999999999996E-2</v>
      </c>
      <c r="M105" s="91">
        <v>4349.32</v>
      </c>
      <c r="N105" s="93">
        <v>101.39</v>
      </c>
      <c r="O105" s="91">
        <v>4.4097700000000009</v>
      </c>
      <c r="P105" s="92">
        <f t="shared" si="2"/>
        <v>9.7379101751856895E-4</v>
      </c>
      <c r="Q105" s="92">
        <v>3.6497992736452423E-5</v>
      </c>
    </row>
    <row r="106" spans="2:17" s="138" customFormat="1">
      <c r="B106" s="84" t="s">
        <v>1480</v>
      </c>
      <c r="C106" s="94" t="s">
        <v>1335</v>
      </c>
      <c r="D106" s="82">
        <v>4280</v>
      </c>
      <c r="E106" s="82"/>
      <c r="F106" s="82" t="s">
        <v>571</v>
      </c>
      <c r="G106" s="107">
        <v>42137</v>
      </c>
      <c r="H106" s="82" t="s">
        <v>168</v>
      </c>
      <c r="I106" s="91">
        <v>0.91999999999999993</v>
      </c>
      <c r="J106" s="94" t="s">
        <v>172</v>
      </c>
      <c r="K106" s="95">
        <v>1E-3</v>
      </c>
      <c r="L106" s="95">
        <v>2.0099999999999996E-2</v>
      </c>
      <c r="M106" s="91">
        <v>4523.04</v>
      </c>
      <c r="N106" s="93">
        <v>101.39</v>
      </c>
      <c r="O106" s="91">
        <v>4.5859100000000002</v>
      </c>
      <c r="P106" s="92">
        <f t="shared" si="2"/>
        <v>1.0126872751069966E-3</v>
      </c>
      <c r="Q106" s="92">
        <v>3.7955836669491723E-5</v>
      </c>
    </row>
    <row r="107" spans="2:17" s="138" customFormat="1">
      <c r="B107" s="84" t="s">
        <v>1480</v>
      </c>
      <c r="C107" s="94" t="s">
        <v>1335</v>
      </c>
      <c r="D107" s="82">
        <v>4344</v>
      </c>
      <c r="E107" s="82"/>
      <c r="F107" s="82" t="s">
        <v>571</v>
      </c>
      <c r="G107" s="107">
        <v>42169</v>
      </c>
      <c r="H107" s="82" t="s">
        <v>168</v>
      </c>
      <c r="I107" s="91">
        <v>0.92</v>
      </c>
      <c r="J107" s="94" t="s">
        <v>172</v>
      </c>
      <c r="K107" s="95">
        <v>1E-3</v>
      </c>
      <c r="L107" s="95">
        <v>2.0100000000000003E-2</v>
      </c>
      <c r="M107" s="91">
        <v>3554.29</v>
      </c>
      <c r="N107" s="93">
        <v>101.39</v>
      </c>
      <c r="O107" s="91">
        <v>3.6036899999999998</v>
      </c>
      <c r="P107" s="92">
        <f t="shared" si="2"/>
        <v>7.9578775127081254E-4</v>
      </c>
      <c r="Q107" s="92">
        <v>2.9826374492190346E-5</v>
      </c>
    </row>
    <row r="108" spans="2:17" s="138" customFormat="1">
      <c r="B108" s="84" t="s">
        <v>1480</v>
      </c>
      <c r="C108" s="94" t="s">
        <v>1335</v>
      </c>
      <c r="D108" s="82">
        <v>4452</v>
      </c>
      <c r="E108" s="82"/>
      <c r="F108" s="82" t="s">
        <v>571</v>
      </c>
      <c r="G108" s="107">
        <v>42227</v>
      </c>
      <c r="H108" s="82" t="s">
        <v>168</v>
      </c>
      <c r="I108" s="91">
        <v>0.92</v>
      </c>
      <c r="J108" s="94" t="s">
        <v>172</v>
      </c>
      <c r="K108" s="95">
        <v>1E-3</v>
      </c>
      <c r="L108" s="95">
        <v>2.0300000000000002E-2</v>
      </c>
      <c r="M108" s="91">
        <v>1406.5</v>
      </c>
      <c r="N108" s="93">
        <v>101.37</v>
      </c>
      <c r="O108" s="91">
        <v>1.4257599999999999</v>
      </c>
      <c r="P108" s="92">
        <f t="shared" si="2"/>
        <v>3.1484460213055884E-4</v>
      </c>
      <c r="Q108" s="92">
        <v>1.180047442926148E-5</v>
      </c>
    </row>
    <row r="109" spans="2:17" s="138" customFormat="1">
      <c r="B109" s="84" t="s">
        <v>1480</v>
      </c>
      <c r="C109" s="94" t="s">
        <v>1335</v>
      </c>
      <c r="D109" s="82">
        <v>4464</v>
      </c>
      <c r="E109" s="82"/>
      <c r="F109" s="82" t="s">
        <v>571</v>
      </c>
      <c r="G109" s="107">
        <v>42247</v>
      </c>
      <c r="H109" s="82" t="s">
        <v>168</v>
      </c>
      <c r="I109" s="91">
        <v>0.91999999999999993</v>
      </c>
      <c r="J109" s="94" t="s">
        <v>172</v>
      </c>
      <c r="K109" s="95">
        <v>1E-3</v>
      </c>
      <c r="L109" s="95">
        <v>2.0099999999999996E-2</v>
      </c>
      <c r="M109" s="91">
        <v>2200.2800000000002</v>
      </c>
      <c r="N109" s="93">
        <v>101.39</v>
      </c>
      <c r="O109" s="91">
        <v>2.2308600000000003</v>
      </c>
      <c r="P109" s="92">
        <f t="shared" si="2"/>
        <v>4.9263145908776985E-4</v>
      </c>
      <c r="Q109" s="92">
        <v>1.8463981585443741E-5</v>
      </c>
    </row>
    <row r="110" spans="2:17" s="138" customFormat="1">
      <c r="B110" s="84" t="s">
        <v>1480</v>
      </c>
      <c r="C110" s="94" t="s">
        <v>1335</v>
      </c>
      <c r="D110" s="82">
        <v>4495</v>
      </c>
      <c r="E110" s="82"/>
      <c r="F110" s="82" t="s">
        <v>571</v>
      </c>
      <c r="G110" s="107">
        <v>42271</v>
      </c>
      <c r="H110" s="82" t="s">
        <v>168</v>
      </c>
      <c r="I110" s="91">
        <v>0.92</v>
      </c>
      <c r="J110" s="94" t="s">
        <v>172</v>
      </c>
      <c r="K110" s="95">
        <v>1E-3</v>
      </c>
      <c r="L110" s="95">
        <v>2.0099999999999996E-2</v>
      </c>
      <c r="M110" s="91">
        <v>995.22</v>
      </c>
      <c r="N110" s="93">
        <v>101.39</v>
      </c>
      <c r="O110" s="91">
        <v>1.0090599999999998</v>
      </c>
      <c r="P110" s="92">
        <f t="shared" si="2"/>
        <v>2.2282648848744648E-4</v>
      </c>
      <c r="Q110" s="92">
        <v>8.3516066712424174E-6</v>
      </c>
    </row>
    <row r="111" spans="2:17" s="138" customFormat="1">
      <c r="B111" s="84" t="s">
        <v>1480</v>
      </c>
      <c r="C111" s="94" t="s">
        <v>1335</v>
      </c>
      <c r="D111" s="82">
        <v>4680</v>
      </c>
      <c r="E111" s="82"/>
      <c r="F111" s="82" t="s">
        <v>571</v>
      </c>
      <c r="G111" s="107">
        <v>42376</v>
      </c>
      <c r="H111" s="82" t="s">
        <v>168</v>
      </c>
      <c r="I111" s="91">
        <v>0.92</v>
      </c>
      <c r="J111" s="94" t="s">
        <v>172</v>
      </c>
      <c r="K111" s="95">
        <v>1E-3</v>
      </c>
      <c r="L111" s="95">
        <v>2.2700000000000001E-2</v>
      </c>
      <c r="M111" s="91">
        <v>424.53</v>
      </c>
      <c r="N111" s="93">
        <v>101.15</v>
      </c>
      <c r="O111" s="91">
        <v>0.42941000000000001</v>
      </c>
      <c r="P111" s="92">
        <f t="shared" si="2"/>
        <v>9.4824809646001636E-5</v>
      </c>
      <c r="Q111" s="92">
        <v>3.5540636044419628E-6</v>
      </c>
    </row>
    <row r="112" spans="2:17" s="138" customFormat="1">
      <c r="B112" s="84" t="s">
        <v>1480</v>
      </c>
      <c r="C112" s="94" t="s">
        <v>1335</v>
      </c>
      <c r="D112" s="82">
        <v>4859</v>
      </c>
      <c r="E112" s="82"/>
      <c r="F112" s="82" t="s">
        <v>571</v>
      </c>
      <c r="G112" s="107">
        <v>42480</v>
      </c>
      <c r="H112" s="82" t="s">
        <v>168</v>
      </c>
      <c r="I112" s="91">
        <v>0.91999999999999993</v>
      </c>
      <c r="J112" s="94" t="s">
        <v>172</v>
      </c>
      <c r="K112" s="95">
        <v>1E-3</v>
      </c>
      <c r="L112" s="95">
        <v>2.0100000000000003E-2</v>
      </c>
      <c r="M112" s="91">
        <v>4458.04</v>
      </c>
      <c r="N112" s="93">
        <v>101.39</v>
      </c>
      <c r="O112" s="91">
        <v>4.5199999999999996</v>
      </c>
      <c r="P112" s="92">
        <f t="shared" si="2"/>
        <v>9.9813264618878769E-4</v>
      </c>
      <c r="Q112" s="92">
        <v>3.7410324613021755E-5</v>
      </c>
    </row>
    <row r="113" spans="2:17" s="138" customFormat="1">
      <c r="B113" s="84" t="s">
        <v>1481</v>
      </c>
      <c r="C113" s="94" t="s">
        <v>1330</v>
      </c>
      <c r="D113" s="82" t="s">
        <v>1399</v>
      </c>
      <c r="E113" s="82"/>
      <c r="F113" s="82" t="s">
        <v>571</v>
      </c>
      <c r="G113" s="107">
        <v>42326</v>
      </c>
      <c r="H113" s="82" t="s">
        <v>168</v>
      </c>
      <c r="I113" s="91">
        <v>16.310000000000002</v>
      </c>
      <c r="J113" s="94" t="s">
        <v>172</v>
      </c>
      <c r="K113" s="95">
        <v>3.4000000000000002E-2</v>
      </c>
      <c r="L113" s="95">
        <v>2.4399999999999998E-2</v>
      </c>
      <c r="M113" s="91">
        <v>1387.26</v>
      </c>
      <c r="N113" s="93">
        <v>117.8</v>
      </c>
      <c r="O113" s="91">
        <v>1.6342000000000001</v>
      </c>
      <c r="P113" s="92">
        <f t="shared" si="2"/>
        <v>3.6087353327471621E-4</v>
      </c>
      <c r="Q113" s="92">
        <v>1.3525653204115077E-5</v>
      </c>
    </row>
    <row r="114" spans="2:17" s="138" customFormat="1">
      <c r="B114" s="84" t="s">
        <v>1481</v>
      </c>
      <c r="C114" s="94" t="s">
        <v>1330</v>
      </c>
      <c r="D114" s="82" t="s">
        <v>1400</v>
      </c>
      <c r="E114" s="82"/>
      <c r="F114" s="82" t="s">
        <v>571</v>
      </c>
      <c r="G114" s="107">
        <v>42606</v>
      </c>
      <c r="H114" s="82" t="s">
        <v>168</v>
      </c>
      <c r="I114" s="91">
        <v>16.39</v>
      </c>
      <c r="J114" s="94" t="s">
        <v>172</v>
      </c>
      <c r="K114" s="95">
        <v>3.4000000000000002E-2</v>
      </c>
      <c r="L114" s="95">
        <v>2.75E-2</v>
      </c>
      <c r="M114" s="91">
        <v>5835.21</v>
      </c>
      <c r="N114" s="93">
        <v>112.36</v>
      </c>
      <c r="O114" s="91">
        <v>6.5564399999999994</v>
      </c>
      <c r="P114" s="92">
        <f t="shared" si="2"/>
        <v>1.4478311519420389E-3</v>
      </c>
      <c r="Q114" s="92">
        <v>5.4265165642876175E-5</v>
      </c>
    </row>
    <row r="115" spans="2:17" s="138" customFormat="1">
      <c r="B115" s="84" t="s">
        <v>1481</v>
      </c>
      <c r="C115" s="94" t="s">
        <v>1330</v>
      </c>
      <c r="D115" s="82" t="s">
        <v>1401</v>
      </c>
      <c r="E115" s="82"/>
      <c r="F115" s="82" t="s">
        <v>571</v>
      </c>
      <c r="G115" s="107">
        <v>42648</v>
      </c>
      <c r="H115" s="82" t="s">
        <v>168</v>
      </c>
      <c r="I115" s="91">
        <v>16.420000000000002</v>
      </c>
      <c r="J115" s="94" t="s">
        <v>172</v>
      </c>
      <c r="K115" s="95">
        <v>3.4000000000000002E-2</v>
      </c>
      <c r="L115" s="95">
        <v>2.6800000000000001E-2</v>
      </c>
      <c r="M115" s="91">
        <v>5352.67</v>
      </c>
      <c r="N115" s="93">
        <v>113.48</v>
      </c>
      <c r="O115" s="91">
        <v>6.0741999999999994</v>
      </c>
      <c r="P115" s="92">
        <f t="shared" si="2"/>
        <v>1.3413401149291891E-3</v>
      </c>
      <c r="Q115" s="92">
        <v>5.0273848177968301E-5</v>
      </c>
    </row>
    <row r="116" spans="2:17" s="138" customFormat="1">
      <c r="B116" s="84" t="s">
        <v>1481</v>
      </c>
      <c r="C116" s="94" t="s">
        <v>1330</v>
      </c>
      <c r="D116" s="82" t="s">
        <v>1402</v>
      </c>
      <c r="E116" s="82"/>
      <c r="F116" s="82" t="s">
        <v>571</v>
      </c>
      <c r="G116" s="107">
        <v>42718</v>
      </c>
      <c r="H116" s="82" t="s">
        <v>168</v>
      </c>
      <c r="I116" s="91">
        <v>16.34</v>
      </c>
      <c r="J116" s="94" t="s">
        <v>172</v>
      </c>
      <c r="K116" s="95">
        <v>3.4000000000000002E-2</v>
      </c>
      <c r="L116" s="95">
        <v>2.8199999999999999E-2</v>
      </c>
      <c r="M116" s="91">
        <v>3739.77</v>
      </c>
      <c r="N116" s="93">
        <v>111</v>
      </c>
      <c r="O116" s="91">
        <v>4.1511400000000007</v>
      </c>
      <c r="P116" s="92">
        <f t="shared" si="2"/>
        <v>9.1667883913719591E-4</v>
      </c>
      <c r="Q116" s="92">
        <v>3.4357410379225471E-5</v>
      </c>
    </row>
    <row r="117" spans="2:17" s="138" customFormat="1">
      <c r="B117" s="84" t="s">
        <v>1481</v>
      </c>
      <c r="C117" s="94" t="s">
        <v>1330</v>
      </c>
      <c r="D117" s="82" t="s">
        <v>1403</v>
      </c>
      <c r="E117" s="82"/>
      <c r="F117" s="82" t="s">
        <v>571</v>
      </c>
      <c r="G117" s="107">
        <v>42900</v>
      </c>
      <c r="H117" s="82" t="s">
        <v>168</v>
      </c>
      <c r="I117" s="91">
        <v>16.04</v>
      </c>
      <c r="J117" s="94" t="s">
        <v>172</v>
      </c>
      <c r="K117" s="95">
        <v>3.4000000000000002E-2</v>
      </c>
      <c r="L117" s="95">
        <v>3.44E-2</v>
      </c>
      <c r="M117" s="91">
        <v>4429.8999999999996</v>
      </c>
      <c r="N117" s="93">
        <v>100.21</v>
      </c>
      <c r="O117" s="91">
        <v>4.4391999999999996</v>
      </c>
      <c r="P117" s="92">
        <f t="shared" si="2"/>
        <v>9.8028992100912971E-4</v>
      </c>
      <c r="Q117" s="92">
        <v>3.6741573677461539E-5</v>
      </c>
    </row>
    <row r="118" spans="2:17" s="138" customFormat="1">
      <c r="B118" s="84" t="s">
        <v>1482</v>
      </c>
      <c r="C118" s="94" t="s">
        <v>1330</v>
      </c>
      <c r="D118" s="82" t="s">
        <v>1404</v>
      </c>
      <c r="E118" s="82"/>
      <c r="F118" s="82" t="s">
        <v>571</v>
      </c>
      <c r="G118" s="107">
        <v>42326</v>
      </c>
      <c r="H118" s="82" t="s">
        <v>168</v>
      </c>
      <c r="I118" s="91">
        <v>11.540000000000001</v>
      </c>
      <c r="J118" s="94" t="s">
        <v>172</v>
      </c>
      <c r="K118" s="95">
        <v>3.4000000000000002E-2</v>
      </c>
      <c r="L118" s="95">
        <v>2.0199999999999999E-2</v>
      </c>
      <c r="M118" s="91">
        <v>3087.76</v>
      </c>
      <c r="N118" s="93">
        <v>117.73</v>
      </c>
      <c r="O118" s="91">
        <v>3.6352099999999998</v>
      </c>
      <c r="P118" s="92">
        <f t="shared" si="2"/>
        <v>8.0274818069733258E-4</v>
      </c>
      <c r="Q118" s="92">
        <v>3.0087253570022745E-5</v>
      </c>
    </row>
    <row r="119" spans="2:17" s="138" customFormat="1">
      <c r="B119" s="84" t="s">
        <v>1482</v>
      </c>
      <c r="C119" s="94" t="s">
        <v>1330</v>
      </c>
      <c r="D119" s="82" t="s">
        <v>1405</v>
      </c>
      <c r="E119" s="82"/>
      <c r="F119" s="82" t="s">
        <v>571</v>
      </c>
      <c r="G119" s="107">
        <v>42606</v>
      </c>
      <c r="H119" s="82" t="s">
        <v>168</v>
      </c>
      <c r="I119" s="91">
        <v>11.329999999999998</v>
      </c>
      <c r="J119" s="94" t="s">
        <v>172</v>
      </c>
      <c r="K119" s="95">
        <v>3.4000000000000002E-2</v>
      </c>
      <c r="L119" s="95">
        <v>2.5099999999999997E-2</v>
      </c>
      <c r="M119" s="91">
        <v>12987.97</v>
      </c>
      <c r="N119" s="93">
        <v>111.42</v>
      </c>
      <c r="O119" s="91">
        <v>14.471200000000001</v>
      </c>
      <c r="P119" s="92">
        <f t="shared" si="2"/>
        <v>3.1956144136122099E-3</v>
      </c>
      <c r="Q119" s="92">
        <v>1.1977263042919477E-4</v>
      </c>
    </row>
    <row r="120" spans="2:17" s="138" customFormat="1">
      <c r="B120" s="84" t="s">
        <v>1482</v>
      </c>
      <c r="C120" s="94" t="s">
        <v>1330</v>
      </c>
      <c r="D120" s="82" t="s">
        <v>1406</v>
      </c>
      <c r="E120" s="82"/>
      <c r="F120" s="82" t="s">
        <v>571</v>
      </c>
      <c r="G120" s="107">
        <v>42648</v>
      </c>
      <c r="H120" s="82" t="s">
        <v>168</v>
      </c>
      <c r="I120" s="91">
        <v>11.35</v>
      </c>
      <c r="J120" s="94" t="s">
        <v>172</v>
      </c>
      <c r="K120" s="95">
        <v>3.4000000000000002E-2</v>
      </c>
      <c r="L120" s="95">
        <v>2.4700000000000003E-2</v>
      </c>
      <c r="M120" s="91">
        <v>11913.94</v>
      </c>
      <c r="N120" s="93">
        <v>111.94</v>
      </c>
      <c r="O120" s="91">
        <v>13.336459999999999</v>
      </c>
      <c r="P120" s="92">
        <f t="shared" si="2"/>
        <v>2.9450345377413541E-3</v>
      </c>
      <c r="Q120" s="92">
        <v>1.103808180948186E-4</v>
      </c>
    </row>
    <row r="121" spans="2:17" s="138" customFormat="1">
      <c r="B121" s="84" t="s">
        <v>1482</v>
      </c>
      <c r="C121" s="94" t="s">
        <v>1330</v>
      </c>
      <c r="D121" s="82" t="s">
        <v>1407</v>
      </c>
      <c r="E121" s="82"/>
      <c r="F121" s="82" t="s">
        <v>571</v>
      </c>
      <c r="G121" s="107">
        <v>42718</v>
      </c>
      <c r="H121" s="82" t="s">
        <v>168</v>
      </c>
      <c r="I121" s="91">
        <v>11.319999999999999</v>
      </c>
      <c r="J121" s="94" t="s">
        <v>172</v>
      </c>
      <c r="K121" s="95">
        <v>3.4000000000000002E-2</v>
      </c>
      <c r="L121" s="95">
        <v>2.5600000000000001E-2</v>
      </c>
      <c r="M121" s="91">
        <v>8323.9699999999993</v>
      </c>
      <c r="N121" s="93">
        <v>110.86</v>
      </c>
      <c r="O121" s="91">
        <v>9.2279499999999999</v>
      </c>
      <c r="P121" s="92">
        <f t="shared" si="2"/>
        <v>2.0377695027428817E-3</v>
      </c>
      <c r="Q121" s="92">
        <v>7.6376240047065059E-5</v>
      </c>
    </row>
    <row r="122" spans="2:17" s="138" customFormat="1">
      <c r="B122" s="84" t="s">
        <v>1482</v>
      </c>
      <c r="C122" s="94" t="s">
        <v>1330</v>
      </c>
      <c r="D122" s="82" t="s">
        <v>1408</v>
      </c>
      <c r="E122" s="82"/>
      <c r="F122" s="82" t="s">
        <v>571</v>
      </c>
      <c r="G122" s="107">
        <v>42900</v>
      </c>
      <c r="H122" s="82" t="s">
        <v>168</v>
      </c>
      <c r="I122" s="91">
        <v>11.01</v>
      </c>
      <c r="J122" s="94" t="s">
        <v>172</v>
      </c>
      <c r="K122" s="95">
        <v>3.4000000000000002E-2</v>
      </c>
      <c r="L122" s="95">
        <v>3.4400000000000007E-2</v>
      </c>
      <c r="M122" s="91">
        <v>9860.06</v>
      </c>
      <c r="N122" s="93">
        <v>100.21</v>
      </c>
      <c r="O122" s="91">
        <v>9.8807600000000004</v>
      </c>
      <c r="P122" s="92">
        <f t="shared" si="2"/>
        <v>2.1819267976009573E-3</v>
      </c>
      <c r="Q122" s="92">
        <v>8.1779300668885139E-5</v>
      </c>
    </row>
    <row r="123" spans="2:17" s="138" customFormat="1">
      <c r="B123" s="84" t="s">
        <v>1483</v>
      </c>
      <c r="C123" s="94" t="s">
        <v>1330</v>
      </c>
      <c r="D123" s="82">
        <v>4180</v>
      </c>
      <c r="E123" s="82"/>
      <c r="F123" s="82" t="s">
        <v>571</v>
      </c>
      <c r="G123" s="107">
        <v>42082</v>
      </c>
      <c r="H123" s="82" t="s">
        <v>169</v>
      </c>
      <c r="I123" s="91">
        <v>2.17</v>
      </c>
      <c r="J123" s="94" t="s">
        <v>171</v>
      </c>
      <c r="K123" s="95">
        <v>5.3350000000000002E-2</v>
      </c>
      <c r="L123" s="95">
        <v>4.8300000000000003E-2</v>
      </c>
      <c r="M123" s="91">
        <v>5485.93</v>
      </c>
      <c r="N123" s="93">
        <v>101.65</v>
      </c>
      <c r="O123" s="91">
        <v>19.495270000000001</v>
      </c>
      <c r="P123" s="92">
        <f t="shared" si="2"/>
        <v>4.3050587241736486E-3</v>
      </c>
      <c r="Q123" s="92">
        <v>1.6135495113241252E-4</v>
      </c>
    </row>
    <row r="124" spans="2:17" s="138" customFormat="1">
      <c r="B124" s="84" t="s">
        <v>1483</v>
      </c>
      <c r="C124" s="94" t="s">
        <v>1330</v>
      </c>
      <c r="D124" s="82">
        <v>4179</v>
      </c>
      <c r="E124" s="82"/>
      <c r="F124" s="82" t="s">
        <v>571</v>
      </c>
      <c r="G124" s="107">
        <v>42082</v>
      </c>
      <c r="H124" s="82" t="s">
        <v>169</v>
      </c>
      <c r="I124" s="91">
        <v>2.16</v>
      </c>
      <c r="J124" s="94" t="s">
        <v>173</v>
      </c>
      <c r="K124" s="95">
        <v>0</v>
      </c>
      <c r="L124" s="95">
        <v>3.2499999999999994E-2</v>
      </c>
      <c r="M124" s="91">
        <v>5195.4799999999996</v>
      </c>
      <c r="N124" s="93">
        <v>101.59</v>
      </c>
      <c r="O124" s="91">
        <v>21.037950000000002</v>
      </c>
      <c r="P124" s="92">
        <f t="shared" si="2"/>
        <v>4.645722279621109E-3</v>
      </c>
      <c r="Q124" s="92">
        <v>1.741231280293188E-4</v>
      </c>
    </row>
    <row r="125" spans="2:17" s="138" customFormat="1">
      <c r="B125" s="84" t="s">
        <v>1484</v>
      </c>
      <c r="C125" s="94" t="s">
        <v>1330</v>
      </c>
      <c r="D125" s="82" t="s">
        <v>1357</v>
      </c>
      <c r="E125" s="82"/>
      <c r="F125" s="82" t="s">
        <v>604</v>
      </c>
      <c r="G125" s="107">
        <v>42794</v>
      </c>
      <c r="H125" s="82" t="s">
        <v>169</v>
      </c>
      <c r="I125" s="91">
        <v>7.589999999999999</v>
      </c>
      <c r="J125" s="94" t="s">
        <v>172</v>
      </c>
      <c r="K125" s="95">
        <v>2.8999999999999998E-2</v>
      </c>
      <c r="L125" s="95">
        <v>2.4E-2</v>
      </c>
      <c r="M125" s="91">
        <v>177106.87</v>
      </c>
      <c r="N125" s="93">
        <v>103.96</v>
      </c>
      <c r="O125" s="91">
        <v>184.07698000000002</v>
      </c>
      <c r="P125" s="92">
        <f t="shared" si="2"/>
        <v>4.0648947599522256E-2</v>
      </c>
      <c r="Q125" s="92">
        <v>1.523535304332901E-3</v>
      </c>
    </row>
    <row r="126" spans="2:17" s="138" customFormat="1">
      <c r="B126" s="84" t="s">
        <v>1485</v>
      </c>
      <c r="C126" s="94" t="s">
        <v>1335</v>
      </c>
      <c r="D126" s="82" t="s">
        <v>1409</v>
      </c>
      <c r="E126" s="82"/>
      <c r="F126" s="82" t="s">
        <v>649</v>
      </c>
      <c r="G126" s="107">
        <v>42372</v>
      </c>
      <c r="H126" s="82" t="s">
        <v>168</v>
      </c>
      <c r="I126" s="91">
        <v>11.100000000000001</v>
      </c>
      <c r="J126" s="94" t="s">
        <v>172</v>
      </c>
      <c r="K126" s="95">
        <v>6.7000000000000004E-2</v>
      </c>
      <c r="L126" s="95">
        <v>3.85E-2</v>
      </c>
      <c r="M126" s="91">
        <v>39733.61</v>
      </c>
      <c r="N126" s="93">
        <v>137.19999999999999</v>
      </c>
      <c r="O126" s="91">
        <v>54.514519999999997</v>
      </c>
      <c r="P126" s="92">
        <f t="shared" si="2"/>
        <v>1.2038212854714955E-2</v>
      </c>
      <c r="Q126" s="92">
        <v>4.5119599321306777E-4</v>
      </c>
    </row>
    <row r="127" spans="2:17" s="138" customFormat="1">
      <c r="B127" s="84" t="s">
        <v>1486</v>
      </c>
      <c r="C127" s="94" t="s">
        <v>1330</v>
      </c>
      <c r="D127" s="82" t="s">
        <v>1410</v>
      </c>
      <c r="E127" s="82"/>
      <c r="F127" s="82" t="s">
        <v>1411</v>
      </c>
      <c r="G127" s="107">
        <v>41529</v>
      </c>
      <c r="H127" s="82" t="s">
        <v>169</v>
      </c>
      <c r="I127" s="91">
        <v>0.39</v>
      </c>
      <c r="J127" s="94" t="s">
        <v>172</v>
      </c>
      <c r="K127" s="95">
        <v>9.0638999999999997E-2</v>
      </c>
      <c r="L127" s="95">
        <v>10.472599999999998</v>
      </c>
      <c r="M127" s="91">
        <v>32718.52</v>
      </c>
      <c r="N127" s="93">
        <v>15.76</v>
      </c>
      <c r="O127" s="91">
        <v>5.1564300000000003</v>
      </c>
      <c r="P127" s="92">
        <f t="shared" si="2"/>
        <v>1.1386728143334627E-3</v>
      </c>
      <c r="Q127" s="92">
        <v>4.267781419122207E-5</v>
      </c>
    </row>
    <row r="128" spans="2:17" s="138" customFormat="1">
      <c r="B128" s="84" t="s">
        <v>1487</v>
      </c>
      <c r="C128" s="94" t="s">
        <v>1330</v>
      </c>
      <c r="D128" s="82" t="s">
        <v>1412</v>
      </c>
      <c r="E128" s="82"/>
      <c r="F128" s="82" t="s">
        <v>817</v>
      </c>
      <c r="G128" s="107">
        <v>42905</v>
      </c>
      <c r="H128" s="82"/>
      <c r="I128" s="91">
        <v>3.34</v>
      </c>
      <c r="J128" s="94" t="s">
        <v>171</v>
      </c>
      <c r="K128" s="95">
        <v>4.4299999999999999E-2</v>
      </c>
      <c r="L128" s="95">
        <v>5.3099999999999994E-2</v>
      </c>
      <c r="M128" s="91">
        <v>6585.67</v>
      </c>
      <c r="N128" s="93">
        <v>100.19</v>
      </c>
      <c r="O128" s="91">
        <v>23.067240000000002</v>
      </c>
      <c r="P128" s="92">
        <f t="shared" si="2"/>
        <v>5.0938418808566055E-3</v>
      </c>
      <c r="Q128" s="92">
        <v>1.9091879122267255E-4</v>
      </c>
    </row>
    <row r="129" spans="2:17" s="138" customFormat="1">
      <c r="B129" s="81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91"/>
      <c r="N129" s="93"/>
      <c r="O129" s="82"/>
      <c r="P129" s="92"/>
      <c r="Q129" s="82"/>
    </row>
    <row r="130" spans="2:17" s="138" customFormat="1">
      <c r="B130" s="99" t="s">
        <v>40</v>
      </c>
      <c r="C130" s="80"/>
      <c r="D130" s="80"/>
      <c r="E130" s="80"/>
      <c r="F130" s="80"/>
      <c r="G130" s="80"/>
      <c r="H130" s="80"/>
      <c r="I130" s="88">
        <v>1.2211597462840262</v>
      </c>
      <c r="J130" s="80"/>
      <c r="K130" s="80"/>
      <c r="L130" s="101">
        <v>1.763500709319496E-2</v>
      </c>
      <c r="M130" s="88"/>
      <c r="N130" s="90"/>
      <c r="O130" s="88">
        <f>SUM(O131:O133)</f>
        <v>58.936769999999996</v>
      </c>
      <c r="P130" s="89">
        <f t="shared" ref="P130:P133" si="3">O130/$O$10</f>
        <v>1.3014759778300876E-2</v>
      </c>
      <c r="Q130" s="89">
        <v>4.8779727817323048E-4</v>
      </c>
    </row>
    <row r="131" spans="2:17" s="138" customFormat="1">
      <c r="B131" s="84" t="s">
        <v>1488</v>
      </c>
      <c r="C131" s="94" t="s">
        <v>1335</v>
      </c>
      <c r="D131" s="82">
        <v>4351</v>
      </c>
      <c r="E131" s="82"/>
      <c r="F131" s="82" t="s">
        <v>571</v>
      </c>
      <c r="G131" s="107">
        <v>42183</v>
      </c>
      <c r="H131" s="82" t="s">
        <v>169</v>
      </c>
      <c r="I131" s="91">
        <v>1.4899999999999998</v>
      </c>
      <c r="J131" s="94" t="s">
        <v>172</v>
      </c>
      <c r="K131" s="95">
        <v>3.61E-2</v>
      </c>
      <c r="L131" s="95">
        <v>1.61E-2</v>
      </c>
      <c r="M131" s="91">
        <v>32036.51</v>
      </c>
      <c r="N131" s="93">
        <v>103.06</v>
      </c>
      <c r="O131" s="91">
        <v>33.016829999999999</v>
      </c>
      <c r="P131" s="92">
        <f t="shared" si="3"/>
        <v>7.2909681187312732E-3</v>
      </c>
      <c r="Q131" s="92">
        <v>2.7326777167985733E-4</v>
      </c>
    </row>
    <row r="132" spans="2:17" s="138" customFormat="1">
      <c r="B132" s="84" t="s">
        <v>1489</v>
      </c>
      <c r="C132" s="94" t="s">
        <v>1335</v>
      </c>
      <c r="D132" s="82">
        <v>10510</v>
      </c>
      <c r="E132" s="82"/>
      <c r="F132" s="82" t="s">
        <v>571</v>
      </c>
      <c r="G132" s="107">
        <v>41781</v>
      </c>
      <c r="H132" s="82" t="s">
        <v>169</v>
      </c>
      <c r="I132" s="91">
        <v>0.47999999999999993</v>
      </c>
      <c r="J132" s="94" t="s">
        <v>172</v>
      </c>
      <c r="K132" s="95">
        <v>4.2500000000000003E-2</v>
      </c>
      <c r="L132" s="95">
        <v>2.6899999999999993E-2</v>
      </c>
      <c r="M132" s="91">
        <v>4352.6000000000004</v>
      </c>
      <c r="N132" s="93">
        <v>100.85</v>
      </c>
      <c r="O132" s="91">
        <v>4.3896000000000006</v>
      </c>
      <c r="P132" s="92">
        <f t="shared" si="3"/>
        <v>9.6933696099785476E-4</v>
      </c>
      <c r="Q132" s="92">
        <v>3.6331053301177059E-5</v>
      </c>
    </row>
    <row r="133" spans="2:17" s="138" customFormat="1">
      <c r="B133" s="84" t="s">
        <v>1489</v>
      </c>
      <c r="C133" s="94" t="s">
        <v>1335</v>
      </c>
      <c r="D133" s="82">
        <v>3880</v>
      </c>
      <c r="E133" s="82"/>
      <c r="F133" s="82" t="s">
        <v>604</v>
      </c>
      <c r="G133" s="107">
        <v>41959</v>
      </c>
      <c r="H133" s="82" t="s">
        <v>169</v>
      </c>
      <c r="I133" s="91">
        <v>0.96000000000000008</v>
      </c>
      <c r="J133" s="94" t="s">
        <v>172</v>
      </c>
      <c r="K133" s="95">
        <v>4.4999999999999998E-2</v>
      </c>
      <c r="L133" s="95">
        <v>1.8099999999999998E-2</v>
      </c>
      <c r="M133" s="91">
        <v>20947.990000000002</v>
      </c>
      <c r="N133" s="93">
        <v>102.78</v>
      </c>
      <c r="O133" s="91">
        <v>21.530339999999999</v>
      </c>
      <c r="P133" s="92">
        <f t="shared" si="3"/>
        <v>4.754454698571749E-3</v>
      </c>
      <c r="Q133" s="92">
        <v>1.7819845319219619E-4</v>
      </c>
    </row>
    <row r="134" spans="2:17" s="138" customForma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91"/>
      <c r="N134" s="93"/>
      <c r="O134" s="82"/>
      <c r="P134" s="92"/>
      <c r="Q134" s="82"/>
    </row>
    <row r="135" spans="2:17" s="138" customFormat="1">
      <c r="B135" s="79" t="s">
        <v>43</v>
      </c>
      <c r="C135" s="80"/>
      <c r="D135" s="80"/>
      <c r="E135" s="80"/>
      <c r="F135" s="80"/>
      <c r="G135" s="80"/>
      <c r="H135" s="80"/>
      <c r="I135" s="88">
        <v>4.7206270394052057</v>
      </c>
      <c r="J135" s="80"/>
      <c r="K135" s="80"/>
      <c r="L135" s="101">
        <v>4.9009275406696771E-2</v>
      </c>
      <c r="M135" s="88"/>
      <c r="N135" s="90"/>
      <c r="O135" s="88">
        <f>O136</f>
        <v>282.03075999999999</v>
      </c>
      <c r="P135" s="89">
        <f t="shared" ref="P135:P145" si="4">O135/$O$10</f>
        <v>6.2279670085273214E-2</v>
      </c>
      <c r="Q135" s="89">
        <v>2.3342615669153166E-3</v>
      </c>
    </row>
    <row r="136" spans="2:17" s="138" customFormat="1">
      <c r="B136" s="99" t="s">
        <v>41</v>
      </c>
      <c r="C136" s="80"/>
      <c r="D136" s="80"/>
      <c r="E136" s="80"/>
      <c r="F136" s="80"/>
      <c r="G136" s="80"/>
      <c r="H136" s="80"/>
      <c r="I136" s="88">
        <v>4.7206270394052057</v>
      </c>
      <c r="J136" s="80"/>
      <c r="K136" s="80"/>
      <c r="L136" s="101">
        <v>4.9009275406696771E-2</v>
      </c>
      <c r="M136" s="88"/>
      <c r="N136" s="90"/>
      <c r="O136" s="88">
        <f>SUM(O137:O145)</f>
        <v>282.03075999999999</v>
      </c>
      <c r="P136" s="89">
        <f t="shared" si="4"/>
        <v>6.2279670085273214E-2</v>
      </c>
      <c r="Q136" s="89">
        <v>2.3342615669153166E-3</v>
      </c>
    </row>
    <row r="137" spans="2:17" s="138" customFormat="1">
      <c r="B137" s="84" t="s">
        <v>1490</v>
      </c>
      <c r="C137" s="94" t="s">
        <v>1330</v>
      </c>
      <c r="D137" s="82">
        <v>4623</v>
      </c>
      <c r="E137" s="82"/>
      <c r="F137" s="82" t="s">
        <v>1272</v>
      </c>
      <c r="G137" s="107">
        <v>42354</v>
      </c>
      <c r="H137" s="82" t="s">
        <v>1217</v>
      </c>
      <c r="I137" s="91">
        <v>6.660000000000001</v>
      </c>
      <c r="J137" s="94" t="s">
        <v>171</v>
      </c>
      <c r="K137" s="95">
        <v>5.0199999999999995E-2</v>
      </c>
      <c r="L137" s="95">
        <v>4.7700000000000006E-2</v>
      </c>
      <c r="M137" s="91">
        <v>20973</v>
      </c>
      <c r="N137" s="93">
        <v>101.95</v>
      </c>
      <c r="O137" s="91">
        <v>74.751369999999994</v>
      </c>
      <c r="P137" s="92">
        <f t="shared" si="4"/>
        <v>1.6507031580605565E-2</v>
      </c>
      <c r="Q137" s="92">
        <v>6.186887205681627E-4</v>
      </c>
    </row>
    <row r="138" spans="2:17" s="138" customFormat="1">
      <c r="B138" s="84" t="s">
        <v>1491</v>
      </c>
      <c r="C138" s="94" t="s">
        <v>1330</v>
      </c>
      <c r="D138" s="82" t="s">
        <v>1413</v>
      </c>
      <c r="E138" s="82"/>
      <c r="F138" s="82" t="s">
        <v>817</v>
      </c>
      <c r="G138" s="107">
        <v>42824</v>
      </c>
      <c r="H138" s="82" t="s">
        <v>169</v>
      </c>
      <c r="I138" s="91">
        <v>4.08</v>
      </c>
      <c r="J138" s="94" t="s">
        <v>171</v>
      </c>
      <c r="K138" s="95">
        <v>4.9737999999999997E-2</v>
      </c>
      <c r="L138" s="95">
        <v>4.2300000000000004E-2</v>
      </c>
      <c r="M138" s="91">
        <v>1048.5899999999999</v>
      </c>
      <c r="N138" s="93">
        <v>103.72</v>
      </c>
      <c r="O138" s="91">
        <v>3.8022100000000001</v>
      </c>
      <c r="P138" s="92">
        <f t="shared" si="4"/>
        <v>8.3962609041271486E-4</v>
      </c>
      <c r="Q138" s="92">
        <v>3.1469449191787044E-5</v>
      </c>
    </row>
    <row r="139" spans="2:17" s="138" customFormat="1">
      <c r="B139" s="84" t="s">
        <v>1491</v>
      </c>
      <c r="C139" s="94" t="s">
        <v>1330</v>
      </c>
      <c r="D139" s="82" t="s">
        <v>1414</v>
      </c>
      <c r="E139" s="82"/>
      <c r="F139" s="82" t="s">
        <v>817</v>
      </c>
      <c r="G139" s="107">
        <v>42853</v>
      </c>
      <c r="H139" s="82" t="s">
        <v>169</v>
      </c>
      <c r="I139" s="91">
        <v>4.08</v>
      </c>
      <c r="J139" s="94" t="s">
        <v>171</v>
      </c>
      <c r="K139" s="95">
        <v>4.9737999999999997E-2</v>
      </c>
      <c r="L139" s="95">
        <v>4.2299999999999997E-2</v>
      </c>
      <c r="M139" s="91">
        <v>1363.16</v>
      </c>
      <c r="N139" s="93">
        <v>103.72</v>
      </c>
      <c r="O139" s="91">
        <v>4.9428799999999997</v>
      </c>
      <c r="P139" s="92">
        <f t="shared" si="4"/>
        <v>1.091515463317176E-3</v>
      </c>
      <c r="Q139" s="92">
        <v>4.0910341885666587E-5</v>
      </c>
    </row>
    <row r="140" spans="2:17" s="138" customFormat="1">
      <c r="B140" s="84" t="s">
        <v>1491</v>
      </c>
      <c r="C140" s="94" t="s">
        <v>1330</v>
      </c>
      <c r="D140" s="82" t="s">
        <v>1415</v>
      </c>
      <c r="E140" s="82"/>
      <c r="F140" s="82" t="s">
        <v>817</v>
      </c>
      <c r="G140" s="107">
        <v>42885</v>
      </c>
      <c r="H140" s="82" t="s">
        <v>169</v>
      </c>
      <c r="I140" s="91">
        <v>4.08</v>
      </c>
      <c r="J140" s="94" t="s">
        <v>171</v>
      </c>
      <c r="K140" s="95">
        <v>4.9737999999999997E-2</v>
      </c>
      <c r="L140" s="95">
        <v>4.2299999999999997E-2</v>
      </c>
      <c r="M140" s="91">
        <v>1992.32</v>
      </c>
      <c r="N140" s="93">
        <v>103.72</v>
      </c>
      <c r="O140" s="91">
        <v>7.2242700000000006</v>
      </c>
      <c r="P140" s="92">
        <f t="shared" si="4"/>
        <v>1.5953052504164326E-3</v>
      </c>
      <c r="Q140" s="92">
        <v>5.9792541104450146E-5</v>
      </c>
    </row>
    <row r="141" spans="2:17" s="138" customFormat="1">
      <c r="B141" s="84" t="s">
        <v>1491</v>
      </c>
      <c r="C141" s="94" t="s">
        <v>1330</v>
      </c>
      <c r="D141" s="82" t="s">
        <v>1416</v>
      </c>
      <c r="E141" s="82"/>
      <c r="F141" s="82" t="s">
        <v>817</v>
      </c>
      <c r="G141" s="107">
        <v>42915</v>
      </c>
      <c r="H141" s="82" t="s">
        <v>169</v>
      </c>
      <c r="I141" s="91">
        <v>4.0600000000000005</v>
      </c>
      <c r="J141" s="94" t="s">
        <v>171</v>
      </c>
      <c r="K141" s="95">
        <v>4.9761E-2</v>
      </c>
      <c r="L141" s="95">
        <v>5.1500000000000004E-2</v>
      </c>
      <c r="M141" s="91">
        <v>1572.88</v>
      </c>
      <c r="N141" s="93">
        <v>100</v>
      </c>
      <c r="O141" s="91">
        <v>5.4988299999999999</v>
      </c>
      <c r="P141" s="92">
        <f t="shared" si="4"/>
        <v>1.2142835705403301E-3</v>
      </c>
      <c r="Q141" s="92">
        <v>4.5511729046863364E-5</v>
      </c>
    </row>
    <row r="142" spans="2:17" s="138" customFormat="1">
      <c r="B142" s="84" t="s">
        <v>1491</v>
      </c>
      <c r="C142" s="94" t="s">
        <v>1330</v>
      </c>
      <c r="D142" s="82" t="s">
        <v>1417</v>
      </c>
      <c r="E142" s="82"/>
      <c r="F142" s="82" t="s">
        <v>817</v>
      </c>
      <c r="G142" s="107">
        <v>42438</v>
      </c>
      <c r="H142" s="82"/>
      <c r="I142" s="91">
        <v>4.3800000000000008</v>
      </c>
      <c r="J142" s="94" t="s">
        <v>171</v>
      </c>
      <c r="K142" s="95">
        <v>7.2245999999999991E-2</v>
      </c>
      <c r="L142" s="95">
        <v>6.6799999999999998E-2</v>
      </c>
      <c r="M142" s="91">
        <v>6553.68</v>
      </c>
      <c r="N142" s="93">
        <v>103.72</v>
      </c>
      <c r="O142" s="91">
        <v>23.76398</v>
      </c>
      <c r="P142" s="92">
        <f t="shared" si="4"/>
        <v>5.2477000534020867E-3</v>
      </c>
      <c r="Q142" s="92">
        <v>1.9668544378260102E-4</v>
      </c>
    </row>
    <row r="143" spans="2:17" s="138" customFormat="1">
      <c r="B143" s="84" t="s">
        <v>1491</v>
      </c>
      <c r="C143" s="94" t="s">
        <v>1330</v>
      </c>
      <c r="D143" s="82" t="s">
        <v>1418</v>
      </c>
      <c r="E143" s="82"/>
      <c r="F143" s="82" t="s">
        <v>817</v>
      </c>
      <c r="G143" s="107">
        <v>42641</v>
      </c>
      <c r="H143" s="82"/>
      <c r="I143" s="91">
        <v>4.38</v>
      </c>
      <c r="J143" s="94" t="s">
        <v>171</v>
      </c>
      <c r="K143" s="95">
        <v>7.2272000000000003E-2</v>
      </c>
      <c r="L143" s="95">
        <v>6.6799999999999998E-2</v>
      </c>
      <c r="M143" s="91">
        <v>2184.56</v>
      </c>
      <c r="N143" s="93">
        <v>103.72</v>
      </c>
      <c r="O143" s="91">
        <v>7.9213399999999998</v>
      </c>
      <c r="P143" s="92">
        <f t="shared" si="4"/>
        <v>1.7492362954781178E-3</v>
      </c>
      <c r="Q143" s="92">
        <v>6.5561924949140206E-5</v>
      </c>
    </row>
    <row r="144" spans="2:17" s="138" customFormat="1">
      <c r="B144" s="84" t="s">
        <v>1492</v>
      </c>
      <c r="C144" s="94" t="s">
        <v>1330</v>
      </c>
      <c r="D144" s="82" t="s">
        <v>1419</v>
      </c>
      <c r="E144" s="82"/>
      <c r="F144" s="82" t="s">
        <v>817</v>
      </c>
      <c r="G144" s="107">
        <v>42887</v>
      </c>
      <c r="H144" s="82"/>
      <c r="I144" s="91">
        <v>3.9400000000000004</v>
      </c>
      <c r="J144" s="94" t="s">
        <v>171</v>
      </c>
      <c r="K144" s="95">
        <v>4.5486000000000006E-2</v>
      </c>
      <c r="L144" s="95">
        <v>4.6700000000000005E-2</v>
      </c>
      <c r="M144" s="91">
        <v>32199.98</v>
      </c>
      <c r="N144" s="93">
        <v>100.34</v>
      </c>
      <c r="O144" s="91">
        <v>112.95386999999999</v>
      </c>
      <c r="P144" s="92">
        <f t="shared" si="4"/>
        <v>2.4943129460257594E-2</v>
      </c>
      <c r="Q144" s="92">
        <v>9.3487631482235814E-4</v>
      </c>
    </row>
    <row r="145" spans="2:17" s="138" customFormat="1">
      <c r="B145" s="84" t="s">
        <v>1492</v>
      </c>
      <c r="C145" s="94" t="s">
        <v>1330</v>
      </c>
      <c r="D145" s="82" t="s">
        <v>1420</v>
      </c>
      <c r="E145" s="82"/>
      <c r="F145" s="82" t="s">
        <v>817</v>
      </c>
      <c r="G145" s="107">
        <v>42887</v>
      </c>
      <c r="H145" s="82"/>
      <c r="I145" s="91">
        <v>3.94</v>
      </c>
      <c r="J145" s="94" t="s">
        <v>171</v>
      </c>
      <c r="K145" s="95">
        <v>4.3005000000000002E-2</v>
      </c>
      <c r="L145" s="95">
        <v>4.6300000000000001E-2</v>
      </c>
      <c r="M145" s="91">
        <v>11779.05</v>
      </c>
      <c r="N145" s="93">
        <v>99.981620000000007</v>
      </c>
      <c r="O145" s="91">
        <v>41.17201</v>
      </c>
      <c r="P145" s="92">
        <f t="shared" si="4"/>
        <v>9.0918423208431933E-3</v>
      </c>
      <c r="Q145" s="92">
        <v>3.4076510156428713E-4</v>
      </c>
    </row>
    <row r="146" spans="2:17" s="138" customFormat="1">
      <c r="B146" s="143"/>
      <c r="C146" s="143"/>
      <c r="D146" s="143"/>
      <c r="E146" s="143"/>
    </row>
    <row r="147" spans="2:17" s="138" customFormat="1">
      <c r="B147" s="143"/>
      <c r="C147" s="143"/>
      <c r="D147" s="143"/>
      <c r="E147" s="143"/>
    </row>
    <row r="148" spans="2:17" s="138" customFormat="1">
      <c r="B148" s="143"/>
      <c r="C148" s="143"/>
      <c r="D148" s="143"/>
      <c r="E148" s="143"/>
    </row>
    <row r="149" spans="2:17" s="138" customFormat="1">
      <c r="B149" s="144" t="s">
        <v>256</v>
      </c>
      <c r="C149" s="143"/>
      <c r="D149" s="143"/>
      <c r="E149" s="143"/>
    </row>
    <row r="150" spans="2:17">
      <c r="B150" s="96" t="s">
        <v>120</v>
      </c>
    </row>
    <row r="151" spans="2:17">
      <c r="B151" s="96" t="s">
        <v>241</v>
      </c>
    </row>
    <row r="152" spans="2:17">
      <c r="B152" s="96" t="s">
        <v>251</v>
      </c>
    </row>
  </sheetData>
  <sheetProtection password="E9C5" sheet="1" objects="1" scenarios="1"/>
  <mergeCells count="1">
    <mergeCell ref="B6:Q6"/>
  </mergeCells>
  <phoneticPr fontId="5" type="noConversion"/>
  <conditionalFormatting sqref="B129:B130 B134:B136">
    <cfRule type="cellIs" dxfId="14" priority="18" operator="equal">
      <formula>2958465</formula>
    </cfRule>
    <cfRule type="cellIs" dxfId="13" priority="19" operator="equal">
      <formula>"NR3"</formula>
    </cfRule>
    <cfRule type="cellIs" dxfId="12" priority="20" operator="equal">
      <formula>"דירוג פנימי"</formula>
    </cfRule>
  </conditionalFormatting>
  <conditionalFormatting sqref="B129:B130 B134:B136">
    <cfRule type="cellIs" dxfId="11" priority="17" operator="equal">
      <formula>2958465</formula>
    </cfRule>
  </conditionalFormatting>
  <conditionalFormatting sqref="B11:B128">
    <cfRule type="cellIs" dxfId="10" priority="16" operator="equal">
      <formula>"NR3"</formula>
    </cfRule>
  </conditionalFormatting>
  <conditionalFormatting sqref="B131:B133">
    <cfRule type="cellIs" dxfId="9" priority="2" operator="equal">
      <formula>"NR3"</formula>
    </cfRule>
  </conditionalFormatting>
  <conditionalFormatting sqref="B137:B145">
    <cfRule type="cellIs" dxfId="8" priority="1" operator="equal">
      <formula>"NR3"</formula>
    </cfRule>
  </conditionalFormatting>
  <dataValidations count="1">
    <dataValidation allowBlank="1" showInputMessage="1" showErrorMessage="1" sqref="D1:Q9 C5:C9 B1:B9 B146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187</v>
      </c>
      <c r="C1" s="76" t="s" vm="1">
        <v>257</v>
      </c>
    </row>
    <row r="2" spans="2:64">
      <c r="B2" s="56" t="s">
        <v>186</v>
      </c>
      <c r="C2" s="76" t="s">
        <v>258</v>
      </c>
    </row>
    <row r="3" spans="2:64">
      <c r="B3" s="56" t="s">
        <v>188</v>
      </c>
      <c r="C3" s="76" t="s">
        <v>259</v>
      </c>
    </row>
    <row r="4" spans="2:64">
      <c r="B4" s="56" t="s">
        <v>189</v>
      </c>
      <c r="C4" s="76">
        <v>2208</v>
      </c>
    </row>
    <row r="6" spans="2:64" ht="26.25" customHeight="1">
      <c r="B6" s="193" t="s">
        <v>220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4" s="3" customFormat="1" ht="78.75">
      <c r="B7" s="59" t="s">
        <v>124</v>
      </c>
      <c r="C7" s="60" t="s">
        <v>49</v>
      </c>
      <c r="D7" s="60" t="s">
        <v>125</v>
      </c>
      <c r="E7" s="60" t="s">
        <v>15</v>
      </c>
      <c r="F7" s="60" t="s">
        <v>69</v>
      </c>
      <c r="G7" s="60" t="s">
        <v>18</v>
      </c>
      <c r="H7" s="60" t="s">
        <v>109</v>
      </c>
      <c r="I7" s="60" t="s">
        <v>56</v>
      </c>
      <c r="J7" s="60" t="s">
        <v>19</v>
      </c>
      <c r="K7" s="60" t="s">
        <v>243</v>
      </c>
      <c r="L7" s="60" t="s">
        <v>242</v>
      </c>
      <c r="M7" s="60" t="s">
        <v>118</v>
      </c>
      <c r="N7" s="60" t="s">
        <v>190</v>
      </c>
      <c r="O7" s="62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252</v>
      </c>
      <c r="L8" s="32"/>
      <c r="M8" s="32" t="s">
        <v>246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256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</row>
    <row r="12" spans="2:64">
      <c r="B12" s="96" t="s">
        <v>120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</row>
    <row r="13" spans="2:64">
      <c r="B13" s="96" t="s">
        <v>241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</row>
    <row r="14" spans="2:64">
      <c r="B14" s="96" t="s">
        <v>251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2:64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</row>
    <row r="16" spans="2:64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2:1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2:1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2:1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</row>
    <row r="20" spans="2:1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</row>
    <row r="21" spans="2:1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</row>
    <row r="22" spans="2:1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</row>
    <row r="23" spans="2:1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1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2:1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</row>
    <row r="28" spans="2:1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</row>
    <row r="29" spans="2:1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2:1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2:1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2:1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</row>
    <row r="33" spans="2:1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2:1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</row>
    <row r="35" spans="2:1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</row>
    <row r="36" spans="2:1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</row>
    <row r="37" spans="2:1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2:1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</row>
    <row r="39" spans="2:1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2:1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</row>
    <row r="41" spans="2:1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</row>
    <row r="42" spans="2:1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2:1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</row>
    <row r="44" spans="2:1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2:1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</row>
    <row r="46" spans="2:1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2:1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</row>
    <row r="48" spans="2:1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</row>
    <row r="49" spans="2:1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</row>
    <row r="50" spans="2:1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2:1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2:1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2:1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2:1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</row>
    <row r="55" spans="2:1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2:1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2:1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</row>
    <row r="58" spans="2:1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2:1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2:1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2:1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</row>
    <row r="62" spans="2:1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</row>
    <row r="63" spans="2:1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</row>
    <row r="64" spans="2:1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</row>
    <row r="65" spans="2:1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</row>
    <row r="66" spans="2:1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</row>
    <row r="67" spans="2:1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</row>
    <row r="68" spans="2:1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</row>
    <row r="69" spans="2:1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</row>
    <row r="70" spans="2:1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</row>
    <row r="71" spans="2:1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</row>
    <row r="72" spans="2:1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</row>
    <row r="73" spans="2:1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</row>
    <row r="74" spans="2:1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</row>
    <row r="75" spans="2:1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</row>
    <row r="76" spans="2:1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</row>
    <row r="77" spans="2:1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</row>
    <row r="78" spans="2:1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</row>
    <row r="79" spans="2:1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</row>
    <row r="80" spans="2:1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</row>
    <row r="81" spans="2:1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</row>
    <row r="82" spans="2:1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</row>
    <row r="83" spans="2:1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</row>
    <row r="84" spans="2:1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</row>
    <row r="85" spans="2:1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</row>
    <row r="86" spans="2:1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</row>
    <row r="87" spans="2:1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</row>
    <row r="88" spans="2:1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</row>
    <row r="89" spans="2:1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</row>
    <row r="90" spans="2:1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</row>
    <row r="91" spans="2:1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</row>
    <row r="92" spans="2:1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</row>
    <row r="93" spans="2:1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</row>
    <row r="94" spans="2:1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</row>
    <row r="95" spans="2:1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2:1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</row>
    <row r="97" spans="2:1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</row>
    <row r="98" spans="2:1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</row>
    <row r="99" spans="2:1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</row>
    <row r="100" spans="2:1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</row>
    <row r="101" spans="2:1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</row>
    <row r="102" spans="2:1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</row>
    <row r="103" spans="2:1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</row>
    <row r="104" spans="2:1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</row>
    <row r="105" spans="2:1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</row>
    <row r="106" spans="2:1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</row>
    <row r="107" spans="2:1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</row>
    <row r="108" spans="2:1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</row>
    <row r="109" spans="2:1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187</v>
      </c>
      <c r="C1" s="76" t="s" vm="1">
        <v>257</v>
      </c>
    </row>
    <row r="2" spans="2:56">
      <c r="B2" s="56" t="s">
        <v>186</v>
      </c>
      <c r="C2" s="76" t="s">
        <v>258</v>
      </c>
    </row>
    <row r="3" spans="2:56">
      <c r="B3" s="56" t="s">
        <v>188</v>
      </c>
      <c r="C3" s="76" t="s">
        <v>259</v>
      </c>
    </row>
    <row r="4" spans="2:56">
      <c r="B4" s="56" t="s">
        <v>189</v>
      </c>
      <c r="C4" s="76">
        <v>2208</v>
      </c>
    </row>
    <row r="6" spans="2:56" ht="26.25" customHeight="1">
      <c r="B6" s="193" t="s">
        <v>221</v>
      </c>
      <c r="C6" s="194"/>
      <c r="D6" s="194"/>
      <c r="E6" s="194"/>
      <c r="F6" s="194"/>
      <c r="G6" s="194"/>
      <c r="H6" s="194"/>
      <c r="I6" s="194"/>
      <c r="J6" s="195"/>
    </row>
    <row r="7" spans="2:56" s="3" customFormat="1" ht="78.75">
      <c r="B7" s="59" t="s">
        <v>124</v>
      </c>
      <c r="C7" s="61" t="s">
        <v>58</v>
      </c>
      <c r="D7" s="61" t="s">
        <v>93</v>
      </c>
      <c r="E7" s="61" t="s">
        <v>59</v>
      </c>
      <c r="F7" s="61" t="s">
        <v>109</v>
      </c>
      <c r="G7" s="61" t="s">
        <v>232</v>
      </c>
      <c r="H7" s="61" t="s">
        <v>190</v>
      </c>
      <c r="I7" s="63" t="s">
        <v>191</v>
      </c>
      <c r="J7" s="63" t="s">
        <v>255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247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98"/>
      <c r="D11" s="98"/>
      <c r="E11" s="98"/>
      <c r="F11" s="98"/>
      <c r="G11" s="98"/>
      <c r="H11" s="98"/>
      <c r="I11" s="98"/>
      <c r="J11" s="98"/>
    </row>
    <row r="12" spans="2:56">
      <c r="B12" s="108"/>
      <c r="C12" s="98"/>
      <c r="D12" s="98"/>
      <c r="E12" s="98"/>
      <c r="F12" s="98"/>
      <c r="G12" s="98"/>
      <c r="H12" s="98"/>
      <c r="I12" s="98"/>
      <c r="J12" s="98"/>
    </row>
    <row r="13" spans="2:56">
      <c r="B13" s="98"/>
      <c r="C13" s="98"/>
      <c r="D13" s="98"/>
      <c r="E13" s="98"/>
      <c r="F13" s="98"/>
      <c r="G13" s="98"/>
      <c r="H13" s="98"/>
      <c r="I13" s="98"/>
      <c r="J13" s="98"/>
    </row>
    <row r="14" spans="2:56">
      <c r="B14" s="98"/>
      <c r="C14" s="98"/>
      <c r="D14" s="98"/>
      <c r="E14" s="98"/>
      <c r="F14" s="98"/>
      <c r="G14" s="98"/>
      <c r="H14" s="98"/>
      <c r="I14" s="98"/>
      <c r="J14" s="98"/>
    </row>
    <row r="15" spans="2:56">
      <c r="B15" s="98"/>
      <c r="C15" s="98"/>
      <c r="D15" s="98"/>
      <c r="E15" s="98"/>
      <c r="F15" s="98"/>
      <c r="G15" s="98"/>
      <c r="H15" s="98"/>
      <c r="I15" s="98"/>
      <c r="J15" s="98"/>
    </row>
    <row r="16" spans="2:56">
      <c r="B16" s="98"/>
      <c r="C16" s="98"/>
      <c r="D16" s="98"/>
      <c r="E16" s="98"/>
      <c r="F16" s="98"/>
      <c r="G16" s="98"/>
      <c r="H16" s="98"/>
      <c r="I16" s="98"/>
      <c r="J16" s="98"/>
    </row>
    <row r="17" spans="2:10">
      <c r="B17" s="98"/>
      <c r="C17" s="98"/>
      <c r="D17" s="98"/>
      <c r="E17" s="98"/>
      <c r="F17" s="98"/>
      <c r="G17" s="98"/>
      <c r="H17" s="98"/>
      <c r="I17" s="98"/>
      <c r="J17" s="98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8"/>
      <c r="C19" s="98"/>
      <c r="D19" s="98"/>
      <c r="E19" s="98"/>
      <c r="F19" s="98"/>
      <c r="G19" s="98"/>
      <c r="H19" s="98"/>
      <c r="I19" s="98"/>
      <c r="J19" s="98"/>
    </row>
    <row r="20" spans="2:10">
      <c r="B20" s="98"/>
      <c r="C20" s="98"/>
      <c r="D20" s="98"/>
      <c r="E20" s="98"/>
      <c r="F20" s="98"/>
      <c r="G20" s="98"/>
      <c r="H20" s="98"/>
      <c r="I20" s="98"/>
      <c r="J20" s="98"/>
    </row>
    <row r="21" spans="2:10">
      <c r="B21" s="98"/>
      <c r="C21" s="98"/>
      <c r="D21" s="98"/>
      <c r="E21" s="98"/>
      <c r="F21" s="98"/>
      <c r="G21" s="98"/>
      <c r="H21" s="98"/>
      <c r="I21" s="98"/>
      <c r="J21" s="98"/>
    </row>
    <row r="22" spans="2:10">
      <c r="B22" s="98"/>
      <c r="C22" s="98"/>
      <c r="D22" s="98"/>
      <c r="E22" s="98"/>
      <c r="F22" s="98"/>
      <c r="G22" s="98"/>
      <c r="H22" s="98"/>
      <c r="I22" s="98"/>
      <c r="J22" s="98"/>
    </row>
    <row r="23" spans="2:10">
      <c r="B23" s="98"/>
      <c r="C23" s="98"/>
      <c r="D23" s="98"/>
      <c r="E23" s="98"/>
      <c r="F23" s="98"/>
      <c r="G23" s="98"/>
      <c r="H23" s="98"/>
      <c r="I23" s="98"/>
      <c r="J23" s="98"/>
    </row>
    <row r="24" spans="2:10">
      <c r="B24" s="98"/>
      <c r="C24" s="98"/>
      <c r="D24" s="98"/>
      <c r="E24" s="98"/>
      <c r="F24" s="98"/>
      <c r="G24" s="98"/>
      <c r="H24" s="98"/>
      <c r="I24" s="98"/>
      <c r="J24" s="98"/>
    </row>
    <row r="25" spans="2:10">
      <c r="B25" s="98"/>
      <c r="C25" s="98"/>
      <c r="D25" s="98"/>
      <c r="E25" s="98"/>
      <c r="F25" s="98"/>
      <c r="G25" s="98"/>
      <c r="H25" s="98"/>
      <c r="I25" s="98"/>
      <c r="J25" s="98"/>
    </row>
    <row r="26" spans="2:10">
      <c r="B26" s="98"/>
      <c r="C26" s="98"/>
      <c r="D26" s="98"/>
      <c r="E26" s="98"/>
      <c r="F26" s="98"/>
      <c r="G26" s="98"/>
      <c r="H26" s="98"/>
      <c r="I26" s="98"/>
      <c r="J26" s="98"/>
    </row>
    <row r="27" spans="2:10">
      <c r="B27" s="98"/>
      <c r="C27" s="98"/>
      <c r="D27" s="98"/>
      <c r="E27" s="98"/>
      <c r="F27" s="98"/>
      <c r="G27" s="98"/>
      <c r="H27" s="98"/>
      <c r="I27" s="98"/>
      <c r="J27" s="98"/>
    </row>
    <row r="28" spans="2:10">
      <c r="B28" s="98"/>
      <c r="C28" s="98"/>
      <c r="D28" s="98"/>
      <c r="E28" s="98"/>
      <c r="F28" s="98"/>
      <c r="G28" s="98"/>
      <c r="H28" s="98"/>
      <c r="I28" s="98"/>
      <c r="J28" s="98"/>
    </row>
    <row r="29" spans="2:10">
      <c r="B29" s="98"/>
      <c r="C29" s="98"/>
      <c r="D29" s="98"/>
      <c r="E29" s="98"/>
      <c r="F29" s="98"/>
      <c r="G29" s="98"/>
      <c r="H29" s="98"/>
      <c r="I29" s="98"/>
      <c r="J29" s="98"/>
    </row>
    <row r="30" spans="2:10">
      <c r="B30" s="98"/>
      <c r="C30" s="98"/>
      <c r="D30" s="98"/>
      <c r="E30" s="98"/>
      <c r="F30" s="98"/>
      <c r="G30" s="98"/>
      <c r="H30" s="98"/>
      <c r="I30" s="98"/>
      <c r="J30" s="98"/>
    </row>
    <row r="31" spans="2:10">
      <c r="B31" s="98"/>
      <c r="C31" s="98"/>
      <c r="D31" s="98"/>
      <c r="E31" s="98"/>
      <c r="F31" s="98"/>
      <c r="G31" s="98"/>
      <c r="H31" s="98"/>
      <c r="I31" s="98"/>
      <c r="J31" s="98"/>
    </row>
    <row r="32" spans="2:10">
      <c r="B32" s="98"/>
      <c r="C32" s="98"/>
      <c r="D32" s="98"/>
      <c r="E32" s="98"/>
      <c r="F32" s="98"/>
      <c r="G32" s="98"/>
      <c r="H32" s="98"/>
      <c r="I32" s="98"/>
      <c r="J32" s="98"/>
    </row>
    <row r="33" spans="2:10">
      <c r="B33" s="98"/>
      <c r="C33" s="98"/>
      <c r="D33" s="98"/>
      <c r="E33" s="98"/>
      <c r="F33" s="98"/>
      <c r="G33" s="98"/>
      <c r="H33" s="98"/>
      <c r="I33" s="98"/>
      <c r="J33" s="98"/>
    </row>
    <row r="34" spans="2:10">
      <c r="B34" s="98"/>
      <c r="C34" s="98"/>
      <c r="D34" s="98"/>
      <c r="E34" s="98"/>
      <c r="F34" s="98"/>
      <c r="G34" s="98"/>
      <c r="H34" s="98"/>
      <c r="I34" s="98"/>
      <c r="J34" s="98"/>
    </row>
    <row r="35" spans="2:10">
      <c r="B35" s="98"/>
      <c r="C35" s="98"/>
      <c r="D35" s="98"/>
      <c r="E35" s="98"/>
      <c r="F35" s="98"/>
      <c r="G35" s="98"/>
      <c r="H35" s="98"/>
      <c r="I35" s="98"/>
      <c r="J35" s="98"/>
    </row>
    <row r="36" spans="2:10">
      <c r="B36" s="98"/>
      <c r="C36" s="98"/>
      <c r="D36" s="98"/>
      <c r="E36" s="98"/>
      <c r="F36" s="98"/>
      <c r="G36" s="98"/>
      <c r="H36" s="98"/>
      <c r="I36" s="98"/>
      <c r="J36" s="98"/>
    </row>
    <row r="37" spans="2:10">
      <c r="B37" s="98"/>
      <c r="C37" s="98"/>
      <c r="D37" s="98"/>
      <c r="E37" s="98"/>
      <c r="F37" s="98"/>
      <c r="G37" s="98"/>
      <c r="H37" s="98"/>
      <c r="I37" s="98"/>
      <c r="J37" s="98"/>
    </row>
    <row r="38" spans="2:10">
      <c r="B38" s="98"/>
      <c r="C38" s="98"/>
      <c r="D38" s="98"/>
      <c r="E38" s="98"/>
      <c r="F38" s="98"/>
      <c r="G38" s="98"/>
      <c r="H38" s="98"/>
      <c r="I38" s="98"/>
      <c r="J38" s="98"/>
    </row>
    <row r="39" spans="2:10">
      <c r="B39" s="98"/>
      <c r="C39" s="98"/>
      <c r="D39" s="98"/>
      <c r="E39" s="98"/>
      <c r="F39" s="98"/>
      <c r="G39" s="98"/>
      <c r="H39" s="98"/>
      <c r="I39" s="98"/>
      <c r="J39" s="98"/>
    </row>
    <row r="40" spans="2:10">
      <c r="B40" s="98"/>
      <c r="C40" s="98"/>
      <c r="D40" s="98"/>
      <c r="E40" s="98"/>
      <c r="F40" s="98"/>
      <c r="G40" s="98"/>
      <c r="H40" s="98"/>
      <c r="I40" s="98"/>
      <c r="J40" s="98"/>
    </row>
    <row r="41" spans="2:10">
      <c r="B41" s="98"/>
      <c r="C41" s="98"/>
      <c r="D41" s="98"/>
      <c r="E41" s="98"/>
      <c r="F41" s="98"/>
      <c r="G41" s="98"/>
      <c r="H41" s="98"/>
      <c r="I41" s="98"/>
      <c r="J41" s="98"/>
    </row>
    <row r="42" spans="2:10">
      <c r="B42" s="98"/>
      <c r="C42" s="98"/>
      <c r="D42" s="98"/>
      <c r="E42" s="98"/>
      <c r="F42" s="98"/>
      <c r="G42" s="98"/>
      <c r="H42" s="98"/>
      <c r="I42" s="98"/>
      <c r="J42" s="98"/>
    </row>
    <row r="43" spans="2:10">
      <c r="B43" s="98"/>
      <c r="C43" s="98"/>
      <c r="D43" s="98"/>
      <c r="E43" s="98"/>
      <c r="F43" s="98"/>
      <c r="G43" s="98"/>
      <c r="H43" s="98"/>
      <c r="I43" s="98"/>
      <c r="J43" s="98"/>
    </row>
    <row r="44" spans="2:10">
      <c r="B44" s="98"/>
      <c r="C44" s="98"/>
      <c r="D44" s="98"/>
      <c r="E44" s="98"/>
      <c r="F44" s="98"/>
      <c r="G44" s="98"/>
      <c r="H44" s="98"/>
      <c r="I44" s="98"/>
      <c r="J44" s="98"/>
    </row>
    <row r="45" spans="2:10">
      <c r="B45" s="98"/>
      <c r="C45" s="98"/>
      <c r="D45" s="98"/>
      <c r="E45" s="98"/>
      <c r="F45" s="98"/>
      <c r="G45" s="98"/>
      <c r="H45" s="98"/>
      <c r="I45" s="98"/>
      <c r="J45" s="98"/>
    </row>
    <row r="46" spans="2:10">
      <c r="B46" s="98"/>
      <c r="C46" s="98"/>
      <c r="D46" s="98"/>
      <c r="E46" s="98"/>
      <c r="F46" s="98"/>
      <c r="G46" s="98"/>
      <c r="H46" s="98"/>
      <c r="I46" s="98"/>
      <c r="J46" s="98"/>
    </row>
    <row r="47" spans="2:10">
      <c r="B47" s="98"/>
      <c r="C47" s="98"/>
      <c r="D47" s="98"/>
      <c r="E47" s="98"/>
      <c r="F47" s="98"/>
      <c r="G47" s="98"/>
      <c r="H47" s="98"/>
      <c r="I47" s="98"/>
      <c r="J47" s="98"/>
    </row>
    <row r="48" spans="2:10">
      <c r="B48" s="98"/>
      <c r="C48" s="98"/>
      <c r="D48" s="98"/>
      <c r="E48" s="98"/>
      <c r="F48" s="98"/>
      <c r="G48" s="98"/>
      <c r="H48" s="98"/>
      <c r="I48" s="98"/>
      <c r="J48" s="98"/>
    </row>
    <row r="49" spans="2:10">
      <c r="B49" s="98"/>
      <c r="C49" s="98"/>
      <c r="D49" s="98"/>
      <c r="E49" s="98"/>
      <c r="F49" s="98"/>
      <c r="G49" s="98"/>
      <c r="H49" s="98"/>
      <c r="I49" s="98"/>
      <c r="J49" s="98"/>
    </row>
    <row r="50" spans="2:10">
      <c r="B50" s="98"/>
      <c r="C50" s="98"/>
      <c r="D50" s="98"/>
      <c r="E50" s="98"/>
      <c r="F50" s="98"/>
      <c r="G50" s="98"/>
      <c r="H50" s="98"/>
      <c r="I50" s="98"/>
      <c r="J50" s="98"/>
    </row>
    <row r="51" spans="2:10">
      <c r="B51" s="98"/>
      <c r="C51" s="98"/>
      <c r="D51" s="98"/>
      <c r="E51" s="98"/>
      <c r="F51" s="98"/>
      <c r="G51" s="98"/>
      <c r="H51" s="98"/>
      <c r="I51" s="98"/>
      <c r="J51" s="98"/>
    </row>
    <row r="52" spans="2:10">
      <c r="B52" s="98"/>
      <c r="C52" s="98"/>
      <c r="D52" s="98"/>
      <c r="E52" s="98"/>
      <c r="F52" s="98"/>
      <c r="G52" s="98"/>
      <c r="H52" s="98"/>
      <c r="I52" s="98"/>
      <c r="J52" s="98"/>
    </row>
    <row r="53" spans="2:10">
      <c r="B53" s="98"/>
      <c r="C53" s="98"/>
      <c r="D53" s="98"/>
      <c r="E53" s="98"/>
      <c r="F53" s="98"/>
      <c r="G53" s="98"/>
      <c r="H53" s="98"/>
      <c r="I53" s="98"/>
      <c r="J53" s="98"/>
    </row>
    <row r="54" spans="2:10">
      <c r="B54" s="98"/>
      <c r="C54" s="98"/>
      <c r="D54" s="98"/>
      <c r="E54" s="98"/>
      <c r="F54" s="98"/>
      <c r="G54" s="98"/>
      <c r="H54" s="98"/>
      <c r="I54" s="98"/>
      <c r="J54" s="98"/>
    </row>
    <row r="55" spans="2:10">
      <c r="B55" s="98"/>
      <c r="C55" s="98"/>
      <c r="D55" s="98"/>
      <c r="E55" s="98"/>
      <c r="F55" s="98"/>
      <c r="G55" s="98"/>
      <c r="H55" s="98"/>
      <c r="I55" s="98"/>
      <c r="J55" s="98"/>
    </row>
    <row r="56" spans="2:10">
      <c r="B56" s="98"/>
      <c r="C56" s="98"/>
      <c r="D56" s="98"/>
      <c r="E56" s="98"/>
      <c r="F56" s="98"/>
      <c r="G56" s="98"/>
      <c r="H56" s="98"/>
      <c r="I56" s="98"/>
      <c r="J56" s="98"/>
    </row>
    <row r="57" spans="2:10">
      <c r="B57" s="98"/>
      <c r="C57" s="98"/>
      <c r="D57" s="98"/>
      <c r="E57" s="98"/>
      <c r="F57" s="98"/>
      <c r="G57" s="98"/>
      <c r="H57" s="98"/>
      <c r="I57" s="98"/>
      <c r="J57" s="98"/>
    </row>
    <row r="58" spans="2:10">
      <c r="B58" s="98"/>
      <c r="C58" s="98"/>
      <c r="D58" s="98"/>
      <c r="E58" s="98"/>
      <c r="F58" s="98"/>
      <c r="G58" s="98"/>
      <c r="H58" s="98"/>
      <c r="I58" s="98"/>
      <c r="J58" s="98"/>
    </row>
    <row r="59" spans="2:10">
      <c r="B59" s="98"/>
      <c r="C59" s="98"/>
      <c r="D59" s="98"/>
      <c r="E59" s="98"/>
      <c r="F59" s="98"/>
      <c r="G59" s="98"/>
      <c r="H59" s="98"/>
      <c r="I59" s="98"/>
      <c r="J59" s="98"/>
    </row>
    <row r="60" spans="2:10">
      <c r="B60" s="98"/>
      <c r="C60" s="98"/>
      <c r="D60" s="98"/>
      <c r="E60" s="98"/>
      <c r="F60" s="98"/>
      <c r="G60" s="98"/>
      <c r="H60" s="98"/>
      <c r="I60" s="98"/>
      <c r="J60" s="98"/>
    </row>
    <row r="61" spans="2:10">
      <c r="B61" s="98"/>
      <c r="C61" s="98"/>
      <c r="D61" s="98"/>
      <c r="E61" s="98"/>
      <c r="F61" s="98"/>
      <c r="G61" s="98"/>
      <c r="H61" s="98"/>
      <c r="I61" s="98"/>
      <c r="J61" s="98"/>
    </row>
    <row r="62" spans="2:10">
      <c r="B62" s="98"/>
      <c r="C62" s="98"/>
      <c r="D62" s="98"/>
      <c r="E62" s="98"/>
      <c r="F62" s="98"/>
      <c r="G62" s="98"/>
      <c r="H62" s="98"/>
      <c r="I62" s="98"/>
      <c r="J62" s="98"/>
    </row>
    <row r="63" spans="2:10">
      <c r="B63" s="98"/>
      <c r="C63" s="98"/>
      <c r="D63" s="98"/>
      <c r="E63" s="98"/>
      <c r="F63" s="98"/>
      <c r="G63" s="98"/>
      <c r="H63" s="98"/>
      <c r="I63" s="98"/>
      <c r="J63" s="98"/>
    </row>
    <row r="64" spans="2:10">
      <c r="B64" s="98"/>
      <c r="C64" s="98"/>
      <c r="D64" s="98"/>
      <c r="E64" s="98"/>
      <c r="F64" s="98"/>
      <c r="G64" s="98"/>
      <c r="H64" s="98"/>
      <c r="I64" s="98"/>
      <c r="J64" s="98"/>
    </row>
    <row r="65" spans="2:10">
      <c r="B65" s="98"/>
      <c r="C65" s="98"/>
      <c r="D65" s="98"/>
      <c r="E65" s="98"/>
      <c r="F65" s="98"/>
      <c r="G65" s="98"/>
      <c r="H65" s="98"/>
      <c r="I65" s="98"/>
      <c r="J65" s="98"/>
    </row>
    <row r="66" spans="2:10">
      <c r="B66" s="98"/>
      <c r="C66" s="98"/>
      <c r="D66" s="98"/>
      <c r="E66" s="98"/>
      <c r="F66" s="98"/>
      <c r="G66" s="98"/>
      <c r="H66" s="98"/>
      <c r="I66" s="98"/>
      <c r="J66" s="98"/>
    </row>
    <row r="67" spans="2:10">
      <c r="B67" s="98"/>
      <c r="C67" s="98"/>
      <c r="D67" s="98"/>
      <c r="E67" s="98"/>
      <c r="F67" s="98"/>
      <c r="G67" s="98"/>
      <c r="H67" s="98"/>
      <c r="I67" s="98"/>
      <c r="J67" s="98"/>
    </row>
    <row r="68" spans="2:10">
      <c r="B68" s="98"/>
      <c r="C68" s="98"/>
      <c r="D68" s="98"/>
      <c r="E68" s="98"/>
      <c r="F68" s="98"/>
      <c r="G68" s="98"/>
      <c r="H68" s="98"/>
      <c r="I68" s="98"/>
      <c r="J68" s="98"/>
    </row>
    <row r="69" spans="2:10">
      <c r="B69" s="98"/>
      <c r="C69" s="98"/>
      <c r="D69" s="98"/>
      <c r="E69" s="98"/>
      <c r="F69" s="98"/>
      <c r="G69" s="98"/>
      <c r="H69" s="98"/>
      <c r="I69" s="98"/>
      <c r="J69" s="98"/>
    </row>
    <row r="70" spans="2:10">
      <c r="B70" s="98"/>
      <c r="C70" s="98"/>
      <c r="D70" s="98"/>
      <c r="E70" s="98"/>
      <c r="F70" s="98"/>
      <c r="G70" s="98"/>
      <c r="H70" s="98"/>
      <c r="I70" s="98"/>
      <c r="J70" s="98"/>
    </row>
    <row r="71" spans="2:10">
      <c r="B71" s="98"/>
      <c r="C71" s="98"/>
      <c r="D71" s="98"/>
      <c r="E71" s="98"/>
      <c r="F71" s="98"/>
      <c r="G71" s="98"/>
      <c r="H71" s="98"/>
      <c r="I71" s="98"/>
      <c r="J71" s="98"/>
    </row>
    <row r="72" spans="2:10">
      <c r="B72" s="98"/>
      <c r="C72" s="98"/>
      <c r="D72" s="98"/>
      <c r="E72" s="98"/>
      <c r="F72" s="98"/>
      <c r="G72" s="98"/>
      <c r="H72" s="98"/>
      <c r="I72" s="98"/>
      <c r="J72" s="98"/>
    </row>
    <row r="73" spans="2:10">
      <c r="B73" s="98"/>
      <c r="C73" s="98"/>
      <c r="D73" s="98"/>
      <c r="E73" s="98"/>
      <c r="F73" s="98"/>
      <c r="G73" s="98"/>
      <c r="H73" s="98"/>
      <c r="I73" s="98"/>
      <c r="J73" s="98"/>
    </row>
    <row r="74" spans="2:10">
      <c r="B74" s="98"/>
      <c r="C74" s="98"/>
      <c r="D74" s="98"/>
      <c r="E74" s="98"/>
      <c r="F74" s="98"/>
      <c r="G74" s="98"/>
      <c r="H74" s="98"/>
      <c r="I74" s="98"/>
      <c r="J74" s="98"/>
    </row>
    <row r="75" spans="2:10">
      <c r="B75" s="98"/>
      <c r="C75" s="98"/>
      <c r="D75" s="98"/>
      <c r="E75" s="98"/>
      <c r="F75" s="98"/>
      <c r="G75" s="98"/>
      <c r="H75" s="98"/>
      <c r="I75" s="98"/>
      <c r="J75" s="98"/>
    </row>
    <row r="76" spans="2:10">
      <c r="B76" s="98"/>
      <c r="C76" s="98"/>
      <c r="D76" s="98"/>
      <c r="E76" s="98"/>
      <c r="F76" s="98"/>
      <c r="G76" s="98"/>
      <c r="H76" s="98"/>
      <c r="I76" s="98"/>
      <c r="J76" s="98"/>
    </row>
    <row r="77" spans="2:10">
      <c r="B77" s="98"/>
      <c r="C77" s="98"/>
      <c r="D77" s="98"/>
      <c r="E77" s="98"/>
      <c r="F77" s="98"/>
      <c r="G77" s="98"/>
      <c r="H77" s="98"/>
      <c r="I77" s="98"/>
      <c r="J77" s="98"/>
    </row>
    <row r="78" spans="2:10">
      <c r="B78" s="98"/>
      <c r="C78" s="98"/>
      <c r="D78" s="98"/>
      <c r="E78" s="98"/>
      <c r="F78" s="98"/>
      <c r="G78" s="98"/>
      <c r="H78" s="98"/>
      <c r="I78" s="98"/>
      <c r="J78" s="98"/>
    </row>
    <row r="79" spans="2:10">
      <c r="B79" s="98"/>
      <c r="C79" s="98"/>
      <c r="D79" s="98"/>
      <c r="E79" s="98"/>
      <c r="F79" s="98"/>
      <c r="G79" s="98"/>
      <c r="H79" s="98"/>
      <c r="I79" s="98"/>
      <c r="J79" s="98"/>
    </row>
    <row r="80" spans="2:10">
      <c r="B80" s="98"/>
      <c r="C80" s="98"/>
      <c r="D80" s="98"/>
      <c r="E80" s="98"/>
      <c r="F80" s="98"/>
      <c r="G80" s="98"/>
      <c r="H80" s="98"/>
      <c r="I80" s="98"/>
      <c r="J80" s="98"/>
    </row>
    <row r="81" spans="2:10">
      <c r="B81" s="98"/>
      <c r="C81" s="98"/>
      <c r="D81" s="98"/>
      <c r="E81" s="98"/>
      <c r="F81" s="98"/>
      <c r="G81" s="98"/>
      <c r="H81" s="98"/>
      <c r="I81" s="98"/>
      <c r="J81" s="98"/>
    </row>
    <row r="82" spans="2:10">
      <c r="B82" s="98"/>
      <c r="C82" s="98"/>
      <c r="D82" s="98"/>
      <c r="E82" s="98"/>
      <c r="F82" s="98"/>
      <c r="G82" s="98"/>
      <c r="H82" s="98"/>
      <c r="I82" s="98"/>
      <c r="J82" s="98"/>
    </row>
    <row r="83" spans="2:10">
      <c r="B83" s="98"/>
      <c r="C83" s="98"/>
      <c r="D83" s="98"/>
      <c r="E83" s="98"/>
      <c r="F83" s="98"/>
      <c r="G83" s="98"/>
      <c r="H83" s="98"/>
      <c r="I83" s="98"/>
      <c r="J83" s="98"/>
    </row>
    <row r="84" spans="2:10">
      <c r="B84" s="98"/>
      <c r="C84" s="98"/>
      <c r="D84" s="98"/>
      <c r="E84" s="98"/>
      <c r="F84" s="98"/>
      <c r="G84" s="98"/>
      <c r="H84" s="98"/>
      <c r="I84" s="98"/>
      <c r="J84" s="98"/>
    </row>
    <row r="85" spans="2:10">
      <c r="B85" s="98"/>
      <c r="C85" s="98"/>
      <c r="D85" s="98"/>
      <c r="E85" s="98"/>
      <c r="F85" s="98"/>
      <c r="G85" s="98"/>
      <c r="H85" s="98"/>
      <c r="I85" s="98"/>
      <c r="J85" s="98"/>
    </row>
    <row r="86" spans="2:10">
      <c r="B86" s="98"/>
      <c r="C86" s="98"/>
      <c r="D86" s="98"/>
      <c r="E86" s="98"/>
      <c r="F86" s="98"/>
      <c r="G86" s="98"/>
      <c r="H86" s="98"/>
      <c r="I86" s="98"/>
      <c r="J86" s="98"/>
    </row>
    <row r="87" spans="2:10">
      <c r="B87" s="98"/>
      <c r="C87" s="98"/>
      <c r="D87" s="98"/>
      <c r="E87" s="98"/>
      <c r="F87" s="98"/>
      <c r="G87" s="98"/>
      <c r="H87" s="98"/>
      <c r="I87" s="98"/>
      <c r="J87" s="98"/>
    </row>
    <row r="88" spans="2:10">
      <c r="B88" s="98"/>
      <c r="C88" s="98"/>
      <c r="D88" s="98"/>
      <c r="E88" s="98"/>
      <c r="F88" s="98"/>
      <c r="G88" s="98"/>
      <c r="H88" s="98"/>
      <c r="I88" s="98"/>
      <c r="J88" s="98"/>
    </row>
    <row r="89" spans="2:10">
      <c r="B89" s="98"/>
      <c r="C89" s="98"/>
      <c r="D89" s="98"/>
      <c r="E89" s="98"/>
      <c r="F89" s="98"/>
      <c r="G89" s="98"/>
      <c r="H89" s="98"/>
      <c r="I89" s="98"/>
      <c r="J89" s="98"/>
    </row>
    <row r="90" spans="2:10">
      <c r="B90" s="98"/>
      <c r="C90" s="98"/>
      <c r="D90" s="98"/>
      <c r="E90" s="98"/>
      <c r="F90" s="98"/>
      <c r="G90" s="98"/>
      <c r="H90" s="98"/>
      <c r="I90" s="98"/>
      <c r="J90" s="98"/>
    </row>
    <row r="91" spans="2:10">
      <c r="B91" s="98"/>
      <c r="C91" s="98"/>
      <c r="D91" s="98"/>
      <c r="E91" s="98"/>
      <c r="F91" s="98"/>
      <c r="G91" s="98"/>
      <c r="H91" s="98"/>
      <c r="I91" s="98"/>
      <c r="J91" s="98"/>
    </row>
    <row r="92" spans="2:10">
      <c r="B92" s="98"/>
      <c r="C92" s="98"/>
      <c r="D92" s="98"/>
      <c r="E92" s="98"/>
      <c r="F92" s="98"/>
      <c r="G92" s="98"/>
      <c r="H92" s="98"/>
      <c r="I92" s="98"/>
      <c r="J92" s="98"/>
    </row>
    <row r="93" spans="2:10">
      <c r="B93" s="98"/>
      <c r="C93" s="98"/>
      <c r="D93" s="98"/>
      <c r="E93" s="98"/>
      <c r="F93" s="98"/>
      <c r="G93" s="98"/>
      <c r="H93" s="98"/>
      <c r="I93" s="98"/>
      <c r="J93" s="98"/>
    </row>
    <row r="94" spans="2:10">
      <c r="B94" s="98"/>
      <c r="C94" s="98"/>
      <c r="D94" s="98"/>
      <c r="E94" s="98"/>
      <c r="F94" s="98"/>
      <c r="G94" s="98"/>
      <c r="H94" s="98"/>
      <c r="I94" s="98"/>
      <c r="J94" s="98"/>
    </row>
    <row r="95" spans="2:10">
      <c r="B95" s="98"/>
      <c r="C95" s="98"/>
      <c r="D95" s="98"/>
      <c r="E95" s="98"/>
      <c r="F95" s="98"/>
      <c r="G95" s="98"/>
      <c r="H95" s="98"/>
      <c r="I95" s="98"/>
      <c r="J95" s="98"/>
    </row>
    <row r="96" spans="2:10">
      <c r="B96" s="98"/>
      <c r="C96" s="98"/>
      <c r="D96" s="98"/>
      <c r="E96" s="98"/>
      <c r="F96" s="98"/>
      <c r="G96" s="98"/>
      <c r="H96" s="98"/>
      <c r="I96" s="98"/>
      <c r="J96" s="98"/>
    </row>
    <row r="97" spans="2:10">
      <c r="B97" s="98"/>
      <c r="C97" s="98"/>
      <c r="D97" s="98"/>
      <c r="E97" s="98"/>
      <c r="F97" s="98"/>
      <c r="G97" s="98"/>
      <c r="H97" s="98"/>
      <c r="I97" s="98"/>
      <c r="J97" s="98"/>
    </row>
    <row r="98" spans="2:10">
      <c r="B98" s="98"/>
      <c r="C98" s="98"/>
      <c r="D98" s="98"/>
      <c r="E98" s="98"/>
      <c r="F98" s="98"/>
      <c r="G98" s="98"/>
      <c r="H98" s="98"/>
      <c r="I98" s="98"/>
      <c r="J98" s="98"/>
    </row>
    <row r="99" spans="2:10">
      <c r="B99" s="98"/>
      <c r="C99" s="98"/>
      <c r="D99" s="98"/>
      <c r="E99" s="98"/>
      <c r="F99" s="98"/>
      <c r="G99" s="98"/>
      <c r="H99" s="98"/>
      <c r="I99" s="98"/>
      <c r="J99" s="98"/>
    </row>
    <row r="100" spans="2:10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6" t="s" vm="1">
        <v>257</v>
      </c>
    </row>
    <row r="2" spans="2:60">
      <c r="B2" s="56" t="s">
        <v>186</v>
      </c>
      <c r="C2" s="76" t="s">
        <v>258</v>
      </c>
    </row>
    <row r="3" spans="2:60">
      <c r="B3" s="56" t="s">
        <v>188</v>
      </c>
      <c r="C3" s="76" t="s">
        <v>259</v>
      </c>
    </row>
    <row r="4" spans="2:60">
      <c r="B4" s="56" t="s">
        <v>189</v>
      </c>
      <c r="C4" s="76">
        <v>2208</v>
      </c>
    </row>
    <row r="6" spans="2:60" ht="26.25" customHeight="1">
      <c r="B6" s="193" t="s">
        <v>222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6">
      <c r="B7" s="59" t="s">
        <v>124</v>
      </c>
      <c r="C7" s="59" t="s">
        <v>125</v>
      </c>
      <c r="D7" s="59" t="s">
        <v>15</v>
      </c>
      <c r="E7" s="59" t="s">
        <v>16</v>
      </c>
      <c r="F7" s="59" t="s">
        <v>60</v>
      </c>
      <c r="G7" s="59" t="s">
        <v>109</v>
      </c>
      <c r="H7" s="59" t="s">
        <v>57</v>
      </c>
      <c r="I7" s="59" t="s">
        <v>118</v>
      </c>
      <c r="J7" s="59" t="s">
        <v>190</v>
      </c>
      <c r="K7" s="59" t="s">
        <v>191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246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98"/>
      <c r="D11" s="98"/>
      <c r="E11" s="98"/>
      <c r="F11" s="98"/>
      <c r="G11" s="98"/>
      <c r="H11" s="98"/>
      <c r="I11" s="98"/>
      <c r="J11" s="98"/>
      <c r="K11" s="98"/>
    </row>
    <row r="12" spans="2:60">
      <c r="B12" s="108"/>
      <c r="C12" s="98"/>
      <c r="D12" s="98"/>
      <c r="E12" s="98"/>
      <c r="F12" s="98"/>
      <c r="G12" s="98"/>
      <c r="H12" s="98"/>
      <c r="I12" s="98"/>
      <c r="J12" s="98"/>
      <c r="K12" s="9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8"/>
      <c r="C13" s="98"/>
      <c r="D13" s="98"/>
      <c r="E13" s="98"/>
      <c r="F13" s="98"/>
      <c r="G13" s="98"/>
      <c r="H13" s="98"/>
      <c r="I13" s="98"/>
      <c r="J13" s="98"/>
      <c r="K13" s="9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2:60">
      <c r="B15" s="98"/>
      <c r="C15" s="98"/>
      <c r="D15" s="98"/>
      <c r="E15" s="98"/>
      <c r="F15" s="98"/>
      <c r="G15" s="98"/>
      <c r="H15" s="98"/>
      <c r="I15" s="98"/>
      <c r="J15" s="98"/>
      <c r="K15" s="9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8"/>
      <c r="C16" s="98"/>
      <c r="D16" s="98"/>
      <c r="E16" s="98"/>
      <c r="F16" s="98"/>
      <c r="G16" s="98"/>
      <c r="H16" s="98"/>
      <c r="I16" s="98"/>
      <c r="J16" s="98"/>
      <c r="K16" s="9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2:11"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2:1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1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11"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2:1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1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11"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2:1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1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1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>
      <selection activeCell="J18" sqref="J18"/>
    </sheetView>
  </sheetViews>
  <sheetFormatPr defaultColWidth="9.140625" defaultRowHeight="18"/>
  <cols>
    <col min="1" max="1" width="6.28515625" style="1" customWidth="1"/>
    <col min="2" max="2" width="33.7109375" style="2" customWidth="1"/>
    <col min="3" max="3" width="21.140625" style="1" customWidth="1"/>
    <col min="4" max="4" width="7.140625" style="1" customWidth="1"/>
    <col min="5" max="5" width="9" style="1" bestFit="1" customWidth="1"/>
    <col min="6" max="6" width="6.85546875" style="1" customWidth="1"/>
    <col min="7" max="7" width="8.140625" style="1" customWidth="1"/>
    <col min="8" max="8" width="9.7109375" style="1" customWidth="1"/>
    <col min="9" max="9" width="10.140625" style="1" customWidth="1"/>
    <col min="10" max="10" width="9.42578125" style="1" customWidth="1"/>
    <col min="11" max="11" width="10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6" t="s" vm="1">
        <v>257</v>
      </c>
    </row>
    <row r="2" spans="2:60">
      <c r="B2" s="56" t="s">
        <v>186</v>
      </c>
      <c r="C2" s="76" t="s">
        <v>258</v>
      </c>
    </row>
    <row r="3" spans="2:60">
      <c r="B3" s="56" t="s">
        <v>188</v>
      </c>
      <c r="C3" s="76" t="s">
        <v>259</v>
      </c>
    </row>
    <row r="4" spans="2:60">
      <c r="B4" s="56" t="s">
        <v>189</v>
      </c>
      <c r="C4" s="76">
        <v>2208</v>
      </c>
    </row>
    <row r="6" spans="2:60" ht="26.25" customHeight="1">
      <c r="B6" s="193" t="s">
        <v>223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3">
      <c r="B7" s="59" t="s">
        <v>124</v>
      </c>
      <c r="C7" s="61" t="s">
        <v>49</v>
      </c>
      <c r="D7" s="61" t="s">
        <v>15</v>
      </c>
      <c r="E7" s="61" t="s">
        <v>16</v>
      </c>
      <c r="F7" s="61" t="s">
        <v>60</v>
      </c>
      <c r="G7" s="61" t="s">
        <v>109</v>
      </c>
      <c r="H7" s="61" t="s">
        <v>57</v>
      </c>
      <c r="I7" s="61" t="s">
        <v>118</v>
      </c>
      <c r="J7" s="61" t="s">
        <v>190</v>
      </c>
      <c r="K7" s="63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246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1" customFormat="1" ht="18" customHeight="1">
      <c r="B10" s="114" t="s">
        <v>1421</v>
      </c>
      <c r="C10" s="98"/>
      <c r="D10" s="98"/>
      <c r="E10" s="98"/>
      <c r="F10" s="98"/>
      <c r="G10" s="98"/>
      <c r="H10" s="121">
        <f>H12</f>
        <v>0.30930000000000002</v>
      </c>
      <c r="I10" s="119">
        <f>I12</f>
        <v>0.42987000000000003</v>
      </c>
      <c r="J10" s="121">
        <v>1</v>
      </c>
      <c r="K10" s="147">
        <f>I10/'סכום נכסי הקרן'!$C$42</f>
        <v>3.5594851118562146E-6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BH10" s="138"/>
    </row>
    <row r="11" spans="2:60" s="138" customFormat="1" ht="21" customHeight="1">
      <c r="B11" s="79" t="s">
        <v>239</v>
      </c>
      <c r="C11" s="98"/>
      <c r="D11" s="98"/>
      <c r="E11" s="98"/>
      <c r="F11" s="98"/>
      <c r="G11" s="98"/>
      <c r="H11" s="121">
        <f>H12</f>
        <v>0.30930000000000002</v>
      </c>
      <c r="I11" s="119">
        <f>I12</f>
        <v>0.42987000000000003</v>
      </c>
      <c r="J11" s="121">
        <v>1</v>
      </c>
      <c r="K11" s="147">
        <f>I11/'סכום נכסי הקרן'!$C$42</f>
        <v>3.5594851118562146E-6</v>
      </c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spans="2:60" s="138" customFormat="1">
      <c r="B12" s="84" t="s">
        <v>1247</v>
      </c>
      <c r="C12" s="82" t="s">
        <v>1248</v>
      </c>
      <c r="D12" s="82" t="s">
        <v>817</v>
      </c>
      <c r="E12" s="98"/>
      <c r="F12" s="95">
        <v>5.5999999999999994E-2</v>
      </c>
      <c r="G12" s="94" t="s">
        <v>172</v>
      </c>
      <c r="H12" s="92">
        <v>0.30930000000000002</v>
      </c>
      <c r="I12" s="91">
        <v>0.42987000000000003</v>
      </c>
      <c r="J12" s="92">
        <v>1</v>
      </c>
      <c r="K12" s="147">
        <f>I12/'סכום נכסי הקרן'!$C$42</f>
        <v>3.5594851118562146E-6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</row>
    <row r="13" spans="2:60" s="138" customFormat="1"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</row>
    <row r="14" spans="2:60" s="138" customFormat="1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spans="2:60">
      <c r="B15" s="98"/>
      <c r="C15" s="98"/>
      <c r="D15" s="98"/>
      <c r="E15" s="98"/>
      <c r="F15" s="98"/>
      <c r="G15" s="98"/>
      <c r="H15" s="98"/>
      <c r="I15" s="98"/>
      <c r="J15" s="98"/>
      <c r="K15" s="9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8"/>
      <c r="C16" s="98"/>
      <c r="D16" s="98"/>
      <c r="E16" s="98"/>
      <c r="F16" s="98"/>
      <c r="G16" s="98"/>
      <c r="H16" s="98"/>
      <c r="I16" s="98"/>
      <c r="J16" s="98"/>
      <c r="K16" s="9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2:11"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2:1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1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11"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2:1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1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11"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2:1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1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1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conditionalFormatting sqref="B12">
    <cfRule type="cellIs" dxfId="7" priority="2" operator="equal">
      <formula>"NR3"</formula>
    </cfRule>
  </conditionalFormatting>
  <conditionalFormatting sqref="B11">
    <cfRule type="cellIs" dxfId="6" priority="1" operator="equal">
      <formula>"NR3"</formula>
    </cfRule>
  </conditionalFormatting>
  <dataValidations count="1">
    <dataValidation allowBlank="1" showInputMessage="1" showErrorMessage="1" sqref="AH28:XFD29 D30:XFD1048576 D28:AF29 C5:C1048576 A1:B1048576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7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6.7109375" style="1" customWidth="1"/>
    <col min="6" max="6" width="7.28515625" style="1" customWidth="1"/>
    <col min="7" max="18" width="5.7109375" style="1" customWidth="1"/>
    <col min="19" max="16384" width="9.140625" style="1"/>
  </cols>
  <sheetData>
    <row r="1" spans="2:33">
      <c r="B1" s="56" t="s">
        <v>187</v>
      </c>
      <c r="C1" s="76" t="s" vm="1">
        <v>257</v>
      </c>
    </row>
    <row r="2" spans="2:33">
      <c r="B2" s="56" t="s">
        <v>186</v>
      </c>
      <c r="C2" s="76" t="s">
        <v>258</v>
      </c>
    </row>
    <row r="3" spans="2:33">
      <c r="B3" s="56" t="s">
        <v>188</v>
      </c>
      <c r="C3" s="76" t="s">
        <v>259</v>
      </c>
    </row>
    <row r="4" spans="2:33">
      <c r="B4" s="56" t="s">
        <v>189</v>
      </c>
      <c r="C4" s="76">
        <v>2208</v>
      </c>
    </row>
    <row r="6" spans="2:33" ht="26.25" customHeight="1">
      <c r="B6" s="193" t="s">
        <v>224</v>
      </c>
      <c r="C6" s="194"/>
      <c r="D6" s="195"/>
    </row>
    <row r="7" spans="2:33" s="3" customFormat="1" ht="47.25">
      <c r="B7" s="59" t="s">
        <v>124</v>
      </c>
      <c r="C7" s="64" t="s">
        <v>115</v>
      </c>
      <c r="D7" s="65" t="s">
        <v>114</v>
      </c>
    </row>
    <row r="8" spans="2:33" s="3" customFormat="1">
      <c r="B8" s="15"/>
      <c r="C8" s="32" t="s">
        <v>246</v>
      </c>
      <c r="D8" s="17" t="s">
        <v>22</v>
      </c>
    </row>
    <row r="9" spans="2:33" s="4" customFormat="1" ht="18" customHeight="1">
      <c r="B9" s="18"/>
      <c r="C9" s="19" t="s">
        <v>1</v>
      </c>
      <c r="D9" s="20" t="s">
        <v>2</v>
      </c>
    </row>
    <row r="10" spans="2:33" s="141" customFormat="1" ht="18" customHeight="1">
      <c r="B10" s="115" t="s">
        <v>1422</v>
      </c>
      <c r="C10" s="116">
        <f>C11+C25</f>
        <v>3478.6347476034575</v>
      </c>
      <c r="D10" s="98"/>
    </row>
    <row r="11" spans="2:33" s="138" customFormat="1">
      <c r="B11" s="115" t="s">
        <v>28</v>
      </c>
      <c r="C11" s="116">
        <f>SUM(C12:C23)</f>
        <v>1189.0742302028889</v>
      </c>
      <c r="D11" s="98"/>
    </row>
    <row r="12" spans="2:33" s="138" customFormat="1">
      <c r="B12" s="98" t="s">
        <v>1425</v>
      </c>
      <c r="C12" s="91">
        <v>78.3419971933005</v>
      </c>
      <c r="D12" s="107">
        <v>46132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3" spans="2:33" s="138" customFormat="1">
      <c r="B13" s="148" t="s">
        <v>1445</v>
      </c>
      <c r="C13" s="91">
        <v>67.89176611034155</v>
      </c>
      <c r="D13" s="107">
        <v>43100</v>
      </c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</row>
    <row r="14" spans="2:33" s="138" customFormat="1">
      <c r="B14" s="148" t="s">
        <v>1424</v>
      </c>
      <c r="C14" s="91">
        <v>73.961929455761592</v>
      </c>
      <c r="D14" s="107">
        <v>43830</v>
      </c>
    </row>
    <row r="15" spans="2:33" s="138" customFormat="1">
      <c r="B15" s="149" t="s">
        <v>1446</v>
      </c>
      <c r="C15" s="91">
        <v>215.76728772567466</v>
      </c>
      <c r="D15" s="107">
        <v>44246</v>
      </c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</row>
    <row r="16" spans="2:33" s="138" customFormat="1">
      <c r="B16" s="149" t="s">
        <v>1447</v>
      </c>
      <c r="C16" s="91">
        <v>351.74986310168879</v>
      </c>
      <c r="D16" s="107">
        <v>46142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</row>
    <row r="17" spans="2:4" s="138" customFormat="1">
      <c r="B17" s="149" t="s">
        <v>1448</v>
      </c>
      <c r="C17" s="91">
        <v>1.6862999999999999</v>
      </c>
      <c r="D17" s="107">
        <v>43948</v>
      </c>
    </row>
    <row r="18" spans="2:4" s="138" customFormat="1">
      <c r="B18" s="149" t="s">
        <v>1449</v>
      </c>
      <c r="C18" s="91">
        <v>34.115129858042508</v>
      </c>
      <c r="D18" s="107">
        <v>43297</v>
      </c>
    </row>
    <row r="19" spans="2:4" s="138" customFormat="1">
      <c r="B19" s="149" t="s">
        <v>1450</v>
      </c>
      <c r="C19" s="91">
        <v>60.564704174800006</v>
      </c>
      <c r="D19" s="107">
        <v>43908</v>
      </c>
    </row>
    <row r="20" spans="2:4" s="138" customFormat="1">
      <c r="B20" s="149" t="s">
        <v>1451</v>
      </c>
      <c r="C20" s="91">
        <v>43.649230000000003</v>
      </c>
      <c r="D20" s="107">
        <v>42962</v>
      </c>
    </row>
    <row r="21" spans="2:4" s="138" customFormat="1">
      <c r="B21" s="149" t="s">
        <v>1452</v>
      </c>
      <c r="C21" s="91">
        <v>14.21452258327955</v>
      </c>
      <c r="D21" s="107">
        <v>43378</v>
      </c>
    </row>
    <row r="22" spans="2:4" s="138" customFormat="1">
      <c r="B22" s="149" t="s">
        <v>1453</v>
      </c>
      <c r="C22" s="91">
        <v>36.582500000000003</v>
      </c>
      <c r="D22" s="107">
        <v>43179</v>
      </c>
    </row>
    <row r="23" spans="2:4" s="138" customFormat="1">
      <c r="B23" s="149" t="s">
        <v>1454</v>
      </c>
      <c r="C23" s="91">
        <v>210.54899999999998</v>
      </c>
      <c r="D23" s="107">
        <v>44739</v>
      </c>
    </row>
    <row r="24" spans="2:4" s="138" customFormat="1">
      <c r="B24" s="98"/>
      <c r="C24" s="98"/>
      <c r="D24" s="98"/>
    </row>
    <row r="25" spans="2:4" s="138" customFormat="1">
      <c r="B25" s="114" t="s">
        <v>1423</v>
      </c>
      <c r="C25" s="119">
        <f>SUM(C26:C40)</f>
        <v>2289.5605174005686</v>
      </c>
      <c r="D25" s="98"/>
    </row>
    <row r="26" spans="2:4" s="138" customFormat="1">
      <c r="B26" s="98" t="s">
        <v>1426</v>
      </c>
      <c r="C26" s="91">
        <v>172.62175244396681</v>
      </c>
      <c r="D26" s="107">
        <v>44429</v>
      </c>
    </row>
    <row r="27" spans="2:4" s="138" customFormat="1">
      <c r="B27" s="98" t="s">
        <v>1433</v>
      </c>
      <c r="C27" s="91">
        <v>199.48062605292628</v>
      </c>
      <c r="D27" s="107">
        <v>45382</v>
      </c>
    </row>
    <row r="28" spans="2:4" s="138" customFormat="1">
      <c r="B28" s="98" t="s">
        <v>1427</v>
      </c>
      <c r="C28" s="91">
        <v>239.42512798080003</v>
      </c>
      <c r="D28" s="107">
        <v>44722</v>
      </c>
    </row>
    <row r="29" spans="2:4" s="138" customFormat="1">
      <c r="B29" s="98" t="s">
        <v>1434</v>
      </c>
      <c r="C29" s="91">
        <v>152.79151995194687</v>
      </c>
      <c r="D29" s="107">
        <v>44926</v>
      </c>
    </row>
    <row r="30" spans="2:4" s="138" customFormat="1">
      <c r="B30" s="98" t="s">
        <v>1432</v>
      </c>
      <c r="C30" s="91">
        <v>179.69512249034671</v>
      </c>
      <c r="D30" s="107">
        <v>46012</v>
      </c>
    </row>
    <row r="31" spans="2:4" s="138" customFormat="1">
      <c r="B31" s="98" t="s">
        <v>1430</v>
      </c>
      <c r="C31" s="91">
        <v>146.57170959999996</v>
      </c>
      <c r="D31" s="107">
        <v>47026</v>
      </c>
    </row>
    <row r="32" spans="2:4" s="138" customFormat="1">
      <c r="B32" s="98" t="s">
        <v>1292</v>
      </c>
      <c r="C32" s="91">
        <v>72.450977942092109</v>
      </c>
      <c r="D32" s="107">
        <v>46201</v>
      </c>
    </row>
    <row r="33" spans="2:4" s="138" customFormat="1">
      <c r="B33" s="98" t="s">
        <v>1428</v>
      </c>
      <c r="C33" s="91">
        <v>172.41945362999999</v>
      </c>
      <c r="D33" s="107">
        <v>44196</v>
      </c>
    </row>
    <row r="34" spans="2:4" s="138" customFormat="1">
      <c r="B34" s="98" t="s">
        <v>1435</v>
      </c>
      <c r="C34" s="91">
        <v>125.536065626054</v>
      </c>
      <c r="D34" s="107">
        <v>47262</v>
      </c>
    </row>
    <row r="35" spans="2:4" s="138" customFormat="1">
      <c r="B35" s="98" t="s">
        <v>1436</v>
      </c>
      <c r="C35" s="91">
        <v>270.48340228488172</v>
      </c>
      <c r="D35" s="107">
        <v>46201</v>
      </c>
    </row>
    <row r="36" spans="2:4" s="138" customFormat="1">
      <c r="B36" s="149" t="s">
        <v>1455</v>
      </c>
      <c r="C36" s="91">
        <v>70.75118412080333</v>
      </c>
      <c r="D36" s="107">
        <v>44678</v>
      </c>
    </row>
    <row r="37" spans="2:4" s="138" customFormat="1">
      <c r="B37" s="98" t="s">
        <v>1431</v>
      </c>
      <c r="C37" s="91">
        <v>185.77105540021526</v>
      </c>
      <c r="D37" s="107">
        <v>46722</v>
      </c>
    </row>
    <row r="38" spans="2:4" s="138" customFormat="1">
      <c r="B38" s="98" t="s">
        <v>1284</v>
      </c>
      <c r="C38" s="91">
        <v>109.3670659203441</v>
      </c>
      <c r="D38" s="107">
        <v>47031</v>
      </c>
    </row>
    <row r="39" spans="2:4" s="138" customFormat="1">
      <c r="B39" s="98" t="s">
        <v>1296</v>
      </c>
      <c r="C39" s="91">
        <v>84.754623988991227</v>
      </c>
      <c r="D39" s="107">
        <v>46054</v>
      </c>
    </row>
    <row r="40" spans="2:4" s="138" customFormat="1">
      <c r="B40" s="98" t="s">
        <v>1429</v>
      </c>
      <c r="C40" s="91">
        <v>107.44082996719985</v>
      </c>
      <c r="D40" s="107">
        <v>47102</v>
      </c>
    </row>
    <row r="41" spans="2:4" s="138" customFormat="1">
      <c r="B41" s="98"/>
      <c r="C41" s="98"/>
      <c r="D41" s="98"/>
    </row>
    <row r="42" spans="2:4" s="138" customFormat="1">
      <c r="B42" s="98"/>
      <c r="C42" s="98"/>
      <c r="D42" s="98"/>
    </row>
    <row r="43" spans="2:4" s="138" customFormat="1">
      <c r="B43" s="98"/>
      <c r="C43" s="98"/>
      <c r="D43" s="98"/>
    </row>
    <row r="44" spans="2:4" s="138" customFormat="1">
      <c r="B44" s="144" t="s">
        <v>256</v>
      </c>
      <c r="C44" s="98"/>
      <c r="D44" s="98"/>
    </row>
    <row r="45" spans="2:4" s="138" customFormat="1">
      <c r="B45" s="144" t="s">
        <v>120</v>
      </c>
      <c r="C45" s="98"/>
      <c r="D45" s="98"/>
    </row>
    <row r="46" spans="2:4" s="138" customFormat="1">
      <c r="B46" s="144" t="s">
        <v>241</v>
      </c>
      <c r="C46" s="98"/>
      <c r="D46" s="98"/>
    </row>
    <row r="47" spans="2:4" s="138" customFormat="1">
      <c r="B47" s="144" t="s">
        <v>251</v>
      </c>
      <c r="C47" s="98"/>
      <c r="D47" s="98"/>
    </row>
    <row r="48" spans="2:4" s="138" customFormat="1">
      <c r="B48" s="98"/>
      <c r="C48" s="98"/>
      <c r="D48" s="98"/>
    </row>
    <row r="49" spans="2:4" s="138" customFormat="1">
      <c r="B49" s="98"/>
      <c r="C49" s="98"/>
      <c r="D49" s="98"/>
    </row>
    <row r="50" spans="2:4" s="138" customFormat="1">
      <c r="B50" s="98"/>
      <c r="C50" s="98"/>
      <c r="D50" s="98"/>
    </row>
    <row r="51" spans="2:4" s="138" customFormat="1">
      <c r="B51" s="98"/>
      <c r="C51" s="98"/>
      <c r="D51" s="98"/>
    </row>
    <row r="52" spans="2:4" s="138" customFormat="1">
      <c r="B52" s="98"/>
      <c r="C52" s="98"/>
      <c r="D52" s="98"/>
    </row>
    <row r="53" spans="2:4" s="138" customFormat="1">
      <c r="B53" s="98"/>
      <c r="C53" s="98"/>
      <c r="D53" s="98"/>
    </row>
    <row r="54" spans="2:4" s="138" customFormat="1">
      <c r="B54" s="98"/>
      <c r="C54" s="98"/>
      <c r="D54" s="98"/>
    </row>
    <row r="55" spans="2:4" s="138" customFormat="1">
      <c r="B55" s="98"/>
      <c r="C55" s="98"/>
      <c r="D55" s="98"/>
    </row>
    <row r="56" spans="2:4" s="138" customFormat="1">
      <c r="B56" s="98"/>
      <c r="C56" s="98"/>
      <c r="D56" s="98"/>
    </row>
    <row r="57" spans="2:4" s="138" customFormat="1">
      <c r="B57" s="98"/>
      <c r="C57" s="98"/>
      <c r="D57" s="98"/>
    </row>
    <row r="58" spans="2:4" s="138" customFormat="1">
      <c r="B58" s="98"/>
      <c r="C58" s="98"/>
      <c r="D58" s="98"/>
    </row>
    <row r="59" spans="2:4" s="138" customFormat="1">
      <c r="B59" s="98"/>
      <c r="C59" s="98"/>
      <c r="D59" s="98"/>
    </row>
    <row r="60" spans="2:4" s="138" customFormat="1">
      <c r="B60" s="98"/>
      <c r="C60" s="98"/>
      <c r="D60" s="98"/>
    </row>
    <row r="61" spans="2:4" s="138" customFormat="1">
      <c r="B61" s="98"/>
      <c r="C61" s="98"/>
      <c r="D61" s="98"/>
    </row>
    <row r="62" spans="2:4" s="138" customFormat="1">
      <c r="B62" s="98"/>
      <c r="C62" s="98"/>
      <c r="D62" s="98"/>
    </row>
    <row r="63" spans="2:4" s="138" customFormat="1">
      <c r="B63" s="98"/>
      <c r="C63" s="98"/>
      <c r="D63" s="98"/>
    </row>
    <row r="64" spans="2:4" s="138" customFormat="1">
      <c r="B64" s="98"/>
      <c r="C64" s="98"/>
      <c r="D64" s="98"/>
    </row>
    <row r="65" spans="2:4" s="138" customFormat="1">
      <c r="B65" s="98"/>
      <c r="C65" s="98"/>
      <c r="D65" s="98"/>
    </row>
    <row r="66" spans="2:4" s="138" customFormat="1">
      <c r="B66" s="98"/>
      <c r="C66" s="98"/>
      <c r="D66" s="98"/>
    </row>
    <row r="67" spans="2:4" s="138" customFormat="1">
      <c r="B67" s="98"/>
      <c r="C67" s="98"/>
      <c r="D67" s="98"/>
    </row>
    <row r="68" spans="2:4" s="138" customFormat="1">
      <c r="B68" s="98"/>
      <c r="C68" s="98"/>
      <c r="D68" s="98"/>
    </row>
    <row r="69" spans="2:4" s="138" customFormat="1">
      <c r="B69" s="98"/>
      <c r="C69" s="98"/>
      <c r="D69" s="98"/>
    </row>
    <row r="70" spans="2:4" s="138" customFormat="1">
      <c r="B70" s="98"/>
      <c r="C70" s="98"/>
      <c r="D70" s="98"/>
    </row>
    <row r="71" spans="2:4" s="138" customFormat="1">
      <c r="B71" s="98"/>
      <c r="C71" s="98"/>
      <c r="D71" s="98"/>
    </row>
    <row r="72" spans="2:4" s="138" customFormat="1">
      <c r="B72" s="98"/>
      <c r="C72" s="98"/>
      <c r="D72" s="98"/>
    </row>
    <row r="73" spans="2:4" s="138" customFormat="1">
      <c r="B73" s="98"/>
      <c r="C73" s="98"/>
      <c r="D73" s="98"/>
    </row>
    <row r="74" spans="2:4" s="138" customFormat="1">
      <c r="B74" s="98"/>
      <c r="C74" s="98"/>
      <c r="D74" s="98"/>
    </row>
    <row r="75" spans="2:4" s="138" customFormat="1">
      <c r="B75" s="98"/>
      <c r="C75" s="98"/>
      <c r="D75" s="98"/>
    </row>
    <row r="76" spans="2:4" s="138" customFormat="1">
      <c r="B76" s="98"/>
      <c r="C76" s="98"/>
      <c r="D76" s="98"/>
    </row>
    <row r="77" spans="2:4" s="138" customFormat="1">
      <c r="B77" s="98"/>
      <c r="C77" s="98"/>
      <c r="D77" s="98"/>
    </row>
    <row r="78" spans="2:4" s="138" customFormat="1">
      <c r="B78" s="98"/>
      <c r="C78" s="98"/>
      <c r="D78" s="98"/>
    </row>
    <row r="79" spans="2:4" s="138" customFormat="1">
      <c r="B79" s="98"/>
      <c r="C79" s="98"/>
      <c r="D79" s="98"/>
    </row>
    <row r="80" spans="2:4" s="138" customFormat="1">
      <c r="B80" s="98"/>
      <c r="C80" s="98"/>
      <c r="D80" s="98"/>
    </row>
    <row r="81" spans="2:4" s="138" customFormat="1">
      <c r="B81" s="98"/>
      <c r="C81" s="98"/>
      <c r="D81" s="98"/>
    </row>
    <row r="82" spans="2:4" s="138" customFormat="1">
      <c r="B82" s="98"/>
      <c r="C82" s="98"/>
      <c r="D82" s="98"/>
    </row>
    <row r="83" spans="2:4" s="138" customFormat="1">
      <c r="B83" s="98"/>
      <c r="C83" s="98"/>
      <c r="D83" s="98"/>
    </row>
    <row r="84" spans="2:4" s="138" customFormat="1">
      <c r="B84" s="98"/>
      <c r="C84" s="98"/>
      <c r="D84" s="98"/>
    </row>
    <row r="85" spans="2:4" s="138" customFormat="1">
      <c r="B85" s="98"/>
      <c r="C85" s="98"/>
      <c r="D85" s="98"/>
    </row>
    <row r="86" spans="2:4">
      <c r="B86" s="98"/>
      <c r="C86" s="98"/>
      <c r="D86" s="98"/>
    </row>
    <row r="87" spans="2:4">
      <c r="B87" s="98"/>
      <c r="C87" s="98"/>
      <c r="D87" s="98"/>
    </row>
    <row r="88" spans="2:4">
      <c r="B88" s="98"/>
      <c r="C88" s="98"/>
      <c r="D88" s="98"/>
    </row>
    <row r="89" spans="2:4">
      <c r="B89" s="98"/>
      <c r="C89" s="98"/>
      <c r="D89" s="98"/>
    </row>
    <row r="90" spans="2:4">
      <c r="B90" s="98"/>
      <c r="C90" s="98"/>
      <c r="D90" s="98"/>
    </row>
    <row r="91" spans="2:4">
      <c r="B91" s="98"/>
      <c r="C91" s="98"/>
      <c r="D91" s="98"/>
    </row>
    <row r="92" spans="2:4">
      <c r="B92" s="98"/>
      <c r="C92" s="98"/>
      <c r="D92" s="98"/>
    </row>
    <row r="93" spans="2:4">
      <c r="B93" s="98"/>
      <c r="C93" s="98"/>
      <c r="D93" s="98"/>
    </row>
    <row r="94" spans="2:4">
      <c r="B94" s="98"/>
      <c r="C94" s="98"/>
      <c r="D94" s="98"/>
    </row>
    <row r="95" spans="2:4">
      <c r="B95" s="98"/>
      <c r="C95" s="98"/>
      <c r="D95" s="98"/>
    </row>
    <row r="96" spans="2:4">
      <c r="B96" s="98"/>
      <c r="C96" s="98"/>
      <c r="D96" s="98"/>
    </row>
    <row r="97" spans="2:4">
      <c r="B97" s="98"/>
      <c r="C97" s="98"/>
      <c r="D97" s="98"/>
    </row>
    <row r="98" spans="2:4">
      <c r="B98" s="98"/>
      <c r="C98" s="98"/>
      <c r="D98" s="98"/>
    </row>
    <row r="99" spans="2:4">
      <c r="B99" s="98"/>
      <c r="C99" s="98"/>
      <c r="D99" s="98"/>
    </row>
    <row r="100" spans="2:4">
      <c r="B100" s="98"/>
      <c r="C100" s="98"/>
      <c r="D100" s="98"/>
    </row>
    <row r="101" spans="2:4">
      <c r="B101" s="98"/>
      <c r="C101" s="98"/>
      <c r="D101" s="98"/>
    </row>
    <row r="102" spans="2:4">
      <c r="B102" s="98"/>
      <c r="C102" s="98"/>
      <c r="D102" s="98"/>
    </row>
    <row r="103" spans="2:4">
      <c r="B103" s="98"/>
      <c r="C103" s="98"/>
      <c r="D103" s="98"/>
    </row>
    <row r="104" spans="2:4">
      <c r="B104" s="98"/>
      <c r="C104" s="98"/>
      <c r="D104" s="98"/>
    </row>
    <row r="105" spans="2:4">
      <c r="B105" s="98"/>
      <c r="C105" s="98"/>
      <c r="D105" s="98"/>
    </row>
    <row r="106" spans="2:4">
      <c r="B106" s="98"/>
      <c r="C106" s="98"/>
      <c r="D106" s="98"/>
    </row>
    <row r="107" spans="2:4">
      <c r="B107" s="98"/>
      <c r="C107" s="98"/>
      <c r="D107" s="98"/>
    </row>
  </sheetData>
  <sheetProtection sheet="1" objects="1" scenarios="1"/>
  <sortState ref="B12:E23">
    <sortCondition ref="B12:B23"/>
  </sortState>
  <mergeCells count="1">
    <mergeCell ref="B6:D6"/>
  </mergeCells>
  <phoneticPr fontId="5" type="noConversion"/>
  <conditionalFormatting sqref="B12">
    <cfRule type="cellIs" dxfId="5" priority="7" operator="equal">
      <formula>"NR3"</formula>
    </cfRule>
  </conditionalFormatting>
  <conditionalFormatting sqref="B26:B35 B37:B40">
    <cfRule type="cellIs" dxfId="4" priority="8" operator="equal">
      <formula>"NR3"</formula>
    </cfRule>
  </conditionalFormatting>
  <conditionalFormatting sqref="B15">
    <cfRule type="cellIs" dxfId="3" priority="5" operator="equal">
      <formula>"NR3"</formula>
    </cfRule>
  </conditionalFormatting>
  <conditionalFormatting sqref="B17">
    <cfRule type="cellIs" dxfId="2" priority="4" operator="equal">
      <formula>"NR3"</formula>
    </cfRule>
  </conditionalFormatting>
  <conditionalFormatting sqref="B16 B18:B23">
    <cfRule type="cellIs" dxfId="1" priority="3" operator="equal">
      <formula>"NR3"</formula>
    </cfRule>
  </conditionalFormatting>
  <conditionalFormatting sqref="B36">
    <cfRule type="cellIs" dxfId="0" priority="1" operator="equal">
      <formula>"NR3"</formula>
    </cfRule>
  </conditionalFormatting>
  <dataValidations count="1">
    <dataValidation allowBlank="1" showInputMessage="1" showErrorMessage="1" sqref="T26:XFD27 C5:C1048576 D26:D1048576 A1:B1048576 D1:XFD25 E26:R27 E28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6" t="s" vm="1">
        <v>257</v>
      </c>
    </row>
    <row r="2" spans="2:18">
      <c r="B2" s="56" t="s">
        <v>186</v>
      </c>
      <c r="C2" s="76" t="s">
        <v>258</v>
      </c>
    </row>
    <row r="3" spans="2:18">
      <c r="B3" s="56" t="s">
        <v>188</v>
      </c>
      <c r="C3" s="76" t="s">
        <v>259</v>
      </c>
    </row>
    <row r="4" spans="2:18">
      <c r="B4" s="56" t="s">
        <v>189</v>
      </c>
      <c r="C4" s="76">
        <v>2208</v>
      </c>
    </row>
    <row r="6" spans="2:18" ht="26.25" customHeight="1">
      <c r="B6" s="193" t="s">
        <v>227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124</v>
      </c>
      <c r="C7" s="30" t="s">
        <v>49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248</v>
      </c>
      <c r="M7" s="30" t="s">
        <v>226</v>
      </c>
      <c r="N7" s="30" t="s">
        <v>62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252</v>
      </c>
      <c r="M8" s="32" t="s">
        <v>246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256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120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251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85" zoomScaleNormal="85" workbookViewId="0">
      <selection activeCell="F33" sqref="F3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60" t="s">
        <v>187</v>
      </c>
      <c r="C1" s="161" t="s" vm="1">
        <v>257</v>
      </c>
      <c r="D1" s="150"/>
      <c r="E1" s="150"/>
      <c r="F1" s="150"/>
      <c r="G1" s="150"/>
      <c r="H1" s="150"/>
      <c r="I1" s="150"/>
      <c r="J1" s="150"/>
      <c r="K1" s="150"/>
      <c r="L1" s="150"/>
    </row>
    <row r="2" spans="2:14">
      <c r="B2" s="160" t="s">
        <v>186</v>
      </c>
      <c r="C2" s="161" t="s">
        <v>258</v>
      </c>
      <c r="D2" s="150"/>
      <c r="E2" s="150"/>
      <c r="F2" s="150"/>
      <c r="G2" s="150"/>
      <c r="H2" s="150"/>
      <c r="I2" s="150"/>
      <c r="J2" s="150"/>
      <c r="K2" s="150"/>
      <c r="L2" s="150"/>
    </row>
    <row r="3" spans="2:14">
      <c r="B3" s="160" t="s">
        <v>188</v>
      </c>
      <c r="C3" s="161" t="s">
        <v>259</v>
      </c>
      <c r="D3" s="150"/>
      <c r="E3" s="150"/>
      <c r="F3" s="150"/>
      <c r="G3" s="150"/>
      <c r="H3" s="150"/>
      <c r="I3" s="150"/>
      <c r="J3" s="150"/>
      <c r="K3" s="150"/>
      <c r="L3" s="150"/>
    </row>
    <row r="4" spans="2:14">
      <c r="B4" s="160" t="s">
        <v>189</v>
      </c>
      <c r="C4" s="161">
        <v>2208</v>
      </c>
      <c r="D4" s="150"/>
      <c r="E4" s="150"/>
      <c r="F4" s="150"/>
      <c r="G4" s="150"/>
      <c r="H4" s="150"/>
      <c r="I4" s="150"/>
      <c r="J4" s="150"/>
      <c r="K4" s="150"/>
      <c r="L4" s="150"/>
    </row>
    <row r="6" spans="2:14" ht="26.25" customHeight="1">
      <c r="B6" s="182" t="s">
        <v>216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</row>
    <row r="7" spans="2:14" s="3" customFormat="1" ht="63">
      <c r="B7" s="154" t="s">
        <v>123</v>
      </c>
      <c r="C7" s="155" t="s">
        <v>49</v>
      </c>
      <c r="D7" s="155" t="s">
        <v>125</v>
      </c>
      <c r="E7" s="155" t="s">
        <v>15</v>
      </c>
      <c r="F7" s="155" t="s">
        <v>69</v>
      </c>
      <c r="G7" s="155" t="s">
        <v>109</v>
      </c>
      <c r="H7" s="155" t="s">
        <v>17</v>
      </c>
      <c r="I7" s="155" t="s">
        <v>19</v>
      </c>
      <c r="J7" s="155" t="s">
        <v>65</v>
      </c>
      <c r="K7" s="155" t="s">
        <v>190</v>
      </c>
      <c r="L7" s="155" t="s">
        <v>191</v>
      </c>
      <c r="M7" s="1"/>
    </row>
    <row r="8" spans="2:14" s="3" customFormat="1" ht="28.5" customHeight="1">
      <c r="B8" s="156"/>
      <c r="C8" s="157"/>
      <c r="D8" s="157"/>
      <c r="E8" s="157"/>
      <c r="F8" s="157"/>
      <c r="G8" s="157"/>
      <c r="H8" s="157" t="s">
        <v>20</v>
      </c>
      <c r="I8" s="157" t="s">
        <v>20</v>
      </c>
      <c r="J8" s="157" t="s">
        <v>246</v>
      </c>
      <c r="K8" s="157" t="s">
        <v>20</v>
      </c>
      <c r="L8" s="157" t="s">
        <v>20</v>
      </c>
    </row>
    <row r="9" spans="2:14" s="4" customFormat="1" ht="18" customHeight="1">
      <c r="B9" s="158"/>
      <c r="C9" s="159" t="s">
        <v>1</v>
      </c>
      <c r="D9" s="159" t="s">
        <v>2</v>
      </c>
      <c r="E9" s="159" t="s">
        <v>3</v>
      </c>
      <c r="F9" s="159" t="s">
        <v>4</v>
      </c>
      <c r="G9" s="159" t="s">
        <v>5</v>
      </c>
      <c r="H9" s="159" t="s">
        <v>6</v>
      </c>
      <c r="I9" s="159" t="s">
        <v>7</v>
      </c>
      <c r="J9" s="159" t="s">
        <v>8</v>
      </c>
      <c r="K9" s="159" t="s">
        <v>9</v>
      </c>
      <c r="L9" s="159" t="s">
        <v>10</v>
      </c>
    </row>
    <row r="10" spans="2:14" s="4" customFormat="1" ht="18" customHeight="1">
      <c r="B10" s="175" t="s">
        <v>48</v>
      </c>
      <c r="C10" s="176"/>
      <c r="D10" s="176"/>
      <c r="E10" s="176"/>
      <c r="F10" s="176"/>
      <c r="G10" s="176"/>
      <c r="H10" s="176"/>
      <c r="I10" s="176"/>
      <c r="J10" s="177">
        <v>1430.7916399999999</v>
      </c>
      <c r="K10" s="178">
        <v>1</v>
      </c>
      <c r="L10" s="178">
        <v>1.1847492359895634E-2</v>
      </c>
    </row>
    <row r="11" spans="2:14">
      <c r="B11" s="175" t="s">
        <v>239</v>
      </c>
      <c r="C11" s="176"/>
      <c r="D11" s="176"/>
      <c r="E11" s="176"/>
      <c r="F11" s="176"/>
      <c r="G11" s="176"/>
      <c r="H11" s="176"/>
      <c r="I11" s="176"/>
      <c r="J11" s="177">
        <v>1430.7916399999999</v>
      </c>
      <c r="K11" s="178">
        <v>1</v>
      </c>
      <c r="L11" s="178">
        <v>1.1847492359895634E-2</v>
      </c>
    </row>
    <row r="12" spans="2:14">
      <c r="B12" s="174" t="s">
        <v>45</v>
      </c>
      <c r="C12" s="162"/>
      <c r="D12" s="162"/>
      <c r="E12" s="162"/>
      <c r="F12" s="162"/>
      <c r="G12" s="162"/>
      <c r="H12" s="162"/>
      <c r="I12" s="162"/>
      <c r="J12" s="166">
        <v>1199.8735199999999</v>
      </c>
      <c r="K12" s="167">
        <v>0.80095382444906871</v>
      </c>
      <c r="L12" s="167">
        <v>9.9354035651487878E-3</v>
      </c>
      <c r="M12" s="138"/>
      <c r="N12" s="138"/>
    </row>
    <row r="13" spans="2:14">
      <c r="B13" s="165" t="s">
        <v>1320</v>
      </c>
      <c r="C13" s="164" t="s">
        <v>1321</v>
      </c>
      <c r="D13" s="164">
        <v>11</v>
      </c>
      <c r="E13" s="164" t="s">
        <v>344</v>
      </c>
      <c r="F13" s="164" t="s">
        <v>170</v>
      </c>
      <c r="G13" s="170" t="s">
        <v>172</v>
      </c>
      <c r="H13" s="171">
        <v>0</v>
      </c>
      <c r="I13" s="171">
        <v>0</v>
      </c>
      <c r="J13" s="168">
        <v>-309.72647999999998</v>
      </c>
      <c r="K13" s="169">
        <v>-0.20821853069214302</v>
      </c>
      <c r="L13" s="169">
        <v>-2.5646516256254948E-3</v>
      </c>
      <c r="M13" s="138"/>
      <c r="N13" s="138"/>
    </row>
    <row r="14" spans="2:14">
      <c r="B14" s="165" t="s">
        <v>1322</v>
      </c>
      <c r="C14" s="164" t="s">
        <v>1323</v>
      </c>
      <c r="D14" s="164">
        <v>26</v>
      </c>
      <c r="E14" s="164" t="s">
        <v>344</v>
      </c>
      <c r="F14" s="164" t="s">
        <v>170</v>
      </c>
      <c r="G14" s="170" t="s">
        <v>172</v>
      </c>
      <c r="H14" s="171">
        <v>0</v>
      </c>
      <c r="I14" s="171">
        <v>0</v>
      </c>
      <c r="J14" s="168">
        <v>1509.6</v>
      </c>
      <c r="K14" s="169">
        <v>1.0089950513391439</v>
      </c>
      <c r="L14" s="169">
        <v>1.2500055190774283E-2</v>
      </c>
      <c r="M14" s="138"/>
      <c r="N14" s="138"/>
    </row>
    <row r="15" spans="2:14">
      <c r="B15" s="163"/>
      <c r="C15" s="164"/>
      <c r="D15" s="164"/>
      <c r="E15" s="164"/>
      <c r="F15" s="164"/>
      <c r="G15" s="164"/>
      <c r="H15" s="164"/>
      <c r="I15" s="164"/>
      <c r="J15" s="164"/>
      <c r="K15" s="169"/>
      <c r="L15" s="164"/>
      <c r="M15" s="138"/>
      <c r="N15" s="138"/>
    </row>
    <row r="16" spans="2:14">
      <c r="B16" s="174" t="s">
        <v>46</v>
      </c>
      <c r="C16" s="162"/>
      <c r="D16" s="162"/>
      <c r="E16" s="162"/>
      <c r="F16" s="162"/>
      <c r="G16" s="162"/>
      <c r="H16" s="162"/>
      <c r="I16" s="162"/>
      <c r="J16" s="166">
        <v>229.90662999999998</v>
      </c>
      <c r="K16" s="167">
        <v>0.19836530606439454</v>
      </c>
      <c r="L16" s="167">
        <v>1.9037132775072351E-3</v>
      </c>
      <c r="M16" s="138"/>
      <c r="N16" s="138"/>
    </row>
    <row r="17" spans="2:15">
      <c r="B17" s="165" t="s">
        <v>1322</v>
      </c>
      <c r="C17" s="164" t="s">
        <v>1324</v>
      </c>
      <c r="D17" s="164">
        <v>26</v>
      </c>
      <c r="E17" s="164" t="s">
        <v>344</v>
      </c>
      <c r="F17" s="164" t="s">
        <v>170</v>
      </c>
      <c r="G17" s="170" t="s">
        <v>174</v>
      </c>
      <c r="H17" s="171">
        <v>0</v>
      </c>
      <c r="I17" s="171">
        <v>0</v>
      </c>
      <c r="J17" s="168">
        <v>40.190539999999999</v>
      </c>
      <c r="K17" s="169">
        <v>2.7053665714373374E-2</v>
      </c>
      <c r="L17" s="169">
        <v>3.3279277169251555E-4</v>
      </c>
      <c r="M17" s="138"/>
      <c r="N17" s="138"/>
    </row>
    <row r="18" spans="2:15">
      <c r="B18" s="165" t="s">
        <v>1322</v>
      </c>
      <c r="C18" s="164" t="s">
        <v>1325</v>
      </c>
      <c r="D18" s="164">
        <v>26</v>
      </c>
      <c r="E18" s="164" t="s">
        <v>344</v>
      </c>
      <c r="F18" s="164" t="s">
        <v>170</v>
      </c>
      <c r="G18" s="170" t="s">
        <v>181</v>
      </c>
      <c r="H18" s="171">
        <v>0</v>
      </c>
      <c r="I18" s="171">
        <v>0</v>
      </c>
      <c r="J18" s="168">
        <v>35.282519999999998</v>
      </c>
      <c r="K18" s="169">
        <v>2.3749904869173017E-2</v>
      </c>
      <c r="L18" s="169">
        <v>2.9215252203868404E-4</v>
      </c>
      <c r="M18" s="138"/>
      <c r="N18" s="138"/>
    </row>
    <row r="19" spans="2:15">
      <c r="B19" s="165" t="s">
        <v>1322</v>
      </c>
      <c r="C19" s="164" t="s">
        <v>1326</v>
      </c>
      <c r="D19" s="164">
        <v>26</v>
      </c>
      <c r="E19" s="164" t="s">
        <v>344</v>
      </c>
      <c r="F19" s="164" t="s">
        <v>170</v>
      </c>
      <c r="G19" s="170" t="s">
        <v>171</v>
      </c>
      <c r="H19" s="171">
        <v>0</v>
      </c>
      <c r="I19" s="171">
        <v>0</v>
      </c>
      <c r="J19" s="168">
        <v>154.07</v>
      </c>
      <c r="K19" s="169">
        <v>0.10425712621608767</v>
      </c>
      <c r="L19" s="169">
        <v>1.2757574875745851E-3</v>
      </c>
      <c r="M19" s="138"/>
      <c r="N19" s="138"/>
    </row>
    <row r="20" spans="2:15">
      <c r="B20" s="165" t="s">
        <v>1322</v>
      </c>
      <c r="C20" s="164" t="s">
        <v>1327</v>
      </c>
      <c r="D20" s="164">
        <v>26</v>
      </c>
      <c r="E20" s="164" t="s">
        <v>344</v>
      </c>
      <c r="F20" s="164" t="s">
        <v>170</v>
      </c>
      <c r="G20" s="170" t="s">
        <v>180</v>
      </c>
      <c r="H20" s="171">
        <v>0</v>
      </c>
      <c r="I20" s="171">
        <v>0</v>
      </c>
      <c r="J20" s="168">
        <v>0.13356999999999999</v>
      </c>
      <c r="K20" s="169">
        <v>8.991066378975878E-5</v>
      </c>
      <c r="L20" s="169">
        <v>1.1060097852621363E-6</v>
      </c>
      <c r="M20" s="139"/>
      <c r="N20" s="139"/>
      <c r="O20" s="113"/>
    </row>
    <row r="21" spans="2:15">
      <c r="B21" s="165" t="s">
        <v>1322</v>
      </c>
      <c r="C21" s="164" t="s">
        <v>1328</v>
      </c>
      <c r="D21" s="164">
        <v>26</v>
      </c>
      <c r="E21" s="164" t="s">
        <v>344</v>
      </c>
      <c r="F21" s="164" t="s">
        <v>170</v>
      </c>
      <c r="G21" s="170" t="s">
        <v>173</v>
      </c>
      <c r="H21" s="171">
        <v>0</v>
      </c>
      <c r="I21" s="171">
        <v>0</v>
      </c>
      <c r="J21" s="168">
        <v>0.23</v>
      </c>
      <c r="K21" s="169">
        <v>4.3214698600970686E-2</v>
      </c>
      <c r="L21" s="169">
        <v>1.9044864161884506E-6</v>
      </c>
      <c r="M21" s="138"/>
      <c r="N21" s="138"/>
    </row>
    <row r="22" spans="2:15">
      <c r="B22" s="163"/>
      <c r="C22" s="164"/>
      <c r="D22" s="164"/>
      <c r="E22" s="164"/>
      <c r="F22" s="164"/>
      <c r="G22" s="164"/>
      <c r="H22" s="164"/>
      <c r="I22" s="164"/>
      <c r="J22" s="164"/>
      <c r="K22" s="169"/>
      <c r="L22" s="164"/>
      <c r="M22" s="138"/>
      <c r="N22" s="138"/>
    </row>
    <row r="23" spans="2:15">
      <c r="B23" s="174" t="s">
        <v>47</v>
      </c>
      <c r="C23" s="162"/>
      <c r="D23" s="162"/>
      <c r="E23" s="162"/>
      <c r="F23" s="162"/>
      <c r="G23" s="162"/>
      <c r="H23" s="162"/>
      <c r="I23" s="162"/>
      <c r="J23" s="166">
        <v>1.01149</v>
      </c>
      <c r="K23" s="167">
        <v>6.8086948653667072E-4</v>
      </c>
      <c r="L23" s="167">
        <v>8.3755172396106786E-6</v>
      </c>
      <c r="M23" s="138"/>
      <c r="N23" s="138"/>
    </row>
    <row r="24" spans="2:15">
      <c r="B24" s="165" t="s">
        <v>1319</v>
      </c>
      <c r="C24" s="164" t="s">
        <v>1329</v>
      </c>
      <c r="D24" s="164">
        <v>95</v>
      </c>
      <c r="E24" s="164" t="s">
        <v>817</v>
      </c>
      <c r="F24" s="164"/>
      <c r="G24" s="170" t="s">
        <v>172</v>
      </c>
      <c r="H24" s="171">
        <v>0</v>
      </c>
      <c r="I24" s="171">
        <v>0</v>
      </c>
      <c r="J24" s="168">
        <v>1.01149</v>
      </c>
      <c r="K24" s="169">
        <v>6.8086948653667072E-4</v>
      </c>
      <c r="L24" s="169">
        <v>8.3755172396106786E-6</v>
      </c>
      <c r="M24" s="138"/>
      <c r="N24" s="138"/>
    </row>
    <row r="25" spans="2:15">
      <c r="B25" s="163"/>
      <c r="C25" s="164"/>
      <c r="D25" s="164"/>
      <c r="E25" s="164"/>
      <c r="F25" s="164"/>
      <c r="G25" s="164"/>
      <c r="H25" s="164"/>
      <c r="I25" s="164"/>
      <c r="J25" s="164"/>
      <c r="K25" s="169"/>
      <c r="L25" s="164"/>
      <c r="M25" s="138"/>
      <c r="N25" s="138"/>
    </row>
    <row r="26" spans="2:15"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38"/>
      <c r="N26" s="138"/>
    </row>
    <row r="27" spans="2:15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38"/>
      <c r="N27" s="138"/>
    </row>
    <row r="28" spans="2:15">
      <c r="B28" s="172" t="s">
        <v>256</v>
      </c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38"/>
      <c r="N28" s="138"/>
    </row>
    <row r="29" spans="2:15">
      <c r="B29" s="172" t="s">
        <v>120</v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38"/>
      <c r="N29" s="138"/>
    </row>
    <row r="30" spans="2:15">
      <c r="B30" s="172" t="s">
        <v>241</v>
      </c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38"/>
      <c r="N30" s="138"/>
    </row>
    <row r="31" spans="2:15">
      <c r="B31" s="172" t="s">
        <v>251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38"/>
      <c r="N31" s="138"/>
    </row>
    <row r="32" spans="2:15"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2:12"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2:12"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</row>
    <row r="35" spans="2:1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2:12"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  <row r="37" spans="2:12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</row>
    <row r="38" spans="2:12"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</row>
    <row r="39" spans="2:12"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2:12"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2:12"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</row>
    <row r="42" spans="2:12"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</row>
    <row r="43" spans="2:12"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2:12"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</row>
    <row r="45" spans="2:12"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</row>
    <row r="46" spans="2:12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</row>
    <row r="47" spans="2:12"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</row>
    <row r="48" spans="2:12"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</row>
    <row r="49" spans="2:12"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</row>
    <row r="50" spans="2:12"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</row>
    <row r="51" spans="2:12"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</row>
    <row r="52" spans="2:12"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</row>
    <row r="53" spans="2:12"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</row>
    <row r="54" spans="2:12"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</row>
    <row r="55" spans="2:12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</row>
    <row r="56" spans="2:12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</row>
    <row r="57" spans="2:12"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</row>
    <row r="58" spans="2:12"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</row>
    <row r="59" spans="2:12"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</row>
    <row r="60" spans="2:12"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</row>
    <row r="61" spans="2:12"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</row>
    <row r="62" spans="2:12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2:12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2:12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2:12"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2:12"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</row>
    <row r="67" spans="2:12"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</row>
    <row r="68" spans="2:12"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</row>
    <row r="69" spans="2:12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</row>
    <row r="70" spans="2:12"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</row>
    <row r="71" spans="2:12"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</row>
    <row r="72" spans="2:12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2:12"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</row>
    <row r="74" spans="2:12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2: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2: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</row>
    <row r="77" spans="2: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</row>
    <row r="78" spans="2:12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</row>
    <row r="79" spans="2:12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</row>
    <row r="80" spans="2:12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2:12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</row>
    <row r="82" spans="2:12"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</row>
    <row r="83" spans="2:12"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</row>
    <row r="84" spans="2:12"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</row>
    <row r="85" spans="2:12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</row>
    <row r="86" spans="2:12"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</row>
    <row r="87" spans="2:12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</row>
    <row r="88" spans="2:12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</row>
    <row r="89" spans="2:12"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</row>
    <row r="90" spans="2:12"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2:12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2:12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2:12"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2:12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</row>
    <row r="95" spans="2:12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  <row r="96" spans="2:12"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2:12"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2:12"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2:12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2:12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2:12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2:12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2:12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2:12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</row>
    <row r="105" spans="2:12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2:12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2:12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  <row r="108" spans="2:12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</row>
    <row r="109" spans="2:12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2:12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</row>
    <row r="111" spans="2:12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</row>
    <row r="112" spans="2:12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</row>
    <row r="113" spans="2:12"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</row>
    <row r="114" spans="2:12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</row>
    <row r="115" spans="2:12"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</row>
    <row r="116" spans="2:12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</row>
    <row r="117" spans="2:12"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</row>
    <row r="118" spans="2:12"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</row>
    <row r="119" spans="2:12"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</row>
    <row r="120" spans="2:12"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</row>
    <row r="121" spans="2:12"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</row>
    <row r="122" spans="2:12"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</row>
    <row r="123" spans="2:12"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</row>
    <row r="124" spans="2:12"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</row>
    <row r="125" spans="2:12">
      <c r="B125" s="150"/>
      <c r="C125" s="150"/>
      <c r="D125" s="151"/>
      <c r="E125" s="150"/>
      <c r="F125" s="150"/>
      <c r="G125" s="150"/>
      <c r="H125" s="150"/>
      <c r="I125" s="150"/>
      <c r="J125" s="150"/>
      <c r="K125" s="150"/>
      <c r="L125" s="150"/>
    </row>
    <row r="126" spans="2:12">
      <c r="B126" s="150"/>
      <c r="C126" s="150"/>
      <c r="D126" s="151"/>
      <c r="E126" s="150"/>
      <c r="F126" s="150"/>
      <c r="G126" s="150"/>
      <c r="H126" s="150"/>
      <c r="I126" s="150"/>
      <c r="J126" s="150"/>
      <c r="K126" s="150"/>
      <c r="L126" s="150"/>
    </row>
    <row r="127" spans="2:12">
      <c r="B127" s="150"/>
      <c r="C127" s="150"/>
      <c r="D127" s="151"/>
      <c r="E127" s="150"/>
      <c r="F127" s="150"/>
      <c r="G127" s="150"/>
      <c r="H127" s="150"/>
      <c r="I127" s="150"/>
      <c r="J127" s="150"/>
      <c r="K127" s="150"/>
      <c r="L127" s="150"/>
    </row>
    <row r="128" spans="2:12">
      <c r="B128" s="150"/>
      <c r="C128" s="150"/>
      <c r="D128" s="151"/>
      <c r="E128" s="150"/>
      <c r="F128" s="150"/>
      <c r="G128" s="150"/>
      <c r="H128" s="150"/>
      <c r="I128" s="150"/>
      <c r="J128" s="150"/>
      <c r="K128" s="150"/>
      <c r="L128" s="150"/>
    </row>
    <row r="129" spans="4:4">
      <c r="D129" s="151"/>
    </row>
    <row r="130" spans="4:4">
      <c r="D130" s="151"/>
    </row>
    <row r="131" spans="4:4">
      <c r="D131" s="151"/>
    </row>
    <row r="132" spans="4:4">
      <c r="D132" s="151"/>
    </row>
    <row r="133" spans="4:4">
      <c r="D133" s="151"/>
    </row>
    <row r="134" spans="4:4">
      <c r="D134" s="151"/>
    </row>
    <row r="135" spans="4:4">
      <c r="D135" s="151"/>
    </row>
    <row r="136" spans="4:4">
      <c r="D136" s="151"/>
    </row>
    <row r="137" spans="4:4">
      <c r="D137" s="151"/>
    </row>
    <row r="138" spans="4:4">
      <c r="D138" s="151"/>
    </row>
    <row r="139" spans="4:4">
      <c r="D139" s="151"/>
    </row>
    <row r="140" spans="4:4">
      <c r="D140" s="151"/>
    </row>
    <row r="141" spans="4:4">
      <c r="D141" s="151"/>
    </row>
    <row r="142" spans="4:4">
      <c r="D142" s="151"/>
    </row>
    <row r="143" spans="4:4">
      <c r="D143" s="151"/>
    </row>
    <row r="144" spans="4:4">
      <c r="D144" s="151"/>
    </row>
    <row r="145" spans="4:4">
      <c r="D145" s="151"/>
    </row>
    <row r="146" spans="4:4">
      <c r="D146" s="151"/>
    </row>
    <row r="147" spans="4:4">
      <c r="D147" s="151"/>
    </row>
    <row r="148" spans="4:4">
      <c r="D148" s="151"/>
    </row>
    <row r="149" spans="4:4">
      <c r="D149" s="151"/>
    </row>
    <row r="150" spans="4:4">
      <c r="D150" s="151"/>
    </row>
    <row r="151" spans="4:4">
      <c r="D151" s="151"/>
    </row>
    <row r="152" spans="4:4">
      <c r="D152" s="151"/>
    </row>
    <row r="153" spans="4:4">
      <c r="D153" s="151"/>
    </row>
    <row r="154" spans="4:4">
      <c r="D154" s="151"/>
    </row>
    <row r="155" spans="4:4">
      <c r="D155" s="151"/>
    </row>
    <row r="156" spans="4:4">
      <c r="D156" s="151"/>
    </row>
    <row r="157" spans="4:4">
      <c r="D157" s="151"/>
    </row>
    <row r="158" spans="4:4">
      <c r="D158" s="151"/>
    </row>
    <row r="159" spans="4:4">
      <c r="D159" s="151"/>
    </row>
    <row r="160" spans="4:4">
      <c r="D160" s="151"/>
    </row>
    <row r="161" spans="4:4">
      <c r="D161" s="151"/>
    </row>
    <row r="162" spans="4:4">
      <c r="D162" s="151"/>
    </row>
    <row r="163" spans="4:4">
      <c r="D163" s="151"/>
    </row>
    <row r="164" spans="4:4">
      <c r="D164" s="151"/>
    </row>
    <row r="165" spans="4:4">
      <c r="D165" s="151"/>
    </row>
    <row r="166" spans="4:4">
      <c r="D166" s="151"/>
    </row>
    <row r="167" spans="4:4">
      <c r="D167" s="151"/>
    </row>
    <row r="168" spans="4:4">
      <c r="D168" s="151"/>
    </row>
    <row r="169" spans="4:4">
      <c r="D169" s="151"/>
    </row>
    <row r="170" spans="4:4">
      <c r="D170" s="151"/>
    </row>
    <row r="171" spans="4:4">
      <c r="D171" s="151"/>
    </row>
    <row r="172" spans="4:4">
      <c r="D172" s="151"/>
    </row>
    <row r="173" spans="4:4">
      <c r="D173" s="151"/>
    </row>
    <row r="174" spans="4:4">
      <c r="D174" s="151"/>
    </row>
    <row r="175" spans="4:4">
      <c r="D175" s="151"/>
    </row>
    <row r="176" spans="4:4">
      <c r="D176" s="151"/>
    </row>
    <row r="177" spans="4:4">
      <c r="D177" s="151"/>
    </row>
    <row r="178" spans="4:4">
      <c r="D178" s="151"/>
    </row>
    <row r="179" spans="4:4">
      <c r="D179" s="151"/>
    </row>
    <row r="180" spans="4:4">
      <c r="D180" s="151"/>
    </row>
    <row r="181" spans="4:4">
      <c r="D181" s="151"/>
    </row>
    <row r="182" spans="4:4">
      <c r="D182" s="151"/>
    </row>
    <row r="183" spans="4:4">
      <c r="D183" s="151"/>
    </row>
    <row r="184" spans="4:4">
      <c r="D184" s="151"/>
    </row>
    <row r="185" spans="4:4">
      <c r="D185" s="151"/>
    </row>
    <row r="186" spans="4:4">
      <c r="D186" s="151"/>
    </row>
    <row r="187" spans="4:4">
      <c r="D187" s="151"/>
    </row>
    <row r="188" spans="4:4">
      <c r="D188" s="151"/>
    </row>
    <row r="189" spans="4:4">
      <c r="D189" s="151"/>
    </row>
    <row r="190" spans="4:4">
      <c r="D190" s="151"/>
    </row>
    <row r="191" spans="4:4">
      <c r="D191" s="151"/>
    </row>
    <row r="192" spans="4:4">
      <c r="D192" s="151"/>
    </row>
    <row r="193" spans="4:4">
      <c r="D193" s="151"/>
    </row>
    <row r="194" spans="4:4">
      <c r="D194" s="151"/>
    </row>
    <row r="195" spans="4:4">
      <c r="D195" s="151"/>
    </row>
    <row r="196" spans="4:4">
      <c r="D196" s="151"/>
    </row>
    <row r="197" spans="4:4">
      <c r="D197" s="151"/>
    </row>
    <row r="198" spans="4:4">
      <c r="D198" s="151"/>
    </row>
    <row r="199" spans="4:4">
      <c r="D199" s="151"/>
    </row>
    <row r="200" spans="4:4">
      <c r="D200" s="151"/>
    </row>
    <row r="201" spans="4:4">
      <c r="D201" s="151"/>
    </row>
    <row r="202" spans="4:4">
      <c r="D202" s="151"/>
    </row>
    <row r="203" spans="4:4">
      <c r="D203" s="151"/>
    </row>
    <row r="204" spans="4:4">
      <c r="D204" s="151"/>
    </row>
    <row r="205" spans="4:4">
      <c r="D205" s="151"/>
    </row>
    <row r="206" spans="4:4">
      <c r="D206" s="151"/>
    </row>
    <row r="207" spans="4:4">
      <c r="D207" s="151"/>
    </row>
    <row r="208" spans="4:4">
      <c r="D208" s="151"/>
    </row>
    <row r="209" spans="4:4">
      <c r="D209" s="151"/>
    </row>
    <row r="210" spans="4:4">
      <c r="D210" s="151"/>
    </row>
    <row r="211" spans="4:4">
      <c r="D211" s="151"/>
    </row>
    <row r="212" spans="4:4">
      <c r="D212" s="151"/>
    </row>
    <row r="213" spans="4:4">
      <c r="D213" s="151"/>
    </row>
    <row r="214" spans="4:4">
      <c r="D214" s="151"/>
    </row>
    <row r="215" spans="4:4">
      <c r="D215" s="151"/>
    </row>
    <row r="216" spans="4:4">
      <c r="D216" s="151"/>
    </row>
    <row r="217" spans="4:4">
      <c r="D217" s="151"/>
    </row>
    <row r="218" spans="4:4">
      <c r="D218" s="151"/>
    </row>
    <row r="219" spans="4:4">
      <c r="D219" s="151"/>
    </row>
    <row r="220" spans="4:4">
      <c r="D220" s="151"/>
    </row>
    <row r="221" spans="4:4">
      <c r="D221" s="151"/>
    </row>
    <row r="222" spans="4:4">
      <c r="D222" s="151"/>
    </row>
    <row r="223" spans="4:4">
      <c r="D223" s="151"/>
    </row>
    <row r="224" spans="4:4">
      <c r="D224" s="151"/>
    </row>
    <row r="225" spans="4:4">
      <c r="D225" s="151"/>
    </row>
    <row r="226" spans="4:4">
      <c r="D226" s="151"/>
    </row>
    <row r="227" spans="4:4">
      <c r="D227" s="151"/>
    </row>
    <row r="228" spans="4:4">
      <c r="D228" s="151"/>
    </row>
    <row r="229" spans="4:4">
      <c r="D229" s="151"/>
    </row>
    <row r="230" spans="4:4">
      <c r="D230" s="151"/>
    </row>
    <row r="231" spans="4:4">
      <c r="D231" s="151"/>
    </row>
    <row r="232" spans="4:4">
      <c r="D232" s="151"/>
    </row>
    <row r="233" spans="4:4">
      <c r="D233" s="151"/>
    </row>
    <row r="234" spans="4:4">
      <c r="D234" s="151"/>
    </row>
    <row r="235" spans="4:4">
      <c r="D235" s="151"/>
    </row>
    <row r="236" spans="4:4">
      <c r="D236" s="151"/>
    </row>
    <row r="237" spans="4:4">
      <c r="D237" s="151"/>
    </row>
    <row r="238" spans="4:4">
      <c r="D238" s="151"/>
    </row>
    <row r="239" spans="4:4">
      <c r="D239" s="151"/>
    </row>
    <row r="240" spans="4:4">
      <c r="D240" s="151"/>
    </row>
    <row r="241" spans="4:4">
      <c r="D241" s="151"/>
    </row>
    <row r="242" spans="4:4">
      <c r="D242" s="151"/>
    </row>
    <row r="243" spans="4:4">
      <c r="D243" s="151"/>
    </row>
    <row r="244" spans="4:4">
      <c r="D244" s="151"/>
    </row>
    <row r="245" spans="4:4">
      <c r="D245" s="151"/>
    </row>
    <row r="246" spans="4:4">
      <c r="D246" s="151"/>
    </row>
    <row r="247" spans="4:4">
      <c r="D247" s="151"/>
    </row>
    <row r="248" spans="4:4">
      <c r="D248" s="151"/>
    </row>
    <row r="249" spans="4:4">
      <c r="D249" s="151"/>
    </row>
    <row r="250" spans="4:4">
      <c r="D250" s="151"/>
    </row>
    <row r="251" spans="4:4">
      <c r="D251" s="151"/>
    </row>
    <row r="252" spans="4:4">
      <c r="D252" s="151"/>
    </row>
    <row r="253" spans="4:4">
      <c r="D253" s="151"/>
    </row>
    <row r="254" spans="4:4">
      <c r="D254" s="151"/>
    </row>
    <row r="255" spans="4:4">
      <c r="D255" s="151"/>
    </row>
    <row r="256" spans="4:4">
      <c r="D256" s="151"/>
    </row>
    <row r="257" spans="4:4">
      <c r="D257" s="151"/>
    </row>
    <row r="258" spans="4:4">
      <c r="D258" s="151"/>
    </row>
    <row r="259" spans="4:4">
      <c r="D259" s="151"/>
    </row>
    <row r="260" spans="4:4">
      <c r="D260" s="151"/>
    </row>
    <row r="261" spans="4:4">
      <c r="D261" s="151"/>
    </row>
    <row r="262" spans="4:4">
      <c r="D262" s="151"/>
    </row>
    <row r="263" spans="4:4">
      <c r="D263" s="151"/>
    </row>
    <row r="264" spans="4:4">
      <c r="D264" s="151"/>
    </row>
    <row r="265" spans="4:4">
      <c r="D265" s="151"/>
    </row>
    <row r="266" spans="4:4">
      <c r="D266" s="151"/>
    </row>
    <row r="267" spans="4:4">
      <c r="D267" s="151"/>
    </row>
    <row r="268" spans="4:4">
      <c r="D268" s="151"/>
    </row>
    <row r="269" spans="4:4">
      <c r="D269" s="151"/>
    </row>
    <row r="270" spans="4:4">
      <c r="D270" s="151"/>
    </row>
    <row r="271" spans="4:4">
      <c r="D271" s="151"/>
    </row>
    <row r="272" spans="4:4">
      <c r="D272" s="151"/>
    </row>
    <row r="273" spans="4:4">
      <c r="D273" s="151"/>
    </row>
    <row r="274" spans="4:4">
      <c r="D274" s="151"/>
    </row>
    <row r="275" spans="4:4">
      <c r="D275" s="151"/>
    </row>
    <row r="276" spans="4:4">
      <c r="D276" s="151"/>
    </row>
    <row r="277" spans="4:4">
      <c r="D277" s="151"/>
    </row>
    <row r="278" spans="4:4">
      <c r="D278" s="151"/>
    </row>
    <row r="279" spans="4:4">
      <c r="D279" s="151"/>
    </row>
    <row r="280" spans="4:4">
      <c r="D280" s="151"/>
    </row>
    <row r="281" spans="4:4">
      <c r="D281" s="151"/>
    </row>
    <row r="282" spans="4:4">
      <c r="D282" s="151"/>
    </row>
    <row r="283" spans="4:4">
      <c r="D283" s="151"/>
    </row>
    <row r="284" spans="4:4">
      <c r="D284" s="151"/>
    </row>
    <row r="285" spans="4:4">
      <c r="D285" s="151"/>
    </row>
    <row r="286" spans="4:4">
      <c r="D286" s="151"/>
    </row>
    <row r="287" spans="4:4">
      <c r="D287" s="151"/>
    </row>
    <row r="288" spans="4:4">
      <c r="D288" s="151"/>
    </row>
    <row r="289" spans="4:4">
      <c r="D289" s="151"/>
    </row>
    <row r="290" spans="4:4">
      <c r="D290" s="151"/>
    </row>
    <row r="291" spans="4:4">
      <c r="D291" s="151"/>
    </row>
    <row r="292" spans="4:4">
      <c r="D292" s="151"/>
    </row>
    <row r="293" spans="4:4">
      <c r="D293" s="151"/>
    </row>
    <row r="294" spans="4:4">
      <c r="D294" s="151"/>
    </row>
    <row r="295" spans="4:4">
      <c r="D295" s="151"/>
    </row>
    <row r="296" spans="4:4">
      <c r="D296" s="151"/>
    </row>
    <row r="297" spans="4:4">
      <c r="D297" s="151"/>
    </row>
    <row r="298" spans="4:4">
      <c r="D298" s="151"/>
    </row>
    <row r="299" spans="4:4">
      <c r="D299" s="151"/>
    </row>
    <row r="300" spans="4:4">
      <c r="D300" s="151"/>
    </row>
    <row r="301" spans="4:4">
      <c r="D301" s="151"/>
    </row>
    <row r="302" spans="4:4">
      <c r="D302" s="151"/>
    </row>
    <row r="303" spans="4:4">
      <c r="D303" s="151"/>
    </row>
    <row r="304" spans="4:4">
      <c r="D304" s="151"/>
    </row>
    <row r="305" spans="4:4">
      <c r="D305" s="151"/>
    </row>
    <row r="306" spans="4:4">
      <c r="D306" s="151"/>
    </row>
    <row r="307" spans="4:4">
      <c r="D307" s="151"/>
    </row>
    <row r="308" spans="4:4">
      <c r="D308" s="151"/>
    </row>
    <row r="309" spans="4:4">
      <c r="D309" s="151"/>
    </row>
    <row r="310" spans="4:4">
      <c r="D310" s="151"/>
    </row>
    <row r="311" spans="4:4">
      <c r="D311" s="151"/>
    </row>
    <row r="312" spans="4:4">
      <c r="D312" s="151"/>
    </row>
    <row r="313" spans="4:4">
      <c r="D313" s="151"/>
    </row>
    <row r="314" spans="4:4">
      <c r="D314" s="151"/>
    </row>
    <row r="315" spans="4:4">
      <c r="D315" s="151"/>
    </row>
    <row r="316" spans="4:4">
      <c r="D316" s="151"/>
    </row>
    <row r="317" spans="4:4">
      <c r="D317" s="151"/>
    </row>
    <row r="318" spans="4:4">
      <c r="D318" s="151"/>
    </row>
    <row r="319" spans="4:4">
      <c r="D319" s="151"/>
    </row>
    <row r="320" spans="4:4">
      <c r="D320" s="151"/>
    </row>
    <row r="321" spans="4:4">
      <c r="D321" s="151"/>
    </row>
    <row r="322" spans="4:4">
      <c r="D322" s="151"/>
    </row>
    <row r="323" spans="4:4">
      <c r="D323" s="151"/>
    </row>
    <row r="324" spans="4:4">
      <c r="D324" s="151"/>
    </row>
    <row r="325" spans="4:4">
      <c r="D325" s="151"/>
    </row>
    <row r="326" spans="4:4">
      <c r="D326" s="151"/>
    </row>
    <row r="327" spans="4:4">
      <c r="D327" s="151"/>
    </row>
    <row r="328" spans="4:4">
      <c r="D328" s="151"/>
    </row>
    <row r="329" spans="4:4">
      <c r="D329" s="151"/>
    </row>
    <row r="330" spans="4:4">
      <c r="D330" s="151"/>
    </row>
    <row r="331" spans="4:4">
      <c r="D331" s="151"/>
    </row>
    <row r="332" spans="4:4">
      <c r="D332" s="151"/>
    </row>
    <row r="333" spans="4:4">
      <c r="D333" s="151"/>
    </row>
    <row r="334" spans="4:4">
      <c r="D334" s="151"/>
    </row>
    <row r="335" spans="4:4">
      <c r="D335" s="151"/>
    </row>
    <row r="336" spans="4:4">
      <c r="D336" s="151"/>
    </row>
    <row r="337" spans="4:4">
      <c r="D337" s="151"/>
    </row>
    <row r="338" spans="4:4">
      <c r="D338" s="151"/>
    </row>
    <row r="339" spans="4:4">
      <c r="D339" s="151"/>
    </row>
    <row r="340" spans="4:4">
      <c r="D340" s="151"/>
    </row>
    <row r="341" spans="4:4">
      <c r="D341" s="151"/>
    </row>
    <row r="342" spans="4:4">
      <c r="D342" s="151"/>
    </row>
    <row r="343" spans="4:4">
      <c r="D343" s="151"/>
    </row>
    <row r="344" spans="4:4">
      <c r="D344" s="151"/>
    </row>
    <row r="345" spans="4:4">
      <c r="D345" s="151"/>
    </row>
    <row r="346" spans="4:4">
      <c r="D346" s="151"/>
    </row>
    <row r="347" spans="4:4">
      <c r="D347" s="151"/>
    </row>
    <row r="348" spans="4:4">
      <c r="D348" s="151"/>
    </row>
    <row r="349" spans="4:4">
      <c r="D349" s="151"/>
    </row>
    <row r="350" spans="4:4">
      <c r="D350" s="151"/>
    </row>
    <row r="351" spans="4:4">
      <c r="D351" s="151"/>
    </row>
    <row r="352" spans="4:4">
      <c r="D352" s="151"/>
    </row>
    <row r="353" spans="4:4">
      <c r="D353" s="151"/>
    </row>
    <row r="354" spans="4:4">
      <c r="D354" s="151"/>
    </row>
    <row r="355" spans="4:4">
      <c r="D355" s="151"/>
    </row>
    <row r="356" spans="4:4">
      <c r="D356" s="151"/>
    </row>
    <row r="357" spans="4:4">
      <c r="D357" s="151"/>
    </row>
    <row r="358" spans="4:4">
      <c r="D358" s="151"/>
    </row>
    <row r="359" spans="4:4">
      <c r="D359" s="151"/>
    </row>
    <row r="360" spans="4:4">
      <c r="D360" s="151"/>
    </row>
    <row r="361" spans="4:4">
      <c r="D361" s="151"/>
    </row>
    <row r="362" spans="4:4">
      <c r="D362" s="151"/>
    </row>
    <row r="363" spans="4:4">
      <c r="D363" s="151"/>
    </row>
    <row r="364" spans="4:4">
      <c r="D364" s="151"/>
    </row>
    <row r="365" spans="4:4">
      <c r="D365" s="151"/>
    </row>
    <row r="366" spans="4:4">
      <c r="D366" s="151"/>
    </row>
    <row r="367" spans="4:4">
      <c r="D367" s="151"/>
    </row>
    <row r="368" spans="4:4">
      <c r="D368" s="151"/>
    </row>
    <row r="369" spans="4:4">
      <c r="D369" s="151"/>
    </row>
    <row r="370" spans="4:4">
      <c r="D370" s="151"/>
    </row>
    <row r="371" spans="4:4">
      <c r="D371" s="151"/>
    </row>
    <row r="372" spans="4:4">
      <c r="D372" s="151"/>
    </row>
    <row r="373" spans="4:4">
      <c r="D373" s="151"/>
    </row>
    <row r="374" spans="4:4">
      <c r="D374" s="151"/>
    </row>
    <row r="375" spans="4:4">
      <c r="D375" s="151"/>
    </row>
    <row r="376" spans="4:4">
      <c r="D376" s="151"/>
    </row>
    <row r="377" spans="4:4">
      <c r="D377" s="151"/>
    </row>
    <row r="378" spans="4:4">
      <c r="D378" s="151"/>
    </row>
    <row r="379" spans="4:4">
      <c r="D379" s="151"/>
    </row>
    <row r="380" spans="4:4">
      <c r="D380" s="151"/>
    </row>
    <row r="381" spans="4:4">
      <c r="D381" s="151"/>
    </row>
    <row r="382" spans="4:4">
      <c r="D382" s="151"/>
    </row>
    <row r="383" spans="4:4">
      <c r="D383" s="151"/>
    </row>
    <row r="384" spans="4:4">
      <c r="D384" s="151"/>
    </row>
    <row r="385" spans="4:4">
      <c r="D385" s="151"/>
    </row>
    <row r="386" spans="4:4">
      <c r="D386" s="151"/>
    </row>
    <row r="387" spans="4:4">
      <c r="D387" s="151"/>
    </row>
    <row r="388" spans="4:4">
      <c r="D388" s="151"/>
    </row>
    <row r="389" spans="4:4">
      <c r="D389" s="151"/>
    </row>
    <row r="390" spans="4:4">
      <c r="D390" s="151"/>
    </row>
    <row r="391" spans="4:4">
      <c r="D391" s="151"/>
    </row>
    <row r="392" spans="4:4">
      <c r="D392" s="151"/>
    </row>
    <row r="393" spans="4:4">
      <c r="D393" s="151"/>
    </row>
    <row r="394" spans="4:4">
      <c r="D394" s="151"/>
    </row>
    <row r="395" spans="4:4">
      <c r="D395" s="151"/>
    </row>
    <row r="396" spans="4:4">
      <c r="D396" s="151"/>
    </row>
    <row r="397" spans="4:4">
      <c r="D397" s="151"/>
    </row>
    <row r="398" spans="4:4">
      <c r="D398" s="151"/>
    </row>
    <row r="399" spans="4:4">
      <c r="D399" s="151"/>
    </row>
    <row r="400" spans="4:4">
      <c r="D400" s="151"/>
    </row>
    <row r="401" spans="4:4">
      <c r="D401" s="151"/>
    </row>
    <row r="402" spans="4:4">
      <c r="D402" s="151"/>
    </row>
    <row r="403" spans="4:4">
      <c r="D403" s="151"/>
    </row>
    <row r="404" spans="4:4">
      <c r="D404" s="151"/>
    </row>
    <row r="405" spans="4:4">
      <c r="D405" s="151"/>
    </row>
    <row r="406" spans="4:4">
      <c r="D406" s="151"/>
    </row>
    <row r="407" spans="4:4">
      <c r="D407" s="151"/>
    </row>
    <row r="408" spans="4:4">
      <c r="D408" s="151"/>
    </row>
    <row r="409" spans="4:4">
      <c r="D409" s="151"/>
    </row>
    <row r="410" spans="4:4">
      <c r="D410" s="151"/>
    </row>
    <row r="411" spans="4:4">
      <c r="D411" s="151"/>
    </row>
    <row r="412" spans="4:4">
      <c r="D412" s="151"/>
    </row>
    <row r="413" spans="4:4">
      <c r="D413" s="151"/>
    </row>
    <row r="414" spans="4:4">
      <c r="D414" s="151"/>
    </row>
    <row r="415" spans="4:4">
      <c r="D415" s="151"/>
    </row>
    <row r="416" spans="4:4">
      <c r="D416" s="151"/>
    </row>
    <row r="417" spans="4:4">
      <c r="D417" s="151"/>
    </row>
    <row r="418" spans="4:4">
      <c r="D418" s="151"/>
    </row>
    <row r="419" spans="4:4">
      <c r="D419" s="151"/>
    </row>
    <row r="420" spans="4:4">
      <c r="D420" s="151"/>
    </row>
    <row r="421" spans="4:4">
      <c r="D421" s="151"/>
    </row>
    <row r="422" spans="4:4">
      <c r="D422" s="151"/>
    </row>
    <row r="423" spans="4:4">
      <c r="D423" s="151"/>
    </row>
    <row r="424" spans="4:4">
      <c r="D424" s="151"/>
    </row>
    <row r="425" spans="4:4">
      <c r="D425" s="151"/>
    </row>
    <row r="426" spans="4:4">
      <c r="D426" s="151"/>
    </row>
    <row r="427" spans="4:4">
      <c r="D427" s="151"/>
    </row>
    <row r="428" spans="4:4">
      <c r="D428" s="151"/>
    </row>
    <row r="429" spans="4:4">
      <c r="D429" s="151"/>
    </row>
    <row r="430" spans="4:4">
      <c r="D430" s="151"/>
    </row>
    <row r="431" spans="4:4">
      <c r="D431" s="151"/>
    </row>
    <row r="432" spans="4:4">
      <c r="D432" s="151"/>
    </row>
    <row r="433" spans="4:4">
      <c r="D433" s="151"/>
    </row>
    <row r="434" spans="4:4">
      <c r="D434" s="151"/>
    </row>
    <row r="435" spans="4:4">
      <c r="D435" s="151"/>
    </row>
    <row r="436" spans="4:4">
      <c r="D436" s="151"/>
    </row>
    <row r="437" spans="4:4">
      <c r="D437" s="151"/>
    </row>
    <row r="438" spans="4:4">
      <c r="D438" s="151"/>
    </row>
    <row r="439" spans="4:4">
      <c r="D439" s="151"/>
    </row>
    <row r="440" spans="4:4">
      <c r="D440" s="151"/>
    </row>
    <row r="441" spans="4:4">
      <c r="D441" s="151"/>
    </row>
    <row r="442" spans="4:4">
      <c r="D442" s="151"/>
    </row>
    <row r="443" spans="4:4">
      <c r="D443" s="151"/>
    </row>
    <row r="444" spans="4:4">
      <c r="D444" s="151"/>
    </row>
    <row r="445" spans="4:4">
      <c r="D445" s="151"/>
    </row>
    <row r="446" spans="4:4">
      <c r="D446" s="151"/>
    </row>
    <row r="447" spans="4:4">
      <c r="D447" s="151"/>
    </row>
    <row r="448" spans="4:4">
      <c r="D448" s="151"/>
    </row>
    <row r="449" spans="4:4">
      <c r="D449" s="151"/>
    </row>
    <row r="450" spans="4:4">
      <c r="D450" s="151"/>
    </row>
    <row r="451" spans="4:4">
      <c r="D451" s="151"/>
    </row>
    <row r="452" spans="4:4">
      <c r="D452" s="151"/>
    </row>
    <row r="453" spans="4:4">
      <c r="D453" s="151"/>
    </row>
    <row r="454" spans="4:4">
      <c r="D454" s="151"/>
    </row>
    <row r="455" spans="4:4">
      <c r="D455" s="151"/>
    </row>
    <row r="456" spans="4:4">
      <c r="D456" s="151"/>
    </row>
    <row r="457" spans="4:4">
      <c r="D457" s="151"/>
    </row>
    <row r="458" spans="4:4">
      <c r="D458" s="151"/>
    </row>
    <row r="459" spans="4:4">
      <c r="D459" s="151"/>
    </row>
    <row r="460" spans="4:4">
      <c r="D460" s="151"/>
    </row>
    <row r="461" spans="4:4">
      <c r="D461" s="151"/>
    </row>
    <row r="462" spans="4:4">
      <c r="D462" s="151"/>
    </row>
    <row r="463" spans="4:4">
      <c r="D463" s="151"/>
    </row>
    <row r="464" spans="4:4">
      <c r="D464" s="151"/>
    </row>
    <row r="465" spans="4:4">
      <c r="D465" s="151"/>
    </row>
    <row r="466" spans="4:4">
      <c r="D466" s="151"/>
    </row>
    <row r="467" spans="4:4">
      <c r="D467" s="151"/>
    </row>
    <row r="468" spans="4:4">
      <c r="D468" s="151"/>
    </row>
    <row r="469" spans="4:4">
      <c r="D469" s="151"/>
    </row>
    <row r="470" spans="4:4">
      <c r="D470" s="151"/>
    </row>
    <row r="471" spans="4:4">
      <c r="D471" s="151"/>
    </row>
    <row r="472" spans="4:4">
      <c r="D472" s="151"/>
    </row>
    <row r="473" spans="4:4">
      <c r="D473" s="151"/>
    </row>
    <row r="474" spans="4:4">
      <c r="D474" s="151"/>
    </row>
    <row r="475" spans="4:4">
      <c r="D475" s="151"/>
    </row>
    <row r="476" spans="4:4">
      <c r="D476" s="151"/>
    </row>
    <row r="477" spans="4:4">
      <c r="D477" s="151"/>
    </row>
    <row r="478" spans="4:4">
      <c r="D478" s="151"/>
    </row>
    <row r="479" spans="4:4">
      <c r="D479" s="151"/>
    </row>
    <row r="480" spans="4:4">
      <c r="D480" s="151"/>
    </row>
    <row r="481" spans="4:4">
      <c r="D481" s="151"/>
    </row>
    <row r="482" spans="4:4">
      <c r="D482" s="151"/>
    </row>
    <row r="483" spans="4:4">
      <c r="D483" s="151"/>
    </row>
    <row r="484" spans="4:4">
      <c r="D484" s="151"/>
    </row>
    <row r="485" spans="4:4">
      <c r="D485" s="151"/>
    </row>
    <row r="486" spans="4:4">
      <c r="D486" s="151"/>
    </row>
    <row r="487" spans="4:4">
      <c r="D487" s="151"/>
    </row>
    <row r="488" spans="4:4">
      <c r="D488" s="151"/>
    </row>
    <row r="489" spans="4:4">
      <c r="D489" s="151"/>
    </row>
    <row r="490" spans="4:4">
      <c r="D490" s="151"/>
    </row>
    <row r="491" spans="4:4">
      <c r="D491" s="151"/>
    </row>
    <row r="492" spans="4:4">
      <c r="D492" s="151"/>
    </row>
    <row r="493" spans="4:4">
      <c r="D493" s="151"/>
    </row>
    <row r="494" spans="4:4">
      <c r="D494" s="151"/>
    </row>
    <row r="495" spans="4:4">
      <c r="D495" s="151"/>
    </row>
    <row r="496" spans="4:4">
      <c r="D496" s="151"/>
    </row>
    <row r="497" spans="4:4">
      <c r="D497" s="151"/>
    </row>
    <row r="498" spans="4:4">
      <c r="D498" s="151"/>
    </row>
    <row r="499" spans="4:4">
      <c r="D499" s="151"/>
    </row>
    <row r="500" spans="4:4">
      <c r="D500" s="151"/>
    </row>
    <row r="501" spans="4:4">
      <c r="D501" s="151"/>
    </row>
    <row r="502" spans="4:4">
      <c r="D502" s="151"/>
    </row>
    <row r="503" spans="4:4">
      <c r="D503" s="151"/>
    </row>
    <row r="504" spans="4:4">
      <c r="D504" s="151"/>
    </row>
    <row r="505" spans="4:4">
      <c r="D505" s="151"/>
    </row>
    <row r="506" spans="4:4">
      <c r="D506" s="151"/>
    </row>
    <row r="507" spans="4:4">
      <c r="D507" s="151"/>
    </row>
    <row r="508" spans="4:4">
      <c r="D508" s="151"/>
    </row>
    <row r="509" spans="4:4">
      <c r="D509" s="151"/>
    </row>
    <row r="510" spans="4:4">
      <c r="D510" s="151"/>
    </row>
    <row r="511" spans="4:4">
      <c r="D511" s="151"/>
    </row>
    <row r="512" spans="4:4">
      <c r="D512" s="151"/>
    </row>
    <row r="513" spans="4:5">
      <c r="D513" s="151"/>
      <c r="E513" s="150"/>
    </row>
    <row r="514" spans="4:5">
      <c r="D514" s="150"/>
      <c r="E514" s="152"/>
    </row>
    <row r="515" spans="4:5">
      <c r="E515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31:B3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O22" sqref="O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6" t="s" vm="1">
        <v>257</v>
      </c>
    </row>
    <row r="2" spans="2:18">
      <c r="B2" s="56" t="s">
        <v>186</v>
      </c>
      <c r="C2" s="76" t="s">
        <v>258</v>
      </c>
    </row>
    <row r="3" spans="2:18">
      <c r="B3" s="56" t="s">
        <v>188</v>
      </c>
      <c r="C3" s="76" t="s">
        <v>259</v>
      </c>
    </row>
    <row r="4" spans="2:18">
      <c r="B4" s="56" t="s">
        <v>189</v>
      </c>
      <c r="C4" s="76">
        <v>2208</v>
      </c>
    </row>
    <row r="6" spans="2:18" ht="26.25" customHeight="1">
      <c r="B6" s="193" t="s">
        <v>228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124</v>
      </c>
      <c r="C7" s="30" t="s">
        <v>49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243</v>
      </c>
      <c r="M7" s="30" t="s">
        <v>226</v>
      </c>
      <c r="N7" s="30" t="s">
        <v>62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252</v>
      </c>
      <c r="M8" s="32" t="s">
        <v>246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256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120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251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P24" sqref="P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6" t="s" vm="1">
        <v>257</v>
      </c>
    </row>
    <row r="2" spans="2:18">
      <c r="B2" s="56" t="s">
        <v>186</v>
      </c>
      <c r="C2" s="76" t="s">
        <v>258</v>
      </c>
    </row>
    <row r="3" spans="2:18">
      <c r="B3" s="56" t="s">
        <v>188</v>
      </c>
      <c r="C3" s="76" t="s">
        <v>259</v>
      </c>
    </row>
    <row r="4" spans="2:18">
      <c r="B4" s="56" t="s">
        <v>189</v>
      </c>
      <c r="C4" s="76">
        <v>2208</v>
      </c>
    </row>
    <row r="6" spans="2:18" ht="26.25" customHeight="1">
      <c r="B6" s="193" t="s">
        <v>230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124</v>
      </c>
      <c r="C7" s="30" t="s">
        <v>49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243</v>
      </c>
      <c r="M7" s="30" t="s">
        <v>226</v>
      </c>
      <c r="N7" s="30" t="s">
        <v>62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252</v>
      </c>
      <c r="M8" s="32" t="s">
        <v>246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256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120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251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23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23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23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23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2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23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23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23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23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23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2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2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23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23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23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2"/>
      <c r="R31" s="2"/>
      <c r="S31" s="2"/>
      <c r="T31" s="2"/>
      <c r="U31" s="2"/>
      <c r="V31" s="2"/>
      <c r="W31" s="2"/>
    </row>
    <row r="32" spans="2:23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2"/>
      <c r="R32" s="2"/>
      <c r="S32" s="2"/>
      <c r="T32" s="2"/>
      <c r="U32" s="2"/>
      <c r="V32" s="2"/>
      <c r="W32" s="2"/>
    </row>
    <row r="33" spans="2:2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2"/>
      <c r="R33" s="2"/>
      <c r="S33" s="2"/>
      <c r="T33" s="2"/>
      <c r="U33" s="2"/>
      <c r="V33" s="2"/>
      <c r="W33" s="2"/>
    </row>
    <row r="34" spans="2:23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2"/>
      <c r="R34" s="2"/>
      <c r="S34" s="2"/>
      <c r="T34" s="2"/>
      <c r="U34" s="2"/>
      <c r="V34" s="2"/>
      <c r="W34" s="2"/>
    </row>
    <row r="35" spans="2:2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2"/>
      <c r="R35" s="2"/>
      <c r="S35" s="2"/>
      <c r="T35" s="2"/>
      <c r="U35" s="2"/>
      <c r="V35" s="2"/>
      <c r="W35" s="2"/>
    </row>
    <row r="36" spans="2:2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2"/>
      <c r="R36" s="2"/>
      <c r="S36" s="2"/>
      <c r="T36" s="2"/>
      <c r="U36" s="2"/>
      <c r="V36" s="2"/>
      <c r="W36" s="2"/>
    </row>
    <row r="37" spans="2:23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2"/>
      <c r="R37" s="2"/>
      <c r="S37" s="2"/>
      <c r="T37" s="2"/>
      <c r="U37" s="2"/>
      <c r="V37" s="2"/>
      <c r="W37" s="2"/>
    </row>
    <row r="38" spans="2:2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2"/>
      <c r="R38" s="2"/>
      <c r="S38" s="2"/>
      <c r="T38" s="2"/>
      <c r="U38" s="2"/>
      <c r="V38" s="2"/>
      <c r="W38" s="2"/>
    </row>
    <row r="39" spans="2:2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2"/>
      <c r="R39" s="2"/>
      <c r="S39" s="2"/>
      <c r="T39" s="2"/>
      <c r="U39" s="2"/>
      <c r="V39" s="2"/>
      <c r="W39" s="2"/>
    </row>
    <row r="40" spans="2:23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2"/>
      <c r="R40" s="2"/>
      <c r="S40" s="2"/>
      <c r="T40" s="2"/>
      <c r="U40" s="2"/>
      <c r="V40" s="2"/>
      <c r="W40" s="2"/>
    </row>
    <row r="41" spans="2:23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2"/>
      <c r="R41" s="2"/>
      <c r="S41" s="2"/>
      <c r="T41" s="2"/>
      <c r="U41" s="2"/>
      <c r="V41" s="2"/>
      <c r="W41" s="2"/>
    </row>
    <row r="42" spans="2:23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2"/>
      <c r="R42" s="2"/>
      <c r="S42" s="2"/>
      <c r="T42" s="2"/>
      <c r="U42" s="2"/>
      <c r="V42" s="2"/>
      <c r="W42" s="2"/>
    </row>
    <row r="43" spans="2:23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23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23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23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23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23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187</v>
      </c>
      <c r="C1" s="76" t="s" vm="1">
        <v>257</v>
      </c>
    </row>
    <row r="2" spans="2:52">
      <c r="B2" s="56" t="s">
        <v>186</v>
      </c>
      <c r="C2" s="76" t="s">
        <v>258</v>
      </c>
    </row>
    <row r="3" spans="2:52">
      <c r="B3" s="56" t="s">
        <v>188</v>
      </c>
      <c r="C3" s="76" t="s">
        <v>259</v>
      </c>
    </row>
    <row r="4" spans="2:52">
      <c r="B4" s="56" t="s">
        <v>189</v>
      </c>
      <c r="C4" s="76">
        <v>2208</v>
      </c>
    </row>
    <row r="6" spans="2:52" ht="21.75" customHeight="1">
      <c r="B6" s="184" t="s">
        <v>217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52" ht="27.75" customHeight="1">
      <c r="B7" s="187" t="s">
        <v>94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  <c r="AT7" s="3"/>
      <c r="AU7" s="3"/>
    </row>
    <row r="8" spans="2:52" s="3" customFormat="1" ht="55.5" customHeight="1">
      <c r="B8" s="22" t="s">
        <v>123</v>
      </c>
      <c r="C8" s="30" t="s">
        <v>49</v>
      </c>
      <c r="D8" s="30" t="s">
        <v>127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243</v>
      </c>
      <c r="M8" s="30" t="s">
        <v>242</v>
      </c>
      <c r="N8" s="30" t="s">
        <v>65</v>
      </c>
      <c r="O8" s="30" t="s">
        <v>245</v>
      </c>
      <c r="P8" s="30" t="s">
        <v>190</v>
      </c>
      <c r="Q8" s="71" t="s">
        <v>192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252</v>
      </c>
      <c r="M9" s="32"/>
      <c r="N9" s="32" t="s">
        <v>253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34" t="s">
        <v>29</v>
      </c>
      <c r="C11" s="78"/>
      <c r="D11" s="78"/>
      <c r="E11" s="78"/>
      <c r="F11" s="78"/>
      <c r="G11" s="78"/>
      <c r="H11" s="85">
        <v>5.2109090258418176</v>
      </c>
      <c r="I11" s="78"/>
      <c r="J11" s="78"/>
      <c r="K11" s="86">
        <v>6.8817281062489499E-3</v>
      </c>
      <c r="L11" s="85"/>
      <c r="M11" s="87"/>
      <c r="N11" s="85">
        <v>53918.881120000013</v>
      </c>
      <c r="O11" s="78"/>
      <c r="P11" s="86">
        <v>1</v>
      </c>
      <c r="Q11" s="86">
        <f>N11/'סכום נכסי הקרן'!$C$42</f>
        <v>0.44646859421356494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8" t="s">
        <v>239</v>
      </c>
      <c r="C12" s="80"/>
      <c r="D12" s="80"/>
      <c r="E12" s="80"/>
      <c r="F12" s="80"/>
      <c r="G12" s="80"/>
      <c r="H12" s="88">
        <v>5.2109090258418176</v>
      </c>
      <c r="I12" s="80"/>
      <c r="J12" s="80"/>
      <c r="K12" s="89">
        <v>6.8817281062489499E-3</v>
      </c>
      <c r="L12" s="88"/>
      <c r="M12" s="90"/>
      <c r="N12" s="88">
        <v>53918.881120000013</v>
      </c>
      <c r="O12" s="80"/>
      <c r="P12" s="89">
        <v>1</v>
      </c>
      <c r="Q12" s="89">
        <f>N12/'סכום נכסי הקרן'!$C$42</f>
        <v>0.44646859421356494</v>
      </c>
      <c r="AV12" s="4"/>
    </row>
    <row r="13" spans="2:52">
      <c r="B13" s="117" t="s">
        <v>27</v>
      </c>
      <c r="C13" s="123"/>
      <c r="D13" s="123"/>
      <c r="E13" s="123"/>
      <c r="F13" s="123"/>
      <c r="G13" s="123"/>
      <c r="H13" s="124">
        <v>5.5407571140426759</v>
      </c>
      <c r="I13" s="123"/>
      <c r="J13" s="123"/>
      <c r="K13" s="125">
        <v>4.5018447458590191E-3</v>
      </c>
      <c r="L13" s="124"/>
      <c r="M13" s="127"/>
      <c r="N13" s="124">
        <v>27892.750510000002</v>
      </c>
      <c r="O13" s="123"/>
      <c r="P13" s="125">
        <v>0.51730951997914887</v>
      </c>
      <c r="Q13" s="125">
        <f>N13/'סכום נכסי הקרן'!$C$42</f>
        <v>0.23096245415838471</v>
      </c>
    </row>
    <row r="14" spans="2:52">
      <c r="B14" s="118" t="s">
        <v>26</v>
      </c>
      <c r="C14" s="80"/>
      <c r="D14" s="80"/>
      <c r="E14" s="80"/>
      <c r="F14" s="80"/>
      <c r="G14" s="80"/>
      <c r="H14" s="88">
        <v>5.5407571140426759</v>
      </c>
      <c r="I14" s="80"/>
      <c r="J14" s="80"/>
      <c r="K14" s="89">
        <v>4.5018447458590191E-3</v>
      </c>
      <c r="L14" s="88"/>
      <c r="M14" s="90"/>
      <c r="N14" s="88">
        <v>27892.750510000002</v>
      </c>
      <c r="O14" s="80"/>
      <c r="P14" s="89">
        <v>0.51730951997914887</v>
      </c>
      <c r="Q14" s="89">
        <f>N14/'סכום נכסי הקרן'!$C$42</f>
        <v>0.23096245415838471</v>
      </c>
    </row>
    <row r="15" spans="2:52">
      <c r="B15" s="83" t="s">
        <v>260</v>
      </c>
      <c r="C15" s="82" t="s">
        <v>261</v>
      </c>
      <c r="D15" s="94" t="s">
        <v>128</v>
      </c>
      <c r="E15" s="82" t="s">
        <v>262</v>
      </c>
      <c r="F15" s="82"/>
      <c r="G15" s="82"/>
      <c r="H15" s="91">
        <v>3.7500000000000004</v>
      </c>
      <c r="I15" s="94" t="s">
        <v>172</v>
      </c>
      <c r="J15" s="95">
        <v>0.04</v>
      </c>
      <c r="K15" s="92">
        <v>1E-4</v>
      </c>
      <c r="L15" s="91">
        <v>3104103</v>
      </c>
      <c r="M15" s="93">
        <v>155.85</v>
      </c>
      <c r="N15" s="91">
        <v>4837.7446799999998</v>
      </c>
      <c r="O15" s="92">
        <v>1.9964892798064705E-4</v>
      </c>
      <c r="P15" s="92">
        <v>8.9722645936092055E-2</v>
      </c>
      <c r="Q15" s="92">
        <f>N15/'סכום נכסי הקרן'!$C$42</f>
        <v>4.0058343600208449E-2</v>
      </c>
    </row>
    <row r="16" spans="2:52" ht="20.25">
      <c r="B16" s="83" t="s">
        <v>263</v>
      </c>
      <c r="C16" s="82" t="s">
        <v>264</v>
      </c>
      <c r="D16" s="94" t="s">
        <v>128</v>
      </c>
      <c r="E16" s="82" t="s">
        <v>262</v>
      </c>
      <c r="F16" s="82"/>
      <c r="G16" s="82"/>
      <c r="H16" s="91">
        <v>6.2299999999999995</v>
      </c>
      <c r="I16" s="94" t="s">
        <v>172</v>
      </c>
      <c r="J16" s="95">
        <v>0.04</v>
      </c>
      <c r="K16" s="92">
        <v>3.8999999999999994E-3</v>
      </c>
      <c r="L16" s="91">
        <v>1332</v>
      </c>
      <c r="M16" s="93">
        <v>158.44999999999999</v>
      </c>
      <c r="N16" s="91">
        <v>2.1105500000000004</v>
      </c>
      <c r="O16" s="92">
        <v>1.2598968587139176E-7</v>
      </c>
      <c r="P16" s="92">
        <v>3.9143060022014046E-5</v>
      </c>
      <c r="Q16" s="92">
        <f>N16/'סכום נכסי הקרן'!$C$42</f>
        <v>1.7476146981245805E-5</v>
      </c>
      <c r="AT16" s="4"/>
    </row>
    <row r="17" spans="2:47" ht="20.25">
      <c r="B17" s="83" t="s">
        <v>265</v>
      </c>
      <c r="C17" s="82" t="s">
        <v>266</v>
      </c>
      <c r="D17" s="94" t="s">
        <v>128</v>
      </c>
      <c r="E17" s="82" t="s">
        <v>262</v>
      </c>
      <c r="F17" s="82"/>
      <c r="G17" s="82"/>
      <c r="H17" s="91">
        <v>14.600000000000001</v>
      </c>
      <c r="I17" s="94" t="s">
        <v>172</v>
      </c>
      <c r="J17" s="95">
        <v>0.04</v>
      </c>
      <c r="K17" s="92">
        <v>1.2699999999999998E-2</v>
      </c>
      <c r="L17" s="91">
        <v>3313069</v>
      </c>
      <c r="M17" s="93">
        <v>172.72</v>
      </c>
      <c r="N17" s="91">
        <v>5722.3325500000001</v>
      </c>
      <c r="O17" s="92">
        <v>2.042380768411112E-4</v>
      </c>
      <c r="P17" s="92">
        <v>0.10612854775796576</v>
      </c>
      <c r="Q17" s="92">
        <f>N17/'סכום נכסי הקרן'!$C$42</f>
        <v>4.7383063523426167E-2</v>
      </c>
      <c r="AU17" s="4"/>
    </row>
    <row r="18" spans="2:47">
      <c r="B18" s="83" t="s">
        <v>267</v>
      </c>
      <c r="C18" s="82" t="s">
        <v>268</v>
      </c>
      <c r="D18" s="94" t="s">
        <v>128</v>
      </c>
      <c r="E18" s="82" t="s">
        <v>262</v>
      </c>
      <c r="F18" s="82"/>
      <c r="G18" s="82"/>
      <c r="H18" s="91">
        <v>18.37</v>
      </c>
      <c r="I18" s="94" t="s">
        <v>172</v>
      </c>
      <c r="J18" s="95">
        <v>2.75E-2</v>
      </c>
      <c r="K18" s="92">
        <v>1.54E-2</v>
      </c>
      <c r="L18" s="91">
        <v>185000</v>
      </c>
      <c r="M18" s="93">
        <v>134.88999999999999</v>
      </c>
      <c r="N18" s="91">
        <v>249.54651000000001</v>
      </c>
      <c r="O18" s="92">
        <v>1.0466721285978718E-5</v>
      </c>
      <c r="P18" s="92">
        <v>4.6281841317259136E-3</v>
      </c>
      <c r="Q18" s="92">
        <f>N18/'סכום נכסי הקרן'!$C$42</f>
        <v>2.0663388630531975E-3</v>
      </c>
      <c r="AT18" s="3"/>
    </row>
    <row r="19" spans="2:47">
      <c r="B19" s="83" t="s">
        <v>269</v>
      </c>
      <c r="C19" s="82" t="s">
        <v>270</v>
      </c>
      <c r="D19" s="94" t="s">
        <v>128</v>
      </c>
      <c r="E19" s="82" t="s">
        <v>262</v>
      </c>
      <c r="F19" s="82"/>
      <c r="G19" s="82"/>
      <c r="H19" s="91">
        <v>5.9200000000000008</v>
      </c>
      <c r="I19" s="94" t="s">
        <v>172</v>
      </c>
      <c r="J19" s="95">
        <v>1.7500000000000002E-2</v>
      </c>
      <c r="K19" s="92">
        <v>2.5999999999999999E-3</v>
      </c>
      <c r="L19" s="91">
        <v>6081</v>
      </c>
      <c r="M19" s="93">
        <v>111.96</v>
      </c>
      <c r="N19" s="91">
        <v>6.8082900000000004</v>
      </c>
      <c r="O19" s="92">
        <v>4.3864711160867568E-7</v>
      </c>
      <c r="P19" s="92">
        <v>1.2626912611275637E-4</v>
      </c>
      <c r="Q19" s="92">
        <f>N19/'סכום נכסי הקרן'!$C$42</f>
        <v>5.6375199228137685E-5</v>
      </c>
      <c r="AU19" s="3"/>
    </row>
    <row r="20" spans="2:47">
      <c r="B20" s="83" t="s">
        <v>271</v>
      </c>
      <c r="C20" s="82" t="s">
        <v>272</v>
      </c>
      <c r="D20" s="94" t="s">
        <v>128</v>
      </c>
      <c r="E20" s="82" t="s">
        <v>262</v>
      </c>
      <c r="F20" s="82"/>
      <c r="G20" s="82"/>
      <c r="H20" s="91">
        <v>2.25</v>
      </c>
      <c r="I20" s="94" t="s">
        <v>172</v>
      </c>
      <c r="J20" s="95">
        <v>0.03</v>
      </c>
      <c r="K20" s="92">
        <v>-1E-3</v>
      </c>
      <c r="L20" s="91">
        <v>250000</v>
      </c>
      <c r="M20" s="93">
        <v>119.79</v>
      </c>
      <c r="N20" s="91">
        <v>299.47500000000002</v>
      </c>
      <c r="O20" s="92">
        <v>1.6307617503396386E-5</v>
      </c>
      <c r="P20" s="92">
        <v>5.5541768259897446E-3</v>
      </c>
      <c r="Q20" s="92">
        <f>N20/'סכום נכסי הקרן'!$C$42</f>
        <v>2.4797655195132012E-3</v>
      </c>
    </row>
    <row r="21" spans="2:47">
      <c r="B21" s="83" t="s">
        <v>273</v>
      </c>
      <c r="C21" s="82" t="s">
        <v>274</v>
      </c>
      <c r="D21" s="94" t="s">
        <v>128</v>
      </c>
      <c r="E21" s="82" t="s">
        <v>262</v>
      </c>
      <c r="F21" s="82"/>
      <c r="G21" s="82"/>
      <c r="H21" s="91">
        <v>3.33</v>
      </c>
      <c r="I21" s="94" t="s">
        <v>172</v>
      </c>
      <c r="J21" s="95">
        <v>1E-3</v>
      </c>
      <c r="K21" s="92">
        <v>-1.9999999999999998E-4</v>
      </c>
      <c r="L21" s="91">
        <v>5890406</v>
      </c>
      <c r="M21" s="93">
        <v>100.85</v>
      </c>
      <c r="N21" s="91">
        <v>5940.4749800000009</v>
      </c>
      <c r="O21" s="92">
        <v>4.7426363166378009E-4</v>
      </c>
      <c r="P21" s="92">
        <v>0.11017429992249067</v>
      </c>
      <c r="Q21" s="92">
        <f>N21/'סכום נכסי הקרן'!$C$42</f>
        <v>4.9189364804858082E-2</v>
      </c>
    </row>
    <row r="22" spans="2:47">
      <c r="B22" s="83" t="s">
        <v>275</v>
      </c>
      <c r="C22" s="82" t="s">
        <v>276</v>
      </c>
      <c r="D22" s="94" t="s">
        <v>128</v>
      </c>
      <c r="E22" s="82" t="s">
        <v>262</v>
      </c>
      <c r="F22" s="82"/>
      <c r="G22" s="82"/>
      <c r="H22" s="91">
        <v>0.83</v>
      </c>
      <c r="I22" s="94" t="s">
        <v>172</v>
      </c>
      <c r="J22" s="95">
        <v>3.5000000000000003E-2</v>
      </c>
      <c r="K22" s="92">
        <v>7.3000000000000001E-3</v>
      </c>
      <c r="L22" s="91">
        <v>5171270</v>
      </c>
      <c r="M22" s="93">
        <v>120.31</v>
      </c>
      <c r="N22" s="91">
        <v>6221.5551699999996</v>
      </c>
      <c r="O22" s="92">
        <v>2.6283361315443285E-4</v>
      </c>
      <c r="P22" s="92">
        <v>0.11538731963212515</v>
      </c>
      <c r="Q22" s="92">
        <f>N22/'סכום נכסי הקרן'!$C$42</f>
        <v>5.1516814386226198E-2</v>
      </c>
    </row>
    <row r="23" spans="2:47">
      <c r="B23" s="83" t="s">
        <v>277</v>
      </c>
      <c r="C23" s="82" t="s">
        <v>278</v>
      </c>
      <c r="D23" s="94" t="s">
        <v>128</v>
      </c>
      <c r="E23" s="82" t="s">
        <v>262</v>
      </c>
      <c r="F23" s="82"/>
      <c r="G23" s="82"/>
      <c r="H23" s="91">
        <v>4.9000000000000004</v>
      </c>
      <c r="I23" s="94" t="s">
        <v>172</v>
      </c>
      <c r="J23" s="95">
        <v>2.75E-2</v>
      </c>
      <c r="K23" s="92">
        <v>1E-3</v>
      </c>
      <c r="L23" s="91">
        <v>3856130</v>
      </c>
      <c r="M23" s="93">
        <v>119.62</v>
      </c>
      <c r="N23" s="91">
        <v>4612.7027800000005</v>
      </c>
      <c r="O23" s="92">
        <v>2.3778401158689331E-4</v>
      </c>
      <c r="P23" s="92">
        <v>8.5548933586624826E-2</v>
      </c>
      <c r="Q23" s="92">
        <f>N23/'סכום נכסי הקרן'!$C$42</f>
        <v>3.8194912114890019E-2</v>
      </c>
    </row>
    <row r="24" spans="2:47">
      <c r="B24" s="84"/>
      <c r="C24" s="82"/>
      <c r="D24" s="82"/>
      <c r="E24" s="82"/>
      <c r="F24" s="82"/>
      <c r="G24" s="82"/>
      <c r="H24" s="82"/>
      <c r="I24" s="82"/>
      <c r="J24" s="82"/>
      <c r="K24" s="92"/>
      <c r="L24" s="91"/>
      <c r="M24" s="93"/>
      <c r="N24" s="82"/>
      <c r="O24" s="82"/>
      <c r="P24" s="92"/>
      <c r="Q24" s="82"/>
    </row>
    <row r="25" spans="2:47">
      <c r="B25" s="115" t="s">
        <v>50</v>
      </c>
      <c r="C25" s="123"/>
      <c r="D25" s="123"/>
      <c r="E25" s="123"/>
      <c r="F25" s="123"/>
      <c r="G25" s="123"/>
      <c r="H25" s="124">
        <v>4.8574039056126903</v>
      </c>
      <c r="I25" s="123"/>
      <c r="J25" s="123"/>
      <c r="K25" s="125">
        <v>9.4322990616083728E-3</v>
      </c>
      <c r="L25" s="124"/>
      <c r="M25" s="127"/>
      <c r="N25" s="124">
        <v>26026.13061</v>
      </c>
      <c r="O25" s="123"/>
      <c r="P25" s="125">
        <v>0.48269048002085091</v>
      </c>
      <c r="Q25" s="125">
        <f>N25/'סכום נכסי הקרן'!$C$42</f>
        <v>0.21550614005518015</v>
      </c>
    </row>
    <row r="26" spans="2:47">
      <c r="B26" s="118" t="s">
        <v>23</v>
      </c>
      <c r="C26" s="80"/>
      <c r="D26" s="80"/>
      <c r="E26" s="80"/>
      <c r="F26" s="80"/>
      <c r="G26" s="80"/>
      <c r="H26" s="88">
        <v>0.29672414688397575</v>
      </c>
      <c r="I26" s="80"/>
      <c r="J26" s="80"/>
      <c r="K26" s="89">
        <v>1.5128782474416527E-3</v>
      </c>
      <c r="L26" s="88"/>
      <c r="M26" s="90"/>
      <c r="N26" s="88">
        <v>383.03728999999998</v>
      </c>
      <c r="O26" s="80"/>
      <c r="P26" s="89">
        <v>7.1039547194520847E-3</v>
      </c>
      <c r="Q26" s="89">
        <f>N26/'סכום נכסי הקרן'!$C$42</f>
        <v>3.1716926769505922E-3</v>
      </c>
    </row>
    <row r="27" spans="2:47">
      <c r="B27" s="83" t="s">
        <v>279</v>
      </c>
      <c r="C27" s="82" t="s">
        <v>280</v>
      </c>
      <c r="D27" s="94" t="s">
        <v>128</v>
      </c>
      <c r="E27" s="82" t="s">
        <v>262</v>
      </c>
      <c r="F27" s="82"/>
      <c r="G27" s="82"/>
      <c r="H27" s="91">
        <v>0.68</v>
      </c>
      <c r="I27" s="94" t="s">
        <v>172</v>
      </c>
      <c r="J27" s="95">
        <v>0</v>
      </c>
      <c r="K27" s="92">
        <v>1.1999999999999999E-3</v>
      </c>
      <c r="L27" s="91">
        <v>83494</v>
      </c>
      <c r="M27" s="93">
        <v>99.92</v>
      </c>
      <c r="N27" s="91">
        <v>83.427199999999999</v>
      </c>
      <c r="O27" s="92">
        <v>1.1927714285714285E-5</v>
      </c>
      <c r="P27" s="92">
        <v>1.5472724631345239E-3</v>
      </c>
      <c r="Q27" s="92">
        <f>N27/'סכום נכסי הקרן'!$C$42</f>
        <v>6.9080856148103094E-4</v>
      </c>
    </row>
    <row r="28" spans="2:47">
      <c r="B28" s="83" t="s">
        <v>281</v>
      </c>
      <c r="C28" s="82" t="s">
        <v>282</v>
      </c>
      <c r="D28" s="94" t="s">
        <v>128</v>
      </c>
      <c r="E28" s="82" t="s">
        <v>262</v>
      </c>
      <c r="F28" s="82"/>
      <c r="G28" s="82"/>
      <c r="H28" s="91">
        <v>0.18999999999999997</v>
      </c>
      <c r="I28" s="94" t="s">
        <v>172</v>
      </c>
      <c r="J28" s="95">
        <v>0</v>
      </c>
      <c r="K28" s="92">
        <v>1.5999999999999994E-3</v>
      </c>
      <c r="L28" s="91">
        <v>299700</v>
      </c>
      <c r="M28" s="93">
        <v>99.97</v>
      </c>
      <c r="N28" s="91">
        <v>299.61009000000001</v>
      </c>
      <c r="O28" s="92">
        <v>2.7245454545454547E-5</v>
      </c>
      <c r="P28" s="92">
        <v>5.5566822563175612E-3</v>
      </c>
      <c r="Q28" s="92">
        <f>N28/'סכום נכסי הקרן'!$C$42</f>
        <v>2.4808841154695615E-3</v>
      </c>
    </row>
    <row r="29" spans="2:47">
      <c r="B29" s="84"/>
      <c r="C29" s="82"/>
      <c r="D29" s="82"/>
      <c r="E29" s="82"/>
      <c r="F29" s="82"/>
      <c r="G29" s="82"/>
      <c r="H29" s="82"/>
      <c r="I29" s="82"/>
      <c r="J29" s="82"/>
      <c r="K29" s="92"/>
      <c r="L29" s="91"/>
      <c r="M29" s="93"/>
      <c r="N29" s="82"/>
      <c r="O29" s="82"/>
      <c r="P29" s="92"/>
      <c r="Q29" s="82"/>
    </row>
    <row r="30" spans="2:47">
      <c r="B30" s="118" t="s">
        <v>24</v>
      </c>
      <c r="C30" s="80"/>
      <c r="D30" s="80"/>
      <c r="E30" s="80"/>
      <c r="F30" s="80"/>
      <c r="G30" s="80"/>
      <c r="H30" s="88">
        <v>4.4031603330048092</v>
      </c>
      <c r="I30" s="80"/>
      <c r="J30" s="80"/>
      <c r="K30" s="89">
        <v>2.4986949416681476E-3</v>
      </c>
      <c r="L30" s="88"/>
      <c r="M30" s="90"/>
      <c r="N30" s="88">
        <v>815.92214999999999</v>
      </c>
      <c r="O30" s="80"/>
      <c r="P30" s="89">
        <v>1.5132401360186084E-2</v>
      </c>
      <c r="Q30" s="89">
        <f>N30/'סכום נכסי הקרן'!$C$42</f>
        <v>6.7561419623577189E-3</v>
      </c>
    </row>
    <row r="31" spans="2:47">
      <c r="B31" s="83" t="s">
        <v>283</v>
      </c>
      <c r="C31" s="82" t="s">
        <v>284</v>
      </c>
      <c r="D31" s="94" t="s">
        <v>128</v>
      </c>
      <c r="E31" s="82" t="s">
        <v>262</v>
      </c>
      <c r="F31" s="82"/>
      <c r="G31" s="82"/>
      <c r="H31" s="91">
        <v>0.17</v>
      </c>
      <c r="I31" s="94" t="s">
        <v>172</v>
      </c>
      <c r="J31" s="95">
        <v>1.1000000000000001E-3</v>
      </c>
      <c r="K31" s="92">
        <v>1.7000000000000001E-3</v>
      </c>
      <c r="L31" s="91">
        <v>1095</v>
      </c>
      <c r="M31" s="93">
        <v>100</v>
      </c>
      <c r="N31" s="91">
        <v>1.095</v>
      </c>
      <c r="O31" s="92">
        <v>8.1820954969796854E-8</v>
      </c>
      <c r="P31" s="92">
        <v>2.0308284913461123E-5</v>
      </c>
      <c r="Q31" s="92">
        <f>N31/'סכום נכסי הקרן'!$C$42</f>
        <v>9.0670114162015359E-6</v>
      </c>
    </row>
    <row r="32" spans="2:47">
      <c r="B32" s="83" t="s">
        <v>285</v>
      </c>
      <c r="C32" s="82" t="s">
        <v>286</v>
      </c>
      <c r="D32" s="94" t="s">
        <v>128</v>
      </c>
      <c r="E32" s="82" t="s">
        <v>262</v>
      </c>
      <c r="F32" s="82"/>
      <c r="G32" s="82"/>
      <c r="H32" s="91">
        <v>4.41</v>
      </c>
      <c r="I32" s="94" t="s">
        <v>172</v>
      </c>
      <c r="J32" s="95">
        <v>1.1000000000000001E-3</v>
      </c>
      <c r="K32" s="92">
        <v>2.5000000000000001E-3</v>
      </c>
      <c r="L32" s="91">
        <v>818536</v>
      </c>
      <c r="M32" s="93">
        <v>99.47</v>
      </c>
      <c r="N32" s="91">
        <v>814.19772999999998</v>
      </c>
      <c r="O32" s="92">
        <v>6.2079705314336666E-5</v>
      </c>
      <c r="P32" s="92">
        <v>1.5100419613455061E-2</v>
      </c>
      <c r="Q32" s="92">
        <f>N32/'סכום נכסי הקרן'!$C$42</f>
        <v>6.7418631168542249E-3</v>
      </c>
    </row>
    <row r="33" spans="2:17">
      <c r="B33" s="83" t="s">
        <v>287</v>
      </c>
      <c r="C33" s="82" t="s">
        <v>288</v>
      </c>
      <c r="D33" s="94" t="s">
        <v>128</v>
      </c>
      <c r="E33" s="82" t="s">
        <v>262</v>
      </c>
      <c r="F33" s="82"/>
      <c r="G33" s="82"/>
      <c r="H33" s="91">
        <v>2.9200000000000004</v>
      </c>
      <c r="I33" s="94" t="s">
        <v>172</v>
      </c>
      <c r="J33" s="95">
        <v>1.1000000000000001E-3</v>
      </c>
      <c r="K33" s="92">
        <v>2.2000000000000001E-3</v>
      </c>
      <c r="L33" s="91">
        <v>631</v>
      </c>
      <c r="M33" s="93">
        <v>99.75</v>
      </c>
      <c r="N33" s="91">
        <v>0.62941999999999998</v>
      </c>
      <c r="O33" s="92">
        <v>3.424922417008725E-8</v>
      </c>
      <c r="P33" s="92">
        <v>1.1673461817562282E-5</v>
      </c>
      <c r="Q33" s="92">
        <f>N33/'סכום נכסי הקרן'!$C$42</f>
        <v>5.2118340872927586E-6</v>
      </c>
    </row>
    <row r="34" spans="2:17">
      <c r="B34" s="84"/>
      <c r="C34" s="82"/>
      <c r="D34" s="82"/>
      <c r="E34" s="82"/>
      <c r="F34" s="82"/>
      <c r="G34" s="82"/>
      <c r="H34" s="82"/>
      <c r="I34" s="82"/>
      <c r="J34" s="82"/>
      <c r="K34" s="92"/>
      <c r="L34" s="91"/>
      <c r="M34" s="93"/>
      <c r="N34" s="82"/>
      <c r="O34" s="82"/>
      <c r="P34" s="92"/>
      <c r="Q34" s="82"/>
    </row>
    <row r="35" spans="2:17">
      <c r="B35" s="118" t="s">
        <v>25</v>
      </c>
      <c r="C35" s="80"/>
      <c r="D35" s="80"/>
      <c r="E35" s="80"/>
      <c r="F35" s="80"/>
      <c r="G35" s="80"/>
      <c r="H35" s="88">
        <v>4.9426950486602692</v>
      </c>
      <c r="I35" s="80"/>
      <c r="J35" s="80"/>
      <c r="K35" s="89">
        <v>9.7823475874073973E-3</v>
      </c>
      <c r="L35" s="88"/>
      <c r="M35" s="90"/>
      <c r="N35" s="88">
        <v>24827.171170000001</v>
      </c>
      <c r="O35" s="80"/>
      <c r="P35" s="89">
        <v>0.46045412394121271</v>
      </c>
      <c r="Q35" s="89">
        <f>N35/'סכום נכסי הקרן'!$C$42</f>
        <v>0.20557830541587185</v>
      </c>
    </row>
    <row r="36" spans="2:17">
      <c r="B36" s="83" t="s">
        <v>289</v>
      </c>
      <c r="C36" s="82" t="s">
        <v>290</v>
      </c>
      <c r="D36" s="94" t="s">
        <v>128</v>
      </c>
      <c r="E36" s="82" t="s">
        <v>262</v>
      </c>
      <c r="F36" s="82"/>
      <c r="G36" s="82"/>
      <c r="H36" s="91">
        <v>1.6099999999999997</v>
      </c>
      <c r="I36" s="94" t="s">
        <v>172</v>
      </c>
      <c r="J36" s="95">
        <v>0.06</v>
      </c>
      <c r="K36" s="92">
        <v>2.0999999999999999E-3</v>
      </c>
      <c r="L36" s="91">
        <v>18444</v>
      </c>
      <c r="M36" s="93">
        <v>111.63</v>
      </c>
      <c r="N36" s="91">
        <v>20.589040000000001</v>
      </c>
      <c r="O36" s="92">
        <v>1.0063128069676257E-6</v>
      </c>
      <c r="P36" s="92">
        <v>3.8185213736497499E-4</v>
      </c>
      <c r="Q36" s="92">
        <f>N36/'סכום נכסי הקרן'!$C$42</f>
        <v>1.7048498696678547E-4</v>
      </c>
    </row>
    <row r="37" spans="2:17">
      <c r="B37" s="83" t="s">
        <v>291</v>
      </c>
      <c r="C37" s="82" t="s">
        <v>292</v>
      </c>
      <c r="D37" s="94" t="s">
        <v>128</v>
      </c>
      <c r="E37" s="82" t="s">
        <v>262</v>
      </c>
      <c r="F37" s="82"/>
      <c r="G37" s="82"/>
      <c r="H37" s="91">
        <v>6.1000000000000005</v>
      </c>
      <c r="I37" s="94" t="s">
        <v>172</v>
      </c>
      <c r="J37" s="95">
        <v>3.7499999999999999E-2</v>
      </c>
      <c r="K37" s="92">
        <v>1.4600000000000002E-2</v>
      </c>
      <c r="L37" s="91">
        <v>39384</v>
      </c>
      <c r="M37" s="93">
        <v>115.55</v>
      </c>
      <c r="N37" s="91">
        <v>45.508209999999998</v>
      </c>
      <c r="O37" s="92">
        <v>2.5805636589488696E-6</v>
      </c>
      <c r="P37" s="92">
        <v>8.4401250646723338E-4</v>
      </c>
      <c r="Q37" s="92">
        <f>N37/'סכום נכסי הקרן'!$C$42</f>
        <v>3.768250772610931E-4</v>
      </c>
    </row>
    <row r="38" spans="2:17">
      <c r="B38" s="83" t="s">
        <v>293</v>
      </c>
      <c r="C38" s="82" t="s">
        <v>294</v>
      </c>
      <c r="D38" s="94" t="s">
        <v>128</v>
      </c>
      <c r="E38" s="82" t="s">
        <v>262</v>
      </c>
      <c r="F38" s="82"/>
      <c r="G38" s="82"/>
      <c r="H38" s="91">
        <v>18.61</v>
      </c>
      <c r="I38" s="94" t="s">
        <v>172</v>
      </c>
      <c r="J38" s="95">
        <v>3.7499999999999999E-2</v>
      </c>
      <c r="K38" s="92">
        <v>3.4200000000000001E-2</v>
      </c>
      <c r="L38" s="91">
        <v>1200000</v>
      </c>
      <c r="M38" s="93">
        <v>107</v>
      </c>
      <c r="N38" s="91">
        <v>1284.0000199999999</v>
      </c>
      <c r="O38" s="92">
        <v>8.4778692288671443E-4</v>
      </c>
      <c r="P38" s="92">
        <v>2.381355089958884E-2</v>
      </c>
      <c r="Q38" s="92">
        <f>N38/'סכום נכסי הקרן'!$C$42</f>
        <v>1.0632002593372604E-2</v>
      </c>
    </row>
    <row r="39" spans="2:17">
      <c r="B39" s="83" t="s">
        <v>295</v>
      </c>
      <c r="C39" s="82" t="s">
        <v>296</v>
      </c>
      <c r="D39" s="94" t="s">
        <v>128</v>
      </c>
      <c r="E39" s="82" t="s">
        <v>262</v>
      </c>
      <c r="F39" s="82"/>
      <c r="G39" s="82"/>
      <c r="H39" s="91">
        <v>1.9</v>
      </c>
      <c r="I39" s="94" t="s">
        <v>172</v>
      </c>
      <c r="J39" s="95">
        <v>2.2499999999999999E-2</v>
      </c>
      <c r="K39" s="92">
        <v>2.5999999999999999E-3</v>
      </c>
      <c r="L39" s="91">
        <v>571476</v>
      </c>
      <c r="M39" s="93">
        <v>103.99</v>
      </c>
      <c r="N39" s="91">
        <v>594.27787000000001</v>
      </c>
      <c r="O39" s="92">
        <v>3.2818779493276292E-5</v>
      </c>
      <c r="P39" s="92">
        <v>1.1021702558652795E-2</v>
      </c>
      <c r="Q39" s="92">
        <f>N39/'סכום נכסי הקרן'!$C$42</f>
        <v>4.9208440472017648E-3</v>
      </c>
    </row>
    <row r="40" spans="2:17">
      <c r="B40" s="83" t="s">
        <v>297</v>
      </c>
      <c r="C40" s="82" t="s">
        <v>298</v>
      </c>
      <c r="D40" s="94" t="s">
        <v>128</v>
      </c>
      <c r="E40" s="82" t="s">
        <v>262</v>
      </c>
      <c r="F40" s="82"/>
      <c r="G40" s="82"/>
      <c r="H40" s="91">
        <v>1.33</v>
      </c>
      <c r="I40" s="94" t="s">
        <v>172</v>
      </c>
      <c r="J40" s="95">
        <v>5.0000000000000001E-3</v>
      </c>
      <c r="K40" s="92">
        <v>1.6000000000000001E-3</v>
      </c>
      <c r="L40" s="91">
        <v>6230000</v>
      </c>
      <c r="M40" s="93">
        <v>100.79</v>
      </c>
      <c r="N40" s="91">
        <v>6279.2168099999999</v>
      </c>
      <c r="O40" s="92">
        <v>4.0811781044467155E-4</v>
      </c>
      <c r="P40" s="92">
        <v>0.11645673425650636</v>
      </c>
      <c r="Q40" s="92">
        <f>N40/'סכום נכסי הקרן'!$C$42</f>
        <v>5.1994274430205108E-2</v>
      </c>
    </row>
    <row r="41" spans="2:17">
      <c r="B41" s="83" t="s">
        <v>299</v>
      </c>
      <c r="C41" s="82" t="s">
        <v>300</v>
      </c>
      <c r="D41" s="94" t="s">
        <v>128</v>
      </c>
      <c r="E41" s="82" t="s">
        <v>262</v>
      </c>
      <c r="F41" s="82"/>
      <c r="G41" s="82"/>
      <c r="H41" s="91">
        <v>0.59</v>
      </c>
      <c r="I41" s="94" t="s">
        <v>172</v>
      </c>
      <c r="J41" s="95">
        <v>0.04</v>
      </c>
      <c r="K41" s="92">
        <v>1E-3</v>
      </c>
      <c r="L41" s="91">
        <v>4000521</v>
      </c>
      <c r="M41" s="93">
        <v>103.94</v>
      </c>
      <c r="N41" s="91">
        <v>4158.1413499999999</v>
      </c>
      <c r="O41" s="92">
        <v>2.3855004551538405E-4</v>
      </c>
      <c r="P41" s="92">
        <v>7.7118465065062883E-2</v>
      </c>
      <c r="Q41" s="92">
        <f>N41/'סכום נכסי הקרן'!$C$42</f>
        <v>3.4430972685506545E-2</v>
      </c>
    </row>
    <row r="42" spans="2:17">
      <c r="B42" s="83" t="s">
        <v>301</v>
      </c>
      <c r="C42" s="82" t="s">
        <v>302</v>
      </c>
      <c r="D42" s="94" t="s">
        <v>128</v>
      </c>
      <c r="E42" s="82" t="s">
        <v>262</v>
      </c>
      <c r="F42" s="82"/>
      <c r="G42" s="82"/>
      <c r="H42" s="91">
        <v>4.1499999999999995</v>
      </c>
      <c r="I42" s="94" t="s">
        <v>172</v>
      </c>
      <c r="J42" s="95">
        <v>5.5E-2</v>
      </c>
      <c r="K42" s="92">
        <v>8.7999999999999988E-3</v>
      </c>
      <c r="L42" s="91">
        <v>1956605</v>
      </c>
      <c r="M42" s="93">
        <v>122.95</v>
      </c>
      <c r="N42" s="91">
        <v>2405.6459300000001</v>
      </c>
      <c r="O42" s="92">
        <v>1.0895872788637752E-4</v>
      </c>
      <c r="P42" s="92">
        <v>4.461602095648233E-2</v>
      </c>
      <c r="Q42" s="92">
        <f>N42/'סכום נכסי הקרן'!$C$42</f>
        <v>1.9919652155843619E-2</v>
      </c>
    </row>
    <row r="43" spans="2:17">
      <c r="B43" s="83" t="s">
        <v>303</v>
      </c>
      <c r="C43" s="82" t="s">
        <v>304</v>
      </c>
      <c r="D43" s="94" t="s">
        <v>128</v>
      </c>
      <c r="E43" s="82" t="s">
        <v>262</v>
      </c>
      <c r="F43" s="82"/>
      <c r="G43" s="82"/>
      <c r="H43" s="91">
        <v>15.44</v>
      </c>
      <c r="I43" s="94" t="s">
        <v>172</v>
      </c>
      <c r="J43" s="95">
        <v>5.5E-2</v>
      </c>
      <c r="K43" s="92">
        <v>3.1799999999999995E-2</v>
      </c>
      <c r="L43" s="91">
        <v>1976525</v>
      </c>
      <c r="M43" s="93">
        <v>141.47</v>
      </c>
      <c r="N43" s="91">
        <v>2796.1899600000002</v>
      </c>
      <c r="O43" s="92">
        <v>1.1364808557865722E-4</v>
      </c>
      <c r="P43" s="92">
        <v>5.1859198520401335E-2</v>
      </c>
      <c r="Q43" s="92">
        <f>N43/'סכום נכסי הקרן'!$C$42</f>
        <v>2.3153503460445771E-2</v>
      </c>
    </row>
    <row r="44" spans="2:17">
      <c r="B44" s="83" t="s">
        <v>305</v>
      </c>
      <c r="C44" s="82" t="s">
        <v>306</v>
      </c>
      <c r="D44" s="94" t="s">
        <v>128</v>
      </c>
      <c r="E44" s="82" t="s">
        <v>262</v>
      </c>
      <c r="F44" s="82"/>
      <c r="G44" s="82"/>
      <c r="H44" s="91">
        <v>5.23</v>
      </c>
      <c r="I44" s="94" t="s">
        <v>172</v>
      </c>
      <c r="J44" s="95">
        <v>4.2500000000000003E-2</v>
      </c>
      <c r="K44" s="92">
        <v>1.1999999999999997E-2</v>
      </c>
      <c r="L44" s="91">
        <v>3999489</v>
      </c>
      <c r="M44" s="93">
        <v>117.91</v>
      </c>
      <c r="N44" s="91">
        <v>4715.7975900000001</v>
      </c>
      <c r="O44" s="92">
        <v>2.167681506206902E-4</v>
      </c>
      <c r="P44" s="92">
        <v>8.7460968997199379E-2</v>
      </c>
      <c r="Q44" s="92">
        <f>N44/'סכום נכסי הקרן'!$C$42</f>
        <v>3.9048575876735797E-2</v>
      </c>
    </row>
    <row r="45" spans="2:17">
      <c r="B45" s="83" t="s">
        <v>307</v>
      </c>
      <c r="C45" s="82" t="s">
        <v>308</v>
      </c>
      <c r="D45" s="94" t="s">
        <v>128</v>
      </c>
      <c r="E45" s="82" t="s">
        <v>262</v>
      </c>
      <c r="F45" s="82"/>
      <c r="G45" s="82"/>
      <c r="H45" s="91">
        <v>3.7800000000000002</v>
      </c>
      <c r="I45" s="94" t="s">
        <v>172</v>
      </c>
      <c r="J45" s="95">
        <v>0.01</v>
      </c>
      <c r="K45" s="92">
        <v>6.9999999999999993E-3</v>
      </c>
      <c r="L45" s="91">
        <v>1879840</v>
      </c>
      <c r="M45" s="93">
        <v>101.29</v>
      </c>
      <c r="N45" s="91">
        <v>1904.0900200000001</v>
      </c>
      <c r="O45" s="92">
        <v>1.4271144766211919E-4</v>
      </c>
      <c r="P45" s="92">
        <v>3.5313975001861085E-2</v>
      </c>
      <c r="Q45" s="92">
        <f>N45/'סכום נכסי הקרן'!$C$42</f>
        <v>1.5766580775173893E-2</v>
      </c>
    </row>
    <row r="46" spans="2:17">
      <c r="B46" s="83" t="s">
        <v>309</v>
      </c>
      <c r="C46" s="82" t="s">
        <v>310</v>
      </c>
      <c r="D46" s="94" t="s">
        <v>128</v>
      </c>
      <c r="E46" s="82" t="s">
        <v>262</v>
      </c>
      <c r="F46" s="82"/>
      <c r="G46" s="82"/>
      <c r="H46" s="91">
        <v>7.58</v>
      </c>
      <c r="I46" s="94" t="s">
        <v>172</v>
      </c>
      <c r="J46" s="95">
        <v>1.7500000000000002E-2</v>
      </c>
      <c r="K46" s="92">
        <v>1.7899999999999999E-2</v>
      </c>
      <c r="L46" s="91">
        <v>4120</v>
      </c>
      <c r="M46" s="93">
        <v>101.14</v>
      </c>
      <c r="N46" s="91">
        <v>4.1669700000000001</v>
      </c>
      <c r="O46" s="92">
        <v>2.7168598164959025E-7</v>
      </c>
      <c r="P46" s="92">
        <v>7.7282204553283189E-5</v>
      </c>
      <c r="Q46" s="92">
        <f>N46/'סכום נכסי הקרן'!$C$42</f>
        <v>3.4504077224629517E-5</v>
      </c>
    </row>
    <row r="47" spans="2:17">
      <c r="B47" s="83" t="s">
        <v>311</v>
      </c>
      <c r="C47" s="82" t="s">
        <v>312</v>
      </c>
      <c r="D47" s="94" t="s">
        <v>128</v>
      </c>
      <c r="E47" s="82" t="s">
        <v>262</v>
      </c>
      <c r="F47" s="82"/>
      <c r="G47" s="82"/>
      <c r="H47" s="91">
        <v>2.46</v>
      </c>
      <c r="I47" s="94" t="s">
        <v>172</v>
      </c>
      <c r="J47" s="95">
        <v>0.05</v>
      </c>
      <c r="K47" s="92">
        <v>3.9000000000000003E-3</v>
      </c>
      <c r="L47" s="91">
        <v>543892</v>
      </c>
      <c r="M47" s="93">
        <v>113.91</v>
      </c>
      <c r="N47" s="91">
        <v>619.54740000000004</v>
      </c>
      <c r="O47" s="92">
        <v>2.938500213677869E-5</v>
      </c>
      <c r="P47" s="92">
        <v>1.1490360837072205E-2</v>
      </c>
      <c r="Q47" s="92">
        <f>N47/'סכום נכסי הקרן'!$C$42</f>
        <v>5.1300852499342282E-3</v>
      </c>
    </row>
    <row r="48" spans="2:17">
      <c r="C48" s="1"/>
      <c r="D48" s="1"/>
    </row>
    <row r="49" spans="2:4">
      <c r="C49" s="1"/>
      <c r="D49" s="1"/>
    </row>
    <row r="50" spans="2:4">
      <c r="C50" s="1"/>
      <c r="D50" s="1"/>
    </row>
    <row r="51" spans="2:4">
      <c r="B51" s="96"/>
      <c r="C51" s="97"/>
      <c r="D51" s="97"/>
    </row>
    <row r="52" spans="2:4">
      <c r="B52" s="96"/>
      <c r="C52" s="97"/>
      <c r="D52" s="97"/>
    </row>
    <row r="53" spans="2:4">
      <c r="B53" s="190"/>
      <c r="C53" s="190"/>
      <c r="D53" s="190"/>
    </row>
    <row r="54" spans="2:4">
      <c r="B54" s="96" t="s">
        <v>256</v>
      </c>
      <c r="C54" s="1"/>
      <c r="D54" s="1"/>
    </row>
    <row r="55" spans="2:4">
      <c r="B55" s="96" t="s">
        <v>120</v>
      </c>
      <c r="C55" s="1"/>
      <c r="D55" s="1"/>
    </row>
    <row r="56" spans="2:4">
      <c r="B56" s="96" t="s">
        <v>241</v>
      </c>
      <c r="C56" s="1"/>
      <c r="D56" s="1"/>
    </row>
    <row r="57" spans="2:4">
      <c r="B57" s="96" t="s">
        <v>251</v>
      </c>
      <c r="C57" s="1"/>
      <c r="D57" s="1"/>
    </row>
    <row r="58" spans="2:4">
      <c r="B58" s="98"/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53:D53"/>
  </mergeCells>
  <phoneticPr fontId="5" type="noConversion"/>
  <dataValidations count="1">
    <dataValidation allowBlank="1" showInputMessage="1" showErrorMessage="1" sqref="A1:A1048576 C5:C29 B51:B53 B1:B30 D1:D29 E1:AF1048576 AJ1:XFD1048576 AG1:AI27 AG31:AI1048576 C51:D52 B31:D50 C54:D1048576 B59:B1048576 B56:B57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187</v>
      </c>
      <c r="C1" s="76" t="s" vm="1">
        <v>257</v>
      </c>
    </row>
    <row r="2" spans="2:67">
      <c r="B2" s="56" t="s">
        <v>186</v>
      </c>
      <c r="C2" s="76" t="s">
        <v>258</v>
      </c>
    </row>
    <row r="3" spans="2:67">
      <c r="B3" s="56" t="s">
        <v>188</v>
      </c>
      <c r="C3" s="76" t="s">
        <v>259</v>
      </c>
    </row>
    <row r="4" spans="2:67">
      <c r="B4" s="56" t="s">
        <v>189</v>
      </c>
      <c r="C4" s="76">
        <v>2208</v>
      </c>
    </row>
    <row r="6" spans="2:67" ht="26.25" customHeight="1">
      <c r="B6" s="187" t="s">
        <v>217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2"/>
      <c r="BO6" s="3"/>
    </row>
    <row r="7" spans="2:67" ht="26.25" customHeight="1">
      <c r="B7" s="187" t="s">
        <v>95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2"/>
      <c r="AZ7" s="43"/>
      <c r="BJ7" s="3"/>
      <c r="BO7" s="3"/>
    </row>
    <row r="8" spans="2:67" s="3" customFormat="1" ht="78.75">
      <c r="B8" s="37" t="s">
        <v>123</v>
      </c>
      <c r="C8" s="13" t="s">
        <v>49</v>
      </c>
      <c r="D8" s="13" t="s">
        <v>127</v>
      </c>
      <c r="E8" s="13" t="s">
        <v>233</v>
      </c>
      <c r="F8" s="13" t="s">
        <v>125</v>
      </c>
      <c r="G8" s="13" t="s">
        <v>68</v>
      </c>
      <c r="H8" s="13" t="s">
        <v>15</v>
      </c>
      <c r="I8" s="13" t="s">
        <v>69</v>
      </c>
      <c r="J8" s="13" t="s">
        <v>110</v>
      </c>
      <c r="K8" s="13" t="s">
        <v>18</v>
      </c>
      <c r="L8" s="13" t="s">
        <v>109</v>
      </c>
      <c r="M8" s="13" t="s">
        <v>17</v>
      </c>
      <c r="N8" s="13" t="s">
        <v>19</v>
      </c>
      <c r="O8" s="13" t="s">
        <v>243</v>
      </c>
      <c r="P8" s="13" t="s">
        <v>242</v>
      </c>
      <c r="Q8" s="13" t="s">
        <v>65</v>
      </c>
      <c r="R8" s="13" t="s">
        <v>62</v>
      </c>
      <c r="S8" s="13" t="s">
        <v>190</v>
      </c>
      <c r="T8" s="38" t="s">
        <v>192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252</v>
      </c>
      <c r="P9" s="16"/>
      <c r="Q9" s="16" t="s">
        <v>246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19" t="s">
        <v>122</v>
      </c>
      <c r="S10" s="45" t="s">
        <v>193</v>
      </c>
      <c r="T10" s="72" t="s">
        <v>234</v>
      </c>
      <c r="U10" s="5"/>
      <c r="BJ10" s="1"/>
      <c r="BK10" s="3"/>
      <c r="BL10" s="1"/>
      <c r="BO10" s="1"/>
    </row>
    <row r="11" spans="2:67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5"/>
      <c r="BJ11" s="1"/>
      <c r="BK11" s="3"/>
      <c r="BL11" s="1"/>
      <c r="BO11" s="1"/>
    </row>
    <row r="12" spans="2:67" ht="20.25">
      <c r="B12" s="96" t="s">
        <v>256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BK12" s="4"/>
    </row>
    <row r="13" spans="2:67">
      <c r="B13" s="96" t="s">
        <v>120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</row>
    <row r="14" spans="2:67">
      <c r="B14" s="96" t="s">
        <v>241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</row>
    <row r="15" spans="2:67">
      <c r="B15" s="96" t="s">
        <v>251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</row>
    <row r="16" spans="2:67" ht="2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BJ16" s="4"/>
    </row>
    <row r="17" spans="2:20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</row>
    <row r="18" spans="2:20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</row>
    <row r="19" spans="2:20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</row>
    <row r="20" spans="2:20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</row>
    <row r="21" spans="2:20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</row>
    <row r="22" spans="2:20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</row>
    <row r="23" spans="2:20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</row>
    <row r="24" spans="2:20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</row>
    <row r="25" spans="2:20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</row>
    <row r="26" spans="2:20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</row>
    <row r="27" spans="2:20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spans="2:20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</row>
    <row r="29" spans="2:20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</row>
    <row r="30" spans="2:20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2:20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  <row r="32" spans="2:20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</row>
    <row r="33" spans="2:20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</row>
    <row r="34" spans="2:20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</row>
    <row r="35" spans="2:20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</row>
    <row r="36" spans="2:20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</row>
    <row r="37" spans="2:20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</row>
    <row r="38" spans="2:20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</row>
    <row r="39" spans="2:20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</row>
    <row r="40" spans="2:20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</row>
    <row r="41" spans="2:20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</row>
    <row r="42" spans="2:20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</row>
    <row r="43" spans="2:20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</row>
    <row r="44" spans="2:20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</row>
    <row r="45" spans="2:20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</row>
    <row r="46" spans="2:20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</row>
    <row r="47" spans="2:20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</row>
    <row r="48" spans="2:20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</row>
    <row r="49" spans="2:20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</row>
    <row r="50" spans="2:20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</row>
    <row r="51" spans="2:20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</row>
    <row r="52" spans="2:20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</row>
    <row r="53" spans="2:20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</row>
    <row r="54" spans="2:20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</row>
    <row r="55" spans="2:20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</row>
    <row r="56" spans="2:20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</row>
    <row r="57" spans="2:20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</row>
    <row r="58" spans="2:20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</row>
    <row r="59" spans="2:20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</row>
    <row r="60" spans="2:20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</row>
    <row r="61" spans="2:20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</row>
    <row r="62" spans="2:20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</row>
    <row r="63" spans="2:20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</row>
    <row r="64" spans="2:20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</row>
    <row r="65" spans="2:20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</row>
    <row r="66" spans="2:20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</row>
    <row r="67" spans="2:20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</row>
    <row r="68" spans="2:20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2:20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</row>
    <row r="70" spans="2:20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2:20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</row>
    <row r="72" spans="2:20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</row>
    <row r="73" spans="2:20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</row>
    <row r="74" spans="2:20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</row>
    <row r="75" spans="2:20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</row>
    <row r="76" spans="2:20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</row>
    <row r="77" spans="2:20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</row>
    <row r="78" spans="2:20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</row>
    <row r="79" spans="2:20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</row>
    <row r="80" spans="2:20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</row>
    <row r="81" spans="2:20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</row>
    <row r="82" spans="2:20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</row>
    <row r="83" spans="2:20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</row>
    <row r="84" spans="2:20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</row>
    <row r="85" spans="2:20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</row>
    <row r="86" spans="2:20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</row>
    <row r="87" spans="2:20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</row>
    <row r="88" spans="2:20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</row>
    <row r="89" spans="2:20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</row>
    <row r="90" spans="2:20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</row>
    <row r="91" spans="2:20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</row>
    <row r="92" spans="2:20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</row>
    <row r="93" spans="2:20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</row>
    <row r="94" spans="2:20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</row>
    <row r="95" spans="2:20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</row>
    <row r="96" spans="2:20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</row>
    <row r="97" spans="2:20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</row>
    <row r="98" spans="2:20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</row>
    <row r="99" spans="2:20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</row>
    <row r="100" spans="2:20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</row>
    <row r="101" spans="2:20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</row>
    <row r="102" spans="2:20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</row>
    <row r="103" spans="2:20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</row>
    <row r="104" spans="2:20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</row>
    <row r="105" spans="2:20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</row>
    <row r="106" spans="2:20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</row>
    <row r="107" spans="2:20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</row>
    <row r="108" spans="2:20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</row>
    <row r="109" spans="2:20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</row>
    <row r="110" spans="2:20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187</v>
      </c>
      <c r="C1" s="76" t="s" vm="1">
        <v>257</v>
      </c>
    </row>
    <row r="2" spans="2:66">
      <c r="B2" s="56" t="s">
        <v>186</v>
      </c>
      <c r="C2" s="76" t="s">
        <v>258</v>
      </c>
    </row>
    <row r="3" spans="2:66">
      <c r="B3" s="56" t="s">
        <v>188</v>
      </c>
      <c r="C3" s="76" t="s">
        <v>259</v>
      </c>
    </row>
    <row r="4" spans="2:66">
      <c r="B4" s="56" t="s">
        <v>189</v>
      </c>
      <c r="C4" s="76">
        <v>2208</v>
      </c>
    </row>
    <row r="6" spans="2:66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</row>
    <row r="7" spans="2:66" ht="26.25" customHeight="1">
      <c r="B7" s="193" t="s">
        <v>96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5"/>
      <c r="BN7" s="3"/>
    </row>
    <row r="8" spans="2:66" s="3" customFormat="1" ht="78.75">
      <c r="B8" s="22" t="s">
        <v>123</v>
      </c>
      <c r="C8" s="30" t="s">
        <v>49</v>
      </c>
      <c r="D8" s="30" t="s">
        <v>127</v>
      </c>
      <c r="E8" s="30" t="s">
        <v>233</v>
      </c>
      <c r="F8" s="30" t="s">
        <v>125</v>
      </c>
      <c r="G8" s="30" t="s">
        <v>68</v>
      </c>
      <c r="H8" s="30" t="s">
        <v>15</v>
      </c>
      <c r="I8" s="30" t="s">
        <v>69</v>
      </c>
      <c r="J8" s="30" t="s">
        <v>110</v>
      </c>
      <c r="K8" s="30" t="s">
        <v>18</v>
      </c>
      <c r="L8" s="30" t="s">
        <v>109</v>
      </c>
      <c r="M8" s="30" t="s">
        <v>17</v>
      </c>
      <c r="N8" s="30" t="s">
        <v>19</v>
      </c>
      <c r="O8" s="13" t="s">
        <v>243</v>
      </c>
      <c r="P8" s="30" t="s">
        <v>242</v>
      </c>
      <c r="Q8" s="30" t="s">
        <v>250</v>
      </c>
      <c r="R8" s="30" t="s">
        <v>65</v>
      </c>
      <c r="S8" s="13" t="s">
        <v>62</v>
      </c>
      <c r="T8" s="30" t="s">
        <v>190</v>
      </c>
      <c r="U8" s="30" t="s">
        <v>192</v>
      </c>
      <c r="V8" s="1"/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252</v>
      </c>
      <c r="P9" s="32"/>
      <c r="Q9" s="16" t="s">
        <v>246</v>
      </c>
      <c r="R9" s="32" t="s">
        <v>246</v>
      </c>
      <c r="S9" s="16" t="s">
        <v>20</v>
      </c>
      <c r="T9" s="32" t="s">
        <v>246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121</v>
      </c>
      <c r="R10" s="19" t="s">
        <v>122</v>
      </c>
      <c r="S10" s="19" t="s">
        <v>193</v>
      </c>
      <c r="T10" s="20" t="s">
        <v>234</v>
      </c>
      <c r="U10" s="20" t="s">
        <v>254</v>
      </c>
      <c r="V10" s="5"/>
      <c r="BI10" s="1"/>
      <c r="BJ10" s="3"/>
      <c r="BK10" s="1"/>
    </row>
    <row r="11" spans="2:66" s="141" customFormat="1" ht="18" customHeight="1">
      <c r="B11" s="77" t="s">
        <v>36</v>
      </c>
      <c r="C11" s="78"/>
      <c r="D11" s="78"/>
      <c r="E11" s="78"/>
      <c r="F11" s="78"/>
      <c r="G11" s="78"/>
      <c r="H11" s="78"/>
      <c r="I11" s="78"/>
      <c r="J11" s="78"/>
      <c r="K11" s="85">
        <v>4.4152045873934256</v>
      </c>
      <c r="L11" s="78"/>
      <c r="M11" s="78"/>
      <c r="N11" s="100">
        <v>1.3665731545804997E-2</v>
      </c>
      <c r="O11" s="85"/>
      <c r="P11" s="87"/>
      <c r="Q11" s="85">
        <f>Q12</f>
        <v>83.40791999999999</v>
      </c>
      <c r="R11" s="85">
        <v>26198.297999999999</v>
      </c>
      <c r="S11" s="78"/>
      <c r="T11" s="86">
        <v>1</v>
      </c>
      <c r="U11" s="86">
        <f>R11/'סכום נכסי הקרן'!$C$42</f>
        <v>0.21693175073155241</v>
      </c>
      <c r="V11" s="140"/>
      <c r="BI11" s="138"/>
      <c r="BJ11" s="142"/>
      <c r="BK11" s="138"/>
      <c r="BN11" s="138"/>
    </row>
    <row r="12" spans="2:66" s="138" customFormat="1">
      <c r="B12" s="79" t="s">
        <v>239</v>
      </c>
      <c r="C12" s="80"/>
      <c r="D12" s="80"/>
      <c r="E12" s="80"/>
      <c r="F12" s="80"/>
      <c r="G12" s="80"/>
      <c r="H12" s="80"/>
      <c r="I12" s="80"/>
      <c r="J12" s="80"/>
      <c r="K12" s="88">
        <v>4.4152045873934238</v>
      </c>
      <c r="L12" s="80"/>
      <c r="M12" s="80"/>
      <c r="N12" s="101">
        <v>1.3665731545804987E-2</v>
      </c>
      <c r="O12" s="88"/>
      <c r="P12" s="90"/>
      <c r="Q12" s="88">
        <f>Q13+Q156</f>
        <v>83.40791999999999</v>
      </c>
      <c r="R12" s="88">
        <v>26198.29800000001</v>
      </c>
      <c r="S12" s="80"/>
      <c r="T12" s="89">
        <v>1.0000000000000004</v>
      </c>
      <c r="U12" s="89">
        <f>R12/'סכום נכסי הקרן'!$C$42</f>
        <v>0.21693175073155249</v>
      </c>
      <c r="BJ12" s="142"/>
    </row>
    <row r="13" spans="2:66" s="138" customFormat="1" ht="20.25">
      <c r="B13" s="99" t="s">
        <v>35</v>
      </c>
      <c r="C13" s="80"/>
      <c r="D13" s="80"/>
      <c r="E13" s="80"/>
      <c r="F13" s="80"/>
      <c r="G13" s="80"/>
      <c r="H13" s="80"/>
      <c r="I13" s="80"/>
      <c r="J13" s="80"/>
      <c r="K13" s="88">
        <v>4.3760529360708071</v>
      </c>
      <c r="L13" s="80"/>
      <c r="M13" s="80"/>
      <c r="N13" s="101">
        <v>1.170297746683977E-2</v>
      </c>
      <c r="O13" s="88"/>
      <c r="P13" s="90"/>
      <c r="Q13" s="88">
        <f>SUM(Q14:Q154)</f>
        <v>81.372689999999992</v>
      </c>
      <c r="R13" s="88">
        <v>21560.363710000001</v>
      </c>
      <c r="S13" s="80"/>
      <c r="T13" s="89">
        <v>0.8229681069358018</v>
      </c>
      <c r="U13" s="89">
        <f>R13/'סכום נכסי הקרן'!$C$42</f>
        <v>0.17852791223381492</v>
      </c>
      <c r="BJ13" s="141"/>
    </row>
    <row r="14" spans="2:66" s="138" customFormat="1">
      <c r="B14" s="84" t="s">
        <v>313</v>
      </c>
      <c r="C14" s="82" t="s">
        <v>314</v>
      </c>
      <c r="D14" s="94" t="s">
        <v>128</v>
      </c>
      <c r="E14" s="94" t="s">
        <v>315</v>
      </c>
      <c r="F14" s="82" t="s">
        <v>316</v>
      </c>
      <c r="G14" s="94" t="s">
        <v>317</v>
      </c>
      <c r="H14" s="82" t="s">
        <v>318</v>
      </c>
      <c r="I14" s="82" t="s">
        <v>168</v>
      </c>
      <c r="J14" s="82"/>
      <c r="K14" s="91">
        <v>2.98</v>
      </c>
      <c r="L14" s="94" t="s">
        <v>172</v>
      </c>
      <c r="M14" s="95">
        <v>5.8999999999999999E-3</v>
      </c>
      <c r="N14" s="95">
        <v>5.5000000000000005E-3</v>
      </c>
      <c r="O14" s="91">
        <v>1382000</v>
      </c>
      <c r="P14" s="93">
        <v>99.8</v>
      </c>
      <c r="Q14" s="82"/>
      <c r="R14" s="91">
        <v>1379.2360000000001</v>
      </c>
      <c r="S14" s="92">
        <v>2.5889114039674037E-4</v>
      </c>
      <c r="T14" s="92">
        <v>5.264601540145853E-2</v>
      </c>
      <c r="U14" s="92">
        <f>R14/'סכום נכסי הקרן'!$C$42</f>
        <v>1.142059229007867E-2</v>
      </c>
    </row>
    <row r="15" spans="2:66" s="138" customFormat="1">
      <c r="B15" s="84" t="s">
        <v>319</v>
      </c>
      <c r="C15" s="82" t="s">
        <v>320</v>
      </c>
      <c r="D15" s="94" t="s">
        <v>128</v>
      </c>
      <c r="E15" s="94" t="s">
        <v>315</v>
      </c>
      <c r="F15" s="82" t="s">
        <v>321</v>
      </c>
      <c r="G15" s="94" t="s">
        <v>317</v>
      </c>
      <c r="H15" s="82" t="s">
        <v>318</v>
      </c>
      <c r="I15" s="82" t="s">
        <v>170</v>
      </c>
      <c r="J15" s="82"/>
      <c r="K15" s="91">
        <v>3.75</v>
      </c>
      <c r="L15" s="94" t="s">
        <v>172</v>
      </c>
      <c r="M15" s="95">
        <v>0.04</v>
      </c>
      <c r="N15" s="95">
        <v>6.8000000000000005E-3</v>
      </c>
      <c r="O15" s="91">
        <v>157738</v>
      </c>
      <c r="P15" s="93">
        <v>118.17</v>
      </c>
      <c r="Q15" s="82"/>
      <c r="R15" s="91">
        <v>186.399</v>
      </c>
      <c r="S15" s="92">
        <v>7.613954943196299E-5</v>
      </c>
      <c r="T15" s="92">
        <v>7.1149278476029245E-3</v>
      </c>
      <c r="U15" s="92">
        <f>R15/'סכום נכסי הקרן'!$C$42</f>
        <v>1.5434537543091782E-3</v>
      </c>
    </row>
    <row r="16" spans="2:66" s="138" customFormat="1">
      <c r="B16" s="84" t="s">
        <v>322</v>
      </c>
      <c r="C16" s="82" t="s">
        <v>323</v>
      </c>
      <c r="D16" s="94" t="s">
        <v>128</v>
      </c>
      <c r="E16" s="94" t="s">
        <v>315</v>
      </c>
      <c r="F16" s="82" t="s">
        <v>321</v>
      </c>
      <c r="G16" s="94" t="s">
        <v>317</v>
      </c>
      <c r="H16" s="82" t="s">
        <v>318</v>
      </c>
      <c r="I16" s="82" t="s">
        <v>170</v>
      </c>
      <c r="J16" s="82"/>
      <c r="K16" s="91">
        <v>5.1000000000000005</v>
      </c>
      <c r="L16" s="94" t="s">
        <v>172</v>
      </c>
      <c r="M16" s="95">
        <v>9.8999999999999991E-3</v>
      </c>
      <c r="N16" s="95">
        <v>8.0000000000000019E-3</v>
      </c>
      <c r="O16" s="91">
        <v>1274890</v>
      </c>
      <c r="P16" s="93">
        <v>102.13</v>
      </c>
      <c r="Q16" s="82"/>
      <c r="R16" s="91">
        <v>1302.0451399999999</v>
      </c>
      <c r="S16" s="92">
        <v>4.2300706665242141E-4</v>
      </c>
      <c r="T16" s="92">
        <v>4.9699607966899227E-2</v>
      </c>
      <c r="U16" s="92">
        <f>R16/'סכום נכסי הקרן'!$C$42</f>
        <v>1.0781422966931258E-2</v>
      </c>
    </row>
    <row r="17" spans="2:61" s="138" customFormat="1" ht="20.25">
      <c r="B17" s="84" t="s">
        <v>324</v>
      </c>
      <c r="C17" s="82" t="s">
        <v>325</v>
      </c>
      <c r="D17" s="94" t="s">
        <v>128</v>
      </c>
      <c r="E17" s="94" t="s">
        <v>315</v>
      </c>
      <c r="F17" s="82" t="s">
        <v>321</v>
      </c>
      <c r="G17" s="94" t="s">
        <v>317</v>
      </c>
      <c r="H17" s="82" t="s">
        <v>318</v>
      </c>
      <c r="I17" s="82" t="s">
        <v>170</v>
      </c>
      <c r="J17" s="82"/>
      <c r="K17" s="91">
        <v>12.299999999999999</v>
      </c>
      <c r="L17" s="94" t="s">
        <v>172</v>
      </c>
      <c r="M17" s="95">
        <v>1.1699999999999999E-2</v>
      </c>
      <c r="N17" s="95">
        <v>9.7999999999999997E-3</v>
      </c>
      <c r="O17" s="91">
        <v>142442</v>
      </c>
      <c r="P17" s="93">
        <v>100.51</v>
      </c>
      <c r="Q17" s="82"/>
      <c r="R17" s="91">
        <v>143.16844</v>
      </c>
      <c r="S17" s="92">
        <v>2.9930449034481311E-4</v>
      </c>
      <c r="T17" s="92">
        <v>5.4647992781821173E-3</v>
      </c>
      <c r="U17" s="92">
        <f>R17/'סכום נכסי הקרן'!$C$42</f>
        <v>1.1854884748125705E-3</v>
      </c>
      <c r="BI17" s="141"/>
    </row>
    <row r="18" spans="2:61" s="138" customFormat="1">
      <c r="B18" s="84" t="s">
        <v>326</v>
      </c>
      <c r="C18" s="82" t="s">
        <v>327</v>
      </c>
      <c r="D18" s="94" t="s">
        <v>128</v>
      </c>
      <c r="E18" s="94" t="s">
        <v>315</v>
      </c>
      <c r="F18" s="82" t="s">
        <v>321</v>
      </c>
      <c r="G18" s="94" t="s">
        <v>317</v>
      </c>
      <c r="H18" s="82" t="s">
        <v>318</v>
      </c>
      <c r="I18" s="82" t="s">
        <v>170</v>
      </c>
      <c r="J18" s="82"/>
      <c r="K18" s="91">
        <v>1.5399999999999998</v>
      </c>
      <c r="L18" s="94" t="s">
        <v>172</v>
      </c>
      <c r="M18" s="95">
        <v>2.58E-2</v>
      </c>
      <c r="N18" s="95">
        <v>5.7999999999999996E-3</v>
      </c>
      <c r="O18" s="91">
        <v>350245</v>
      </c>
      <c r="P18" s="93">
        <v>107.1</v>
      </c>
      <c r="Q18" s="82"/>
      <c r="R18" s="91">
        <v>375.11239</v>
      </c>
      <c r="S18" s="92">
        <v>1.2859686244877624E-4</v>
      </c>
      <c r="T18" s="92">
        <v>1.4318196930197527E-2</v>
      </c>
      <c r="U18" s="92">
        <f>R18/'סכום נכסי הקרן'!$C$42</f>
        <v>3.1060715273868887E-3</v>
      </c>
    </row>
    <row r="19" spans="2:61" s="138" customFormat="1">
      <c r="B19" s="84" t="s">
        <v>328</v>
      </c>
      <c r="C19" s="82" t="s">
        <v>329</v>
      </c>
      <c r="D19" s="94" t="s">
        <v>128</v>
      </c>
      <c r="E19" s="94" t="s">
        <v>315</v>
      </c>
      <c r="F19" s="82" t="s">
        <v>321</v>
      </c>
      <c r="G19" s="94" t="s">
        <v>317</v>
      </c>
      <c r="H19" s="82" t="s">
        <v>318</v>
      </c>
      <c r="I19" s="82" t="s">
        <v>170</v>
      </c>
      <c r="J19" s="82"/>
      <c r="K19" s="91">
        <v>2.19</v>
      </c>
      <c r="L19" s="94" t="s">
        <v>172</v>
      </c>
      <c r="M19" s="95">
        <v>4.0999999999999995E-3</v>
      </c>
      <c r="N19" s="95">
        <v>2.8000000000000004E-3</v>
      </c>
      <c r="O19" s="91">
        <v>63215.55</v>
      </c>
      <c r="P19" s="93">
        <v>99.8</v>
      </c>
      <c r="Q19" s="82"/>
      <c r="R19" s="91">
        <v>63.089120000000001</v>
      </c>
      <c r="S19" s="92">
        <v>3.0767326689267373E-5</v>
      </c>
      <c r="T19" s="92">
        <v>2.408138116453214E-3</v>
      </c>
      <c r="U19" s="92">
        <f>R19/'סכום נכסי הקרן'!$C$42</f>
        <v>5.2240161760557869E-4</v>
      </c>
      <c r="BI19" s="142"/>
    </row>
    <row r="20" spans="2:61" s="138" customFormat="1">
      <c r="B20" s="84" t="s">
        <v>330</v>
      </c>
      <c r="C20" s="82" t="s">
        <v>331</v>
      </c>
      <c r="D20" s="94" t="s">
        <v>128</v>
      </c>
      <c r="E20" s="94" t="s">
        <v>315</v>
      </c>
      <c r="F20" s="82" t="s">
        <v>321</v>
      </c>
      <c r="G20" s="94" t="s">
        <v>317</v>
      </c>
      <c r="H20" s="82" t="s">
        <v>318</v>
      </c>
      <c r="I20" s="82" t="s">
        <v>170</v>
      </c>
      <c r="J20" s="82"/>
      <c r="K20" s="91">
        <v>2.5799999999999996</v>
      </c>
      <c r="L20" s="94" t="s">
        <v>172</v>
      </c>
      <c r="M20" s="95">
        <v>6.4000000000000003E-3</v>
      </c>
      <c r="N20" s="95">
        <v>4.8999999999999998E-3</v>
      </c>
      <c r="O20" s="91">
        <v>737762</v>
      </c>
      <c r="P20" s="93">
        <v>100.14</v>
      </c>
      <c r="Q20" s="82"/>
      <c r="R20" s="91">
        <v>738.79488000000003</v>
      </c>
      <c r="S20" s="92">
        <v>2.3420309546220034E-4</v>
      </c>
      <c r="T20" s="92">
        <v>2.8200109793391926E-2</v>
      </c>
      <c r="U20" s="92">
        <f>R20/'סכום נכסי הקרן'!$C$42</f>
        <v>6.1174991883025066E-3</v>
      </c>
    </row>
    <row r="21" spans="2:61" s="138" customFormat="1">
      <c r="B21" s="84" t="s">
        <v>332</v>
      </c>
      <c r="C21" s="82" t="s">
        <v>333</v>
      </c>
      <c r="D21" s="94" t="s">
        <v>128</v>
      </c>
      <c r="E21" s="94" t="s">
        <v>315</v>
      </c>
      <c r="F21" s="82" t="s">
        <v>334</v>
      </c>
      <c r="G21" s="94" t="s">
        <v>317</v>
      </c>
      <c r="H21" s="82" t="s">
        <v>318</v>
      </c>
      <c r="I21" s="82" t="s">
        <v>168</v>
      </c>
      <c r="J21" s="82"/>
      <c r="K21" s="91">
        <v>0.60000000000000009</v>
      </c>
      <c r="L21" s="94" t="s">
        <v>172</v>
      </c>
      <c r="M21" s="95">
        <v>4.4999999999999998E-2</v>
      </c>
      <c r="N21" s="95">
        <v>5.0000000000000001E-3</v>
      </c>
      <c r="O21" s="91">
        <v>10102</v>
      </c>
      <c r="P21" s="93">
        <v>107.06</v>
      </c>
      <c r="Q21" s="82"/>
      <c r="R21" s="91">
        <v>10.815209999999999</v>
      </c>
      <c r="S21" s="92">
        <v>3.1355191748699093E-5</v>
      </c>
      <c r="T21" s="92">
        <v>4.1282109242363755E-4</v>
      </c>
      <c r="U21" s="92">
        <f>R21/'סכום נכסי הקרן'!$C$42</f>
        <v>8.9554002318371694E-5</v>
      </c>
    </row>
    <row r="22" spans="2:61" s="138" customFormat="1">
      <c r="B22" s="84" t="s">
        <v>335</v>
      </c>
      <c r="C22" s="82" t="s">
        <v>336</v>
      </c>
      <c r="D22" s="94" t="s">
        <v>128</v>
      </c>
      <c r="E22" s="94" t="s">
        <v>315</v>
      </c>
      <c r="F22" s="82" t="s">
        <v>334</v>
      </c>
      <c r="G22" s="94" t="s">
        <v>317</v>
      </c>
      <c r="H22" s="82" t="s">
        <v>318</v>
      </c>
      <c r="I22" s="82" t="s">
        <v>168</v>
      </c>
      <c r="J22" s="82"/>
      <c r="K22" s="91">
        <v>4.57</v>
      </c>
      <c r="L22" s="94" t="s">
        <v>172</v>
      </c>
      <c r="M22" s="95">
        <v>0.05</v>
      </c>
      <c r="N22" s="95">
        <v>7.7000000000000002E-3</v>
      </c>
      <c r="O22" s="91">
        <v>59136</v>
      </c>
      <c r="P22" s="93">
        <v>126.52</v>
      </c>
      <c r="Q22" s="82"/>
      <c r="R22" s="91">
        <v>74.81886999999999</v>
      </c>
      <c r="S22" s="92">
        <v>1.8763760836931763E-5</v>
      </c>
      <c r="T22" s="92">
        <v>2.8558675834590473E-3</v>
      </c>
      <c r="U22" s="92">
        <f>R22/'סכום נכסי הקרן'!$C$42</f>
        <v>6.1952835473725893E-4</v>
      </c>
    </row>
    <row r="23" spans="2:61" s="138" customFormat="1">
      <c r="B23" s="84" t="s">
        <v>337</v>
      </c>
      <c r="C23" s="82" t="s">
        <v>338</v>
      </c>
      <c r="D23" s="94" t="s">
        <v>128</v>
      </c>
      <c r="E23" s="94" t="s">
        <v>315</v>
      </c>
      <c r="F23" s="82" t="s">
        <v>334</v>
      </c>
      <c r="G23" s="94" t="s">
        <v>317</v>
      </c>
      <c r="H23" s="82" t="s">
        <v>318</v>
      </c>
      <c r="I23" s="82" t="s">
        <v>168</v>
      </c>
      <c r="J23" s="82"/>
      <c r="K23" s="91">
        <v>2.17</v>
      </c>
      <c r="L23" s="94" t="s">
        <v>172</v>
      </c>
      <c r="M23" s="95">
        <v>1.6E-2</v>
      </c>
      <c r="N23" s="95">
        <v>3.8999999999999994E-3</v>
      </c>
      <c r="O23" s="91">
        <v>67907</v>
      </c>
      <c r="P23" s="93">
        <v>103.09</v>
      </c>
      <c r="Q23" s="82"/>
      <c r="R23" s="91">
        <v>70.005320000000012</v>
      </c>
      <c r="S23" s="92">
        <v>2.1565902330971356E-5</v>
      </c>
      <c r="T23" s="92">
        <v>2.6721323652399106E-3</v>
      </c>
      <c r="U23" s="92">
        <f>R23/'סכום נכסי הקרן'!$C$42</f>
        <v>5.7967035217793776E-4</v>
      </c>
    </row>
    <row r="24" spans="2:61" s="138" customFormat="1">
      <c r="B24" s="84" t="s">
        <v>339</v>
      </c>
      <c r="C24" s="82" t="s">
        <v>340</v>
      </c>
      <c r="D24" s="94" t="s">
        <v>128</v>
      </c>
      <c r="E24" s="94" t="s">
        <v>315</v>
      </c>
      <c r="F24" s="82" t="s">
        <v>334</v>
      </c>
      <c r="G24" s="94" t="s">
        <v>317</v>
      </c>
      <c r="H24" s="82" t="s">
        <v>318</v>
      </c>
      <c r="I24" s="82" t="s">
        <v>168</v>
      </c>
      <c r="J24" s="82"/>
      <c r="K24" s="91">
        <v>3.1999999999999997</v>
      </c>
      <c r="L24" s="94" t="s">
        <v>172</v>
      </c>
      <c r="M24" s="95">
        <v>6.9999999999999993E-3</v>
      </c>
      <c r="N24" s="95">
        <v>5.7999999999999996E-3</v>
      </c>
      <c r="O24" s="91">
        <v>1852062.82</v>
      </c>
      <c r="P24" s="93">
        <v>101.69</v>
      </c>
      <c r="Q24" s="82"/>
      <c r="R24" s="91">
        <v>1883.3626999999999</v>
      </c>
      <c r="S24" s="92">
        <v>4.3416310313795423E-4</v>
      </c>
      <c r="T24" s="92">
        <v>7.1888742543504164E-2</v>
      </c>
      <c r="U24" s="92">
        <f>R24/'סכום נכסי הקרן'!$C$42</f>
        <v>1.559495077785219E-2</v>
      </c>
    </row>
    <row r="25" spans="2:61" s="138" customFormat="1">
      <c r="B25" s="84" t="s">
        <v>341</v>
      </c>
      <c r="C25" s="82" t="s">
        <v>342</v>
      </c>
      <c r="D25" s="94" t="s">
        <v>128</v>
      </c>
      <c r="E25" s="94" t="s">
        <v>315</v>
      </c>
      <c r="F25" s="82" t="s">
        <v>343</v>
      </c>
      <c r="G25" s="94" t="s">
        <v>317</v>
      </c>
      <c r="H25" s="82" t="s">
        <v>344</v>
      </c>
      <c r="I25" s="82" t="s">
        <v>168</v>
      </c>
      <c r="J25" s="82"/>
      <c r="K25" s="91">
        <v>0.57000000000000006</v>
      </c>
      <c r="L25" s="94" t="s">
        <v>172</v>
      </c>
      <c r="M25" s="95">
        <v>4.2000000000000003E-2</v>
      </c>
      <c r="N25" s="95">
        <v>9.300000000000001E-3</v>
      </c>
      <c r="O25" s="91">
        <v>50.08</v>
      </c>
      <c r="P25" s="93">
        <v>129.5</v>
      </c>
      <c r="Q25" s="82"/>
      <c r="R25" s="91">
        <v>6.4849999999999991E-2</v>
      </c>
      <c r="S25" s="92">
        <v>4.854661581667161E-7</v>
      </c>
      <c r="T25" s="92">
        <v>2.4753516430723858E-6</v>
      </c>
      <c r="U25" s="92">
        <f>R25/'סכום נכסי הקרן'!$C$42</f>
        <v>5.3698236560791744E-7</v>
      </c>
    </row>
    <row r="26" spans="2:61" s="138" customFormat="1">
      <c r="B26" s="84" t="s">
        <v>345</v>
      </c>
      <c r="C26" s="82" t="s">
        <v>346</v>
      </c>
      <c r="D26" s="94" t="s">
        <v>128</v>
      </c>
      <c r="E26" s="94" t="s">
        <v>315</v>
      </c>
      <c r="F26" s="82" t="s">
        <v>343</v>
      </c>
      <c r="G26" s="94" t="s">
        <v>317</v>
      </c>
      <c r="H26" s="82" t="s">
        <v>344</v>
      </c>
      <c r="I26" s="82" t="s">
        <v>168</v>
      </c>
      <c r="J26" s="82"/>
      <c r="K26" s="91">
        <v>2.7299999999999995</v>
      </c>
      <c r="L26" s="94" t="s">
        <v>172</v>
      </c>
      <c r="M26" s="95">
        <v>8.0000000000000002E-3</v>
      </c>
      <c r="N26" s="95">
        <v>5.1999999999999989E-3</v>
      </c>
      <c r="O26" s="91">
        <v>151418</v>
      </c>
      <c r="P26" s="93">
        <v>102.07</v>
      </c>
      <c r="Q26" s="82"/>
      <c r="R26" s="91">
        <v>154.55235000000002</v>
      </c>
      <c r="S26" s="92">
        <v>2.3492413193905732E-4</v>
      </c>
      <c r="T26" s="92">
        <v>5.8993278876360604E-3</v>
      </c>
      <c r="U26" s="92">
        <f>R26/'סכום נכסי הקרן'!$C$42</f>
        <v>1.2797515268043614E-3</v>
      </c>
    </row>
    <row r="27" spans="2:61" s="138" customFormat="1">
      <c r="B27" s="84" t="s">
        <v>347</v>
      </c>
      <c r="C27" s="82" t="s">
        <v>348</v>
      </c>
      <c r="D27" s="94" t="s">
        <v>128</v>
      </c>
      <c r="E27" s="94" t="s">
        <v>315</v>
      </c>
      <c r="F27" s="82" t="s">
        <v>316</v>
      </c>
      <c r="G27" s="94" t="s">
        <v>317</v>
      </c>
      <c r="H27" s="82" t="s">
        <v>344</v>
      </c>
      <c r="I27" s="82" t="s">
        <v>168</v>
      </c>
      <c r="J27" s="82"/>
      <c r="K27" s="91">
        <v>0.19999999999999998</v>
      </c>
      <c r="L27" s="94" t="s">
        <v>172</v>
      </c>
      <c r="M27" s="95">
        <v>2.6000000000000002E-2</v>
      </c>
      <c r="N27" s="95">
        <v>1.52E-2</v>
      </c>
      <c r="O27" s="91">
        <v>87163</v>
      </c>
      <c r="P27" s="93">
        <v>109.01</v>
      </c>
      <c r="Q27" s="82"/>
      <c r="R27" s="91">
        <v>95.016390000000001</v>
      </c>
      <c r="S27" s="92">
        <v>2.6642234251637571E-5</v>
      </c>
      <c r="T27" s="92">
        <v>3.6268153755637106E-3</v>
      </c>
      <c r="U27" s="92">
        <f>R27/'סכום נכסי הקרן'!$C$42</f>
        <v>7.867714090011484E-4</v>
      </c>
    </row>
    <row r="28" spans="2:61" s="138" customFormat="1">
      <c r="B28" s="84" t="s">
        <v>349</v>
      </c>
      <c r="C28" s="82" t="s">
        <v>350</v>
      </c>
      <c r="D28" s="94" t="s">
        <v>128</v>
      </c>
      <c r="E28" s="94" t="s">
        <v>315</v>
      </c>
      <c r="F28" s="82" t="s">
        <v>316</v>
      </c>
      <c r="G28" s="94" t="s">
        <v>317</v>
      </c>
      <c r="H28" s="82" t="s">
        <v>344</v>
      </c>
      <c r="I28" s="82" t="s">
        <v>168</v>
      </c>
      <c r="J28" s="82"/>
      <c r="K28" s="91">
        <v>3.19</v>
      </c>
      <c r="L28" s="94" t="s">
        <v>172</v>
      </c>
      <c r="M28" s="95">
        <v>3.4000000000000002E-2</v>
      </c>
      <c r="N28" s="95">
        <v>5.8999999999999999E-3</v>
      </c>
      <c r="O28" s="91">
        <v>1402724</v>
      </c>
      <c r="P28" s="93">
        <v>114.56</v>
      </c>
      <c r="Q28" s="82"/>
      <c r="R28" s="91">
        <v>1606.9604999999999</v>
      </c>
      <c r="S28" s="92">
        <v>7.498210605935069E-4</v>
      </c>
      <c r="T28" s="92">
        <v>6.133835488091631E-2</v>
      </c>
      <c r="U28" s="92">
        <f>R28/'סכום נכסי הקרן'!$C$42</f>
        <v>1.3306236711310437E-2</v>
      </c>
    </row>
    <row r="29" spans="2:61" s="138" customFormat="1">
      <c r="B29" s="84" t="s">
        <v>351</v>
      </c>
      <c r="C29" s="82" t="s">
        <v>352</v>
      </c>
      <c r="D29" s="94" t="s">
        <v>128</v>
      </c>
      <c r="E29" s="94" t="s">
        <v>315</v>
      </c>
      <c r="F29" s="82" t="s">
        <v>316</v>
      </c>
      <c r="G29" s="94" t="s">
        <v>317</v>
      </c>
      <c r="H29" s="82" t="s">
        <v>344</v>
      </c>
      <c r="I29" s="82" t="s">
        <v>168</v>
      </c>
      <c r="J29" s="82"/>
      <c r="K29" s="91">
        <v>0.35</v>
      </c>
      <c r="L29" s="94" t="s">
        <v>172</v>
      </c>
      <c r="M29" s="95">
        <v>4.4000000000000004E-2</v>
      </c>
      <c r="N29" s="95">
        <v>1.46E-2</v>
      </c>
      <c r="O29" s="91">
        <v>35501.660000000003</v>
      </c>
      <c r="P29" s="93">
        <v>122.07</v>
      </c>
      <c r="Q29" s="82"/>
      <c r="R29" s="91">
        <v>43.336889999999997</v>
      </c>
      <c r="S29" s="92">
        <v>5.520993153913811E-5</v>
      </c>
      <c r="T29" s="92">
        <v>1.6541872300254007E-3</v>
      </c>
      <c r="U29" s="92">
        <f>R29/'סכום נכסי הקרן'!$C$42</f>
        <v>3.588457318471874E-4</v>
      </c>
    </row>
    <row r="30" spans="2:61" s="138" customFormat="1">
      <c r="B30" s="84" t="s">
        <v>353</v>
      </c>
      <c r="C30" s="82" t="s">
        <v>354</v>
      </c>
      <c r="D30" s="94" t="s">
        <v>128</v>
      </c>
      <c r="E30" s="94" t="s">
        <v>315</v>
      </c>
      <c r="F30" s="82" t="s">
        <v>321</v>
      </c>
      <c r="G30" s="94" t="s">
        <v>317</v>
      </c>
      <c r="H30" s="82" t="s">
        <v>344</v>
      </c>
      <c r="I30" s="82" t="s">
        <v>170</v>
      </c>
      <c r="J30" s="82"/>
      <c r="K30" s="91">
        <v>2.1399999999999992</v>
      </c>
      <c r="L30" s="94" t="s">
        <v>172</v>
      </c>
      <c r="M30" s="95">
        <v>0.03</v>
      </c>
      <c r="N30" s="95">
        <v>5.5999999999999991E-3</v>
      </c>
      <c r="O30" s="91">
        <v>2537</v>
      </c>
      <c r="P30" s="93">
        <v>114.25</v>
      </c>
      <c r="Q30" s="82"/>
      <c r="R30" s="91">
        <v>2.8985300000000001</v>
      </c>
      <c r="S30" s="92">
        <v>5.285416666666667E-6</v>
      </c>
      <c r="T30" s="92">
        <v>1.1063810328441948E-4</v>
      </c>
      <c r="U30" s="92">
        <f>R30/'סכום נכסי הקרן'!$C$42</f>
        <v>2.4000917443107433E-5</v>
      </c>
    </row>
    <row r="31" spans="2:61" s="138" customFormat="1">
      <c r="B31" s="84" t="s">
        <v>355</v>
      </c>
      <c r="C31" s="82" t="s">
        <v>356</v>
      </c>
      <c r="D31" s="94" t="s">
        <v>128</v>
      </c>
      <c r="E31" s="94" t="s">
        <v>315</v>
      </c>
      <c r="F31" s="82" t="s">
        <v>357</v>
      </c>
      <c r="G31" s="94" t="s">
        <v>358</v>
      </c>
      <c r="H31" s="82" t="s">
        <v>344</v>
      </c>
      <c r="I31" s="82" t="s">
        <v>170</v>
      </c>
      <c r="J31" s="82"/>
      <c r="K31" s="91">
        <v>4.17</v>
      </c>
      <c r="L31" s="94" t="s">
        <v>172</v>
      </c>
      <c r="M31" s="95">
        <v>6.5000000000000006E-3</v>
      </c>
      <c r="N31" s="95">
        <v>7.899999999999999E-3</v>
      </c>
      <c r="O31" s="91">
        <v>9504</v>
      </c>
      <c r="P31" s="93">
        <v>99.07</v>
      </c>
      <c r="Q31" s="82"/>
      <c r="R31" s="91">
        <v>9.4156200000000005</v>
      </c>
      <c r="S31" s="92">
        <v>7.869444068158129E-6</v>
      </c>
      <c r="T31" s="92">
        <v>3.5939815632297949E-4</v>
      </c>
      <c r="U31" s="92">
        <f>R31/'סכום נכסי הקרן'!$C$42</f>
        <v>7.7964871260836088E-5</v>
      </c>
    </row>
    <row r="32" spans="2:61" s="138" customFormat="1">
      <c r="B32" s="84" t="s">
        <v>359</v>
      </c>
      <c r="C32" s="82" t="s">
        <v>360</v>
      </c>
      <c r="D32" s="94" t="s">
        <v>128</v>
      </c>
      <c r="E32" s="94" t="s">
        <v>315</v>
      </c>
      <c r="F32" s="82" t="s">
        <v>357</v>
      </c>
      <c r="G32" s="94" t="s">
        <v>358</v>
      </c>
      <c r="H32" s="82" t="s">
        <v>344</v>
      </c>
      <c r="I32" s="82" t="s">
        <v>170</v>
      </c>
      <c r="J32" s="82"/>
      <c r="K32" s="91">
        <v>5.26</v>
      </c>
      <c r="L32" s="94" t="s">
        <v>172</v>
      </c>
      <c r="M32" s="95">
        <v>1.6399999999999998E-2</v>
      </c>
      <c r="N32" s="95">
        <v>1.18E-2</v>
      </c>
      <c r="O32" s="91">
        <v>241000</v>
      </c>
      <c r="P32" s="93">
        <v>101.93</v>
      </c>
      <c r="Q32" s="91">
        <v>1.9762</v>
      </c>
      <c r="R32" s="91">
        <v>247.6275</v>
      </c>
      <c r="S32" s="92">
        <v>2.0352168519333294E-4</v>
      </c>
      <c r="T32" s="92">
        <v>9.4520453198906288E-3</v>
      </c>
      <c r="U32" s="92">
        <f>R32/'סכום נכסי הקרן'!$C$42</f>
        <v>2.05044873923785E-3</v>
      </c>
    </row>
    <row r="33" spans="2:21" s="138" customFormat="1">
      <c r="B33" s="84" t="s">
        <v>361</v>
      </c>
      <c r="C33" s="82" t="s">
        <v>362</v>
      </c>
      <c r="D33" s="94" t="s">
        <v>128</v>
      </c>
      <c r="E33" s="94" t="s">
        <v>315</v>
      </c>
      <c r="F33" s="82" t="s">
        <v>357</v>
      </c>
      <c r="G33" s="94" t="s">
        <v>358</v>
      </c>
      <c r="H33" s="82" t="s">
        <v>344</v>
      </c>
      <c r="I33" s="82" t="s">
        <v>168</v>
      </c>
      <c r="J33" s="82"/>
      <c r="K33" s="91">
        <v>6.6099999999999994</v>
      </c>
      <c r="L33" s="94" t="s">
        <v>172</v>
      </c>
      <c r="M33" s="95">
        <v>1.34E-2</v>
      </c>
      <c r="N33" s="95">
        <v>1.6099999999999996E-2</v>
      </c>
      <c r="O33" s="91">
        <v>576946</v>
      </c>
      <c r="P33" s="93">
        <v>99.05</v>
      </c>
      <c r="Q33" s="91">
        <v>3.8965399999999999</v>
      </c>
      <c r="R33" s="91">
        <v>575.36156000000005</v>
      </c>
      <c r="S33" s="92">
        <v>1.8155876335895638E-4</v>
      </c>
      <c r="T33" s="92">
        <v>2.1961791563711509E-2</v>
      </c>
      <c r="U33" s="92">
        <f>R33/'סכום נכסי הקרן'!$C$42</f>
        <v>4.7642098931173753E-3</v>
      </c>
    </row>
    <row r="34" spans="2:21" s="138" customFormat="1">
      <c r="B34" s="84" t="s">
        <v>363</v>
      </c>
      <c r="C34" s="82" t="s">
        <v>364</v>
      </c>
      <c r="D34" s="94" t="s">
        <v>128</v>
      </c>
      <c r="E34" s="94" t="s">
        <v>315</v>
      </c>
      <c r="F34" s="82" t="s">
        <v>334</v>
      </c>
      <c r="G34" s="94" t="s">
        <v>317</v>
      </c>
      <c r="H34" s="82" t="s">
        <v>344</v>
      </c>
      <c r="I34" s="82" t="s">
        <v>168</v>
      </c>
      <c r="J34" s="82"/>
      <c r="K34" s="91">
        <v>0.47000000000000003</v>
      </c>
      <c r="L34" s="94" t="s">
        <v>172</v>
      </c>
      <c r="M34" s="95">
        <v>4.7E-2</v>
      </c>
      <c r="N34" s="95">
        <v>1.3199999999999998E-2</v>
      </c>
      <c r="O34" s="91">
        <v>181.14</v>
      </c>
      <c r="P34" s="93">
        <v>124.72</v>
      </c>
      <c r="Q34" s="82"/>
      <c r="R34" s="91">
        <v>0.22591</v>
      </c>
      <c r="S34" s="92">
        <v>1.2679723921656468E-6</v>
      </c>
      <c r="T34" s="92">
        <v>8.6230792549958787E-6</v>
      </c>
      <c r="U34" s="92">
        <f>R34/'סכום נכסי הקרן'!$C$42</f>
        <v>1.8706196794831864E-6</v>
      </c>
    </row>
    <row r="35" spans="2:21" s="138" customFormat="1">
      <c r="B35" s="84" t="s">
        <v>365</v>
      </c>
      <c r="C35" s="82" t="s">
        <v>366</v>
      </c>
      <c r="D35" s="94" t="s">
        <v>128</v>
      </c>
      <c r="E35" s="94" t="s">
        <v>315</v>
      </c>
      <c r="F35" s="82" t="s">
        <v>334</v>
      </c>
      <c r="G35" s="94" t="s">
        <v>317</v>
      </c>
      <c r="H35" s="82" t="s">
        <v>344</v>
      </c>
      <c r="I35" s="82" t="s">
        <v>168</v>
      </c>
      <c r="J35" s="82"/>
      <c r="K35" s="91">
        <v>2.19</v>
      </c>
      <c r="L35" s="94" t="s">
        <v>172</v>
      </c>
      <c r="M35" s="95">
        <v>4.0999999999999995E-2</v>
      </c>
      <c r="N35" s="95">
        <v>6.3E-3</v>
      </c>
      <c r="O35" s="91">
        <v>526611.19999999995</v>
      </c>
      <c r="P35" s="93">
        <v>131.30000000000001</v>
      </c>
      <c r="Q35" s="82"/>
      <c r="R35" s="91">
        <v>691.44051000000002</v>
      </c>
      <c r="S35" s="92">
        <v>1.6897814612903879E-4</v>
      </c>
      <c r="T35" s="92">
        <v>2.6392573670243773E-2</v>
      </c>
      <c r="U35" s="92">
        <f>R35/'סכום נכסי הקרן'!$C$42</f>
        <v>5.7253872125974546E-3</v>
      </c>
    </row>
    <row r="36" spans="2:21" s="138" customFormat="1">
      <c r="B36" s="84" t="s">
        <v>367</v>
      </c>
      <c r="C36" s="82" t="s">
        <v>368</v>
      </c>
      <c r="D36" s="94" t="s">
        <v>128</v>
      </c>
      <c r="E36" s="94" t="s">
        <v>315</v>
      </c>
      <c r="F36" s="82" t="s">
        <v>334</v>
      </c>
      <c r="G36" s="94" t="s">
        <v>317</v>
      </c>
      <c r="H36" s="82" t="s">
        <v>344</v>
      </c>
      <c r="I36" s="82" t="s">
        <v>168</v>
      </c>
      <c r="J36" s="82"/>
      <c r="K36" s="91">
        <v>3.71</v>
      </c>
      <c r="L36" s="94" t="s">
        <v>172</v>
      </c>
      <c r="M36" s="95">
        <v>0.04</v>
      </c>
      <c r="N36" s="95">
        <v>7.0999999999999995E-3</v>
      </c>
      <c r="O36" s="91">
        <v>226105</v>
      </c>
      <c r="P36" s="93">
        <v>119.19</v>
      </c>
      <c r="Q36" s="82"/>
      <c r="R36" s="91">
        <v>269.49455999999998</v>
      </c>
      <c r="S36" s="92">
        <v>7.7842023090442445E-5</v>
      </c>
      <c r="T36" s="92">
        <v>1.0286720152583957E-2</v>
      </c>
      <c r="U36" s="92">
        <f>R36/'סכום נכסי הקרן'!$C$42</f>
        <v>2.2315162119855799E-3</v>
      </c>
    </row>
    <row r="37" spans="2:21" s="138" customFormat="1">
      <c r="B37" s="84" t="s">
        <v>369</v>
      </c>
      <c r="C37" s="82" t="s">
        <v>370</v>
      </c>
      <c r="D37" s="94" t="s">
        <v>128</v>
      </c>
      <c r="E37" s="94" t="s">
        <v>315</v>
      </c>
      <c r="F37" s="82" t="s">
        <v>371</v>
      </c>
      <c r="G37" s="94" t="s">
        <v>358</v>
      </c>
      <c r="H37" s="82" t="s">
        <v>372</v>
      </c>
      <c r="I37" s="82" t="s">
        <v>170</v>
      </c>
      <c r="J37" s="82"/>
      <c r="K37" s="91">
        <v>2.2699999999999996</v>
      </c>
      <c r="L37" s="94" t="s">
        <v>172</v>
      </c>
      <c r="M37" s="95">
        <v>1.6399999999999998E-2</v>
      </c>
      <c r="N37" s="95">
        <v>6.1999999999999998E-3</v>
      </c>
      <c r="O37" s="91">
        <v>29648.09</v>
      </c>
      <c r="P37" s="93">
        <v>102.17</v>
      </c>
      <c r="Q37" s="82"/>
      <c r="R37" s="91">
        <v>30.291450000000001</v>
      </c>
      <c r="S37" s="92">
        <v>4.9030042253554669E-5</v>
      </c>
      <c r="T37" s="92">
        <v>1.1562373250353897E-3</v>
      </c>
      <c r="U37" s="92">
        <f>R37/'סכום נכסי הקרן'!$C$42</f>
        <v>2.5082458718109413E-4</v>
      </c>
    </row>
    <row r="38" spans="2:21" s="138" customFormat="1">
      <c r="B38" s="84" t="s">
        <v>373</v>
      </c>
      <c r="C38" s="82" t="s">
        <v>374</v>
      </c>
      <c r="D38" s="94" t="s">
        <v>128</v>
      </c>
      <c r="E38" s="94" t="s">
        <v>315</v>
      </c>
      <c r="F38" s="82" t="s">
        <v>371</v>
      </c>
      <c r="G38" s="94" t="s">
        <v>358</v>
      </c>
      <c r="H38" s="82" t="s">
        <v>372</v>
      </c>
      <c r="I38" s="82" t="s">
        <v>170</v>
      </c>
      <c r="J38" s="82"/>
      <c r="K38" s="91">
        <v>6.5300000000000011</v>
      </c>
      <c r="L38" s="94" t="s">
        <v>172</v>
      </c>
      <c r="M38" s="95">
        <v>2.3399999999999997E-2</v>
      </c>
      <c r="N38" s="95">
        <v>1.6900000000000002E-2</v>
      </c>
      <c r="O38" s="91">
        <v>555242.76</v>
      </c>
      <c r="P38" s="93">
        <v>104.32</v>
      </c>
      <c r="Q38" s="82"/>
      <c r="R38" s="91">
        <v>579.22924</v>
      </c>
      <c r="S38" s="92">
        <v>3.229557105908592E-4</v>
      </c>
      <c r="T38" s="92">
        <v>2.2109422528135227E-2</v>
      </c>
      <c r="U38" s="92">
        <f>R38/'סכום נכסי הקרן'!$C$42</f>
        <v>4.7962357366920002E-3</v>
      </c>
    </row>
    <row r="39" spans="2:21" s="138" customFormat="1">
      <c r="B39" s="84" t="s">
        <v>375</v>
      </c>
      <c r="C39" s="82" t="s">
        <v>376</v>
      </c>
      <c r="D39" s="94" t="s">
        <v>128</v>
      </c>
      <c r="E39" s="94" t="s">
        <v>315</v>
      </c>
      <c r="F39" s="82" t="s">
        <v>371</v>
      </c>
      <c r="G39" s="94" t="s">
        <v>358</v>
      </c>
      <c r="H39" s="82" t="s">
        <v>372</v>
      </c>
      <c r="I39" s="82" t="s">
        <v>170</v>
      </c>
      <c r="J39" s="82"/>
      <c r="K39" s="91">
        <v>2.76</v>
      </c>
      <c r="L39" s="94" t="s">
        <v>172</v>
      </c>
      <c r="M39" s="95">
        <v>0.03</v>
      </c>
      <c r="N39" s="95">
        <v>8.2000000000000007E-3</v>
      </c>
      <c r="O39" s="91">
        <v>185297.54</v>
      </c>
      <c r="P39" s="93">
        <v>108.04</v>
      </c>
      <c r="Q39" s="82"/>
      <c r="R39" s="91">
        <v>200.19546</v>
      </c>
      <c r="S39" s="92">
        <v>2.567249209985416E-4</v>
      </c>
      <c r="T39" s="92">
        <v>7.6415445003335716E-3</v>
      </c>
      <c r="U39" s="92">
        <f>R39/'סכום נכסי הקרן'!$C$42</f>
        <v>1.6576936267504274E-3</v>
      </c>
    </row>
    <row r="40" spans="2:21" s="138" customFormat="1">
      <c r="B40" s="84" t="s">
        <v>377</v>
      </c>
      <c r="C40" s="82" t="s">
        <v>378</v>
      </c>
      <c r="D40" s="94" t="s">
        <v>128</v>
      </c>
      <c r="E40" s="94" t="s">
        <v>315</v>
      </c>
      <c r="F40" s="82" t="s">
        <v>379</v>
      </c>
      <c r="G40" s="94" t="s">
        <v>380</v>
      </c>
      <c r="H40" s="82" t="s">
        <v>372</v>
      </c>
      <c r="I40" s="82" t="s">
        <v>168</v>
      </c>
      <c r="J40" s="82"/>
      <c r="K40" s="91">
        <v>3.26</v>
      </c>
      <c r="L40" s="94" t="s">
        <v>172</v>
      </c>
      <c r="M40" s="95">
        <v>3.7000000000000005E-2</v>
      </c>
      <c r="N40" s="95">
        <v>0.01</v>
      </c>
      <c r="O40" s="91">
        <v>12435</v>
      </c>
      <c r="P40" s="93">
        <v>112.78</v>
      </c>
      <c r="Q40" s="82"/>
      <c r="R40" s="91">
        <v>14.0242</v>
      </c>
      <c r="S40" s="92">
        <v>4.1450254103874411E-6</v>
      </c>
      <c r="T40" s="92">
        <v>5.3530958385159227E-4</v>
      </c>
      <c r="U40" s="92">
        <f>R40/'סכום נכסי הקרן'!$C$42</f>
        <v>1.1612564520830465E-4</v>
      </c>
    </row>
    <row r="41" spans="2:21" s="138" customFormat="1">
      <c r="B41" s="84" t="s">
        <v>381</v>
      </c>
      <c r="C41" s="82" t="s">
        <v>382</v>
      </c>
      <c r="D41" s="94" t="s">
        <v>128</v>
      </c>
      <c r="E41" s="94" t="s">
        <v>315</v>
      </c>
      <c r="F41" s="82" t="s">
        <v>379</v>
      </c>
      <c r="G41" s="94" t="s">
        <v>380</v>
      </c>
      <c r="H41" s="82" t="s">
        <v>372</v>
      </c>
      <c r="I41" s="82" t="s">
        <v>168</v>
      </c>
      <c r="J41" s="82"/>
      <c r="K41" s="91">
        <v>6.72</v>
      </c>
      <c r="L41" s="94" t="s">
        <v>172</v>
      </c>
      <c r="M41" s="95">
        <v>2.2000000000000002E-2</v>
      </c>
      <c r="N41" s="95">
        <v>1.6500000000000001E-2</v>
      </c>
      <c r="O41" s="91">
        <v>88464</v>
      </c>
      <c r="P41" s="93">
        <v>103.59</v>
      </c>
      <c r="Q41" s="82"/>
      <c r="R41" s="91">
        <v>91.639859999999999</v>
      </c>
      <c r="S41" s="92">
        <v>1.0033528936033267E-4</v>
      </c>
      <c r="T41" s="92">
        <v>3.497931812211618E-3</v>
      </c>
      <c r="U41" s="92">
        <f>R41/'סכום נכסי הקרן'!$C$42</f>
        <v>7.5881247196265807E-4</v>
      </c>
    </row>
    <row r="42" spans="2:21" s="138" customFormat="1">
      <c r="B42" s="84" t="s">
        <v>383</v>
      </c>
      <c r="C42" s="82" t="s">
        <v>384</v>
      </c>
      <c r="D42" s="94" t="s">
        <v>128</v>
      </c>
      <c r="E42" s="94" t="s">
        <v>315</v>
      </c>
      <c r="F42" s="82" t="s">
        <v>343</v>
      </c>
      <c r="G42" s="94" t="s">
        <v>317</v>
      </c>
      <c r="H42" s="82" t="s">
        <v>372</v>
      </c>
      <c r="I42" s="82" t="s">
        <v>168</v>
      </c>
      <c r="J42" s="82"/>
      <c r="K42" s="91">
        <v>2.04</v>
      </c>
      <c r="L42" s="94" t="s">
        <v>172</v>
      </c>
      <c r="M42" s="95">
        <v>3.1E-2</v>
      </c>
      <c r="N42" s="95">
        <v>5.7999999999999996E-3</v>
      </c>
      <c r="O42" s="91">
        <v>49760</v>
      </c>
      <c r="P42" s="93">
        <v>112.2</v>
      </c>
      <c r="Q42" s="82"/>
      <c r="R42" s="91">
        <v>55.830719999999999</v>
      </c>
      <c r="S42" s="92">
        <v>7.231826547779469E-5</v>
      </c>
      <c r="T42" s="92">
        <v>2.1310819504381543E-3</v>
      </c>
      <c r="U42" s="92">
        <f>R42/'סכום נכסי הקרן'!$C$42</f>
        <v>4.6229933846096021E-4</v>
      </c>
    </row>
    <row r="43" spans="2:21" s="138" customFormat="1">
      <c r="B43" s="84" t="s">
        <v>385</v>
      </c>
      <c r="C43" s="82" t="s">
        <v>386</v>
      </c>
      <c r="D43" s="94" t="s">
        <v>128</v>
      </c>
      <c r="E43" s="94" t="s">
        <v>315</v>
      </c>
      <c r="F43" s="82" t="s">
        <v>343</v>
      </c>
      <c r="G43" s="94" t="s">
        <v>317</v>
      </c>
      <c r="H43" s="82" t="s">
        <v>372</v>
      </c>
      <c r="I43" s="82" t="s">
        <v>168</v>
      </c>
      <c r="J43" s="82"/>
      <c r="K43" s="91">
        <v>2</v>
      </c>
      <c r="L43" s="94" t="s">
        <v>172</v>
      </c>
      <c r="M43" s="95">
        <v>2.7999999999999997E-2</v>
      </c>
      <c r="N43" s="95">
        <v>6.9000000000000016E-3</v>
      </c>
      <c r="O43" s="91">
        <v>123620</v>
      </c>
      <c r="P43" s="93">
        <v>105.71</v>
      </c>
      <c r="Q43" s="91">
        <v>3.5128499999999998</v>
      </c>
      <c r="R43" s="91">
        <v>134.19154999999998</v>
      </c>
      <c r="S43" s="92">
        <v>1.2568973283052018E-4</v>
      </c>
      <c r="T43" s="92">
        <v>5.1221476295902884E-3</v>
      </c>
      <c r="U43" s="92">
        <f>R43/'סכום נכסי הקרן'!$C$42</f>
        <v>1.1111564527924924E-3</v>
      </c>
    </row>
    <row r="44" spans="2:21" s="138" customFormat="1">
      <c r="B44" s="84" t="s">
        <v>387</v>
      </c>
      <c r="C44" s="82" t="s">
        <v>388</v>
      </c>
      <c r="D44" s="94" t="s">
        <v>128</v>
      </c>
      <c r="E44" s="94" t="s">
        <v>315</v>
      </c>
      <c r="F44" s="82" t="s">
        <v>316</v>
      </c>
      <c r="G44" s="94" t="s">
        <v>317</v>
      </c>
      <c r="H44" s="82" t="s">
        <v>372</v>
      </c>
      <c r="I44" s="82" t="s">
        <v>168</v>
      </c>
      <c r="J44" s="82"/>
      <c r="K44" s="91">
        <v>3.37</v>
      </c>
      <c r="L44" s="94" t="s">
        <v>172</v>
      </c>
      <c r="M44" s="95">
        <v>0.04</v>
      </c>
      <c r="N44" s="95">
        <v>8.6000000000000017E-3</v>
      </c>
      <c r="O44" s="91">
        <v>442033</v>
      </c>
      <c r="P44" s="93">
        <v>120.44</v>
      </c>
      <c r="Q44" s="82"/>
      <c r="R44" s="91">
        <v>532.38457999999991</v>
      </c>
      <c r="S44" s="92">
        <v>3.2743233693679547E-4</v>
      </c>
      <c r="T44" s="92">
        <v>2.0321342249027013E-2</v>
      </c>
      <c r="U44" s="92">
        <f>R44/'סכום נכסי הקרן'!$C$42</f>
        <v>4.4083443512964926E-3</v>
      </c>
    </row>
    <row r="45" spans="2:21" s="138" customFormat="1">
      <c r="B45" s="84" t="s">
        <v>389</v>
      </c>
      <c r="C45" s="82" t="s">
        <v>390</v>
      </c>
      <c r="D45" s="94" t="s">
        <v>128</v>
      </c>
      <c r="E45" s="94" t="s">
        <v>315</v>
      </c>
      <c r="F45" s="82" t="s">
        <v>391</v>
      </c>
      <c r="G45" s="94" t="s">
        <v>317</v>
      </c>
      <c r="H45" s="82" t="s">
        <v>372</v>
      </c>
      <c r="I45" s="82" t="s">
        <v>170</v>
      </c>
      <c r="J45" s="82"/>
      <c r="K45" s="91">
        <v>3.28</v>
      </c>
      <c r="L45" s="94" t="s">
        <v>172</v>
      </c>
      <c r="M45" s="95">
        <v>3.85E-2</v>
      </c>
      <c r="N45" s="95">
        <v>6.4999999999999988E-3</v>
      </c>
      <c r="O45" s="91">
        <v>4065</v>
      </c>
      <c r="P45" s="93">
        <v>119.28</v>
      </c>
      <c r="Q45" s="82"/>
      <c r="R45" s="91">
        <v>4.8487200000000001</v>
      </c>
      <c r="S45" s="92">
        <v>9.5437545341638243E-6</v>
      </c>
      <c r="T45" s="92">
        <v>1.8507767183959813E-4</v>
      </c>
      <c r="U45" s="92">
        <f>R45/'סכום נכסי הקרן'!$C$42</f>
        <v>4.0149223373483757E-5</v>
      </c>
    </row>
    <row r="46" spans="2:21" s="138" customFormat="1">
      <c r="B46" s="84" t="s">
        <v>392</v>
      </c>
      <c r="C46" s="82" t="s">
        <v>393</v>
      </c>
      <c r="D46" s="94" t="s">
        <v>128</v>
      </c>
      <c r="E46" s="94" t="s">
        <v>315</v>
      </c>
      <c r="F46" s="82" t="s">
        <v>391</v>
      </c>
      <c r="G46" s="94" t="s">
        <v>317</v>
      </c>
      <c r="H46" s="82" t="s">
        <v>372</v>
      </c>
      <c r="I46" s="82" t="s">
        <v>168</v>
      </c>
      <c r="J46" s="82"/>
      <c r="K46" s="91">
        <v>2.7</v>
      </c>
      <c r="L46" s="94" t="s">
        <v>172</v>
      </c>
      <c r="M46" s="95">
        <v>4.7500000000000001E-2</v>
      </c>
      <c r="N46" s="95">
        <v>5.7999999999999996E-3</v>
      </c>
      <c r="O46" s="91">
        <v>84224.24</v>
      </c>
      <c r="P46" s="93">
        <v>134.94999999999999</v>
      </c>
      <c r="Q46" s="82"/>
      <c r="R46" s="91">
        <v>113.66061000000001</v>
      </c>
      <c r="S46" s="92">
        <v>1.9345963852294501E-4</v>
      </c>
      <c r="T46" s="92">
        <v>4.338473056532146E-3</v>
      </c>
      <c r="U46" s="92">
        <f>R46/'סכום נכסי הקרן'!$C$42</f>
        <v>9.4115255565518777E-4</v>
      </c>
    </row>
    <row r="47" spans="2:21" s="138" customFormat="1">
      <c r="B47" s="84" t="s">
        <v>394</v>
      </c>
      <c r="C47" s="82" t="s">
        <v>395</v>
      </c>
      <c r="D47" s="94" t="s">
        <v>128</v>
      </c>
      <c r="E47" s="94" t="s">
        <v>315</v>
      </c>
      <c r="F47" s="82" t="s">
        <v>396</v>
      </c>
      <c r="G47" s="94" t="s">
        <v>397</v>
      </c>
      <c r="H47" s="82" t="s">
        <v>372</v>
      </c>
      <c r="I47" s="82" t="s">
        <v>170</v>
      </c>
      <c r="J47" s="82"/>
      <c r="K47" s="91">
        <v>2.4100000000000006</v>
      </c>
      <c r="L47" s="94" t="s">
        <v>172</v>
      </c>
      <c r="M47" s="95">
        <v>4.6500000000000007E-2</v>
      </c>
      <c r="N47" s="95">
        <v>7.9000000000000008E-3</v>
      </c>
      <c r="O47" s="91">
        <v>1073.32</v>
      </c>
      <c r="P47" s="93">
        <v>134.15</v>
      </c>
      <c r="Q47" s="82"/>
      <c r="R47" s="91">
        <v>1.4398499999999999</v>
      </c>
      <c r="S47" s="92">
        <v>8.4737926653392215E-6</v>
      </c>
      <c r="T47" s="92">
        <v>5.4959677151546255E-5</v>
      </c>
      <c r="U47" s="92">
        <f>R47/'סכום נכסי הקרן'!$C$42</f>
        <v>1.1922498984125827E-5</v>
      </c>
    </row>
    <row r="48" spans="2:21" s="138" customFormat="1">
      <c r="B48" s="84" t="s">
        <v>398</v>
      </c>
      <c r="C48" s="82" t="s">
        <v>399</v>
      </c>
      <c r="D48" s="94" t="s">
        <v>128</v>
      </c>
      <c r="E48" s="94" t="s">
        <v>315</v>
      </c>
      <c r="F48" s="82" t="s">
        <v>400</v>
      </c>
      <c r="G48" s="94" t="s">
        <v>358</v>
      </c>
      <c r="H48" s="82" t="s">
        <v>372</v>
      </c>
      <c r="I48" s="82" t="s">
        <v>170</v>
      </c>
      <c r="J48" s="82"/>
      <c r="K48" s="91">
        <v>2.58</v>
      </c>
      <c r="L48" s="94" t="s">
        <v>172</v>
      </c>
      <c r="M48" s="95">
        <v>3.6400000000000002E-2</v>
      </c>
      <c r="N48" s="95">
        <v>8.9000000000000017E-3</v>
      </c>
      <c r="O48" s="91">
        <v>1500</v>
      </c>
      <c r="P48" s="93">
        <v>117.62</v>
      </c>
      <c r="Q48" s="82"/>
      <c r="R48" s="91">
        <v>1.7643</v>
      </c>
      <c r="S48" s="92">
        <v>1.3605442176870749E-5</v>
      </c>
      <c r="T48" s="92">
        <v>6.7344069450618512E-5</v>
      </c>
      <c r="U48" s="92">
        <f>R48/'סכום נכסי הקרן'!$C$42</f>
        <v>1.4609066887309929E-5</v>
      </c>
    </row>
    <row r="49" spans="2:21" s="138" customFormat="1">
      <c r="B49" s="84" t="s">
        <v>401</v>
      </c>
      <c r="C49" s="82" t="s">
        <v>402</v>
      </c>
      <c r="D49" s="94" t="s">
        <v>128</v>
      </c>
      <c r="E49" s="94" t="s">
        <v>315</v>
      </c>
      <c r="F49" s="82" t="s">
        <v>403</v>
      </c>
      <c r="G49" s="94" t="s">
        <v>404</v>
      </c>
      <c r="H49" s="82" t="s">
        <v>372</v>
      </c>
      <c r="I49" s="82" t="s">
        <v>168</v>
      </c>
      <c r="J49" s="82"/>
      <c r="K49" s="91">
        <v>8.75</v>
      </c>
      <c r="L49" s="94" t="s">
        <v>172</v>
      </c>
      <c r="M49" s="95">
        <v>3.85E-2</v>
      </c>
      <c r="N49" s="95">
        <v>2.1499999999999998E-2</v>
      </c>
      <c r="O49" s="91">
        <v>575908.74</v>
      </c>
      <c r="P49" s="93">
        <v>116.86</v>
      </c>
      <c r="Q49" s="82"/>
      <c r="R49" s="91">
        <v>673.00698</v>
      </c>
      <c r="S49" s="92">
        <v>2.0947827943808891E-4</v>
      </c>
      <c r="T49" s="92">
        <v>2.5688958114759974E-2</v>
      </c>
      <c r="U49" s="92">
        <f>R49/'סכום נכסי הקרן'!$C$42</f>
        <v>5.572750658304401E-3</v>
      </c>
    </row>
    <row r="50" spans="2:21" s="138" customFormat="1">
      <c r="B50" s="84" t="s">
        <v>405</v>
      </c>
      <c r="C50" s="82" t="s">
        <v>406</v>
      </c>
      <c r="D50" s="94" t="s">
        <v>128</v>
      </c>
      <c r="E50" s="94" t="s">
        <v>315</v>
      </c>
      <c r="F50" s="82" t="s">
        <v>403</v>
      </c>
      <c r="G50" s="94" t="s">
        <v>404</v>
      </c>
      <c r="H50" s="82" t="s">
        <v>372</v>
      </c>
      <c r="I50" s="82" t="s">
        <v>168</v>
      </c>
      <c r="J50" s="82"/>
      <c r="K50" s="91">
        <v>7</v>
      </c>
      <c r="L50" s="94" t="s">
        <v>172</v>
      </c>
      <c r="M50" s="95">
        <v>4.4999999999999998E-2</v>
      </c>
      <c r="N50" s="95">
        <v>1.78E-2</v>
      </c>
      <c r="O50" s="91">
        <v>502000</v>
      </c>
      <c r="P50" s="93">
        <v>122.88</v>
      </c>
      <c r="Q50" s="82"/>
      <c r="R50" s="91">
        <v>616.85762</v>
      </c>
      <c r="S50" s="92">
        <v>5.4953295172539113E-4</v>
      </c>
      <c r="T50" s="92">
        <v>2.3545713542154532E-2</v>
      </c>
      <c r="U50" s="92">
        <f>R50/'סכום נכסי הקרן'!$C$42</f>
        <v>5.1078128609232049E-3</v>
      </c>
    </row>
    <row r="51" spans="2:21" s="138" customFormat="1">
      <c r="B51" s="84" t="s">
        <v>407</v>
      </c>
      <c r="C51" s="82" t="s">
        <v>408</v>
      </c>
      <c r="D51" s="94" t="s">
        <v>128</v>
      </c>
      <c r="E51" s="94" t="s">
        <v>315</v>
      </c>
      <c r="F51" s="82" t="s">
        <v>316</v>
      </c>
      <c r="G51" s="94" t="s">
        <v>317</v>
      </c>
      <c r="H51" s="82" t="s">
        <v>372</v>
      </c>
      <c r="I51" s="82" t="s">
        <v>168</v>
      </c>
      <c r="J51" s="82"/>
      <c r="K51" s="91">
        <v>2.9000000000000004</v>
      </c>
      <c r="L51" s="94" t="s">
        <v>172</v>
      </c>
      <c r="M51" s="95">
        <v>0.05</v>
      </c>
      <c r="N51" s="95">
        <v>8.1000000000000013E-3</v>
      </c>
      <c r="O51" s="91">
        <v>377576</v>
      </c>
      <c r="P51" s="93">
        <v>124.51</v>
      </c>
      <c r="Q51" s="82"/>
      <c r="R51" s="91">
        <v>470.11990999999995</v>
      </c>
      <c r="S51" s="92">
        <v>3.7757637757637757E-4</v>
      </c>
      <c r="T51" s="92">
        <v>1.7944673734148684E-2</v>
      </c>
      <c r="U51" s="92">
        <f>R51/'סכום נכסי הקרן'!$C$42</f>
        <v>3.8927694894553776E-3</v>
      </c>
    </row>
    <row r="52" spans="2:21" s="138" customFormat="1">
      <c r="B52" s="84" t="s">
        <v>409</v>
      </c>
      <c r="C52" s="82" t="s">
        <v>410</v>
      </c>
      <c r="D52" s="94" t="s">
        <v>128</v>
      </c>
      <c r="E52" s="94" t="s">
        <v>315</v>
      </c>
      <c r="F52" s="82" t="s">
        <v>391</v>
      </c>
      <c r="G52" s="94" t="s">
        <v>317</v>
      </c>
      <c r="H52" s="82" t="s">
        <v>372</v>
      </c>
      <c r="I52" s="82" t="s">
        <v>168</v>
      </c>
      <c r="J52" s="82"/>
      <c r="K52" s="91">
        <v>1.3800000000000001</v>
      </c>
      <c r="L52" s="94" t="s">
        <v>172</v>
      </c>
      <c r="M52" s="95">
        <v>5.2499999999999998E-2</v>
      </c>
      <c r="N52" s="95">
        <v>8.5000000000000006E-3</v>
      </c>
      <c r="O52" s="91">
        <v>6840</v>
      </c>
      <c r="P52" s="93">
        <v>134.29</v>
      </c>
      <c r="Q52" s="82"/>
      <c r="R52" s="91">
        <v>9.1854200000000006</v>
      </c>
      <c r="S52" s="92">
        <v>1.9000000000000001E-5</v>
      </c>
      <c r="T52" s="92">
        <v>3.5061132597239715E-4</v>
      </c>
      <c r="U52" s="92">
        <f>R52/'סכום נכסי הקרן'!$C$42</f>
        <v>7.6058728769503128E-5</v>
      </c>
    </row>
    <row r="53" spans="2:21" s="138" customFormat="1">
      <c r="B53" s="84" t="s">
        <v>411</v>
      </c>
      <c r="C53" s="82" t="s">
        <v>412</v>
      </c>
      <c r="D53" s="94" t="s">
        <v>128</v>
      </c>
      <c r="E53" s="94" t="s">
        <v>315</v>
      </c>
      <c r="F53" s="82" t="s">
        <v>391</v>
      </c>
      <c r="G53" s="94" t="s">
        <v>317</v>
      </c>
      <c r="H53" s="82" t="s">
        <v>372</v>
      </c>
      <c r="I53" s="82" t="s">
        <v>168</v>
      </c>
      <c r="J53" s="82"/>
      <c r="K53" s="91">
        <v>0.75</v>
      </c>
      <c r="L53" s="94" t="s">
        <v>172</v>
      </c>
      <c r="M53" s="95">
        <v>5.5E-2</v>
      </c>
      <c r="N53" s="95">
        <v>1.0999999999999999E-2</v>
      </c>
      <c r="O53" s="91">
        <v>700.16</v>
      </c>
      <c r="P53" s="93">
        <v>130.21</v>
      </c>
      <c r="Q53" s="82"/>
      <c r="R53" s="91">
        <v>0.91169</v>
      </c>
      <c r="S53" s="92">
        <v>8.7520000000000002E-6</v>
      </c>
      <c r="T53" s="92">
        <v>3.4799588889324034E-5</v>
      </c>
      <c r="U53" s="92">
        <f>R53/'סכום נכסי הקרן'!$C$42</f>
        <v>7.5491357424993417E-6</v>
      </c>
    </row>
    <row r="54" spans="2:21" s="138" customFormat="1">
      <c r="B54" s="84" t="s">
        <v>413</v>
      </c>
      <c r="C54" s="82" t="s">
        <v>414</v>
      </c>
      <c r="D54" s="94" t="s">
        <v>128</v>
      </c>
      <c r="E54" s="94" t="s">
        <v>315</v>
      </c>
      <c r="F54" s="82" t="s">
        <v>334</v>
      </c>
      <c r="G54" s="94" t="s">
        <v>317</v>
      </c>
      <c r="H54" s="82" t="s">
        <v>372</v>
      </c>
      <c r="I54" s="82" t="s">
        <v>170</v>
      </c>
      <c r="J54" s="82"/>
      <c r="K54" s="91">
        <v>2.78</v>
      </c>
      <c r="L54" s="94" t="s">
        <v>172</v>
      </c>
      <c r="M54" s="95">
        <v>6.5000000000000002E-2</v>
      </c>
      <c r="N54" s="95">
        <v>7.7999999999999988E-3</v>
      </c>
      <c r="O54" s="91">
        <v>281058</v>
      </c>
      <c r="P54" s="93">
        <v>129.38</v>
      </c>
      <c r="Q54" s="91">
        <v>5.0522200000000002</v>
      </c>
      <c r="R54" s="91">
        <v>368.68508000000003</v>
      </c>
      <c r="S54" s="92">
        <v>1.7844952380952382E-4</v>
      </c>
      <c r="T54" s="92">
        <v>1.4072863817336533E-2</v>
      </c>
      <c r="U54" s="92">
        <f>R54/'סכום נכסי הקרן'!$C$42</f>
        <v>3.0528509857015314E-3</v>
      </c>
    </row>
    <row r="55" spans="2:21" s="138" customFormat="1">
      <c r="B55" s="84" t="s">
        <v>415</v>
      </c>
      <c r="C55" s="82" t="s">
        <v>416</v>
      </c>
      <c r="D55" s="94" t="s">
        <v>128</v>
      </c>
      <c r="E55" s="94" t="s">
        <v>315</v>
      </c>
      <c r="F55" s="82" t="s">
        <v>417</v>
      </c>
      <c r="G55" s="94" t="s">
        <v>397</v>
      </c>
      <c r="H55" s="82" t="s">
        <v>372</v>
      </c>
      <c r="I55" s="82" t="s">
        <v>168</v>
      </c>
      <c r="J55" s="82"/>
      <c r="K55" s="91">
        <v>0.67000000000000015</v>
      </c>
      <c r="L55" s="94" t="s">
        <v>172</v>
      </c>
      <c r="M55" s="95">
        <v>4.4000000000000004E-2</v>
      </c>
      <c r="N55" s="95">
        <v>8.6000000000000017E-3</v>
      </c>
      <c r="O55" s="91">
        <v>610.66</v>
      </c>
      <c r="P55" s="93">
        <v>112.63</v>
      </c>
      <c r="Q55" s="82"/>
      <c r="R55" s="91">
        <v>0.68776999999999999</v>
      </c>
      <c r="S55" s="92">
        <v>5.0962710436390465E-6</v>
      </c>
      <c r="T55" s="92">
        <v>2.6252468767245875E-5</v>
      </c>
      <c r="U55" s="92">
        <f>R55/'סכום נכסי הקרן'!$C$42</f>
        <v>5.6949940107040468E-6</v>
      </c>
    </row>
    <row r="56" spans="2:21" s="138" customFormat="1">
      <c r="B56" s="84" t="s">
        <v>418</v>
      </c>
      <c r="C56" s="82" t="s">
        <v>419</v>
      </c>
      <c r="D56" s="94" t="s">
        <v>128</v>
      </c>
      <c r="E56" s="94" t="s">
        <v>315</v>
      </c>
      <c r="F56" s="82" t="s">
        <v>420</v>
      </c>
      <c r="G56" s="94" t="s">
        <v>421</v>
      </c>
      <c r="H56" s="82" t="s">
        <v>422</v>
      </c>
      <c r="I56" s="82" t="s">
        <v>170</v>
      </c>
      <c r="J56" s="82"/>
      <c r="K56" s="91">
        <v>8.8500000000000014</v>
      </c>
      <c r="L56" s="94" t="s">
        <v>172</v>
      </c>
      <c r="M56" s="95">
        <v>5.1500000000000004E-2</v>
      </c>
      <c r="N56" s="95">
        <v>3.4099999999999998E-2</v>
      </c>
      <c r="O56" s="91">
        <v>536407</v>
      </c>
      <c r="P56" s="93">
        <v>139.80000000000001</v>
      </c>
      <c r="Q56" s="82"/>
      <c r="R56" s="91">
        <v>749.89694999999995</v>
      </c>
      <c r="S56" s="92">
        <v>1.5105707596291997E-4</v>
      </c>
      <c r="T56" s="92">
        <v>2.8623880452081276E-2</v>
      </c>
      <c r="U56" s="92">
        <f>R56/'סכום נכסי הקרן'!$C$42</f>
        <v>6.2094284992006508E-3</v>
      </c>
    </row>
    <row r="57" spans="2:21" s="138" customFormat="1">
      <c r="B57" s="84" t="s">
        <v>423</v>
      </c>
      <c r="C57" s="82" t="s">
        <v>424</v>
      </c>
      <c r="D57" s="94" t="s">
        <v>128</v>
      </c>
      <c r="E57" s="94" t="s">
        <v>315</v>
      </c>
      <c r="F57" s="82" t="s">
        <v>425</v>
      </c>
      <c r="G57" s="94" t="s">
        <v>358</v>
      </c>
      <c r="H57" s="82" t="s">
        <v>422</v>
      </c>
      <c r="I57" s="82" t="s">
        <v>168</v>
      </c>
      <c r="J57" s="82"/>
      <c r="K57" s="91">
        <v>1.4999999999999998</v>
      </c>
      <c r="L57" s="94" t="s">
        <v>172</v>
      </c>
      <c r="M57" s="95">
        <v>4.9500000000000002E-2</v>
      </c>
      <c r="N57" s="95">
        <v>8.5000000000000006E-3</v>
      </c>
      <c r="O57" s="91">
        <v>3809.8999999999996</v>
      </c>
      <c r="P57" s="93">
        <v>125.56</v>
      </c>
      <c r="Q57" s="91">
        <v>2.5897600000000001</v>
      </c>
      <c r="R57" s="91">
        <v>7.5104199999999999</v>
      </c>
      <c r="S57" s="92">
        <v>2.2153304311212279E-5</v>
      </c>
      <c r="T57" s="92">
        <v>2.8667587489843806E-4</v>
      </c>
      <c r="U57" s="92">
        <f>R57/'סכום נכסי הקרן'!$C$42</f>
        <v>6.2189099434217665E-5</v>
      </c>
    </row>
    <row r="58" spans="2:21" s="138" customFormat="1">
      <c r="B58" s="84" t="s">
        <v>426</v>
      </c>
      <c r="C58" s="82" t="s">
        <v>427</v>
      </c>
      <c r="D58" s="94" t="s">
        <v>128</v>
      </c>
      <c r="E58" s="94" t="s">
        <v>315</v>
      </c>
      <c r="F58" s="82" t="s">
        <v>425</v>
      </c>
      <c r="G58" s="94" t="s">
        <v>358</v>
      </c>
      <c r="H58" s="82" t="s">
        <v>422</v>
      </c>
      <c r="I58" s="82" t="s">
        <v>168</v>
      </c>
      <c r="J58" s="82"/>
      <c r="K58" s="91">
        <v>3.6</v>
      </c>
      <c r="L58" s="94" t="s">
        <v>172</v>
      </c>
      <c r="M58" s="95">
        <v>4.8000000000000001E-2</v>
      </c>
      <c r="N58" s="95">
        <v>1.01E-2</v>
      </c>
      <c r="O58" s="91">
        <v>264482</v>
      </c>
      <c r="P58" s="93">
        <v>115.71</v>
      </c>
      <c r="Q58" s="91">
        <v>12.884</v>
      </c>
      <c r="R58" s="91">
        <v>318.91609999999997</v>
      </c>
      <c r="S58" s="92">
        <v>1.9453699985142099E-4</v>
      </c>
      <c r="T58" s="92">
        <v>1.2173161019849457E-2</v>
      </c>
      <c r="U58" s="92">
        <f>R58/'סכום נכסי הקרן'!$C$42</f>
        <v>2.6407451319730327E-3</v>
      </c>
    </row>
    <row r="59" spans="2:21" s="138" customFormat="1">
      <c r="B59" s="84" t="s">
        <v>428</v>
      </c>
      <c r="C59" s="82" t="s">
        <v>429</v>
      </c>
      <c r="D59" s="94" t="s">
        <v>128</v>
      </c>
      <c r="E59" s="94" t="s">
        <v>315</v>
      </c>
      <c r="F59" s="82" t="s">
        <v>425</v>
      </c>
      <c r="G59" s="94" t="s">
        <v>358</v>
      </c>
      <c r="H59" s="82" t="s">
        <v>422</v>
      </c>
      <c r="I59" s="82" t="s">
        <v>168</v>
      </c>
      <c r="J59" s="82"/>
      <c r="K59" s="91">
        <v>7.4700000000000006</v>
      </c>
      <c r="L59" s="94" t="s">
        <v>172</v>
      </c>
      <c r="M59" s="95">
        <v>3.2000000000000001E-2</v>
      </c>
      <c r="N59" s="95">
        <v>1.89E-2</v>
      </c>
      <c r="O59" s="91">
        <v>410481</v>
      </c>
      <c r="P59" s="93">
        <v>109.18</v>
      </c>
      <c r="Q59" s="91">
        <v>13.135389999999999</v>
      </c>
      <c r="R59" s="91">
        <v>461.29854999999998</v>
      </c>
      <c r="S59" s="92">
        <v>9.0465328467153282E-4</v>
      </c>
      <c r="T59" s="92">
        <v>1.760795873075419E-2</v>
      </c>
      <c r="U59" s="92">
        <f>R59/'סכום נכסי הקרן'!$C$42</f>
        <v>3.8197253142714296E-3</v>
      </c>
    </row>
    <row r="60" spans="2:21" s="138" customFormat="1">
      <c r="B60" s="84" t="s">
        <v>430</v>
      </c>
      <c r="C60" s="82" t="s">
        <v>431</v>
      </c>
      <c r="D60" s="94" t="s">
        <v>128</v>
      </c>
      <c r="E60" s="94" t="s">
        <v>315</v>
      </c>
      <c r="F60" s="82" t="s">
        <v>425</v>
      </c>
      <c r="G60" s="94" t="s">
        <v>358</v>
      </c>
      <c r="H60" s="82" t="s">
        <v>422</v>
      </c>
      <c r="I60" s="82" t="s">
        <v>168</v>
      </c>
      <c r="J60" s="82"/>
      <c r="K60" s="91">
        <v>1.94</v>
      </c>
      <c r="L60" s="94" t="s">
        <v>172</v>
      </c>
      <c r="M60" s="95">
        <v>4.9000000000000002E-2</v>
      </c>
      <c r="N60" s="95">
        <v>8.1000000000000013E-3</v>
      </c>
      <c r="O60" s="91">
        <v>105099.14</v>
      </c>
      <c r="P60" s="93">
        <v>119.11</v>
      </c>
      <c r="Q60" s="82"/>
      <c r="R60" s="91">
        <v>125.18358000000001</v>
      </c>
      <c r="S60" s="92">
        <v>2.6526289638368402E-4</v>
      </c>
      <c r="T60" s="92">
        <v>4.7783096443898762E-3</v>
      </c>
      <c r="U60" s="92">
        <f>R60/'סכום נכסי הקרן'!$C$42</f>
        <v>1.0365670766949574E-3</v>
      </c>
    </row>
    <row r="61" spans="2:21" s="138" customFormat="1">
      <c r="B61" s="84" t="s">
        <v>432</v>
      </c>
      <c r="C61" s="82" t="s">
        <v>433</v>
      </c>
      <c r="D61" s="94" t="s">
        <v>128</v>
      </c>
      <c r="E61" s="94" t="s">
        <v>315</v>
      </c>
      <c r="F61" s="82" t="s">
        <v>434</v>
      </c>
      <c r="G61" s="94" t="s">
        <v>358</v>
      </c>
      <c r="H61" s="82" t="s">
        <v>422</v>
      </c>
      <c r="I61" s="82" t="s">
        <v>170</v>
      </c>
      <c r="J61" s="82"/>
      <c r="K61" s="91">
        <v>1.49</v>
      </c>
      <c r="L61" s="94" t="s">
        <v>172</v>
      </c>
      <c r="M61" s="95">
        <v>4.8000000000000001E-2</v>
      </c>
      <c r="N61" s="95">
        <v>1.03E-2</v>
      </c>
      <c r="O61" s="91">
        <v>1739.96</v>
      </c>
      <c r="P61" s="93">
        <v>113.08</v>
      </c>
      <c r="Q61" s="82"/>
      <c r="R61" s="91">
        <v>1.9675499999999999</v>
      </c>
      <c r="S61" s="92">
        <v>7.6100419874037788E-6</v>
      </c>
      <c r="T61" s="92">
        <v>7.5102207021234736E-5</v>
      </c>
      <c r="U61" s="92">
        <f>R61/'סכום נכסי הקרן'!$C$42</f>
        <v>1.6292053252919939E-5</v>
      </c>
    </row>
    <row r="62" spans="2:21" s="138" customFormat="1">
      <c r="B62" s="84" t="s">
        <v>435</v>
      </c>
      <c r="C62" s="82" t="s">
        <v>436</v>
      </c>
      <c r="D62" s="94" t="s">
        <v>128</v>
      </c>
      <c r="E62" s="94" t="s">
        <v>315</v>
      </c>
      <c r="F62" s="82" t="s">
        <v>434</v>
      </c>
      <c r="G62" s="94" t="s">
        <v>358</v>
      </c>
      <c r="H62" s="82" t="s">
        <v>422</v>
      </c>
      <c r="I62" s="82" t="s">
        <v>170</v>
      </c>
      <c r="J62" s="82"/>
      <c r="K62" s="91">
        <v>4.62</v>
      </c>
      <c r="L62" s="94" t="s">
        <v>172</v>
      </c>
      <c r="M62" s="95">
        <v>3.2899999999999999E-2</v>
      </c>
      <c r="N62" s="95">
        <v>1.5300000000000001E-2</v>
      </c>
      <c r="O62" s="91">
        <v>15204.29</v>
      </c>
      <c r="P62" s="93">
        <v>109.05</v>
      </c>
      <c r="Q62" s="82"/>
      <c r="R62" s="91">
        <v>16.580279999999998</v>
      </c>
      <c r="S62" s="92">
        <v>7.2401380952380955E-5</v>
      </c>
      <c r="T62" s="92">
        <v>6.3287622730301028E-4</v>
      </c>
      <c r="U62" s="92">
        <f>R62/'סכום נכסי הקרן'!$C$42</f>
        <v>1.3729094798522191E-4</v>
      </c>
    </row>
    <row r="63" spans="2:21" s="138" customFormat="1">
      <c r="B63" s="84" t="s">
        <v>437</v>
      </c>
      <c r="C63" s="82" t="s">
        <v>438</v>
      </c>
      <c r="D63" s="94" t="s">
        <v>128</v>
      </c>
      <c r="E63" s="94" t="s">
        <v>315</v>
      </c>
      <c r="F63" s="82" t="s">
        <v>439</v>
      </c>
      <c r="G63" s="94" t="s">
        <v>358</v>
      </c>
      <c r="H63" s="82" t="s">
        <v>422</v>
      </c>
      <c r="I63" s="82" t="s">
        <v>168</v>
      </c>
      <c r="J63" s="82"/>
      <c r="K63" s="91">
        <v>0.74</v>
      </c>
      <c r="L63" s="94" t="s">
        <v>172</v>
      </c>
      <c r="M63" s="95">
        <v>4.5499999999999999E-2</v>
      </c>
      <c r="N63" s="95">
        <v>1.04E-2</v>
      </c>
      <c r="O63" s="91">
        <v>2580.4</v>
      </c>
      <c r="P63" s="93">
        <v>125.27</v>
      </c>
      <c r="Q63" s="82"/>
      <c r="R63" s="91">
        <v>3.2324600000000001</v>
      </c>
      <c r="S63" s="92">
        <v>1.8246100323853433E-5</v>
      </c>
      <c r="T63" s="92">
        <v>1.2338435115136106E-4</v>
      </c>
      <c r="U63" s="92">
        <f>R63/'סכום נכסי הקרן'!$C$42</f>
        <v>2.6765983308141388E-5</v>
      </c>
    </row>
    <row r="64" spans="2:21" s="138" customFormat="1">
      <c r="B64" s="84" t="s">
        <v>440</v>
      </c>
      <c r="C64" s="82" t="s">
        <v>441</v>
      </c>
      <c r="D64" s="94" t="s">
        <v>128</v>
      </c>
      <c r="E64" s="94" t="s">
        <v>315</v>
      </c>
      <c r="F64" s="82" t="s">
        <v>439</v>
      </c>
      <c r="G64" s="94" t="s">
        <v>358</v>
      </c>
      <c r="H64" s="82" t="s">
        <v>422</v>
      </c>
      <c r="I64" s="82" t="s">
        <v>168</v>
      </c>
      <c r="J64" s="82"/>
      <c r="K64" s="91">
        <v>5.53</v>
      </c>
      <c r="L64" s="94" t="s">
        <v>172</v>
      </c>
      <c r="M64" s="95">
        <v>4.7500000000000001E-2</v>
      </c>
      <c r="N64" s="95">
        <v>1.5600000000000001E-2</v>
      </c>
      <c r="O64" s="91">
        <v>405669</v>
      </c>
      <c r="P64" s="93">
        <v>144.94999999999999</v>
      </c>
      <c r="Q64" s="82"/>
      <c r="R64" s="91">
        <v>588.01721999999995</v>
      </c>
      <c r="S64" s="92">
        <v>2.1494674932443173E-4</v>
      </c>
      <c r="T64" s="92">
        <v>2.2444863402958468E-2</v>
      </c>
      <c r="U64" s="92">
        <f>R64/'סכום נכסי הקרן'!$C$42</f>
        <v>4.8690035129343289E-3</v>
      </c>
    </row>
    <row r="65" spans="2:21" s="138" customFormat="1">
      <c r="B65" s="84" t="s">
        <v>442</v>
      </c>
      <c r="C65" s="82" t="s">
        <v>443</v>
      </c>
      <c r="D65" s="94" t="s">
        <v>128</v>
      </c>
      <c r="E65" s="94" t="s">
        <v>315</v>
      </c>
      <c r="F65" s="82" t="s">
        <v>444</v>
      </c>
      <c r="G65" s="94" t="s">
        <v>358</v>
      </c>
      <c r="H65" s="82" t="s">
        <v>422</v>
      </c>
      <c r="I65" s="82" t="s">
        <v>168</v>
      </c>
      <c r="J65" s="82"/>
      <c r="K65" s="91">
        <v>0.9900000000000001</v>
      </c>
      <c r="L65" s="94" t="s">
        <v>172</v>
      </c>
      <c r="M65" s="95">
        <v>4.9500000000000002E-2</v>
      </c>
      <c r="N65" s="95">
        <v>1.0799999999999999E-2</v>
      </c>
      <c r="O65" s="91">
        <v>1710.97</v>
      </c>
      <c r="P65" s="93">
        <v>128.44</v>
      </c>
      <c r="Q65" s="82"/>
      <c r="R65" s="91">
        <v>2.1975599999999997</v>
      </c>
      <c r="S65" s="92">
        <v>4.6132768358520028E-6</v>
      </c>
      <c r="T65" s="92">
        <v>8.3881784992292244E-5</v>
      </c>
      <c r="U65" s="92">
        <f>R65/'סכום נכסי הקרן'!$C$42</f>
        <v>1.8196622472865614E-5</v>
      </c>
    </row>
    <row r="66" spans="2:21" s="138" customFormat="1">
      <c r="B66" s="84" t="s">
        <v>445</v>
      </c>
      <c r="C66" s="82" t="s">
        <v>446</v>
      </c>
      <c r="D66" s="94" t="s">
        <v>128</v>
      </c>
      <c r="E66" s="94" t="s">
        <v>315</v>
      </c>
      <c r="F66" s="82" t="s">
        <v>444</v>
      </c>
      <c r="G66" s="94" t="s">
        <v>358</v>
      </c>
      <c r="H66" s="82" t="s">
        <v>422</v>
      </c>
      <c r="I66" s="82" t="s">
        <v>168</v>
      </c>
      <c r="J66" s="82"/>
      <c r="K66" s="91">
        <v>2.0699999999999998</v>
      </c>
      <c r="L66" s="94" t="s">
        <v>172</v>
      </c>
      <c r="M66" s="95">
        <v>6.5000000000000002E-2</v>
      </c>
      <c r="N66" s="95">
        <v>7.1999999999999998E-3</v>
      </c>
      <c r="O66" s="91">
        <v>70423.86</v>
      </c>
      <c r="P66" s="93">
        <v>128.57</v>
      </c>
      <c r="Q66" s="82"/>
      <c r="R66" s="91">
        <v>90.543960000000013</v>
      </c>
      <c r="S66" s="92">
        <v>1.0195805075161724E-4</v>
      </c>
      <c r="T66" s="92">
        <v>3.4561008505209008E-3</v>
      </c>
      <c r="U66" s="92">
        <f>R66/'סכום נכסי הקרן'!$C$42</f>
        <v>7.4973800820830633E-4</v>
      </c>
    </row>
    <row r="67" spans="2:21" s="138" customFormat="1">
      <c r="B67" s="84" t="s">
        <v>447</v>
      </c>
      <c r="C67" s="82" t="s">
        <v>448</v>
      </c>
      <c r="D67" s="94" t="s">
        <v>128</v>
      </c>
      <c r="E67" s="94" t="s">
        <v>315</v>
      </c>
      <c r="F67" s="82" t="s">
        <v>444</v>
      </c>
      <c r="G67" s="94" t="s">
        <v>358</v>
      </c>
      <c r="H67" s="82" t="s">
        <v>422</v>
      </c>
      <c r="I67" s="82" t="s">
        <v>168</v>
      </c>
      <c r="J67" s="82"/>
      <c r="K67" s="91">
        <v>0.98999999999999977</v>
      </c>
      <c r="L67" s="94" t="s">
        <v>172</v>
      </c>
      <c r="M67" s="95">
        <v>5.2999999999999999E-2</v>
      </c>
      <c r="N67" s="95">
        <v>1.0599999999999998E-2</v>
      </c>
      <c r="O67" s="91">
        <v>1763.6</v>
      </c>
      <c r="P67" s="93">
        <v>121.87</v>
      </c>
      <c r="Q67" s="82"/>
      <c r="R67" s="91">
        <v>2.1493000000000002</v>
      </c>
      <c r="S67" s="92">
        <v>3.6935667644351164E-6</v>
      </c>
      <c r="T67" s="92">
        <v>8.2039680592991204E-5</v>
      </c>
      <c r="U67" s="92">
        <f>R67/'סכום נכסי הקרן'!$C$42</f>
        <v>1.7797011540494945E-5</v>
      </c>
    </row>
    <row r="68" spans="2:21" s="138" customFormat="1">
      <c r="B68" s="84" t="s">
        <v>449</v>
      </c>
      <c r="C68" s="82" t="s">
        <v>450</v>
      </c>
      <c r="D68" s="94" t="s">
        <v>128</v>
      </c>
      <c r="E68" s="94" t="s">
        <v>315</v>
      </c>
      <c r="F68" s="82" t="s">
        <v>451</v>
      </c>
      <c r="G68" s="94" t="s">
        <v>358</v>
      </c>
      <c r="H68" s="82" t="s">
        <v>422</v>
      </c>
      <c r="I68" s="82" t="s">
        <v>168</v>
      </c>
      <c r="J68" s="82"/>
      <c r="K68" s="91">
        <v>2.5200000000000005</v>
      </c>
      <c r="L68" s="94" t="s">
        <v>172</v>
      </c>
      <c r="M68" s="95">
        <v>4.9500000000000002E-2</v>
      </c>
      <c r="N68" s="95">
        <v>1.4800000000000001E-2</v>
      </c>
      <c r="O68" s="91">
        <v>23619.5</v>
      </c>
      <c r="P68" s="93">
        <v>112.06</v>
      </c>
      <c r="Q68" s="82"/>
      <c r="R68" s="91">
        <v>26.46801</v>
      </c>
      <c r="S68" s="92">
        <v>8.2655025195968644E-5</v>
      </c>
      <c r="T68" s="92">
        <v>1.0102950199283938E-3</v>
      </c>
      <c r="U68" s="92">
        <f>R68/'סכום נכסי הקרן'!$C$42</f>
        <v>2.191650674284351E-4</v>
      </c>
    </row>
    <row r="69" spans="2:21" s="138" customFormat="1">
      <c r="B69" s="84" t="s">
        <v>452</v>
      </c>
      <c r="C69" s="82" t="s">
        <v>453</v>
      </c>
      <c r="D69" s="94" t="s">
        <v>128</v>
      </c>
      <c r="E69" s="94" t="s">
        <v>315</v>
      </c>
      <c r="F69" s="82" t="s">
        <v>454</v>
      </c>
      <c r="G69" s="94" t="s">
        <v>317</v>
      </c>
      <c r="H69" s="82" t="s">
        <v>422</v>
      </c>
      <c r="I69" s="82" t="s">
        <v>170</v>
      </c>
      <c r="J69" s="82"/>
      <c r="K69" s="91">
        <v>2.94</v>
      </c>
      <c r="L69" s="94" t="s">
        <v>172</v>
      </c>
      <c r="M69" s="95">
        <v>3.5499999999999997E-2</v>
      </c>
      <c r="N69" s="95">
        <v>7.1999999999999998E-3</v>
      </c>
      <c r="O69" s="91">
        <v>34956.07</v>
      </c>
      <c r="P69" s="93">
        <v>120.06</v>
      </c>
      <c r="Q69" s="82"/>
      <c r="R69" s="91">
        <v>41.968249999999998</v>
      </c>
      <c r="S69" s="92">
        <v>7.0064372365056174E-5</v>
      </c>
      <c r="T69" s="92">
        <v>1.6019456683789154E-3</v>
      </c>
      <c r="U69" s="92">
        <f>R69/'סכום נכסי הקרן'!$C$42</f>
        <v>3.4751287841826496E-4</v>
      </c>
    </row>
    <row r="70" spans="2:21" s="138" customFormat="1">
      <c r="B70" s="84" t="s">
        <v>455</v>
      </c>
      <c r="C70" s="82" t="s">
        <v>456</v>
      </c>
      <c r="D70" s="94" t="s">
        <v>128</v>
      </c>
      <c r="E70" s="94" t="s">
        <v>315</v>
      </c>
      <c r="F70" s="82" t="s">
        <v>454</v>
      </c>
      <c r="G70" s="94" t="s">
        <v>317</v>
      </c>
      <c r="H70" s="82" t="s">
        <v>422</v>
      </c>
      <c r="I70" s="82" t="s">
        <v>170</v>
      </c>
      <c r="J70" s="82"/>
      <c r="K70" s="91">
        <v>1.88</v>
      </c>
      <c r="L70" s="94" t="s">
        <v>172</v>
      </c>
      <c r="M70" s="95">
        <v>4.6500000000000007E-2</v>
      </c>
      <c r="N70" s="95">
        <v>6.6E-3</v>
      </c>
      <c r="O70" s="91">
        <v>73815.22</v>
      </c>
      <c r="P70" s="93">
        <v>132.02000000000001</v>
      </c>
      <c r="Q70" s="82"/>
      <c r="R70" s="91">
        <v>97.450850000000003</v>
      </c>
      <c r="S70" s="92">
        <v>1.4069522431359781E-4</v>
      </c>
      <c r="T70" s="92">
        <v>3.7197397327108808E-3</v>
      </c>
      <c r="U70" s="92">
        <f>R70/'סכום נכסי הקרן'!$C$42</f>
        <v>8.0692965248268817E-4</v>
      </c>
    </row>
    <row r="71" spans="2:21" s="138" customFormat="1">
      <c r="B71" s="84" t="s">
        <v>457</v>
      </c>
      <c r="C71" s="82" t="s">
        <v>458</v>
      </c>
      <c r="D71" s="94" t="s">
        <v>128</v>
      </c>
      <c r="E71" s="94" t="s">
        <v>315</v>
      </c>
      <c r="F71" s="82" t="s">
        <v>454</v>
      </c>
      <c r="G71" s="94" t="s">
        <v>317</v>
      </c>
      <c r="H71" s="82" t="s">
        <v>422</v>
      </c>
      <c r="I71" s="82" t="s">
        <v>170</v>
      </c>
      <c r="J71" s="82"/>
      <c r="K71" s="91">
        <v>6.2499999999999991</v>
      </c>
      <c r="L71" s="94" t="s">
        <v>172</v>
      </c>
      <c r="M71" s="95">
        <v>1.4999999999999999E-2</v>
      </c>
      <c r="N71" s="95">
        <v>1.1299999999999999E-2</v>
      </c>
      <c r="O71" s="91">
        <v>130886.48</v>
      </c>
      <c r="P71" s="93">
        <v>102.39</v>
      </c>
      <c r="Q71" s="82"/>
      <c r="R71" s="91">
        <v>134.01467000000002</v>
      </c>
      <c r="S71" s="92">
        <v>2.1670285205477394E-4</v>
      </c>
      <c r="T71" s="92">
        <v>5.1153960459568793E-3</v>
      </c>
      <c r="U71" s="92">
        <f>R71/'סכום נכסי הקרן'!$C$42</f>
        <v>1.1096918199346867E-3</v>
      </c>
    </row>
    <row r="72" spans="2:21" s="138" customFormat="1">
      <c r="B72" s="84" t="s">
        <v>459</v>
      </c>
      <c r="C72" s="82" t="s">
        <v>460</v>
      </c>
      <c r="D72" s="94" t="s">
        <v>128</v>
      </c>
      <c r="E72" s="94" t="s">
        <v>315</v>
      </c>
      <c r="F72" s="82" t="s">
        <v>396</v>
      </c>
      <c r="G72" s="94" t="s">
        <v>397</v>
      </c>
      <c r="H72" s="82" t="s">
        <v>422</v>
      </c>
      <c r="I72" s="82" t="s">
        <v>170</v>
      </c>
      <c r="J72" s="82"/>
      <c r="K72" s="91">
        <v>5.3800000000000008</v>
      </c>
      <c r="L72" s="94" t="s">
        <v>172</v>
      </c>
      <c r="M72" s="95">
        <v>3.85E-2</v>
      </c>
      <c r="N72" s="95">
        <v>1.3300000000000001E-2</v>
      </c>
      <c r="O72" s="91">
        <v>62344</v>
      </c>
      <c r="P72" s="93">
        <v>117.82</v>
      </c>
      <c r="Q72" s="82"/>
      <c r="R72" s="91">
        <v>73.453699999999998</v>
      </c>
      <c r="S72" s="92">
        <v>2.602580338345463E-4</v>
      </c>
      <c r="T72" s="92">
        <v>2.803758473164936E-3</v>
      </c>
      <c r="U72" s="92">
        <f>R72/'סכום נכסי הקרן'!$C$42</f>
        <v>6.0822423421209393E-4</v>
      </c>
    </row>
    <row r="73" spans="2:21" s="138" customFormat="1">
      <c r="B73" s="84" t="s">
        <v>461</v>
      </c>
      <c r="C73" s="82" t="s">
        <v>462</v>
      </c>
      <c r="D73" s="94" t="s">
        <v>128</v>
      </c>
      <c r="E73" s="94" t="s">
        <v>315</v>
      </c>
      <c r="F73" s="82" t="s">
        <v>396</v>
      </c>
      <c r="G73" s="94" t="s">
        <v>397</v>
      </c>
      <c r="H73" s="82" t="s">
        <v>422</v>
      </c>
      <c r="I73" s="82" t="s">
        <v>170</v>
      </c>
      <c r="J73" s="82"/>
      <c r="K73" s="91">
        <v>3.6799999999999997</v>
      </c>
      <c r="L73" s="94" t="s">
        <v>172</v>
      </c>
      <c r="M73" s="95">
        <v>3.9E-2</v>
      </c>
      <c r="N73" s="95">
        <v>9.3999999999999986E-3</v>
      </c>
      <c r="O73" s="91">
        <v>61004</v>
      </c>
      <c r="P73" s="93">
        <v>120.37</v>
      </c>
      <c r="Q73" s="82"/>
      <c r="R73" s="91">
        <v>73.430520000000001</v>
      </c>
      <c r="S73" s="92">
        <v>1.5287977796294788E-4</v>
      </c>
      <c r="T73" s="92">
        <v>2.8028736828629099E-3</v>
      </c>
      <c r="U73" s="92">
        <f>R73/'סכום נכסי הקרן'!$C$42</f>
        <v>6.0803229510284504E-4</v>
      </c>
    </row>
    <row r="74" spans="2:21" s="138" customFormat="1">
      <c r="B74" s="84" t="s">
        <v>463</v>
      </c>
      <c r="C74" s="82" t="s">
        <v>464</v>
      </c>
      <c r="D74" s="94" t="s">
        <v>128</v>
      </c>
      <c r="E74" s="94" t="s">
        <v>315</v>
      </c>
      <c r="F74" s="82" t="s">
        <v>396</v>
      </c>
      <c r="G74" s="94" t="s">
        <v>397</v>
      </c>
      <c r="H74" s="82" t="s">
        <v>422</v>
      </c>
      <c r="I74" s="82" t="s">
        <v>170</v>
      </c>
      <c r="J74" s="82"/>
      <c r="K74" s="91">
        <v>6.19</v>
      </c>
      <c r="L74" s="94" t="s">
        <v>172</v>
      </c>
      <c r="M74" s="95">
        <v>3.85E-2</v>
      </c>
      <c r="N74" s="95">
        <v>1.5700000000000002E-2</v>
      </c>
      <c r="O74" s="91">
        <v>44038</v>
      </c>
      <c r="P74" s="93">
        <v>118.43</v>
      </c>
      <c r="Q74" s="82"/>
      <c r="R74" s="91">
        <v>52.154209999999999</v>
      </c>
      <c r="S74" s="92">
        <v>1.76152E-4</v>
      </c>
      <c r="T74" s="92">
        <v>1.9907480249289479E-3</v>
      </c>
      <c r="U74" s="92">
        <f>R74/'סכום נכסי הקרן'!$C$42</f>
        <v>4.3185645431321676E-4</v>
      </c>
    </row>
    <row r="75" spans="2:21" s="138" customFormat="1">
      <c r="B75" s="84" t="s">
        <v>465</v>
      </c>
      <c r="C75" s="82" t="s">
        <v>466</v>
      </c>
      <c r="D75" s="94" t="s">
        <v>128</v>
      </c>
      <c r="E75" s="94" t="s">
        <v>315</v>
      </c>
      <c r="F75" s="82" t="s">
        <v>467</v>
      </c>
      <c r="G75" s="94" t="s">
        <v>468</v>
      </c>
      <c r="H75" s="82" t="s">
        <v>422</v>
      </c>
      <c r="I75" s="82" t="s">
        <v>170</v>
      </c>
      <c r="J75" s="82"/>
      <c r="K75" s="91">
        <v>0.27999999999999997</v>
      </c>
      <c r="L75" s="94" t="s">
        <v>172</v>
      </c>
      <c r="M75" s="95">
        <v>1.2800000000000001E-2</v>
      </c>
      <c r="N75" s="95">
        <v>4.3E-3</v>
      </c>
      <c r="O75" s="91">
        <v>1635</v>
      </c>
      <c r="P75" s="93">
        <v>101.1</v>
      </c>
      <c r="Q75" s="82"/>
      <c r="R75" s="91">
        <v>1.65299</v>
      </c>
      <c r="S75" s="92">
        <v>4.3600000000000003E-5</v>
      </c>
      <c r="T75" s="92">
        <v>6.3095320161637983E-5</v>
      </c>
      <c r="U75" s="92">
        <f>R75/'סכום נכסי הקרן'!$C$42</f>
        <v>1.3687378265631943E-5</v>
      </c>
    </row>
    <row r="76" spans="2:21" s="138" customFormat="1">
      <c r="B76" s="84" t="s">
        <v>469</v>
      </c>
      <c r="C76" s="82" t="s">
        <v>470</v>
      </c>
      <c r="D76" s="94" t="s">
        <v>128</v>
      </c>
      <c r="E76" s="94" t="s">
        <v>315</v>
      </c>
      <c r="F76" s="82" t="s">
        <v>471</v>
      </c>
      <c r="G76" s="94" t="s">
        <v>397</v>
      </c>
      <c r="H76" s="82" t="s">
        <v>422</v>
      </c>
      <c r="I76" s="82" t="s">
        <v>168</v>
      </c>
      <c r="J76" s="82"/>
      <c r="K76" s="91">
        <v>3.7899999999999996</v>
      </c>
      <c r="L76" s="94" t="s">
        <v>172</v>
      </c>
      <c r="M76" s="95">
        <v>3.7499999999999999E-2</v>
      </c>
      <c r="N76" s="95">
        <v>1.1599999999999999E-2</v>
      </c>
      <c r="O76" s="91">
        <v>390597</v>
      </c>
      <c r="P76" s="93">
        <v>119.79</v>
      </c>
      <c r="Q76" s="82"/>
      <c r="R76" s="91">
        <v>467.89615000000003</v>
      </c>
      <c r="S76" s="92">
        <v>5.0419045053757845E-4</v>
      </c>
      <c r="T76" s="92">
        <v>1.7859791884190342E-2</v>
      </c>
      <c r="U76" s="92">
        <f>R76/'סכום נכסי הקרן'!$C$42</f>
        <v>3.8743559211385815E-3</v>
      </c>
    </row>
    <row r="77" spans="2:21" s="138" customFormat="1">
      <c r="B77" s="84" t="s">
        <v>472</v>
      </c>
      <c r="C77" s="82" t="s">
        <v>473</v>
      </c>
      <c r="D77" s="94" t="s">
        <v>128</v>
      </c>
      <c r="E77" s="94" t="s">
        <v>315</v>
      </c>
      <c r="F77" s="82" t="s">
        <v>471</v>
      </c>
      <c r="G77" s="94" t="s">
        <v>397</v>
      </c>
      <c r="H77" s="82" t="s">
        <v>422</v>
      </c>
      <c r="I77" s="82" t="s">
        <v>168</v>
      </c>
      <c r="J77" s="82"/>
      <c r="K77" s="91">
        <v>7.33</v>
      </c>
      <c r="L77" s="94" t="s">
        <v>172</v>
      </c>
      <c r="M77" s="95">
        <v>2.4799999999999999E-2</v>
      </c>
      <c r="N77" s="95">
        <v>1.7600000000000001E-2</v>
      </c>
      <c r="O77" s="91">
        <v>63067</v>
      </c>
      <c r="P77" s="93">
        <v>106.15</v>
      </c>
      <c r="Q77" s="82"/>
      <c r="R77" s="91">
        <v>66.945619999999991</v>
      </c>
      <c r="S77" s="92">
        <v>1.4892338489859354E-4</v>
      </c>
      <c r="T77" s="92">
        <v>2.5553423355975258E-3</v>
      </c>
      <c r="U77" s="92">
        <f>R77/'סכום נכסי הקרן'!$C$42</f>
        <v>5.5433488657962544E-4</v>
      </c>
    </row>
    <row r="78" spans="2:21" s="138" customFormat="1">
      <c r="B78" s="84" t="s">
        <v>474</v>
      </c>
      <c r="C78" s="82" t="s">
        <v>475</v>
      </c>
      <c r="D78" s="94" t="s">
        <v>128</v>
      </c>
      <c r="E78" s="94" t="s">
        <v>315</v>
      </c>
      <c r="F78" s="82" t="s">
        <v>476</v>
      </c>
      <c r="G78" s="94" t="s">
        <v>358</v>
      </c>
      <c r="H78" s="82" t="s">
        <v>422</v>
      </c>
      <c r="I78" s="82" t="s">
        <v>170</v>
      </c>
      <c r="J78" s="82"/>
      <c r="K78" s="91">
        <v>2.79</v>
      </c>
      <c r="L78" s="94" t="s">
        <v>172</v>
      </c>
      <c r="M78" s="95">
        <v>5.0999999999999997E-2</v>
      </c>
      <c r="N78" s="95">
        <v>6.7000000000000002E-3</v>
      </c>
      <c r="O78" s="91">
        <v>42714.89</v>
      </c>
      <c r="P78" s="93">
        <v>124.69</v>
      </c>
      <c r="Q78" s="91">
        <v>1.78176</v>
      </c>
      <c r="R78" s="91">
        <v>55.114519999999999</v>
      </c>
      <c r="S78" s="92">
        <v>6.1057407436376191E-5</v>
      </c>
      <c r="T78" s="92">
        <v>2.1037442966714863E-3</v>
      </c>
      <c r="U78" s="92">
        <f>R78/'סכום נכסי הקרן'!$C$42</f>
        <v>4.5636893336846386E-4</v>
      </c>
    </row>
    <row r="79" spans="2:21" s="138" customFormat="1">
      <c r="B79" s="84" t="s">
        <v>477</v>
      </c>
      <c r="C79" s="82" t="s">
        <v>478</v>
      </c>
      <c r="D79" s="94" t="s">
        <v>128</v>
      </c>
      <c r="E79" s="94" t="s">
        <v>315</v>
      </c>
      <c r="F79" s="82" t="s">
        <v>476</v>
      </c>
      <c r="G79" s="94" t="s">
        <v>358</v>
      </c>
      <c r="H79" s="82" t="s">
        <v>422</v>
      </c>
      <c r="I79" s="82" t="s">
        <v>170</v>
      </c>
      <c r="J79" s="82"/>
      <c r="K79" s="91">
        <v>3.06</v>
      </c>
      <c r="L79" s="94" t="s">
        <v>172</v>
      </c>
      <c r="M79" s="95">
        <v>3.4000000000000002E-2</v>
      </c>
      <c r="N79" s="95">
        <v>1.04E-2</v>
      </c>
      <c r="O79" s="91">
        <v>21600</v>
      </c>
      <c r="P79" s="93">
        <v>109.83</v>
      </c>
      <c r="Q79" s="82"/>
      <c r="R79" s="91">
        <v>23.723279999999999</v>
      </c>
      <c r="S79" s="92">
        <v>6.3877470331044278E-5</v>
      </c>
      <c r="T79" s="92">
        <v>9.0552752701721312E-4</v>
      </c>
      <c r="U79" s="92">
        <f>R79/'סכום נכסי הקרן'!$C$42</f>
        <v>1.9643767177145716E-4</v>
      </c>
    </row>
    <row r="80" spans="2:21" s="138" customFormat="1">
      <c r="B80" s="84" t="s">
        <v>479</v>
      </c>
      <c r="C80" s="82" t="s">
        <v>480</v>
      </c>
      <c r="D80" s="94" t="s">
        <v>128</v>
      </c>
      <c r="E80" s="94" t="s">
        <v>315</v>
      </c>
      <c r="F80" s="82" t="s">
        <v>476</v>
      </c>
      <c r="G80" s="94" t="s">
        <v>358</v>
      </c>
      <c r="H80" s="82" t="s">
        <v>422</v>
      </c>
      <c r="I80" s="82" t="s">
        <v>170</v>
      </c>
      <c r="J80" s="82"/>
      <c r="K80" s="91">
        <v>4.12</v>
      </c>
      <c r="L80" s="94" t="s">
        <v>172</v>
      </c>
      <c r="M80" s="95">
        <v>2.5499999999999998E-2</v>
      </c>
      <c r="N80" s="95">
        <v>1.2000000000000002E-2</v>
      </c>
      <c r="O80" s="91">
        <v>45657.31</v>
      </c>
      <c r="P80" s="93">
        <v>106.34</v>
      </c>
      <c r="Q80" s="93">
        <v>1.09209</v>
      </c>
      <c r="R80" s="91">
        <v>49.672179999999997</v>
      </c>
      <c r="S80" s="92">
        <v>5.1483612115040609E-5</v>
      </c>
      <c r="T80" s="92">
        <v>1.8960079009712769E-3</v>
      </c>
      <c r="U80" s="92">
        <f>R80/'סכום נכסי הקרן'!$C$42</f>
        <v>4.113043133585549E-4</v>
      </c>
    </row>
    <row r="81" spans="2:21" s="138" customFormat="1">
      <c r="B81" s="84" t="s">
        <v>481</v>
      </c>
      <c r="C81" s="82" t="s">
        <v>482</v>
      </c>
      <c r="D81" s="94" t="s">
        <v>128</v>
      </c>
      <c r="E81" s="94" t="s">
        <v>315</v>
      </c>
      <c r="F81" s="82" t="s">
        <v>476</v>
      </c>
      <c r="G81" s="94" t="s">
        <v>358</v>
      </c>
      <c r="H81" s="82" t="s">
        <v>422</v>
      </c>
      <c r="I81" s="82" t="s">
        <v>170</v>
      </c>
      <c r="J81" s="82"/>
      <c r="K81" s="91">
        <v>3.1000000000000005</v>
      </c>
      <c r="L81" s="94" t="s">
        <v>172</v>
      </c>
      <c r="M81" s="95">
        <v>4.9000000000000002E-2</v>
      </c>
      <c r="N81" s="95">
        <v>1.2600000000000002E-2</v>
      </c>
      <c r="O81" s="91">
        <v>65015.73</v>
      </c>
      <c r="P81" s="93">
        <v>115.53</v>
      </c>
      <c r="Q81" s="82"/>
      <c r="R81" s="91">
        <v>75.112679999999997</v>
      </c>
      <c r="S81" s="92">
        <v>6.9832902047637952E-5</v>
      </c>
      <c r="T81" s="92">
        <v>2.8670824341336981E-3</v>
      </c>
      <c r="U81" s="92">
        <f>R81/'סכום נכסי הקרן'!$C$42</f>
        <v>6.2196121192830398E-4</v>
      </c>
    </row>
    <row r="82" spans="2:21" s="138" customFormat="1">
      <c r="B82" s="84" t="s">
        <v>483</v>
      </c>
      <c r="C82" s="82" t="s">
        <v>484</v>
      </c>
      <c r="D82" s="94" t="s">
        <v>128</v>
      </c>
      <c r="E82" s="94" t="s">
        <v>315</v>
      </c>
      <c r="F82" s="82" t="s">
        <v>476</v>
      </c>
      <c r="G82" s="94" t="s">
        <v>358</v>
      </c>
      <c r="H82" s="82" t="s">
        <v>422</v>
      </c>
      <c r="I82" s="82" t="s">
        <v>170</v>
      </c>
      <c r="J82" s="82"/>
      <c r="K82" s="91">
        <v>7.91</v>
      </c>
      <c r="L82" s="94" t="s">
        <v>172</v>
      </c>
      <c r="M82" s="95">
        <v>2.35E-2</v>
      </c>
      <c r="N82" s="95">
        <v>2.23E-2</v>
      </c>
      <c r="O82" s="91">
        <v>67320</v>
      </c>
      <c r="P82" s="93">
        <v>102.3</v>
      </c>
      <c r="Q82" s="82"/>
      <c r="R82" s="91">
        <v>68.868369999999999</v>
      </c>
      <c r="S82" s="92">
        <v>2.6566132088371455E-4</v>
      </c>
      <c r="T82" s="92">
        <v>2.6287345078676487E-3</v>
      </c>
      <c r="U82" s="92">
        <f>R82/'סכום נכסי הקרן'!$C$42</f>
        <v>5.7025597900017485E-4</v>
      </c>
    </row>
    <row r="83" spans="2:21" s="138" customFormat="1">
      <c r="B83" s="84" t="s">
        <v>485</v>
      </c>
      <c r="C83" s="82" t="s">
        <v>486</v>
      </c>
      <c r="D83" s="94" t="s">
        <v>128</v>
      </c>
      <c r="E83" s="94" t="s">
        <v>315</v>
      </c>
      <c r="F83" s="82" t="s">
        <v>476</v>
      </c>
      <c r="G83" s="94" t="s">
        <v>358</v>
      </c>
      <c r="H83" s="82" t="s">
        <v>422</v>
      </c>
      <c r="I83" s="82" t="s">
        <v>170</v>
      </c>
      <c r="J83" s="82"/>
      <c r="K83" s="91">
        <v>6.9499999999999993</v>
      </c>
      <c r="L83" s="94" t="s">
        <v>172</v>
      </c>
      <c r="M83" s="95">
        <v>1.7600000000000001E-2</v>
      </c>
      <c r="N83" s="95">
        <v>1.8699999999999998E-2</v>
      </c>
      <c r="O83" s="91">
        <v>102810.59999999999</v>
      </c>
      <c r="P83" s="93">
        <v>100.38</v>
      </c>
      <c r="Q83" s="91">
        <v>2.00712</v>
      </c>
      <c r="R83" s="91">
        <v>105.20058999999999</v>
      </c>
      <c r="S83" s="92">
        <v>1.2264319182009521E-4</v>
      </c>
      <c r="T83" s="92">
        <v>4.0155505521770919E-3</v>
      </c>
      <c r="U83" s="92">
        <f>R83/'סכום נכסי הקרן'!$C$42</f>
        <v>8.7110041143482846E-4</v>
      </c>
    </row>
    <row r="84" spans="2:21" s="138" customFormat="1">
      <c r="B84" s="84" t="s">
        <v>487</v>
      </c>
      <c r="C84" s="82" t="s">
        <v>488</v>
      </c>
      <c r="D84" s="94" t="s">
        <v>128</v>
      </c>
      <c r="E84" s="94" t="s">
        <v>315</v>
      </c>
      <c r="F84" s="82" t="s">
        <v>476</v>
      </c>
      <c r="G84" s="94" t="s">
        <v>358</v>
      </c>
      <c r="H84" s="82" t="s">
        <v>422</v>
      </c>
      <c r="I84" s="82" t="s">
        <v>170</v>
      </c>
      <c r="J84" s="82"/>
      <c r="K84" s="91">
        <v>6.83</v>
      </c>
      <c r="L84" s="94" t="s">
        <v>172</v>
      </c>
      <c r="M84" s="95">
        <v>2.3E-2</v>
      </c>
      <c r="N84" s="95">
        <v>2.3E-2</v>
      </c>
      <c r="O84" s="91">
        <v>62.68</v>
      </c>
      <c r="P84" s="93">
        <v>101.15</v>
      </c>
      <c r="Q84" s="91">
        <v>1.4E-3</v>
      </c>
      <c r="R84" s="91">
        <v>6.4799999999999996E-2</v>
      </c>
      <c r="S84" s="92">
        <v>4.396759372427131E-8</v>
      </c>
      <c r="T84" s="92">
        <v>2.4734431221448048E-6</v>
      </c>
      <c r="U84" s="92">
        <f>R84/'סכום נכסי הקרן'!$C$42</f>
        <v>5.3656834682178959E-7</v>
      </c>
    </row>
    <row r="85" spans="2:21" s="138" customFormat="1">
      <c r="B85" s="84" t="s">
        <v>489</v>
      </c>
      <c r="C85" s="82" t="s">
        <v>490</v>
      </c>
      <c r="D85" s="94" t="s">
        <v>128</v>
      </c>
      <c r="E85" s="94" t="s">
        <v>315</v>
      </c>
      <c r="F85" s="82" t="s">
        <v>476</v>
      </c>
      <c r="G85" s="94" t="s">
        <v>358</v>
      </c>
      <c r="H85" s="82" t="s">
        <v>422</v>
      </c>
      <c r="I85" s="82" t="s">
        <v>170</v>
      </c>
      <c r="J85" s="82"/>
      <c r="K85" s="91">
        <v>0.66</v>
      </c>
      <c r="L85" s="94" t="s">
        <v>172</v>
      </c>
      <c r="M85" s="95">
        <v>5.5E-2</v>
      </c>
      <c r="N85" s="95">
        <v>1.0800000000000001E-2</v>
      </c>
      <c r="O85" s="91">
        <v>223</v>
      </c>
      <c r="P85" s="93">
        <v>123.95</v>
      </c>
      <c r="Q85" s="82"/>
      <c r="R85" s="91">
        <v>0.27639999999999998</v>
      </c>
      <c r="S85" s="92">
        <v>7.453293252663967E-6</v>
      </c>
      <c r="T85" s="92">
        <v>1.0550303687667038E-5</v>
      </c>
      <c r="U85" s="92">
        <f>R85/'סכום נכסי הקרן'!$C$42</f>
        <v>2.2886958497151642E-6</v>
      </c>
    </row>
    <row r="86" spans="2:21" s="138" customFormat="1">
      <c r="B86" s="84" t="s">
        <v>491</v>
      </c>
      <c r="C86" s="82" t="s">
        <v>492</v>
      </c>
      <c r="D86" s="94" t="s">
        <v>128</v>
      </c>
      <c r="E86" s="94" t="s">
        <v>315</v>
      </c>
      <c r="F86" s="82" t="s">
        <v>476</v>
      </c>
      <c r="G86" s="94" t="s">
        <v>358</v>
      </c>
      <c r="H86" s="82" t="s">
        <v>422</v>
      </c>
      <c r="I86" s="82" t="s">
        <v>170</v>
      </c>
      <c r="J86" s="82"/>
      <c r="K86" s="91">
        <v>2.9899999999999998</v>
      </c>
      <c r="L86" s="94" t="s">
        <v>172</v>
      </c>
      <c r="M86" s="95">
        <v>5.8499999999999996E-2</v>
      </c>
      <c r="N86" s="95">
        <v>1.2E-2</v>
      </c>
      <c r="O86" s="91">
        <v>47431.86</v>
      </c>
      <c r="P86" s="93">
        <v>123.77</v>
      </c>
      <c r="Q86" s="82"/>
      <c r="R86" s="91">
        <v>58.706410000000005</v>
      </c>
      <c r="S86" s="92">
        <v>3.3568648945352412E-5</v>
      </c>
      <c r="T86" s="92">
        <v>2.2408482413628552E-3</v>
      </c>
      <c r="U86" s="92">
        <f>R86/'סכום נכסי הקרן'!$C$42</f>
        <v>4.8611113212256447E-4</v>
      </c>
    </row>
    <row r="87" spans="2:21" s="138" customFormat="1">
      <c r="B87" s="84" t="s">
        <v>493</v>
      </c>
      <c r="C87" s="82" t="s">
        <v>494</v>
      </c>
      <c r="D87" s="94" t="s">
        <v>128</v>
      </c>
      <c r="E87" s="94" t="s">
        <v>315</v>
      </c>
      <c r="F87" s="82" t="s">
        <v>476</v>
      </c>
      <c r="G87" s="94" t="s">
        <v>358</v>
      </c>
      <c r="H87" s="82" t="s">
        <v>422</v>
      </c>
      <c r="I87" s="82" t="s">
        <v>170</v>
      </c>
      <c r="J87" s="82"/>
      <c r="K87" s="91">
        <v>7.3800000000000008</v>
      </c>
      <c r="L87" s="94" t="s">
        <v>172</v>
      </c>
      <c r="M87" s="95">
        <v>2.1499999999999998E-2</v>
      </c>
      <c r="N87" s="95">
        <v>2.0900000000000002E-2</v>
      </c>
      <c r="O87" s="91">
        <v>68600</v>
      </c>
      <c r="P87" s="93">
        <v>102.2</v>
      </c>
      <c r="Q87" s="82"/>
      <c r="R87" s="91">
        <v>70.109200000000001</v>
      </c>
      <c r="S87" s="92">
        <v>1.2853446835389579E-4</v>
      </c>
      <c r="T87" s="92">
        <v>2.6760975083190519E-3</v>
      </c>
      <c r="U87" s="92">
        <f>R87/'סכום נכסי הקרן'!$C$42</f>
        <v>5.8053051760799705E-4</v>
      </c>
    </row>
    <row r="88" spans="2:21" s="138" customFormat="1">
      <c r="B88" s="84" t="s">
        <v>495</v>
      </c>
      <c r="C88" s="82" t="s">
        <v>496</v>
      </c>
      <c r="D88" s="94" t="s">
        <v>128</v>
      </c>
      <c r="E88" s="94" t="s">
        <v>315</v>
      </c>
      <c r="F88" s="82" t="s">
        <v>497</v>
      </c>
      <c r="G88" s="94" t="s">
        <v>397</v>
      </c>
      <c r="H88" s="82" t="s">
        <v>422</v>
      </c>
      <c r="I88" s="82" t="s">
        <v>168</v>
      </c>
      <c r="J88" s="82"/>
      <c r="K88" s="91">
        <v>2.92</v>
      </c>
      <c r="L88" s="94" t="s">
        <v>172</v>
      </c>
      <c r="M88" s="95">
        <v>4.0500000000000001E-2</v>
      </c>
      <c r="N88" s="95">
        <v>8.6E-3</v>
      </c>
      <c r="O88" s="91">
        <v>19431.82</v>
      </c>
      <c r="P88" s="93">
        <v>131.15</v>
      </c>
      <c r="Q88" s="93">
        <v>5.7914599999999998</v>
      </c>
      <c r="R88" s="91">
        <v>31.714009999999998</v>
      </c>
      <c r="S88" s="92">
        <v>1.2824989110013068E-4</v>
      </c>
      <c r="T88" s="92">
        <v>1.2105370356501786E-3</v>
      </c>
      <c r="U88" s="92">
        <f>R88/'סכום נכסי הקרן'!$C$42</f>
        <v>2.6260391846897691E-4</v>
      </c>
    </row>
    <row r="89" spans="2:21" s="138" customFormat="1">
      <c r="B89" s="84" t="s">
        <v>498</v>
      </c>
      <c r="C89" s="82" t="s">
        <v>499</v>
      </c>
      <c r="D89" s="94" t="s">
        <v>128</v>
      </c>
      <c r="E89" s="94" t="s">
        <v>315</v>
      </c>
      <c r="F89" s="82" t="s">
        <v>500</v>
      </c>
      <c r="G89" s="94" t="s">
        <v>468</v>
      </c>
      <c r="H89" s="82" t="s">
        <v>422</v>
      </c>
      <c r="I89" s="82" t="s">
        <v>170</v>
      </c>
      <c r="J89" s="82"/>
      <c r="K89" s="91">
        <v>5.59</v>
      </c>
      <c r="L89" s="94" t="s">
        <v>172</v>
      </c>
      <c r="M89" s="95">
        <v>1.9400000000000001E-2</v>
      </c>
      <c r="N89" s="95">
        <v>1.3299999999999999E-2</v>
      </c>
      <c r="O89" s="91">
        <v>111599</v>
      </c>
      <c r="P89" s="93">
        <v>103.89</v>
      </c>
      <c r="Q89" s="82"/>
      <c r="R89" s="91">
        <v>115.94019999999999</v>
      </c>
      <c r="S89" s="92">
        <v>1.5444005291971813E-4</v>
      </c>
      <c r="T89" s="92">
        <v>4.4254859609582269E-3</v>
      </c>
      <c r="U89" s="92">
        <f>R89/'סכום נכסי הקרן'!$C$42</f>
        <v>9.6002841734857468E-4</v>
      </c>
    </row>
    <row r="90" spans="2:21" s="138" customFormat="1">
      <c r="B90" s="84" t="s">
        <v>501</v>
      </c>
      <c r="C90" s="82" t="s">
        <v>502</v>
      </c>
      <c r="D90" s="94" t="s">
        <v>128</v>
      </c>
      <c r="E90" s="94" t="s">
        <v>315</v>
      </c>
      <c r="F90" s="82" t="s">
        <v>417</v>
      </c>
      <c r="G90" s="94" t="s">
        <v>397</v>
      </c>
      <c r="H90" s="82" t="s">
        <v>422</v>
      </c>
      <c r="I90" s="82" t="s">
        <v>168</v>
      </c>
      <c r="J90" s="82"/>
      <c r="K90" s="91">
        <v>2.17</v>
      </c>
      <c r="L90" s="94" t="s">
        <v>172</v>
      </c>
      <c r="M90" s="95">
        <v>3.6000000000000004E-2</v>
      </c>
      <c r="N90" s="95">
        <v>7.6E-3</v>
      </c>
      <c r="O90" s="91">
        <v>56398</v>
      </c>
      <c r="P90" s="93">
        <v>113.73</v>
      </c>
      <c r="Q90" s="82"/>
      <c r="R90" s="91">
        <v>64.141440000000003</v>
      </c>
      <c r="S90" s="92">
        <v>1.363218857562749E-4</v>
      </c>
      <c r="T90" s="92">
        <v>2.4483056113034519E-3</v>
      </c>
      <c r="U90" s="92">
        <f>R90/'סכום נכסי הקרן'!$C$42</f>
        <v>5.3111522258594151E-4</v>
      </c>
    </row>
    <row r="91" spans="2:21" s="138" customFormat="1">
      <c r="B91" s="84" t="s">
        <v>503</v>
      </c>
      <c r="C91" s="82" t="s">
        <v>504</v>
      </c>
      <c r="D91" s="94" t="s">
        <v>128</v>
      </c>
      <c r="E91" s="94" t="s">
        <v>315</v>
      </c>
      <c r="F91" s="82" t="s">
        <v>417</v>
      </c>
      <c r="G91" s="94" t="s">
        <v>397</v>
      </c>
      <c r="H91" s="82" t="s">
        <v>422</v>
      </c>
      <c r="I91" s="82" t="s">
        <v>168</v>
      </c>
      <c r="J91" s="82"/>
      <c r="K91" s="91">
        <v>8.4599999999999991</v>
      </c>
      <c r="L91" s="94" t="s">
        <v>172</v>
      </c>
      <c r="M91" s="95">
        <v>2.2499999999999999E-2</v>
      </c>
      <c r="N91" s="95">
        <v>1.95E-2</v>
      </c>
      <c r="O91" s="91">
        <v>34958</v>
      </c>
      <c r="P91" s="93">
        <v>103.82</v>
      </c>
      <c r="Q91" s="82"/>
      <c r="R91" s="91">
        <v>36.293390000000002</v>
      </c>
      <c r="S91" s="92">
        <v>8.5447619903820222E-5</v>
      </c>
      <c r="T91" s="92">
        <v>1.385333886957084E-3</v>
      </c>
      <c r="U91" s="92">
        <f>R91/'סכום נכסי הקרן'!$C$42</f>
        <v>3.0052290544534674E-4</v>
      </c>
    </row>
    <row r="92" spans="2:21" s="138" customFormat="1">
      <c r="B92" s="84" t="s">
        <v>505</v>
      </c>
      <c r="C92" s="82" t="s">
        <v>506</v>
      </c>
      <c r="D92" s="94" t="s">
        <v>128</v>
      </c>
      <c r="E92" s="94" t="s">
        <v>315</v>
      </c>
      <c r="F92" s="82" t="s">
        <v>507</v>
      </c>
      <c r="G92" s="94" t="s">
        <v>358</v>
      </c>
      <c r="H92" s="82" t="s">
        <v>422</v>
      </c>
      <c r="I92" s="82" t="s">
        <v>170</v>
      </c>
      <c r="J92" s="82"/>
      <c r="K92" s="91">
        <v>8.59</v>
      </c>
      <c r="L92" s="94" t="s">
        <v>172</v>
      </c>
      <c r="M92" s="95">
        <v>3.5000000000000003E-2</v>
      </c>
      <c r="N92" s="95">
        <v>2.1400000000000002E-2</v>
      </c>
      <c r="O92" s="91">
        <v>26143.05</v>
      </c>
      <c r="P92" s="93">
        <v>114.46</v>
      </c>
      <c r="Q92" s="82"/>
      <c r="R92" s="91">
        <v>29.92334</v>
      </c>
      <c r="S92" s="92">
        <v>1.4684866886876524E-4</v>
      </c>
      <c r="T92" s="92">
        <v>1.1421864122623539E-3</v>
      </c>
      <c r="U92" s="92">
        <f>R92/'סכום נכסי הקרן'!$C$42</f>
        <v>2.4777649807386309E-4</v>
      </c>
    </row>
    <row r="93" spans="2:21" s="138" customFormat="1">
      <c r="B93" s="84" t="s">
        <v>508</v>
      </c>
      <c r="C93" s="82" t="s">
        <v>509</v>
      </c>
      <c r="D93" s="94" t="s">
        <v>128</v>
      </c>
      <c r="E93" s="94" t="s">
        <v>315</v>
      </c>
      <c r="F93" s="82" t="s">
        <v>507</v>
      </c>
      <c r="G93" s="94" t="s">
        <v>358</v>
      </c>
      <c r="H93" s="82" t="s">
        <v>422</v>
      </c>
      <c r="I93" s="82" t="s">
        <v>170</v>
      </c>
      <c r="J93" s="82"/>
      <c r="K93" s="91">
        <v>0.08</v>
      </c>
      <c r="L93" s="94" t="s">
        <v>172</v>
      </c>
      <c r="M93" s="95">
        <v>4.7E-2</v>
      </c>
      <c r="N93" s="95">
        <v>1.2E-2</v>
      </c>
      <c r="O93" s="91">
        <v>454</v>
      </c>
      <c r="P93" s="93">
        <v>122.58</v>
      </c>
      <c r="Q93" s="82"/>
      <c r="R93" s="91">
        <v>0.55650999999999995</v>
      </c>
      <c r="S93" s="92">
        <v>1.2301553453176114E-5</v>
      </c>
      <c r="T93" s="92">
        <v>2.1242219628160576E-5</v>
      </c>
      <c r="U93" s="92">
        <f>R93/'סכום נכסי הקרן'!$C$42</f>
        <v>4.6081118933610197E-6</v>
      </c>
    </row>
    <row r="94" spans="2:21" s="138" customFormat="1">
      <c r="B94" s="84" t="s">
        <v>510</v>
      </c>
      <c r="C94" s="82" t="s">
        <v>511</v>
      </c>
      <c r="D94" s="94" t="s">
        <v>128</v>
      </c>
      <c r="E94" s="94" t="s">
        <v>315</v>
      </c>
      <c r="F94" s="82" t="s">
        <v>507</v>
      </c>
      <c r="G94" s="94" t="s">
        <v>358</v>
      </c>
      <c r="H94" s="82" t="s">
        <v>422</v>
      </c>
      <c r="I94" s="82" t="s">
        <v>170</v>
      </c>
      <c r="J94" s="82"/>
      <c r="K94" s="91">
        <v>2.04</v>
      </c>
      <c r="L94" s="94" t="s">
        <v>172</v>
      </c>
      <c r="M94" s="95">
        <v>3.9E-2</v>
      </c>
      <c r="N94" s="95">
        <v>8.5999999999999983E-3</v>
      </c>
      <c r="O94" s="91">
        <v>17255.64</v>
      </c>
      <c r="P94" s="93">
        <v>115</v>
      </c>
      <c r="Q94" s="82"/>
      <c r="R94" s="91">
        <v>19.843990000000002</v>
      </c>
      <c r="S94" s="92">
        <v>4.1174580573349815E-5</v>
      </c>
      <c r="T94" s="92">
        <v>7.574534040341095E-4</v>
      </c>
      <c r="U94" s="92">
        <f>R94/'סכום נכסי הקרן'!$C$42</f>
        <v>1.6431569303469327E-4</v>
      </c>
    </row>
    <row r="95" spans="2:21" s="138" customFormat="1">
      <c r="B95" s="84" t="s">
        <v>512</v>
      </c>
      <c r="C95" s="82" t="s">
        <v>513</v>
      </c>
      <c r="D95" s="94" t="s">
        <v>128</v>
      </c>
      <c r="E95" s="94" t="s">
        <v>315</v>
      </c>
      <c r="F95" s="82" t="s">
        <v>507</v>
      </c>
      <c r="G95" s="94" t="s">
        <v>358</v>
      </c>
      <c r="H95" s="82" t="s">
        <v>422</v>
      </c>
      <c r="I95" s="82" t="s">
        <v>170</v>
      </c>
      <c r="J95" s="82"/>
      <c r="K95" s="91">
        <v>4.87</v>
      </c>
      <c r="L95" s="94" t="s">
        <v>172</v>
      </c>
      <c r="M95" s="95">
        <v>0.04</v>
      </c>
      <c r="N95" s="95">
        <v>1.2699999999999999E-2</v>
      </c>
      <c r="O95" s="91">
        <v>148811.74</v>
      </c>
      <c r="P95" s="93">
        <v>114.35</v>
      </c>
      <c r="Q95" s="82"/>
      <c r="R95" s="91">
        <v>170.16623000000001</v>
      </c>
      <c r="S95" s="92">
        <v>2.0481203927601835E-4</v>
      </c>
      <c r="T95" s="92">
        <v>6.4953162224507871E-3</v>
      </c>
      <c r="U95" s="92">
        <f>R95/'סכום נכסי הקרן'!$C$42</f>
        <v>1.4090403196913028E-3</v>
      </c>
    </row>
    <row r="96" spans="2:21" s="138" customFormat="1">
      <c r="B96" s="84" t="s">
        <v>514</v>
      </c>
      <c r="C96" s="82" t="s">
        <v>515</v>
      </c>
      <c r="D96" s="94" t="s">
        <v>128</v>
      </c>
      <c r="E96" s="94" t="s">
        <v>315</v>
      </c>
      <c r="F96" s="82" t="s">
        <v>507</v>
      </c>
      <c r="G96" s="94" t="s">
        <v>358</v>
      </c>
      <c r="H96" s="82" t="s">
        <v>422</v>
      </c>
      <c r="I96" s="82" t="s">
        <v>170</v>
      </c>
      <c r="J96" s="82"/>
      <c r="K96" s="91">
        <v>7.2399999999999993</v>
      </c>
      <c r="L96" s="94" t="s">
        <v>172</v>
      </c>
      <c r="M96" s="95">
        <v>0.04</v>
      </c>
      <c r="N96" s="95">
        <v>1.7199999999999997E-2</v>
      </c>
      <c r="O96" s="91">
        <v>80279.13</v>
      </c>
      <c r="P96" s="93">
        <v>118.75</v>
      </c>
      <c r="Q96" s="82"/>
      <c r="R96" s="91">
        <v>95.331469999999996</v>
      </c>
      <c r="S96" s="92">
        <v>4.0792262825100912E-4</v>
      </c>
      <c r="T96" s="92">
        <v>3.638842111040954E-3</v>
      </c>
      <c r="U96" s="92">
        <f>R96/'סכום נכסי הקרן'!$C$42</f>
        <v>7.8938038978381211E-4</v>
      </c>
    </row>
    <row r="97" spans="2:21" s="138" customFormat="1">
      <c r="B97" s="84" t="s">
        <v>516</v>
      </c>
      <c r="C97" s="82" t="s">
        <v>517</v>
      </c>
      <c r="D97" s="94" t="s">
        <v>128</v>
      </c>
      <c r="E97" s="94" t="s">
        <v>315</v>
      </c>
      <c r="F97" s="82" t="s">
        <v>518</v>
      </c>
      <c r="G97" s="94" t="s">
        <v>317</v>
      </c>
      <c r="H97" s="82" t="s">
        <v>519</v>
      </c>
      <c r="I97" s="82" t="s">
        <v>168</v>
      </c>
      <c r="J97" s="82"/>
      <c r="K97" s="91">
        <v>2.91</v>
      </c>
      <c r="L97" s="94" t="s">
        <v>172</v>
      </c>
      <c r="M97" s="95">
        <v>4.1500000000000002E-2</v>
      </c>
      <c r="N97" s="95">
        <v>8.3000000000000001E-3</v>
      </c>
      <c r="O97" s="91">
        <v>2500</v>
      </c>
      <c r="P97" s="93">
        <v>113.25</v>
      </c>
      <c r="Q97" s="91">
        <v>0.10701999999999999</v>
      </c>
      <c r="R97" s="91">
        <v>2.9382700000000002</v>
      </c>
      <c r="S97" s="92">
        <v>8.3085461705910695E-6</v>
      </c>
      <c r="T97" s="92">
        <v>1.1215499571766076E-4</v>
      </c>
      <c r="U97" s="92">
        <f>R97/'סכום נכסי הקרן'!$C$42</f>
        <v>2.432997957432191E-5</v>
      </c>
    </row>
    <row r="98" spans="2:21" s="138" customFormat="1">
      <c r="B98" s="84" t="s">
        <v>520</v>
      </c>
      <c r="C98" s="82" t="s">
        <v>521</v>
      </c>
      <c r="D98" s="94" t="s">
        <v>128</v>
      </c>
      <c r="E98" s="94" t="s">
        <v>315</v>
      </c>
      <c r="F98" s="82" t="s">
        <v>522</v>
      </c>
      <c r="G98" s="94" t="s">
        <v>358</v>
      </c>
      <c r="H98" s="82" t="s">
        <v>519</v>
      </c>
      <c r="I98" s="82" t="s">
        <v>168</v>
      </c>
      <c r="J98" s="82"/>
      <c r="K98" s="91">
        <v>3.7</v>
      </c>
      <c r="L98" s="94" t="s">
        <v>172</v>
      </c>
      <c r="M98" s="95">
        <v>2.8500000000000001E-2</v>
      </c>
      <c r="N98" s="95">
        <v>1.3700000000000004E-2</v>
      </c>
      <c r="O98" s="91">
        <v>1945.22</v>
      </c>
      <c r="P98" s="93">
        <v>107.33</v>
      </c>
      <c r="Q98" s="82"/>
      <c r="R98" s="91">
        <v>2.0878100000000002</v>
      </c>
      <c r="S98" s="92">
        <v>3.7419713230554847E-6</v>
      </c>
      <c r="T98" s="92">
        <v>7.9692581556252247E-5</v>
      </c>
      <c r="U98" s="92">
        <f>R98/'סכום נכסי הקרן'!$C$42</f>
        <v>1.7287851237314824E-5</v>
      </c>
    </row>
    <row r="99" spans="2:21" s="138" customFormat="1">
      <c r="B99" s="84" t="s">
        <v>523</v>
      </c>
      <c r="C99" s="82" t="s">
        <v>524</v>
      </c>
      <c r="D99" s="94" t="s">
        <v>128</v>
      </c>
      <c r="E99" s="94" t="s">
        <v>315</v>
      </c>
      <c r="F99" s="82" t="s">
        <v>522</v>
      </c>
      <c r="G99" s="94" t="s">
        <v>358</v>
      </c>
      <c r="H99" s="82" t="s">
        <v>519</v>
      </c>
      <c r="I99" s="82" t="s">
        <v>168</v>
      </c>
      <c r="J99" s="82"/>
      <c r="K99" s="91">
        <v>1.22</v>
      </c>
      <c r="L99" s="94" t="s">
        <v>172</v>
      </c>
      <c r="M99" s="95">
        <v>4.8499999999999995E-2</v>
      </c>
      <c r="N99" s="95">
        <v>1.0699999999999998E-2</v>
      </c>
      <c r="O99" s="91">
        <v>2276.67</v>
      </c>
      <c r="P99" s="93">
        <v>127.85</v>
      </c>
      <c r="Q99" s="82"/>
      <c r="R99" s="91">
        <v>2.9107099999999999</v>
      </c>
      <c r="S99" s="92">
        <v>9.0897626427959361E-6</v>
      </c>
      <c r="T99" s="92">
        <v>1.1110301898237817E-4</v>
      </c>
      <c r="U99" s="92">
        <f>R99/'סכום נכסי הקרן'!$C$42</f>
        <v>2.4101772419408195E-5</v>
      </c>
    </row>
    <row r="100" spans="2:21" s="138" customFormat="1">
      <c r="B100" s="84" t="s">
        <v>525</v>
      </c>
      <c r="C100" s="82" t="s">
        <v>526</v>
      </c>
      <c r="D100" s="94" t="s">
        <v>128</v>
      </c>
      <c r="E100" s="94" t="s">
        <v>315</v>
      </c>
      <c r="F100" s="82" t="s">
        <v>522</v>
      </c>
      <c r="G100" s="94" t="s">
        <v>358</v>
      </c>
      <c r="H100" s="82" t="s">
        <v>519</v>
      </c>
      <c r="I100" s="82" t="s">
        <v>168</v>
      </c>
      <c r="J100" s="82"/>
      <c r="K100" s="91">
        <v>2.29</v>
      </c>
      <c r="L100" s="94" t="s">
        <v>172</v>
      </c>
      <c r="M100" s="95">
        <v>3.7699999999999997E-2</v>
      </c>
      <c r="N100" s="95">
        <v>8.2000000000000007E-3</v>
      </c>
      <c r="O100" s="91">
        <v>11357.66</v>
      </c>
      <c r="P100" s="93">
        <v>115.87</v>
      </c>
      <c r="Q100" s="91">
        <v>0.23229</v>
      </c>
      <c r="R100" s="91">
        <v>13.39241</v>
      </c>
      <c r="S100" s="92">
        <v>2.957337209479204E-5</v>
      </c>
      <c r="T100" s="92">
        <v>5.1119389511486586E-4</v>
      </c>
      <c r="U100" s="92">
        <f>R100/'סכום נכסי הקרן'!$C$42</f>
        <v>1.1089418663054943E-4</v>
      </c>
    </row>
    <row r="101" spans="2:21" s="138" customFormat="1">
      <c r="B101" s="84" t="s">
        <v>527</v>
      </c>
      <c r="C101" s="82" t="s">
        <v>528</v>
      </c>
      <c r="D101" s="94" t="s">
        <v>128</v>
      </c>
      <c r="E101" s="94" t="s">
        <v>315</v>
      </c>
      <c r="F101" s="82" t="s">
        <v>522</v>
      </c>
      <c r="G101" s="94" t="s">
        <v>358</v>
      </c>
      <c r="H101" s="82" t="s">
        <v>519</v>
      </c>
      <c r="I101" s="82" t="s">
        <v>168</v>
      </c>
      <c r="J101" s="82"/>
      <c r="K101" s="91">
        <v>5.7899999999999991</v>
      </c>
      <c r="L101" s="94" t="s">
        <v>172</v>
      </c>
      <c r="M101" s="95">
        <v>2.5000000000000001E-2</v>
      </c>
      <c r="N101" s="95">
        <v>1.7299999999999996E-2</v>
      </c>
      <c r="O101" s="91">
        <v>146930.72</v>
      </c>
      <c r="P101" s="93">
        <v>104.57</v>
      </c>
      <c r="Q101" s="82"/>
      <c r="R101" s="91">
        <v>153.64545000000001</v>
      </c>
      <c r="S101" s="92">
        <v>3.0390376423269363E-4</v>
      </c>
      <c r="T101" s="92">
        <v>5.8647111350515983E-3</v>
      </c>
      <c r="U101" s="92">
        <f>R101/'סכום נכסי הקרן'!$C$42</f>
        <v>1.272242054061573E-3</v>
      </c>
    </row>
    <row r="102" spans="2:21" s="138" customFormat="1">
      <c r="B102" s="84" t="s">
        <v>529</v>
      </c>
      <c r="C102" s="82" t="s">
        <v>530</v>
      </c>
      <c r="D102" s="94" t="s">
        <v>128</v>
      </c>
      <c r="E102" s="94" t="s">
        <v>315</v>
      </c>
      <c r="F102" s="82" t="s">
        <v>522</v>
      </c>
      <c r="G102" s="94" t="s">
        <v>358</v>
      </c>
      <c r="H102" s="82" t="s">
        <v>519</v>
      </c>
      <c r="I102" s="82" t="s">
        <v>168</v>
      </c>
      <c r="J102" s="82"/>
      <c r="K102" s="91">
        <v>6.5200000000000005</v>
      </c>
      <c r="L102" s="94" t="s">
        <v>172</v>
      </c>
      <c r="M102" s="95">
        <v>1.34E-2</v>
      </c>
      <c r="N102" s="95">
        <v>1.6E-2</v>
      </c>
      <c r="O102" s="91">
        <v>146698.04999999999</v>
      </c>
      <c r="P102" s="93">
        <v>99.13</v>
      </c>
      <c r="Q102" s="82"/>
      <c r="R102" s="91">
        <v>145.42176999999998</v>
      </c>
      <c r="S102" s="92">
        <v>4.0593315019518667E-4</v>
      </c>
      <c r="T102" s="92">
        <v>5.5508098274170328E-3</v>
      </c>
      <c r="U102" s="92">
        <f>R102/'סכום נכסי הקרן'!$C$42</f>
        <v>1.204146893839483E-3</v>
      </c>
    </row>
    <row r="103" spans="2:21" s="138" customFormat="1">
      <c r="B103" s="84" t="s">
        <v>531</v>
      </c>
      <c r="C103" s="82" t="s">
        <v>532</v>
      </c>
      <c r="D103" s="94" t="s">
        <v>128</v>
      </c>
      <c r="E103" s="94" t="s">
        <v>315</v>
      </c>
      <c r="F103" s="82" t="s">
        <v>343</v>
      </c>
      <c r="G103" s="94" t="s">
        <v>317</v>
      </c>
      <c r="H103" s="82" t="s">
        <v>519</v>
      </c>
      <c r="I103" s="82" t="s">
        <v>170</v>
      </c>
      <c r="J103" s="82"/>
      <c r="K103" s="91">
        <v>3.8400000000000003</v>
      </c>
      <c r="L103" s="94" t="s">
        <v>172</v>
      </c>
      <c r="M103" s="95">
        <v>2.7999999999999997E-2</v>
      </c>
      <c r="N103" s="95">
        <v>1.6299999999999999E-2</v>
      </c>
      <c r="O103" s="91">
        <f>200000/50000</f>
        <v>4</v>
      </c>
      <c r="P103" s="93">
        <f>105.36*50000</f>
        <v>5268000</v>
      </c>
      <c r="Q103" s="82"/>
      <c r="R103" s="91">
        <v>210.72</v>
      </c>
      <c r="S103" s="92">
        <f>1130.77401481314%/50000</f>
        <v>2.2615480296262798E-4</v>
      </c>
      <c r="T103" s="92">
        <v>8.043270597196811E-3</v>
      </c>
      <c r="U103" s="92">
        <f>R103/'סכום נכסי הקרן'!$C$42</f>
        <v>1.7448407722575232E-3</v>
      </c>
    </row>
    <row r="104" spans="2:21" s="138" customFormat="1">
      <c r="B104" s="84" t="s">
        <v>533</v>
      </c>
      <c r="C104" s="82" t="s">
        <v>534</v>
      </c>
      <c r="D104" s="94" t="s">
        <v>128</v>
      </c>
      <c r="E104" s="94" t="s">
        <v>315</v>
      </c>
      <c r="F104" s="82" t="s">
        <v>391</v>
      </c>
      <c r="G104" s="94" t="s">
        <v>317</v>
      </c>
      <c r="H104" s="82" t="s">
        <v>519</v>
      </c>
      <c r="I104" s="82" t="s">
        <v>170</v>
      </c>
      <c r="J104" s="82"/>
      <c r="K104" s="91">
        <v>2.5799999999999996</v>
      </c>
      <c r="L104" s="94" t="s">
        <v>172</v>
      </c>
      <c r="M104" s="95">
        <v>6.4000000000000001E-2</v>
      </c>
      <c r="N104" s="95">
        <v>8.7999999999999988E-3</v>
      </c>
      <c r="O104" s="91">
        <v>234971</v>
      </c>
      <c r="P104" s="93">
        <v>131.34</v>
      </c>
      <c r="Q104" s="82"/>
      <c r="R104" s="91">
        <v>308.61093</v>
      </c>
      <c r="S104" s="92">
        <v>1.8767944069416416E-4</v>
      </c>
      <c r="T104" s="92">
        <v>1.1779808367703887E-2</v>
      </c>
      <c r="U104" s="92">
        <f>R104/'סכום נכסי הקרן'!$C$42</f>
        <v>2.5554144524881947E-3</v>
      </c>
    </row>
    <row r="105" spans="2:21" s="138" customFormat="1">
      <c r="B105" s="84" t="s">
        <v>535</v>
      </c>
      <c r="C105" s="82" t="s">
        <v>536</v>
      </c>
      <c r="D105" s="94" t="s">
        <v>128</v>
      </c>
      <c r="E105" s="94" t="s">
        <v>315</v>
      </c>
      <c r="F105" s="82" t="s">
        <v>537</v>
      </c>
      <c r="G105" s="94" t="s">
        <v>358</v>
      </c>
      <c r="H105" s="82" t="s">
        <v>519</v>
      </c>
      <c r="I105" s="82" t="s">
        <v>168</v>
      </c>
      <c r="J105" s="82"/>
      <c r="K105" s="91">
        <v>7.0100000000000007</v>
      </c>
      <c r="L105" s="94" t="s">
        <v>172</v>
      </c>
      <c r="M105" s="95">
        <v>1.5800000000000002E-2</v>
      </c>
      <c r="N105" s="95">
        <v>1.7800000000000003E-2</v>
      </c>
      <c r="O105" s="91">
        <v>79254.7</v>
      </c>
      <c r="P105" s="93">
        <v>99.36</v>
      </c>
      <c r="Q105" s="82"/>
      <c r="R105" s="91">
        <v>78.747470000000007</v>
      </c>
      <c r="S105" s="92">
        <v>1.8573782171163949E-4</v>
      </c>
      <c r="T105" s="92">
        <v>3.005823889780932E-3</v>
      </c>
      <c r="U105" s="92">
        <f>R105/'סכום נכסי הקרן'!$C$42</f>
        <v>6.5205863880090232E-4</v>
      </c>
    </row>
    <row r="106" spans="2:21" s="138" customFormat="1">
      <c r="B106" s="84" t="s">
        <v>538</v>
      </c>
      <c r="C106" s="82" t="s">
        <v>539</v>
      </c>
      <c r="D106" s="94" t="s">
        <v>128</v>
      </c>
      <c r="E106" s="94" t="s">
        <v>315</v>
      </c>
      <c r="F106" s="82" t="s">
        <v>321</v>
      </c>
      <c r="G106" s="94" t="s">
        <v>317</v>
      </c>
      <c r="H106" s="82" t="s">
        <v>519</v>
      </c>
      <c r="I106" s="82" t="s">
        <v>170</v>
      </c>
      <c r="J106" s="82"/>
      <c r="K106" s="91">
        <v>4.1399999999999997</v>
      </c>
      <c r="L106" s="94" t="s">
        <v>172</v>
      </c>
      <c r="M106" s="95">
        <v>4.4999999999999998E-2</v>
      </c>
      <c r="N106" s="95">
        <v>1.2699999999999998E-2</v>
      </c>
      <c r="O106" s="91">
        <v>80169</v>
      </c>
      <c r="P106" s="93">
        <v>136.91999999999999</v>
      </c>
      <c r="Q106" s="91">
        <v>1.0820699999999999</v>
      </c>
      <c r="R106" s="91">
        <v>110.84947</v>
      </c>
      <c r="S106" s="92">
        <v>4.7103254657398128E-5</v>
      </c>
      <c r="T106" s="92">
        <v>4.2311706661249523E-3</v>
      </c>
      <c r="U106" s="92">
        <f>R106/'סכום נכסי הקרן'!$C$42</f>
        <v>9.1787526024647462E-4</v>
      </c>
    </row>
    <row r="107" spans="2:21" s="138" customFormat="1">
      <c r="B107" s="84" t="s">
        <v>540</v>
      </c>
      <c r="C107" s="82" t="s">
        <v>541</v>
      </c>
      <c r="D107" s="94" t="s">
        <v>128</v>
      </c>
      <c r="E107" s="94" t="s">
        <v>315</v>
      </c>
      <c r="F107" s="82" t="s">
        <v>542</v>
      </c>
      <c r="G107" s="94" t="s">
        <v>358</v>
      </c>
      <c r="H107" s="82" t="s">
        <v>519</v>
      </c>
      <c r="I107" s="82" t="s">
        <v>168</v>
      </c>
      <c r="J107" s="82"/>
      <c r="K107" s="91">
        <v>3.3100000000000009</v>
      </c>
      <c r="L107" s="94" t="s">
        <v>172</v>
      </c>
      <c r="M107" s="95">
        <v>4.9500000000000002E-2</v>
      </c>
      <c r="N107" s="95">
        <v>1.4200000000000001E-2</v>
      </c>
      <c r="O107" s="91">
        <v>16731.2</v>
      </c>
      <c r="P107" s="93">
        <v>113.39</v>
      </c>
      <c r="Q107" s="82"/>
      <c r="R107" s="91">
        <v>18.971509999999999</v>
      </c>
      <c r="S107" s="92">
        <v>1.9327785797193922E-5</v>
      </c>
      <c r="T107" s="92">
        <v>7.2415047725619421E-4</v>
      </c>
      <c r="U107" s="92">
        <f>R107/'סכום נכסי הקרן'!$C$42</f>
        <v>1.5709123082427543E-4</v>
      </c>
    </row>
    <row r="108" spans="2:21" s="138" customFormat="1">
      <c r="B108" s="84" t="s">
        <v>543</v>
      </c>
      <c r="C108" s="82" t="s">
        <v>544</v>
      </c>
      <c r="D108" s="94" t="s">
        <v>128</v>
      </c>
      <c r="E108" s="94" t="s">
        <v>315</v>
      </c>
      <c r="F108" s="82" t="s">
        <v>545</v>
      </c>
      <c r="G108" s="94" t="s">
        <v>358</v>
      </c>
      <c r="H108" s="82" t="s">
        <v>519</v>
      </c>
      <c r="I108" s="82" t="s">
        <v>168</v>
      </c>
      <c r="J108" s="82"/>
      <c r="K108" s="91">
        <v>6.89</v>
      </c>
      <c r="L108" s="94" t="s">
        <v>172</v>
      </c>
      <c r="M108" s="95">
        <v>1.9599999999999999E-2</v>
      </c>
      <c r="N108" s="95">
        <v>2.06E-2</v>
      </c>
      <c r="O108" s="91">
        <v>54000</v>
      </c>
      <c r="P108" s="93">
        <v>99.9</v>
      </c>
      <c r="Q108" s="82"/>
      <c r="R108" s="91">
        <v>53.946010000000001</v>
      </c>
      <c r="S108" s="92">
        <v>1.0635029423581405E-4</v>
      </c>
      <c r="T108" s="92">
        <v>2.0591417808897357E-3</v>
      </c>
      <c r="U108" s="92">
        <f>R108/'סכום נכסי הקרן'!$C$42</f>
        <v>4.4669323153289704E-4</v>
      </c>
    </row>
    <row r="109" spans="2:21" s="138" customFormat="1">
      <c r="B109" s="84" t="s">
        <v>546</v>
      </c>
      <c r="C109" s="82" t="s">
        <v>547</v>
      </c>
      <c r="D109" s="94" t="s">
        <v>128</v>
      </c>
      <c r="E109" s="94" t="s">
        <v>315</v>
      </c>
      <c r="F109" s="82" t="s">
        <v>545</v>
      </c>
      <c r="G109" s="94" t="s">
        <v>358</v>
      </c>
      <c r="H109" s="82" t="s">
        <v>519</v>
      </c>
      <c r="I109" s="82" t="s">
        <v>168</v>
      </c>
      <c r="J109" s="82"/>
      <c r="K109" s="91">
        <v>4.87</v>
      </c>
      <c r="L109" s="94" t="s">
        <v>172</v>
      </c>
      <c r="M109" s="95">
        <v>2.75E-2</v>
      </c>
      <c r="N109" s="95">
        <v>1.4199999999999999E-2</v>
      </c>
      <c r="O109" s="91">
        <v>28369.57</v>
      </c>
      <c r="P109" s="93">
        <v>107.19</v>
      </c>
      <c r="Q109" s="82"/>
      <c r="R109" s="91">
        <v>30.40934</v>
      </c>
      <c r="S109" s="92">
        <v>5.6920961717278111E-5</v>
      </c>
      <c r="T109" s="92">
        <v>1.1607372356784399E-3</v>
      </c>
      <c r="U109" s="92">
        <f>R109/'סכום נכסי הקרן'!$C$42</f>
        <v>2.5180076067502654E-4</v>
      </c>
    </row>
    <row r="110" spans="2:21" s="138" customFormat="1">
      <c r="B110" s="84" t="s">
        <v>548</v>
      </c>
      <c r="C110" s="82" t="s">
        <v>549</v>
      </c>
      <c r="D110" s="94" t="s">
        <v>128</v>
      </c>
      <c r="E110" s="94" t="s">
        <v>315</v>
      </c>
      <c r="F110" s="82" t="s">
        <v>550</v>
      </c>
      <c r="G110" s="94" t="s">
        <v>380</v>
      </c>
      <c r="H110" s="82" t="s">
        <v>519</v>
      </c>
      <c r="I110" s="82" t="s">
        <v>170</v>
      </c>
      <c r="J110" s="82"/>
      <c r="K110" s="91">
        <v>0.01</v>
      </c>
      <c r="L110" s="94" t="s">
        <v>172</v>
      </c>
      <c r="M110" s="95">
        <v>5.1900000000000002E-2</v>
      </c>
      <c r="N110" s="95">
        <v>4.2399999999999993E-2</v>
      </c>
      <c r="O110" s="91">
        <v>17464.2</v>
      </c>
      <c r="P110" s="93">
        <v>122.99</v>
      </c>
      <c r="Q110" s="82"/>
      <c r="R110" s="91">
        <v>21.479220000000002</v>
      </c>
      <c r="S110" s="92">
        <v>5.8291426947976947E-5</v>
      </c>
      <c r="T110" s="92">
        <v>8.198708175622707E-4</v>
      </c>
      <c r="U110" s="92">
        <f>R110/'סכום נכסי הקרן'!$C$42</f>
        <v>1.778560118274926E-4</v>
      </c>
    </row>
    <row r="111" spans="2:21" s="138" customFormat="1">
      <c r="B111" s="84" t="s">
        <v>551</v>
      </c>
      <c r="C111" s="82" t="s">
        <v>552</v>
      </c>
      <c r="D111" s="94" t="s">
        <v>128</v>
      </c>
      <c r="E111" s="94" t="s">
        <v>315</v>
      </c>
      <c r="F111" s="82" t="s">
        <v>550</v>
      </c>
      <c r="G111" s="94" t="s">
        <v>380</v>
      </c>
      <c r="H111" s="82" t="s">
        <v>519</v>
      </c>
      <c r="I111" s="82" t="s">
        <v>170</v>
      </c>
      <c r="J111" s="82"/>
      <c r="K111" s="91">
        <v>1.4899999999999998</v>
      </c>
      <c r="L111" s="94" t="s">
        <v>172</v>
      </c>
      <c r="M111" s="95">
        <v>4.5999999999999999E-2</v>
      </c>
      <c r="N111" s="95">
        <v>1.1000000000000001E-2</v>
      </c>
      <c r="O111" s="91">
        <v>7932.6</v>
      </c>
      <c r="P111" s="93">
        <v>108.07</v>
      </c>
      <c r="Q111" s="91">
        <v>0.18747999999999998</v>
      </c>
      <c r="R111" s="91">
        <v>8.7602600000000006</v>
      </c>
      <c r="S111" s="92">
        <v>1.2330687379162342E-5</v>
      </c>
      <c r="T111" s="92">
        <v>3.3438279082099152E-4</v>
      </c>
      <c r="U111" s="92">
        <f>R111/'סכום נכסי הקרן'!$C$42</f>
        <v>7.253824422730017E-5</v>
      </c>
    </row>
    <row r="112" spans="2:21" s="138" customFormat="1">
      <c r="B112" s="84" t="s">
        <v>553</v>
      </c>
      <c r="C112" s="82" t="s">
        <v>554</v>
      </c>
      <c r="D112" s="94" t="s">
        <v>128</v>
      </c>
      <c r="E112" s="94" t="s">
        <v>315</v>
      </c>
      <c r="F112" s="82" t="s">
        <v>550</v>
      </c>
      <c r="G112" s="94" t="s">
        <v>380</v>
      </c>
      <c r="H112" s="82" t="s">
        <v>519</v>
      </c>
      <c r="I112" s="82" t="s">
        <v>170</v>
      </c>
      <c r="J112" s="82"/>
      <c r="K112" s="91">
        <v>4.09</v>
      </c>
      <c r="L112" s="94" t="s">
        <v>172</v>
      </c>
      <c r="M112" s="95">
        <v>1.9799999999999998E-2</v>
      </c>
      <c r="N112" s="95">
        <v>1.3499999999999998E-2</v>
      </c>
      <c r="O112" s="91">
        <v>293338</v>
      </c>
      <c r="P112" s="93">
        <v>102.16</v>
      </c>
      <c r="Q112" s="91">
        <v>2.9040500000000002</v>
      </c>
      <c r="R112" s="91">
        <v>302.57815000000005</v>
      </c>
      <c r="S112" s="92">
        <v>3.0889920293237166E-4</v>
      </c>
      <c r="T112" s="92">
        <v>1.1549534630074063E-2</v>
      </c>
      <c r="U112" s="92">
        <f>R112/'סכום נכסי הקרן'!$C$42</f>
        <v>2.5054607674366591E-3</v>
      </c>
    </row>
    <row r="113" spans="2:21" s="138" customFormat="1">
      <c r="B113" s="84" t="s">
        <v>555</v>
      </c>
      <c r="C113" s="82" t="s">
        <v>556</v>
      </c>
      <c r="D113" s="94" t="s">
        <v>128</v>
      </c>
      <c r="E113" s="94" t="s">
        <v>315</v>
      </c>
      <c r="F113" s="82" t="s">
        <v>417</v>
      </c>
      <c r="G113" s="94" t="s">
        <v>397</v>
      </c>
      <c r="H113" s="82" t="s">
        <v>519</v>
      </c>
      <c r="I113" s="82" t="s">
        <v>170</v>
      </c>
      <c r="J113" s="82"/>
      <c r="K113" s="91">
        <v>1.22</v>
      </c>
      <c r="L113" s="94" t="s">
        <v>172</v>
      </c>
      <c r="M113" s="95">
        <v>4.4999999999999998E-2</v>
      </c>
      <c r="N113" s="95">
        <v>1.0800000000000001E-2</v>
      </c>
      <c r="O113" s="91">
        <v>595</v>
      </c>
      <c r="P113" s="93">
        <v>127.2</v>
      </c>
      <c r="Q113" s="82"/>
      <c r="R113" s="91">
        <v>0.75684000000000007</v>
      </c>
      <c r="S113" s="92">
        <v>5.7030074248939324E-6</v>
      </c>
      <c r="T113" s="92">
        <v>2.8888899576606086E-5</v>
      </c>
      <c r="U113" s="92">
        <f>R113/'סכום נכסי הקרן'!$C$42</f>
        <v>6.2669195618611617E-6</v>
      </c>
    </row>
    <row r="114" spans="2:21" s="138" customFormat="1">
      <c r="B114" s="84" t="s">
        <v>557</v>
      </c>
      <c r="C114" s="82" t="s">
        <v>558</v>
      </c>
      <c r="D114" s="94" t="s">
        <v>128</v>
      </c>
      <c r="E114" s="94" t="s">
        <v>315</v>
      </c>
      <c r="F114" s="82" t="s">
        <v>559</v>
      </c>
      <c r="G114" s="94" t="s">
        <v>380</v>
      </c>
      <c r="H114" s="82" t="s">
        <v>519</v>
      </c>
      <c r="I114" s="82" t="s">
        <v>170</v>
      </c>
      <c r="J114" s="82"/>
      <c r="K114" s="91">
        <v>1</v>
      </c>
      <c r="L114" s="94" t="s">
        <v>172</v>
      </c>
      <c r="M114" s="95">
        <v>3.3500000000000002E-2</v>
      </c>
      <c r="N114" s="95">
        <v>8.7999999999999988E-3</v>
      </c>
      <c r="O114" s="91">
        <v>37517.33</v>
      </c>
      <c r="P114" s="93">
        <v>111.38</v>
      </c>
      <c r="Q114" s="82"/>
      <c r="R114" s="91">
        <v>41.786799999999999</v>
      </c>
      <c r="S114" s="92">
        <v>9.5483418507405753E-5</v>
      </c>
      <c r="T114" s="92">
        <v>1.5950196459327244E-3</v>
      </c>
      <c r="U114" s="92">
        <f>R114/'סכום נכסי הקרן'!$C$42</f>
        <v>3.4601040424340671E-4</v>
      </c>
    </row>
    <row r="115" spans="2:21" s="138" customFormat="1">
      <c r="B115" s="84" t="s">
        <v>560</v>
      </c>
      <c r="C115" s="82" t="s">
        <v>561</v>
      </c>
      <c r="D115" s="94" t="s">
        <v>128</v>
      </c>
      <c r="E115" s="94" t="s">
        <v>315</v>
      </c>
      <c r="F115" s="82" t="s">
        <v>562</v>
      </c>
      <c r="G115" s="94" t="s">
        <v>358</v>
      </c>
      <c r="H115" s="82" t="s">
        <v>519</v>
      </c>
      <c r="I115" s="82" t="s">
        <v>168</v>
      </c>
      <c r="J115" s="82"/>
      <c r="K115" s="91">
        <v>1.95</v>
      </c>
      <c r="L115" s="94" t="s">
        <v>172</v>
      </c>
      <c r="M115" s="95">
        <v>4.4999999999999998E-2</v>
      </c>
      <c r="N115" s="95">
        <v>1.18E-2</v>
      </c>
      <c r="O115" s="91">
        <v>16500</v>
      </c>
      <c r="P115" s="93">
        <v>114.4</v>
      </c>
      <c r="Q115" s="82"/>
      <c r="R115" s="91">
        <v>18.875990000000002</v>
      </c>
      <c r="S115" s="92">
        <v>3.1654676258992807E-5</v>
      </c>
      <c r="T115" s="92">
        <v>7.2050443887614383E-4</v>
      </c>
      <c r="U115" s="92">
        <f>R115/'סכום נכסי הקרן'!$C$42</f>
        <v>1.5630028933525669E-4</v>
      </c>
    </row>
    <row r="116" spans="2:21" s="138" customFormat="1">
      <c r="B116" s="84" t="s">
        <v>563</v>
      </c>
      <c r="C116" s="82" t="s">
        <v>564</v>
      </c>
      <c r="D116" s="94" t="s">
        <v>128</v>
      </c>
      <c r="E116" s="94" t="s">
        <v>315</v>
      </c>
      <c r="F116" s="82" t="s">
        <v>562</v>
      </c>
      <c r="G116" s="94" t="s">
        <v>358</v>
      </c>
      <c r="H116" s="82" t="s">
        <v>519</v>
      </c>
      <c r="I116" s="82" t="s">
        <v>168</v>
      </c>
      <c r="J116" s="82"/>
      <c r="K116" s="91">
        <v>0.83000000000000007</v>
      </c>
      <c r="L116" s="94" t="s">
        <v>172</v>
      </c>
      <c r="M116" s="95">
        <v>4.2000000000000003E-2</v>
      </c>
      <c r="N116" s="95">
        <v>1.3700000000000004E-2</v>
      </c>
      <c r="O116" s="91">
        <v>3879.76</v>
      </c>
      <c r="P116" s="93">
        <v>111.26</v>
      </c>
      <c r="Q116" s="82"/>
      <c r="R116" s="91">
        <v>4.3166199999999995</v>
      </c>
      <c r="S116" s="92">
        <v>2.3513696969696969E-5</v>
      </c>
      <c r="T116" s="92">
        <v>1.6476719212828251E-4</v>
      </c>
      <c r="U116" s="92">
        <f>R116/'סכום נכסי הקרן'!$C$42</f>
        <v>3.5743235451510387E-5</v>
      </c>
    </row>
    <row r="117" spans="2:21" s="138" customFormat="1">
      <c r="B117" s="84" t="s">
        <v>565</v>
      </c>
      <c r="C117" s="82" t="s">
        <v>566</v>
      </c>
      <c r="D117" s="94" t="s">
        <v>128</v>
      </c>
      <c r="E117" s="94" t="s">
        <v>315</v>
      </c>
      <c r="F117" s="82" t="s">
        <v>562</v>
      </c>
      <c r="G117" s="94" t="s">
        <v>358</v>
      </c>
      <c r="H117" s="82" t="s">
        <v>519</v>
      </c>
      <c r="I117" s="82" t="s">
        <v>168</v>
      </c>
      <c r="J117" s="82"/>
      <c r="K117" s="91">
        <v>4.24</v>
      </c>
      <c r="L117" s="94" t="s">
        <v>172</v>
      </c>
      <c r="M117" s="95">
        <v>3.3000000000000002E-2</v>
      </c>
      <c r="N117" s="95">
        <v>1.5200000000000002E-2</v>
      </c>
      <c r="O117" s="91">
        <v>80.53</v>
      </c>
      <c r="P117" s="93">
        <v>107.23</v>
      </c>
      <c r="Q117" s="82"/>
      <c r="R117" s="91">
        <v>8.6349999999999996E-2</v>
      </c>
      <c r="S117" s="92">
        <v>1.2414613879763394E-7</v>
      </c>
      <c r="T117" s="92">
        <v>3.2960156419321591E-6</v>
      </c>
      <c r="U117" s="92">
        <f>R117/'סכום נכסי הקרן'!$C$42</f>
        <v>7.1501044364292481E-7</v>
      </c>
    </row>
    <row r="118" spans="2:21" s="138" customFormat="1">
      <c r="B118" s="84" t="s">
        <v>567</v>
      </c>
      <c r="C118" s="82" t="s">
        <v>568</v>
      </c>
      <c r="D118" s="94" t="s">
        <v>128</v>
      </c>
      <c r="E118" s="94" t="s">
        <v>315</v>
      </c>
      <c r="F118" s="82" t="s">
        <v>562</v>
      </c>
      <c r="G118" s="94" t="s">
        <v>358</v>
      </c>
      <c r="H118" s="82" t="s">
        <v>519</v>
      </c>
      <c r="I118" s="82" t="s">
        <v>168</v>
      </c>
      <c r="J118" s="82"/>
      <c r="K118" s="91">
        <v>6.46</v>
      </c>
      <c r="L118" s="94" t="s">
        <v>172</v>
      </c>
      <c r="M118" s="95">
        <v>1.6E-2</v>
      </c>
      <c r="N118" s="95">
        <v>1.6400000000000001E-2</v>
      </c>
      <c r="O118" s="91">
        <v>40000</v>
      </c>
      <c r="P118" s="93">
        <v>100.83</v>
      </c>
      <c r="Q118" s="82"/>
      <c r="R118" s="91">
        <v>40.331989999999998</v>
      </c>
      <c r="S118" s="92">
        <v>2.905604184070025E-4</v>
      </c>
      <c r="T118" s="92">
        <v>1.5394889393196458E-3</v>
      </c>
      <c r="U118" s="92">
        <f>R118/'סכום נכסי הקרן'!$C$42</f>
        <v>3.3396403083847139E-4</v>
      </c>
    </row>
    <row r="119" spans="2:21" s="138" customFormat="1">
      <c r="B119" s="84" t="s">
        <v>569</v>
      </c>
      <c r="C119" s="82" t="s">
        <v>570</v>
      </c>
      <c r="D119" s="94" t="s">
        <v>128</v>
      </c>
      <c r="E119" s="94" t="s">
        <v>315</v>
      </c>
      <c r="F119" s="82" t="s">
        <v>518</v>
      </c>
      <c r="G119" s="94" t="s">
        <v>317</v>
      </c>
      <c r="H119" s="82" t="s">
        <v>571</v>
      </c>
      <c r="I119" s="82" t="s">
        <v>168</v>
      </c>
      <c r="J119" s="82"/>
      <c r="K119" s="91">
        <v>2.9699999999999998</v>
      </c>
      <c r="L119" s="94" t="s">
        <v>172</v>
      </c>
      <c r="M119" s="95">
        <v>5.2999999999999999E-2</v>
      </c>
      <c r="N119" s="95">
        <v>1.0399999999999998E-2</v>
      </c>
      <c r="O119" s="91">
        <v>13267</v>
      </c>
      <c r="P119" s="93">
        <v>123.33</v>
      </c>
      <c r="Q119" s="82"/>
      <c r="R119" s="91">
        <v>16.362190000000002</v>
      </c>
      <c r="S119" s="92">
        <v>5.1025745559717852E-5</v>
      </c>
      <c r="T119" s="92">
        <v>6.2455164072108816E-4</v>
      </c>
      <c r="U119" s="92">
        <f>R119/'סכום נכסי הקרן'!$C$42</f>
        <v>1.3548508084388917E-4</v>
      </c>
    </row>
    <row r="120" spans="2:21" s="138" customFormat="1">
      <c r="B120" s="84" t="s">
        <v>572</v>
      </c>
      <c r="C120" s="82" t="s">
        <v>573</v>
      </c>
      <c r="D120" s="94" t="s">
        <v>128</v>
      </c>
      <c r="E120" s="94" t="s">
        <v>315</v>
      </c>
      <c r="F120" s="82" t="s">
        <v>574</v>
      </c>
      <c r="G120" s="94" t="s">
        <v>358</v>
      </c>
      <c r="H120" s="82" t="s">
        <v>571</v>
      </c>
      <c r="I120" s="82" t="s">
        <v>168</v>
      </c>
      <c r="J120" s="82"/>
      <c r="K120" s="91">
        <v>2.41</v>
      </c>
      <c r="L120" s="94" t="s">
        <v>172</v>
      </c>
      <c r="M120" s="95">
        <v>5.3499999999999999E-2</v>
      </c>
      <c r="N120" s="95">
        <v>1.37E-2</v>
      </c>
      <c r="O120" s="91">
        <v>14716.87</v>
      </c>
      <c r="P120" s="93">
        <v>111.1</v>
      </c>
      <c r="Q120" s="82"/>
      <c r="R120" s="91">
        <v>16.350439999999999</v>
      </c>
      <c r="S120" s="92">
        <v>5.011309768301066E-5</v>
      </c>
      <c r="T120" s="92">
        <v>6.2410313830310658E-4</v>
      </c>
      <c r="U120" s="92">
        <f>R120/'סכום נכסי הקרן'!$C$42</f>
        <v>1.3538778642914909E-4</v>
      </c>
    </row>
    <row r="121" spans="2:21" s="138" customFormat="1">
      <c r="B121" s="84" t="s">
        <v>575</v>
      </c>
      <c r="C121" s="82" t="s">
        <v>576</v>
      </c>
      <c r="D121" s="94" t="s">
        <v>128</v>
      </c>
      <c r="E121" s="94" t="s">
        <v>315</v>
      </c>
      <c r="F121" s="82" t="s">
        <v>577</v>
      </c>
      <c r="G121" s="94" t="s">
        <v>358</v>
      </c>
      <c r="H121" s="82" t="s">
        <v>571</v>
      </c>
      <c r="I121" s="82" t="s">
        <v>170</v>
      </c>
      <c r="J121" s="82"/>
      <c r="K121" s="91">
        <v>2.19</v>
      </c>
      <c r="L121" s="94" t="s">
        <v>172</v>
      </c>
      <c r="M121" s="95">
        <v>4.2500000000000003E-2</v>
      </c>
      <c r="N121" s="95">
        <v>1.11E-2</v>
      </c>
      <c r="O121" s="91">
        <v>364.9</v>
      </c>
      <c r="P121" s="93">
        <v>114.5</v>
      </c>
      <c r="Q121" s="91">
        <v>5.8180000000000009E-2</v>
      </c>
      <c r="R121" s="91">
        <v>0.47937999999999997</v>
      </c>
      <c r="S121" s="92">
        <v>1.9999692589739252E-6</v>
      </c>
      <c r="T121" s="92">
        <v>1.829813524527433E-5</v>
      </c>
      <c r="U121" s="92">
        <f>R121/'סכום נכסי הקרן'!$C$42</f>
        <v>3.9694465138800843E-6</v>
      </c>
    </row>
    <row r="122" spans="2:21" s="138" customFormat="1">
      <c r="B122" s="84" t="s">
        <v>578</v>
      </c>
      <c r="C122" s="82" t="s">
        <v>579</v>
      </c>
      <c r="D122" s="94" t="s">
        <v>128</v>
      </c>
      <c r="E122" s="94" t="s">
        <v>315</v>
      </c>
      <c r="F122" s="82" t="s">
        <v>577</v>
      </c>
      <c r="G122" s="94" t="s">
        <v>358</v>
      </c>
      <c r="H122" s="82" t="s">
        <v>571</v>
      </c>
      <c r="I122" s="82" t="s">
        <v>170</v>
      </c>
      <c r="J122" s="82"/>
      <c r="K122" s="91">
        <v>2.7900000000000005</v>
      </c>
      <c r="L122" s="94" t="s">
        <v>172</v>
      </c>
      <c r="M122" s="95">
        <v>4.5999999999999999E-2</v>
      </c>
      <c r="N122" s="95">
        <v>1.23E-2</v>
      </c>
      <c r="O122" s="91">
        <v>50784.38</v>
      </c>
      <c r="P122" s="93">
        <v>110.85</v>
      </c>
      <c r="Q122" s="82"/>
      <c r="R122" s="91">
        <v>56.294489999999996</v>
      </c>
      <c r="S122" s="92">
        <v>1.1768214259611667E-4</v>
      </c>
      <c r="T122" s="92">
        <v>2.1487842454498379E-3</v>
      </c>
      <c r="U122" s="92">
        <f>R122/'סכום נכסי הקרן'!$C$42</f>
        <v>4.6613952830981117E-4</v>
      </c>
    </row>
    <row r="123" spans="2:21" s="138" customFormat="1">
      <c r="B123" s="84" t="s">
        <v>580</v>
      </c>
      <c r="C123" s="82" t="s">
        <v>581</v>
      </c>
      <c r="D123" s="94" t="s">
        <v>128</v>
      </c>
      <c r="E123" s="94" t="s">
        <v>315</v>
      </c>
      <c r="F123" s="82" t="s">
        <v>577</v>
      </c>
      <c r="G123" s="94" t="s">
        <v>358</v>
      </c>
      <c r="H123" s="82" t="s">
        <v>571</v>
      </c>
      <c r="I123" s="82" t="s">
        <v>170</v>
      </c>
      <c r="J123" s="82"/>
      <c r="K123" s="91">
        <v>6.2899999999999991</v>
      </c>
      <c r="L123" s="94" t="s">
        <v>172</v>
      </c>
      <c r="M123" s="95">
        <v>3.0600000000000002E-2</v>
      </c>
      <c r="N123" s="95">
        <v>2.3099999999999996E-2</v>
      </c>
      <c r="O123" s="91">
        <v>34000</v>
      </c>
      <c r="P123" s="93">
        <v>105.19</v>
      </c>
      <c r="Q123" s="91">
        <v>0.52225999999999995</v>
      </c>
      <c r="R123" s="91">
        <v>36.28687</v>
      </c>
      <c r="S123" s="92">
        <v>2.7528135373653957E-4</v>
      </c>
      <c r="T123" s="92">
        <v>1.3850850158281275E-3</v>
      </c>
      <c r="U123" s="92">
        <f>R123/'סכום נכסי הקרן'!$C$42</f>
        <v>3.0046891739563566E-4</v>
      </c>
    </row>
    <row r="124" spans="2:21" s="138" customFormat="1">
      <c r="B124" s="84" t="s">
        <v>582</v>
      </c>
      <c r="C124" s="82" t="s">
        <v>583</v>
      </c>
      <c r="D124" s="94" t="s">
        <v>128</v>
      </c>
      <c r="E124" s="94" t="s">
        <v>315</v>
      </c>
      <c r="F124" s="82" t="s">
        <v>584</v>
      </c>
      <c r="G124" s="94" t="s">
        <v>358</v>
      </c>
      <c r="H124" s="82" t="s">
        <v>571</v>
      </c>
      <c r="I124" s="82" t="s">
        <v>168</v>
      </c>
      <c r="J124" s="82"/>
      <c r="K124" s="91">
        <v>1.47</v>
      </c>
      <c r="L124" s="94" t="s">
        <v>172</v>
      </c>
      <c r="M124" s="95">
        <v>4.4500000000000005E-2</v>
      </c>
      <c r="N124" s="95">
        <v>1.2199999999999999E-2</v>
      </c>
      <c r="O124" s="91">
        <v>5527.88</v>
      </c>
      <c r="P124" s="93">
        <v>109.63</v>
      </c>
      <c r="Q124" s="82"/>
      <c r="R124" s="91">
        <v>6.0602200000000002</v>
      </c>
      <c r="S124" s="92">
        <v>5.5571280540891597E-5</v>
      </c>
      <c r="T124" s="92">
        <v>2.3132113391488259E-4</v>
      </c>
      <c r="U124" s="92">
        <f>R124/'סכום נכסי הקרן'!$C$42</f>
        <v>5.0180898561363361E-5</v>
      </c>
    </row>
    <row r="125" spans="2:21" s="138" customFormat="1">
      <c r="B125" s="84" t="s">
        <v>585</v>
      </c>
      <c r="C125" s="82" t="s">
        <v>586</v>
      </c>
      <c r="D125" s="94" t="s">
        <v>128</v>
      </c>
      <c r="E125" s="94" t="s">
        <v>315</v>
      </c>
      <c r="F125" s="82" t="s">
        <v>584</v>
      </c>
      <c r="G125" s="94" t="s">
        <v>358</v>
      </c>
      <c r="H125" s="82" t="s">
        <v>571</v>
      </c>
      <c r="I125" s="82" t="s">
        <v>168</v>
      </c>
      <c r="J125" s="82"/>
      <c r="K125" s="91">
        <v>4.2399999999999993</v>
      </c>
      <c r="L125" s="94" t="s">
        <v>172</v>
      </c>
      <c r="M125" s="95">
        <v>3.2500000000000001E-2</v>
      </c>
      <c r="N125" s="95">
        <v>1.7000000000000001E-2</v>
      </c>
      <c r="O125" s="91">
        <v>8500</v>
      </c>
      <c r="P125" s="93">
        <v>105.62</v>
      </c>
      <c r="Q125" s="82"/>
      <c r="R125" s="91">
        <v>8.9777000000000005</v>
      </c>
      <c r="S125" s="92">
        <v>6.4545695124863648E-5</v>
      </c>
      <c r="T125" s="92">
        <v>3.4268256663085522E-4</v>
      </c>
      <c r="U125" s="92">
        <f>R125/'סכום נכסי הקרן'!$C$42</f>
        <v>7.4338729124413276E-5</v>
      </c>
    </row>
    <row r="126" spans="2:21" s="138" customFormat="1">
      <c r="B126" s="84" t="s">
        <v>587</v>
      </c>
      <c r="C126" s="82" t="s">
        <v>588</v>
      </c>
      <c r="D126" s="94" t="s">
        <v>128</v>
      </c>
      <c r="E126" s="94" t="s">
        <v>315</v>
      </c>
      <c r="F126" s="82" t="s">
        <v>391</v>
      </c>
      <c r="G126" s="94" t="s">
        <v>317</v>
      </c>
      <c r="H126" s="82" t="s">
        <v>571</v>
      </c>
      <c r="I126" s="82" t="s">
        <v>170</v>
      </c>
      <c r="J126" s="82"/>
      <c r="K126" s="91">
        <v>4.1000000000000005</v>
      </c>
      <c r="L126" s="94" t="s">
        <v>172</v>
      </c>
      <c r="M126" s="95">
        <v>5.0999999999999997E-2</v>
      </c>
      <c r="N126" s="95">
        <v>1.34E-2</v>
      </c>
      <c r="O126" s="91">
        <v>439868</v>
      </c>
      <c r="P126" s="93">
        <v>139.94</v>
      </c>
      <c r="Q126" s="91">
        <v>6.7417799999999994</v>
      </c>
      <c r="R126" s="91">
        <v>622.29307999999992</v>
      </c>
      <c r="S126" s="92">
        <v>3.8341330848436775E-4</v>
      </c>
      <c r="T126" s="92">
        <v>2.3753187325375104E-2</v>
      </c>
      <c r="U126" s="92">
        <f>R126/'סכום נכסי הקרן'!$C$42</f>
        <v>5.1528205119481417E-3</v>
      </c>
    </row>
    <row r="127" spans="2:21" s="138" customFormat="1">
      <c r="B127" s="84" t="s">
        <v>589</v>
      </c>
      <c r="C127" s="82" t="s">
        <v>590</v>
      </c>
      <c r="D127" s="94" t="s">
        <v>128</v>
      </c>
      <c r="E127" s="94" t="s">
        <v>315</v>
      </c>
      <c r="F127" s="82" t="s">
        <v>591</v>
      </c>
      <c r="G127" s="94" t="s">
        <v>358</v>
      </c>
      <c r="H127" s="82" t="s">
        <v>571</v>
      </c>
      <c r="I127" s="82" t="s">
        <v>168</v>
      </c>
      <c r="J127" s="82"/>
      <c r="K127" s="91">
        <v>2.4499999999999997</v>
      </c>
      <c r="L127" s="94" t="s">
        <v>172</v>
      </c>
      <c r="M127" s="95">
        <v>4.5999999999999999E-2</v>
      </c>
      <c r="N127" s="95">
        <v>1.1599999999999999E-2</v>
      </c>
      <c r="O127" s="91">
        <v>23190.77</v>
      </c>
      <c r="P127" s="93">
        <v>129.94999999999999</v>
      </c>
      <c r="Q127" s="91">
        <v>8.5493700000000015</v>
      </c>
      <c r="R127" s="91">
        <v>39.269190000000002</v>
      </c>
      <c r="S127" s="92">
        <v>7.5465973483663306E-5</v>
      </c>
      <c r="T127" s="92">
        <v>1.498921418482987E-3</v>
      </c>
      <c r="U127" s="92">
        <f>R127/'סכום נכסי הקרן'!$C$42</f>
        <v>3.2516364752053627E-4</v>
      </c>
    </row>
    <row r="128" spans="2:21" s="138" customFormat="1">
      <c r="B128" s="84" t="s">
        <v>592</v>
      </c>
      <c r="C128" s="82" t="s">
        <v>593</v>
      </c>
      <c r="D128" s="94" t="s">
        <v>128</v>
      </c>
      <c r="E128" s="94" t="s">
        <v>315</v>
      </c>
      <c r="F128" s="82" t="s">
        <v>594</v>
      </c>
      <c r="G128" s="94" t="s">
        <v>358</v>
      </c>
      <c r="H128" s="82" t="s">
        <v>571</v>
      </c>
      <c r="I128" s="82" t="s">
        <v>170</v>
      </c>
      <c r="J128" s="82"/>
      <c r="K128" s="91">
        <v>1.9599999999999997</v>
      </c>
      <c r="L128" s="94" t="s">
        <v>172</v>
      </c>
      <c r="M128" s="95">
        <v>5.4000000000000006E-2</v>
      </c>
      <c r="N128" s="95">
        <v>9.7999999999999979E-3</v>
      </c>
      <c r="O128" s="91">
        <v>14675.79</v>
      </c>
      <c r="P128" s="93">
        <v>130.28</v>
      </c>
      <c r="Q128" s="91">
        <v>0.47494999999999998</v>
      </c>
      <c r="R128" s="91">
        <v>19.594560000000001</v>
      </c>
      <c r="S128" s="92">
        <v>7.201861875764133E-5</v>
      </c>
      <c r="T128" s="92">
        <v>7.479325565347795E-4</v>
      </c>
      <c r="U128" s="92">
        <f>R128/'סכום נכסי הקרן'!$C$42</f>
        <v>1.6225031891821553E-4</v>
      </c>
    </row>
    <row r="129" spans="2:21" s="138" customFormat="1">
      <c r="B129" s="84" t="s">
        <v>595</v>
      </c>
      <c r="C129" s="82" t="s">
        <v>596</v>
      </c>
      <c r="D129" s="94" t="s">
        <v>128</v>
      </c>
      <c r="E129" s="94" t="s">
        <v>315</v>
      </c>
      <c r="F129" s="82" t="s">
        <v>597</v>
      </c>
      <c r="G129" s="94" t="s">
        <v>358</v>
      </c>
      <c r="H129" s="82" t="s">
        <v>571</v>
      </c>
      <c r="I129" s="82" t="s">
        <v>170</v>
      </c>
      <c r="J129" s="82"/>
      <c r="K129" s="91">
        <v>2.35</v>
      </c>
      <c r="L129" s="94" t="s">
        <v>172</v>
      </c>
      <c r="M129" s="95">
        <v>4.7500000000000001E-2</v>
      </c>
      <c r="N129" s="95">
        <v>8.6999999999999994E-3</v>
      </c>
      <c r="O129" s="91">
        <v>16501.009999999998</v>
      </c>
      <c r="P129" s="93">
        <v>110.21</v>
      </c>
      <c r="Q129" s="82"/>
      <c r="R129" s="91">
        <v>18.185770000000002</v>
      </c>
      <c r="S129" s="92">
        <v>9.3262243593982512E-5</v>
      </c>
      <c r="T129" s="92">
        <v>6.9415845258344658E-4</v>
      </c>
      <c r="U129" s="92">
        <f>R129/'סכום נכסי הקרן'!$C$42</f>
        <v>1.5058500840403236E-4</v>
      </c>
    </row>
    <row r="130" spans="2:21" s="138" customFormat="1">
      <c r="B130" s="84" t="s">
        <v>598</v>
      </c>
      <c r="C130" s="82" t="s">
        <v>599</v>
      </c>
      <c r="D130" s="94" t="s">
        <v>128</v>
      </c>
      <c r="E130" s="94" t="s">
        <v>315</v>
      </c>
      <c r="F130" s="82" t="s">
        <v>600</v>
      </c>
      <c r="G130" s="94" t="s">
        <v>358</v>
      </c>
      <c r="H130" s="82" t="s">
        <v>571</v>
      </c>
      <c r="I130" s="82" t="s">
        <v>170</v>
      </c>
      <c r="J130" s="82"/>
      <c r="K130" s="91">
        <v>4.93</v>
      </c>
      <c r="L130" s="94" t="s">
        <v>172</v>
      </c>
      <c r="M130" s="95">
        <v>4.3400000000000001E-2</v>
      </c>
      <c r="N130" s="95">
        <v>2.2600000000000002E-2</v>
      </c>
      <c r="O130" s="91">
        <v>2.44</v>
      </c>
      <c r="P130" s="93">
        <v>111.18</v>
      </c>
      <c r="Q130" s="82"/>
      <c r="R130" s="91">
        <v>2.7200000000000002E-3</v>
      </c>
      <c r="S130" s="92">
        <v>1.4485223079553369E-9</v>
      </c>
      <c r="T130" s="92">
        <v>1.0382353846039924E-7</v>
      </c>
      <c r="U130" s="92">
        <f>R130/'סכום נכסי הקרן'!$C$42</f>
        <v>2.252262196535907E-8</v>
      </c>
    </row>
    <row r="131" spans="2:21" s="138" customFormat="1">
      <c r="B131" s="84" t="s">
        <v>601</v>
      </c>
      <c r="C131" s="82" t="s">
        <v>602</v>
      </c>
      <c r="D131" s="94" t="s">
        <v>128</v>
      </c>
      <c r="E131" s="94" t="s">
        <v>315</v>
      </c>
      <c r="F131" s="82" t="s">
        <v>603</v>
      </c>
      <c r="G131" s="94" t="s">
        <v>358</v>
      </c>
      <c r="H131" s="82" t="s">
        <v>604</v>
      </c>
      <c r="I131" s="82" t="s">
        <v>168</v>
      </c>
      <c r="J131" s="82"/>
      <c r="K131" s="91">
        <v>1.48</v>
      </c>
      <c r="L131" s="94" t="s">
        <v>172</v>
      </c>
      <c r="M131" s="95">
        <v>5.5999999999999994E-2</v>
      </c>
      <c r="N131" s="95">
        <v>1.14E-2</v>
      </c>
      <c r="O131" s="91">
        <v>41138.89</v>
      </c>
      <c r="P131" s="93">
        <v>112.32</v>
      </c>
      <c r="Q131" s="91">
        <v>1.2138199999999999</v>
      </c>
      <c r="R131" s="91">
        <v>47.421019999999999</v>
      </c>
      <c r="S131" s="92">
        <v>2.1660711653082284E-4</v>
      </c>
      <c r="T131" s="92">
        <v>1.8100801815446178E-3</v>
      </c>
      <c r="U131" s="92">
        <f>R131/'סכום נכסי הקרן'!$C$42</f>
        <v>3.9266386274696015E-4</v>
      </c>
    </row>
    <row r="132" spans="2:21" s="138" customFormat="1">
      <c r="B132" s="84" t="s">
        <v>605</v>
      </c>
      <c r="C132" s="82" t="s">
        <v>606</v>
      </c>
      <c r="D132" s="94" t="s">
        <v>128</v>
      </c>
      <c r="E132" s="94" t="s">
        <v>315</v>
      </c>
      <c r="F132" s="82" t="s">
        <v>574</v>
      </c>
      <c r="G132" s="94" t="s">
        <v>358</v>
      </c>
      <c r="H132" s="82" t="s">
        <v>604</v>
      </c>
      <c r="I132" s="82" t="s">
        <v>170</v>
      </c>
      <c r="J132" s="82"/>
      <c r="K132" s="91">
        <v>0.5</v>
      </c>
      <c r="L132" s="94" t="s">
        <v>172</v>
      </c>
      <c r="M132" s="95">
        <v>5.5E-2</v>
      </c>
      <c r="N132" s="95">
        <v>1.0200000000000002E-2</v>
      </c>
      <c r="O132" s="91">
        <v>2116.4</v>
      </c>
      <c r="P132" s="93">
        <v>122.56</v>
      </c>
      <c r="Q132" s="82"/>
      <c r="R132" s="91">
        <v>2.5938600000000003</v>
      </c>
      <c r="S132" s="92">
        <v>3.5288036681950817E-5</v>
      </c>
      <c r="T132" s="92">
        <v>9.900872186429822E-5</v>
      </c>
      <c r="U132" s="92">
        <f>R132/'סכום נכסי הקרן'!$C$42</f>
        <v>2.1478135371715543E-5</v>
      </c>
    </row>
    <row r="133" spans="2:21" s="138" customFormat="1">
      <c r="B133" s="84" t="s">
        <v>607</v>
      </c>
      <c r="C133" s="82" t="s">
        <v>608</v>
      </c>
      <c r="D133" s="94" t="s">
        <v>128</v>
      </c>
      <c r="E133" s="94" t="s">
        <v>315</v>
      </c>
      <c r="F133" s="82" t="s">
        <v>609</v>
      </c>
      <c r="G133" s="94" t="s">
        <v>404</v>
      </c>
      <c r="H133" s="82" t="s">
        <v>604</v>
      </c>
      <c r="I133" s="82" t="s">
        <v>168</v>
      </c>
      <c r="J133" s="82"/>
      <c r="K133" s="91">
        <v>0.89999999999999991</v>
      </c>
      <c r="L133" s="94" t="s">
        <v>172</v>
      </c>
      <c r="M133" s="95">
        <v>4.2000000000000003E-2</v>
      </c>
      <c r="N133" s="95">
        <v>1.1500000000000002E-2</v>
      </c>
      <c r="O133" s="91">
        <v>17661.810000000001</v>
      </c>
      <c r="P133" s="93">
        <v>104.8</v>
      </c>
      <c r="Q133" s="82"/>
      <c r="R133" s="91">
        <v>18.509580000000003</v>
      </c>
      <c r="S133" s="92">
        <v>4.9119685913190526E-5</v>
      </c>
      <c r="T133" s="92">
        <v>7.0651841581464579E-4</v>
      </c>
      <c r="U133" s="92">
        <f>R133/'סכום נכסי הקרן'!$C$42</f>
        <v>1.5326627686675404E-4</v>
      </c>
    </row>
    <row r="134" spans="2:21" s="138" customFormat="1">
      <c r="B134" s="84" t="s">
        <v>610</v>
      </c>
      <c r="C134" s="82" t="s">
        <v>611</v>
      </c>
      <c r="D134" s="94" t="s">
        <v>128</v>
      </c>
      <c r="E134" s="94" t="s">
        <v>315</v>
      </c>
      <c r="F134" s="82" t="s">
        <v>612</v>
      </c>
      <c r="G134" s="94" t="s">
        <v>358</v>
      </c>
      <c r="H134" s="82" t="s">
        <v>604</v>
      </c>
      <c r="I134" s="82" t="s">
        <v>168</v>
      </c>
      <c r="J134" s="82"/>
      <c r="K134" s="91">
        <v>2.0499999999999998</v>
      </c>
      <c r="L134" s="94" t="s">
        <v>172</v>
      </c>
      <c r="M134" s="95">
        <v>4.8000000000000001E-2</v>
      </c>
      <c r="N134" s="95">
        <v>1.2899999999999998E-2</v>
      </c>
      <c r="O134" s="91">
        <v>8500</v>
      </c>
      <c r="P134" s="93">
        <v>106.62</v>
      </c>
      <c r="Q134" s="91">
        <v>0.20399999999999999</v>
      </c>
      <c r="R134" s="91">
        <v>9.2667000000000002</v>
      </c>
      <c r="S134" s="92">
        <v>3.2115513077436928E-5</v>
      </c>
      <c r="T134" s="92">
        <v>3.537138175922726E-4</v>
      </c>
      <c r="U134" s="92">
        <f>R134/'סכום נכסי הקרן'!$C$42</f>
        <v>7.6731757708232672E-5</v>
      </c>
    </row>
    <row r="135" spans="2:21" s="138" customFormat="1">
      <c r="B135" s="84" t="s">
        <v>613</v>
      </c>
      <c r="C135" s="82" t="s">
        <v>614</v>
      </c>
      <c r="D135" s="94" t="s">
        <v>128</v>
      </c>
      <c r="E135" s="94" t="s">
        <v>315</v>
      </c>
      <c r="F135" s="82" t="s">
        <v>615</v>
      </c>
      <c r="G135" s="94" t="s">
        <v>421</v>
      </c>
      <c r="H135" s="82" t="s">
        <v>604</v>
      </c>
      <c r="I135" s="82" t="s">
        <v>170</v>
      </c>
      <c r="J135" s="82"/>
      <c r="K135" s="91">
        <v>1.7100000000000002</v>
      </c>
      <c r="L135" s="94" t="s">
        <v>172</v>
      </c>
      <c r="M135" s="95">
        <v>4.8000000000000001E-2</v>
      </c>
      <c r="N135" s="95">
        <v>1.3599999999999999E-2</v>
      </c>
      <c r="O135" s="91">
        <v>20994.44</v>
      </c>
      <c r="P135" s="93">
        <v>124.35</v>
      </c>
      <c r="Q135" s="82"/>
      <c r="R135" s="91">
        <v>26.106590000000001</v>
      </c>
      <c r="S135" s="92">
        <v>3.4206493151151138E-5</v>
      </c>
      <c r="T135" s="92">
        <v>9.9649946725546834E-4</v>
      </c>
      <c r="U135" s="92">
        <f>R135/'סכום נכסי הקרן'!$C$42</f>
        <v>2.1617237403478802E-4</v>
      </c>
    </row>
    <row r="136" spans="2:21" s="138" customFormat="1">
      <c r="B136" s="84" t="s">
        <v>616</v>
      </c>
      <c r="C136" s="82" t="s">
        <v>617</v>
      </c>
      <c r="D136" s="94" t="s">
        <v>128</v>
      </c>
      <c r="E136" s="94" t="s">
        <v>315</v>
      </c>
      <c r="F136" s="82" t="s">
        <v>618</v>
      </c>
      <c r="G136" s="94" t="s">
        <v>358</v>
      </c>
      <c r="H136" s="82" t="s">
        <v>604</v>
      </c>
      <c r="I136" s="82" t="s">
        <v>170</v>
      </c>
      <c r="J136" s="82"/>
      <c r="K136" s="91">
        <v>1.9600000000000002</v>
      </c>
      <c r="L136" s="94" t="s">
        <v>172</v>
      </c>
      <c r="M136" s="95">
        <v>5.4000000000000006E-2</v>
      </c>
      <c r="N136" s="95">
        <v>2.9699999999999997E-2</v>
      </c>
      <c r="O136" s="91">
        <v>5306.38</v>
      </c>
      <c r="P136" s="93">
        <v>107.68</v>
      </c>
      <c r="Q136" s="82"/>
      <c r="R136" s="91">
        <v>5.7139100000000003</v>
      </c>
      <c r="S136" s="92">
        <v>6.9364444444444445E-5</v>
      </c>
      <c r="T136" s="92">
        <v>2.1810233626627198E-4</v>
      </c>
      <c r="U136" s="92">
        <f>R136/'סכום נכסי הקרן'!$C$42</f>
        <v>4.7313321644884134E-5</v>
      </c>
    </row>
    <row r="137" spans="2:21" s="138" customFormat="1">
      <c r="B137" s="84" t="s">
        <v>619</v>
      </c>
      <c r="C137" s="82" t="s">
        <v>620</v>
      </c>
      <c r="D137" s="94" t="s">
        <v>128</v>
      </c>
      <c r="E137" s="94" t="s">
        <v>315</v>
      </c>
      <c r="F137" s="82" t="s">
        <v>618</v>
      </c>
      <c r="G137" s="94" t="s">
        <v>358</v>
      </c>
      <c r="H137" s="82" t="s">
        <v>604</v>
      </c>
      <c r="I137" s="82" t="s">
        <v>170</v>
      </c>
      <c r="J137" s="82"/>
      <c r="K137" s="91">
        <v>1.39</v>
      </c>
      <c r="L137" s="94" t="s">
        <v>172</v>
      </c>
      <c r="M137" s="95">
        <v>6.4000000000000001E-2</v>
      </c>
      <c r="N137" s="95">
        <v>2.3900000000000001E-2</v>
      </c>
      <c r="O137" s="91">
        <v>3799.97</v>
      </c>
      <c r="P137" s="93">
        <v>115.4</v>
      </c>
      <c r="Q137" s="82"/>
      <c r="R137" s="91">
        <v>4.3851700000000005</v>
      </c>
      <c r="S137" s="92">
        <v>5.5369257579819783E-5</v>
      </c>
      <c r="T137" s="92">
        <v>1.6738377431999593E-4</v>
      </c>
      <c r="U137" s="92">
        <f>R137/'סכום נכסי הקרן'!$C$42</f>
        <v>3.631085520729178E-5</v>
      </c>
    </row>
    <row r="138" spans="2:21" s="138" customFormat="1">
      <c r="B138" s="84" t="s">
        <v>621</v>
      </c>
      <c r="C138" s="82" t="s">
        <v>622</v>
      </c>
      <c r="D138" s="94" t="s">
        <v>128</v>
      </c>
      <c r="E138" s="94" t="s">
        <v>315</v>
      </c>
      <c r="F138" s="82" t="s">
        <v>618</v>
      </c>
      <c r="G138" s="94" t="s">
        <v>358</v>
      </c>
      <c r="H138" s="82" t="s">
        <v>604</v>
      </c>
      <c r="I138" s="82" t="s">
        <v>170</v>
      </c>
      <c r="J138" s="82"/>
      <c r="K138" s="91">
        <v>3.1199999999999992</v>
      </c>
      <c r="L138" s="94" t="s">
        <v>172</v>
      </c>
      <c r="M138" s="95">
        <v>2.5000000000000001E-2</v>
      </c>
      <c r="N138" s="95">
        <v>4.2800000000000005E-2</v>
      </c>
      <c r="O138" s="91">
        <v>28911</v>
      </c>
      <c r="P138" s="93">
        <v>94.95</v>
      </c>
      <c r="Q138" s="82"/>
      <c r="R138" s="91">
        <v>27.450990000000001</v>
      </c>
      <c r="S138" s="92">
        <v>9.5486432213913911E-5</v>
      </c>
      <c r="T138" s="92">
        <v>1.0478157779562627E-3</v>
      </c>
      <c r="U138" s="92">
        <f>R138/'סכום נכסי הקרן'!$C$42</f>
        <v>2.2730451115619564E-4</v>
      </c>
    </row>
    <row r="139" spans="2:21" s="138" customFormat="1">
      <c r="B139" s="84" t="s">
        <v>623</v>
      </c>
      <c r="C139" s="82" t="s">
        <v>624</v>
      </c>
      <c r="D139" s="94" t="s">
        <v>128</v>
      </c>
      <c r="E139" s="94" t="s">
        <v>315</v>
      </c>
      <c r="F139" s="82" t="s">
        <v>625</v>
      </c>
      <c r="G139" s="94" t="s">
        <v>468</v>
      </c>
      <c r="H139" s="82" t="s">
        <v>604</v>
      </c>
      <c r="I139" s="82" t="s">
        <v>170</v>
      </c>
      <c r="J139" s="82"/>
      <c r="K139" s="91">
        <v>2.1599999999999997</v>
      </c>
      <c r="L139" s="94" t="s">
        <v>172</v>
      </c>
      <c r="M139" s="95">
        <v>0.05</v>
      </c>
      <c r="N139" s="95">
        <v>1.44E-2</v>
      </c>
      <c r="O139" s="91">
        <v>12</v>
      </c>
      <c r="P139" s="93">
        <v>107.2</v>
      </c>
      <c r="Q139" s="82"/>
      <c r="R139" s="91">
        <v>1.286E-2</v>
      </c>
      <c r="S139" s="92">
        <v>5.8323491244185874E-8</v>
      </c>
      <c r="T139" s="92">
        <v>4.9087158257379925E-7</v>
      </c>
      <c r="U139" s="92">
        <f>R139/'סכום נכסי הקרן'!$C$42</f>
        <v>1.0648563179210207E-7</v>
      </c>
    </row>
    <row r="140" spans="2:21" s="138" customFormat="1">
      <c r="B140" s="84" t="s">
        <v>626</v>
      </c>
      <c r="C140" s="82" t="s">
        <v>627</v>
      </c>
      <c r="D140" s="94" t="s">
        <v>128</v>
      </c>
      <c r="E140" s="94" t="s">
        <v>315</v>
      </c>
      <c r="F140" s="82" t="s">
        <v>628</v>
      </c>
      <c r="G140" s="94" t="s">
        <v>317</v>
      </c>
      <c r="H140" s="82" t="s">
        <v>604</v>
      </c>
      <c r="I140" s="82" t="s">
        <v>170</v>
      </c>
      <c r="J140" s="82"/>
      <c r="K140" s="91">
        <v>2.9199999999999995</v>
      </c>
      <c r="L140" s="94" t="s">
        <v>172</v>
      </c>
      <c r="M140" s="95">
        <v>2.4E-2</v>
      </c>
      <c r="N140" s="95">
        <v>1.0399999999999998E-2</v>
      </c>
      <c r="O140" s="91">
        <v>18563</v>
      </c>
      <c r="P140" s="93">
        <v>105.35</v>
      </c>
      <c r="Q140" s="82"/>
      <c r="R140" s="91">
        <v>19.55613</v>
      </c>
      <c r="S140" s="92">
        <v>1.421896423619888E-4</v>
      </c>
      <c r="T140" s="92">
        <v>7.4646566734984084E-4</v>
      </c>
      <c r="U140" s="92">
        <f>R140/'סכום נכסי הקרן'!$C$42</f>
        <v>1.6193210407919759E-4</v>
      </c>
    </row>
    <row r="141" spans="2:21" s="138" customFormat="1">
      <c r="B141" s="84" t="s">
        <v>629</v>
      </c>
      <c r="C141" s="82" t="s">
        <v>630</v>
      </c>
      <c r="D141" s="94" t="s">
        <v>128</v>
      </c>
      <c r="E141" s="94" t="s">
        <v>315</v>
      </c>
      <c r="F141" s="82" t="s">
        <v>631</v>
      </c>
      <c r="G141" s="94" t="s">
        <v>358</v>
      </c>
      <c r="H141" s="82" t="s">
        <v>604</v>
      </c>
      <c r="I141" s="82" t="s">
        <v>168</v>
      </c>
      <c r="J141" s="82"/>
      <c r="K141" s="91">
        <v>8.0400000000000009</v>
      </c>
      <c r="L141" s="94" t="s">
        <v>172</v>
      </c>
      <c r="M141" s="95">
        <v>2.6000000000000002E-2</v>
      </c>
      <c r="N141" s="95">
        <v>2.7800000000000002E-2</v>
      </c>
      <c r="O141" s="91">
        <v>155000</v>
      </c>
      <c r="P141" s="93">
        <v>98.76</v>
      </c>
      <c r="Q141" s="82"/>
      <c r="R141" s="91">
        <v>153.078</v>
      </c>
      <c r="S141" s="92">
        <v>2.529332093144694E-4</v>
      </c>
      <c r="T141" s="92">
        <v>5.8430513310444828E-3</v>
      </c>
      <c r="U141" s="92">
        <f>R141/'סכום נכסי הקרן'!$C$42</f>
        <v>1.2675433548578071E-3</v>
      </c>
    </row>
    <row r="142" spans="2:21" s="138" customFormat="1">
      <c r="B142" s="84" t="s">
        <v>632</v>
      </c>
      <c r="C142" s="82" t="s">
        <v>633</v>
      </c>
      <c r="D142" s="94" t="s">
        <v>128</v>
      </c>
      <c r="E142" s="94" t="s">
        <v>315</v>
      </c>
      <c r="F142" s="82" t="s">
        <v>631</v>
      </c>
      <c r="G142" s="94" t="s">
        <v>358</v>
      </c>
      <c r="H142" s="82" t="s">
        <v>604</v>
      </c>
      <c r="I142" s="82" t="s">
        <v>168</v>
      </c>
      <c r="J142" s="82"/>
      <c r="K142" s="91">
        <v>4.4800000000000004</v>
      </c>
      <c r="L142" s="94" t="s">
        <v>172</v>
      </c>
      <c r="M142" s="95">
        <v>4.4000000000000004E-2</v>
      </c>
      <c r="N142" s="95">
        <v>2.2700000000000001E-2</v>
      </c>
      <c r="O142" s="91">
        <v>2467.8000000000002</v>
      </c>
      <c r="P142" s="93">
        <v>109.6</v>
      </c>
      <c r="Q142" s="82"/>
      <c r="R142" s="91">
        <v>2.7047099999999999</v>
      </c>
      <c r="S142" s="92">
        <v>1.6069858758717696E-5</v>
      </c>
      <c r="T142" s="92">
        <v>1.0323991276074499E-4</v>
      </c>
      <c r="U142" s="92">
        <f>R142/'סכום נכסי הקרן'!$C$42</f>
        <v>2.239601502056115E-5</v>
      </c>
    </row>
    <row r="143" spans="2:21" s="138" customFormat="1">
      <c r="B143" s="84" t="s">
        <v>634</v>
      </c>
      <c r="C143" s="82" t="s">
        <v>635</v>
      </c>
      <c r="D143" s="94" t="s">
        <v>128</v>
      </c>
      <c r="E143" s="94" t="s">
        <v>315</v>
      </c>
      <c r="F143" s="82" t="s">
        <v>631</v>
      </c>
      <c r="G143" s="94" t="s">
        <v>358</v>
      </c>
      <c r="H143" s="82" t="s">
        <v>604</v>
      </c>
      <c r="I143" s="82" t="s">
        <v>168</v>
      </c>
      <c r="J143" s="82"/>
      <c r="K143" s="91">
        <v>0.5</v>
      </c>
      <c r="L143" s="94" t="s">
        <v>172</v>
      </c>
      <c r="M143" s="95">
        <v>5.3499999999999999E-2</v>
      </c>
      <c r="N143" s="95">
        <v>0.01</v>
      </c>
      <c r="O143" s="91">
        <v>6990.5</v>
      </c>
      <c r="P143" s="93">
        <v>126.01</v>
      </c>
      <c r="Q143" s="82"/>
      <c r="R143" s="91">
        <v>8.8087299999999988</v>
      </c>
      <c r="S143" s="92">
        <v>3.8904387879568774E-5</v>
      </c>
      <c r="T143" s="92">
        <v>3.3623291100818838E-4</v>
      </c>
      <c r="U143" s="92">
        <f>R143/'סכום נכסי הקרן'!$C$42</f>
        <v>7.2939594038572565E-5</v>
      </c>
    </row>
    <row r="144" spans="2:21" s="138" customFormat="1">
      <c r="B144" s="84" t="s">
        <v>636</v>
      </c>
      <c r="C144" s="82" t="s">
        <v>637</v>
      </c>
      <c r="D144" s="94" t="s">
        <v>128</v>
      </c>
      <c r="E144" s="94" t="s">
        <v>315</v>
      </c>
      <c r="F144" s="82" t="s">
        <v>638</v>
      </c>
      <c r="G144" s="94" t="s">
        <v>358</v>
      </c>
      <c r="H144" s="82" t="s">
        <v>604</v>
      </c>
      <c r="I144" s="82" t="s">
        <v>170</v>
      </c>
      <c r="J144" s="82"/>
      <c r="K144" s="91">
        <v>0.65999999999999992</v>
      </c>
      <c r="L144" s="94" t="s">
        <v>172</v>
      </c>
      <c r="M144" s="95">
        <v>4.6500000000000007E-2</v>
      </c>
      <c r="N144" s="95">
        <v>1.3399999999999999E-2</v>
      </c>
      <c r="O144" s="91">
        <v>29439.26</v>
      </c>
      <c r="P144" s="93">
        <v>125.55</v>
      </c>
      <c r="Q144" s="82"/>
      <c r="R144" s="91">
        <v>36.960999999999999</v>
      </c>
      <c r="S144" s="92">
        <v>1.269258879219342E-4</v>
      </c>
      <c r="T144" s="92">
        <v>1.4108168400863293E-3</v>
      </c>
      <c r="U144" s="92">
        <f>R144/'סכום נכסי הקרן'!$C$42</f>
        <v>3.06050967081484E-4</v>
      </c>
    </row>
    <row r="145" spans="2:21" s="138" customFormat="1">
      <c r="B145" s="84" t="s">
        <v>639</v>
      </c>
      <c r="C145" s="82" t="s">
        <v>640</v>
      </c>
      <c r="D145" s="94" t="s">
        <v>128</v>
      </c>
      <c r="E145" s="94" t="s">
        <v>315</v>
      </c>
      <c r="F145" s="82" t="s">
        <v>638</v>
      </c>
      <c r="G145" s="94" t="s">
        <v>358</v>
      </c>
      <c r="H145" s="82" t="s">
        <v>604</v>
      </c>
      <c r="I145" s="82" t="s">
        <v>170</v>
      </c>
      <c r="J145" s="82"/>
      <c r="K145" s="91">
        <v>1.8499999999999996</v>
      </c>
      <c r="L145" s="94" t="s">
        <v>172</v>
      </c>
      <c r="M145" s="95">
        <v>6.0999999999999999E-2</v>
      </c>
      <c r="N145" s="95">
        <v>1.3100000000000001E-2</v>
      </c>
      <c r="O145" s="91">
        <v>183152.37</v>
      </c>
      <c r="P145" s="93">
        <v>110.95</v>
      </c>
      <c r="Q145" s="82"/>
      <c r="R145" s="91">
        <v>203.20756</v>
      </c>
      <c r="S145" s="92">
        <v>3.0548729290466679E-4</v>
      </c>
      <c r="T145" s="92">
        <v>7.756517618052898E-3</v>
      </c>
      <c r="U145" s="92">
        <f>R145/'סכום נכסי הקרן'!$C$42</f>
        <v>1.6826349464643458E-3</v>
      </c>
    </row>
    <row r="146" spans="2:21" s="138" customFormat="1">
      <c r="B146" s="84" t="s">
        <v>641</v>
      </c>
      <c r="C146" s="82" t="s">
        <v>642</v>
      </c>
      <c r="D146" s="94" t="s">
        <v>128</v>
      </c>
      <c r="E146" s="94" t="s">
        <v>315</v>
      </c>
      <c r="F146" s="82" t="s">
        <v>638</v>
      </c>
      <c r="G146" s="94" t="s">
        <v>358</v>
      </c>
      <c r="H146" s="82" t="s">
        <v>604</v>
      </c>
      <c r="I146" s="82" t="s">
        <v>170</v>
      </c>
      <c r="J146" s="82"/>
      <c r="K146" s="91">
        <v>5.93</v>
      </c>
      <c r="L146" s="94" t="s">
        <v>172</v>
      </c>
      <c r="M146" s="95">
        <v>3.7000000000000005E-2</v>
      </c>
      <c r="N146" s="95">
        <v>2.52E-2</v>
      </c>
      <c r="O146" s="91">
        <v>190162.45</v>
      </c>
      <c r="P146" s="93">
        <v>106.69</v>
      </c>
      <c r="Q146" s="82"/>
      <c r="R146" s="91">
        <v>202.88432</v>
      </c>
      <c r="S146" s="92">
        <v>3.0115212642398495E-4</v>
      </c>
      <c r="T146" s="92">
        <v>7.7441794119602735E-3</v>
      </c>
      <c r="U146" s="92">
        <f>R146/'סכום נכסי הקרן'!$C$42</f>
        <v>1.679958397815786E-3</v>
      </c>
    </row>
    <row r="147" spans="2:21" s="138" customFormat="1">
      <c r="B147" s="84" t="s">
        <v>643</v>
      </c>
      <c r="C147" s="82" t="s">
        <v>644</v>
      </c>
      <c r="D147" s="94" t="s">
        <v>128</v>
      </c>
      <c r="E147" s="94" t="s">
        <v>315</v>
      </c>
      <c r="F147" s="82" t="s">
        <v>638</v>
      </c>
      <c r="G147" s="94" t="s">
        <v>358</v>
      </c>
      <c r="H147" s="82" t="s">
        <v>604</v>
      </c>
      <c r="I147" s="82" t="s">
        <v>170</v>
      </c>
      <c r="J147" s="82"/>
      <c r="K147" s="91">
        <v>5.98</v>
      </c>
      <c r="L147" s="94" t="s">
        <v>172</v>
      </c>
      <c r="M147" s="95">
        <v>2.8500000000000001E-2</v>
      </c>
      <c r="N147" s="95">
        <v>1.5700000000000002E-2</v>
      </c>
      <c r="O147" s="91">
        <v>50766</v>
      </c>
      <c r="P147" s="93">
        <v>110.02</v>
      </c>
      <c r="Q147" s="82"/>
      <c r="R147" s="91">
        <v>55.85275</v>
      </c>
      <c r="S147" s="92">
        <v>7.4327964860907759E-5</v>
      </c>
      <c r="T147" s="92">
        <v>2.1319228447588467E-3</v>
      </c>
      <c r="U147" s="92">
        <f>R147/'סכום נכסי הקרן'!$C$42</f>
        <v>4.6248175513812818E-4</v>
      </c>
    </row>
    <row r="148" spans="2:21" s="138" customFormat="1">
      <c r="B148" s="84" t="s">
        <v>645</v>
      </c>
      <c r="C148" s="82" t="s">
        <v>646</v>
      </c>
      <c r="D148" s="94" t="s">
        <v>128</v>
      </c>
      <c r="E148" s="94" t="s">
        <v>315</v>
      </c>
      <c r="F148" s="82" t="s">
        <v>638</v>
      </c>
      <c r="G148" s="94" t="s">
        <v>358</v>
      </c>
      <c r="H148" s="82" t="s">
        <v>604</v>
      </c>
      <c r="I148" s="82" t="s">
        <v>170</v>
      </c>
      <c r="J148" s="82"/>
      <c r="K148" s="91">
        <v>0.5</v>
      </c>
      <c r="L148" s="94" t="s">
        <v>172</v>
      </c>
      <c r="M148" s="95">
        <v>5.0499999999999996E-2</v>
      </c>
      <c r="N148" s="95">
        <v>8.9000000000000017E-3</v>
      </c>
      <c r="O148" s="91">
        <v>8181.33</v>
      </c>
      <c r="P148" s="93">
        <v>125.72</v>
      </c>
      <c r="Q148" s="82"/>
      <c r="R148" s="91">
        <v>10.28557</v>
      </c>
      <c r="S148" s="92">
        <v>5.0471170800588108E-5</v>
      </c>
      <c r="T148" s="92">
        <v>3.92604511941959E-4</v>
      </c>
      <c r="U148" s="92">
        <f>R148/'סכום נכסי הקרן'!$C$42</f>
        <v>8.5168384120675841E-5</v>
      </c>
    </row>
    <row r="149" spans="2:21" s="138" customFormat="1">
      <c r="B149" s="84" t="s">
        <v>647</v>
      </c>
      <c r="C149" s="82" t="s">
        <v>648</v>
      </c>
      <c r="D149" s="94" t="s">
        <v>128</v>
      </c>
      <c r="E149" s="94" t="s">
        <v>315</v>
      </c>
      <c r="F149" s="82" t="s">
        <v>625</v>
      </c>
      <c r="G149" s="94" t="s">
        <v>468</v>
      </c>
      <c r="H149" s="82" t="s">
        <v>649</v>
      </c>
      <c r="I149" s="82" t="s">
        <v>168</v>
      </c>
      <c r="J149" s="82"/>
      <c r="K149" s="91">
        <v>0.83000000000000007</v>
      </c>
      <c r="L149" s="94" t="s">
        <v>172</v>
      </c>
      <c r="M149" s="95">
        <v>5.2999999999999999E-2</v>
      </c>
      <c r="N149" s="95">
        <v>1.9899999999999994E-2</v>
      </c>
      <c r="O149" s="91">
        <v>1467.33</v>
      </c>
      <c r="P149" s="93">
        <v>124.83</v>
      </c>
      <c r="Q149" s="82"/>
      <c r="R149" s="91">
        <v>1.8316700000000001</v>
      </c>
      <c r="S149" s="92">
        <v>2.8992840378975088E-5</v>
      </c>
      <c r="T149" s="92">
        <v>6.9915610548440985E-5</v>
      </c>
      <c r="U149" s="92">
        <f>R149/'סכום נכסי הקרן'!$C$42</f>
        <v>1.5166915799738695E-5</v>
      </c>
    </row>
    <row r="150" spans="2:21" s="138" customFormat="1">
      <c r="B150" s="84" t="s">
        <v>650</v>
      </c>
      <c r="C150" s="82" t="s">
        <v>651</v>
      </c>
      <c r="D150" s="94" t="s">
        <v>128</v>
      </c>
      <c r="E150" s="94" t="s">
        <v>315</v>
      </c>
      <c r="F150" s="82" t="s">
        <v>625</v>
      </c>
      <c r="G150" s="94" t="s">
        <v>468</v>
      </c>
      <c r="H150" s="82" t="s">
        <v>649</v>
      </c>
      <c r="I150" s="82" t="s">
        <v>168</v>
      </c>
      <c r="J150" s="82"/>
      <c r="K150" s="91">
        <v>0.19</v>
      </c>
      <c r="L150" s="94" t="s">
        <v>172</v>
      </c>
      <c r="M150" s="95">
        <v>5.2499999999999998E-2</v>
      </c>
      <c r="N150" s="95">
        <v>1.0800000000000001E-2</v>
      </c>
      <c r="O150" s="91">
        <v>937</v>
      </c>
      <c r="P150" s="93">
        <v>123.28</v>
      </c>
      <c r="Q150" s="82"/>
      <c r="R150" s="91">
        <v>1.1551300000000002</v>
      </c>
      <c r="S150" s="92">
        <v>2.7468861392535834E-5</v>
      </c>
      <c r="T150" s="92">
        <v>4.4091795581529775E-5</v>
      </c>
      <c r="U150" s="92">
        <f>R150/'סכום נכסי הקרן'!$C$42</f>
        <v>9.5649104083989798E-6</v>
      </c>
    </row>
    <row r="151" spans="2:21" s="138" customFormat="1">
      <c r="B151" s="84" t="s">
        <v>652</v>
      </c>
      <c r="C151" s="82" t="s">
        <v>653</v>
      </c>
      <c r="D151" s="94" t="s">
        <v>128</v>
      </c>
      <c r="E151" s="94" t="s">
        <v>315</v>
      </c>
      <c r="F151" s="82" t="s">
        <v>654</v>
      </c>
      <c r="G151" s="94" t="s">
        <v>397</v>
      </c>
      <c r="H151" s="82" t="s">
        <v>655</v>
      </c>
      <c r="I151" s="82" t="s">
        <v>168</v>
      </c>
      <c r="J151" s="82"/>
      <c r="K151" s="91">
        <v>1.61</v>
      </c>
      <c r="L151" s="94" t="s">
        <v>172</v>
      </c>
      <c r="M151" s="95">
        <v>3.85E-2</v>
      </c>
      <c r="N151" s="95">
        <v>2.23E-2</v>
      </c>
      <c r="O151" s="91">
        <v>1075</v>
      </c>
      <c r="P151" s="93">
        <v>103.51</v>
      </c>
      <c r="Q151" s="82"/>
      <c r="R151" s="91">
        <v>1.11273</v>
      </c>
      <c r="S151" s="92">
        <v>2.6874999999999999E-5</v>
      </c>
      <c r="T151" s="92">
        <v>4.2473369834941187E-5</v>
      </c>
      <c r="U151" s="92">
        <f>R151/'סכום נכסי הקרן'!$C$42</f>
        <v>9.2138224777624981E-6</v>
      </c>
    </row>
    <row r="152" spans="2:21" s="138" customFormat="1">
      <c r="B152" s="84" t="s">
        <v>656</v>
      </c>
      <c r="C152" s="82" t="s">
        <v>657</v>
      </c>
      <c r="D152" s="94" t="s">
        <v>128</v>
      </c>
      <c r="E152" s="94" t="s">
        <v>315</v>
      </c>
      <c r="F152" s="82" t="s">
        <v>658</v>
      </c>
      <c r="G152" s="94" t="s">
        <v>468</v>
      </c>
      <c r="H152" s="82" t="s">
        <v>659</v>
      </c>
      <c r="I152" s="82" t="s">
        <v>170</v>
      </c>
      <c r="J152" s="82"/>
      <c r="K152" s="91">
        <v>0.66</v>
      </c>
      <c r="L152" s="94" t="s">
        <v>172</v>
      </c>
      <c r="M152" s="95">
        <v>4.4500000000000005E-2</v>
      </c>
      <c r="N152" s="95">
        <v>0.434</v>
      </c>
      <c r="O152" s="91">
        <v>0.5</v>
      </c>
      <c r="P152" s="93">
        <v>100.98</v>
      </c>
      <c r="Q152" s="82"/>
      <c r="R152" s="91">
        <v>5.1000000000000004E-4</v>
      </c>
      <c r="S152" s="92">
        <v>1.680672268907563E-9</v>
      </c>
      <c r="T152" s="92">
        <v>1.9466913461324855E-8</v>
      </c>
      <c r="U152" s="92">
        <f>R152/'סכום נכסי הקרן'!$C$42</f>
        <v>4.2229916185048259E-9</v>
      </c>
    </row>
    <row r="153" spans="2:21" s="138" customFormat="1">
      <c r="B153" s="84" t="s">
        <v>660</v>
      </c>
      <c r="C153" s="82" t="s">
        <v>661</v>
      </c>
      <c r="D153" s="94" t="s">
        <v>128</v>
      </c>
      <c r="E153" s="94" t="s">
        <v>315</v>
      </c>
      <c r="F153" s="82" t="s">
        <v>658</v>
      </c>
      <c r="G153" s="94" t="s">
        <v>468</v>
      </c>
      <c r="H153" s="82" t="s">
        <v>659</v>
      </c>
      <c r="I153" s="82" t="s">
        <v>170</v>
      </c>
      <c r="J153" s="82"/>
      <c r="K153" s="91">
        <v>1.52</v>
      </c>
      <c r="L153" s="94" t="s">
        <v>172</v>
      </c>
      <c r="M153" s="95">
        <v>4.9000000000000002E-2</v>
      </c>
      <c r="N153" s="95">
        <v>0.42129999999999995</v>
      </c>
      <c r="O153" s="91">
        <v>10834.29</v>
      </c>
      <c r="P153" s="93">
        <v>77.959999999999994</v>
      </c>
      <c r="Q153" s="82"/>
      <c r="R153" s="91">
        <v>8.4464100000000002</v>
      </c>
      <c r="S153" s="92">
        <v>1.1370590949141465E-5</v>
      </c>
      <c r="T153" s="92">
        <v>3.224030049585664E-4</v>
      </c>
      <c r="U153" s="92">
        <f>R153/'סכום נכסי הקרן'!$C$42</f>
        <v>6.9939448306775175E-5</v>
      </c>
    </row>
    <row r="154" spans="2:21" s="138" customFormat="1">
      <c r="B154" s="84" t="s">
        <v>662</v>
      </c>
      <c r="C154" s="82" t="s">
        <v>663</v>
      </c>
      <c r="D154" s="94" t="s">
        <v>128</v>
      </c>
      <c r="E154" s="94" t="s">
        <v>315</v>
      </c>
      <c r="F154" s="82" t="s">
        <v>664</v>
      </c>
      <c r="G154" s="94" t="s">
        <v>358</v>
      </c>
      <c r="H154" s="82" t="s">
        <v>665</v>
      </c>
      <c r="I154" s="82" t="s">
        <v>170</v>
      </c>
      <c r="J154" s="82"/>
      <c r="K154" s="91">
        <v>0.03</v>
      </c>
      <c r="L154" s="94" t="s">
        <v>172</v>
      </c>
      <c r="M154" s="95">
        <v>5.3499999999999999E-2</v>
      </c>
      <c r="N154" s="95">
        <v>0.16120000000000001</v>
      </c>
      <c r="O154" s="91">
        <v>0</v>
      </c>
      <c r="P154" s="93">
        <v>106.82</v>
      </c>
      <c r="Q154" s="91">
        <v>5.3746299999999998</v>
      </c>
      <c r="R154" s="91">
        <v>5.3746299999999998</v>
      </c>
      <c r="S154" s="92">
        <v>5.2216202356439367E-5</v>
      </c>
      <c r="T154" s="92">
        <v>2.0431365426868569E-4</v>
      </c>
      <c r="U154" s="92">
        <f>R154/'סכום נכסי הקרן'!$C$42</f>
        <v>4.4503955769734485E-5</v>
      </c>
    </row>
    <row r="155" spans="2:21" s="138" customFormat="1">
      <c r="B155" s="81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91"/>
      <c r="P155" s="93"/>
      <c r="Q155" s="82"/>
      <c r="R155" s="82"/>
      <c r="S155" s="82"/>
      <c r="T155" s="92"/>
      <c r="U155" s="82"/>
    </row>
    <row r="156" spans="2:21" s="138" customFormat="1">
      <c r="B156" s="99" t="s">
        <v>50</v>
      </c>
      <c r="C156" s="80"/>
      <c r="D156" s="80"/>
      <c r="E156" s="80"/>
      <c r="F156" s="80"/>
      <c r="G156" s="80"/>
      <c r="H156" s="80"/>
      <c r="I156" s="80"/>
      <c r="J156" s="80"/>
      <c r="K156" s="88">
        <v>4.6024459214139206</v>
      </c>
      <c r="L156" s="80"/>
      <c r="M156" s="80"/>
      <c r="N156" s="101">
        <v>2.246143101340977E-2</v>
      </c>
      <c r="O156" s="88"/>
      <c r="P156" s="90"/>
      <c r="Q156" s="88">
        <v>2.0352299999999999</v>
      </c>
      <c r="R156" s="88">
        <v>4570.9197100000001</v>
      </c>
      <c r="S156" s="80"/>
      <c r="T156" s="89">
        <v>0.17447391849653746</v>
      </c>
      <c r="U156" s="89">
        <f>R156/'סכום נכסי הקרן'!$C$42</f>
        <v>3.7848932596448052E-2</v>
      </c>
    </row>
    <row r="157" spans="2:21" s="138" customFormat="1">
      <c r="B157" s="84" t="s">
        <v>666</v>
      </c>
      <c r="C157" s="82" t="s">
        <v>667</v>
      </c>
      <c r="D157" s="94" t="s">
        <v>128</v>
      </c>
      <c r="E157" s="94" t="s">
        <v>315</v>
      </c>
      <c r="F157" s="82" t="s">
        <v>316</v>
      </c>
      <c r="G157" s="94" t="s">
        <v>317</v>
      </c>
      <c r="H157" s="82" t="s">
        <v>318</v>
      </c>
      <c r="I157" s="82" t="s">
        <v>168</v>
      </c>
      <c r="J157" s="82"/>
      <c r="K157" s="91">
        <v>6.1400000000000006</v>
      </c>
      <c r="L157" s="94" t="s">
        <v>172</v>
      </c>
      <c r="M157" s="95">
        <v>3.0099999999999998E-2</v>
      </c>
      <c r="N157" s="95">
        <v>2.0899999999999998E-2</v>
      </c>
      <c r="O157" s="91">
        <v>116100</v>
      </c>
      <c r="P157" s="93">
        <v>106.55</v>
      </c>
      <c r="Q157" s="82"/>
      <c r="R157" s="91">
        <v>123.70455</v>
      </c>
      <c r="S157" s="92">
        <v>1.0095652173913043E-4</v>
      </c>
      <c r="T157" s="92">
        <v>4.7218544502394778E-3</v>
      </c>
      <c r="U157" s="92">
        <f>R157/'סכום נכסי הקרן'!$C$42</f>
        <v>1.0243201525900218E-3</v>
      </c>
    </row>
    <row r="158" spans="2:21" s="138" customFormat="1">
      <c r="B158" s="84" t="s">
        <v>668</v>
      </c>
      <c r="C158" s="82" t="s">
        <v>669</v>
      </c>
      <c r="D158" s="94" t="s">
        <v>128</v>
      </c>
      <c r="E158" s="94" t="s">
        <v>315</v>
      </c>
      <c r="F158" s="82" t="s">
        <v>321</v>
      </c>
      <c r="G158" s="94" t="s">
        <v>317</v>
      </c>
      <c r="H158" s="82" t="s">
        <v>318</v>
      </c>
      <c r="I158" s="82" t="s">
        <v>170</v>
      </c>
      <c r="J158" s="82"/>
      <c r="K158" s="91">
        <v>7.1899999999999986</v>
      </c>
      <c r="L158" s="94" t="s">
        <v>172</v>
      </c>
      <c r="M158" s="95">
        <v>2.98E-2</v>
      </c>
      <c r="N158" s="95">
        <v>2.58E-2</v>
      </c>
      <c r="O158" s="91">
        <v>423797</v>
      </c>
      <c r="P158" s="93">
        <v>103</v>
      </c>
      <c r="Q158" s="82"/>
      <c r="R158" s="91">
        <v>436.51089000000002</v>
      </c>
      <c r="S158" s="92">
        <v>1.6671065897594557E-4</v>
      </c>
      <c r="T158" s="92">
        <v>1.6661803373639008E-2</v>
      </c>
      <c r="U158" s="92">
        <f>R158/'סכום נכסי הקרן'!$C$42</f>
        <v>3.6144741761883958E-3</v>
      </c>
    </row>
    <row r="159" spans="2:21" s="138" customFormat="1">
      <c r="B159" s="84" t="s">
        <v>670</v>
      </c>
      <c r="C159" s="82" t="s">
        <v>671</v>
      </c>
      <c r="D159" s="94" t="s">
        <v>128</v>
      </c>
      <c r="E159" s="94" t="s">
        <v>315</v>
      </c>
      <c r="F159" s="82" t="s">
        <v>321</v>
      </c>
      <c r="G159" s="94" t="s">
        <v>317</v>
      </c>
      <c r="H159" s="82" t="s">
        <v>318</v>
      </c>
      <c r="I159" s="82" t="s">
        <v>170</v>
      </c>
      <c r="J159" s="82"/>
      <c r="K159" s="91">
        <v>4.71</v>
      </c>
      <c r="L159" s="94" t="s">
        <v>172</v>
      </c>
      <c r="M159" s="95">
        <v>2.4700000000000003E-2</v>
      </c>
      <c r="N159" s="95">
        <v>1.7000000000000001E-2</v>
      </c>
      <c r="O159" s="91">
        <v>45073</v>
      </c>
      <c r="P159" s="93">
        <v>103.77</v>
      </c>
      <c r="Q159" s="82"/>
      <c r="R159" s="91">
        <v>46.77225</v>
      </c>
      <c r="S159" s="92">
        <v>1.3530437706192608E-5</v>
      </c>
      <c r="T159" s="92">
        <v>1.7853163591008852E-3</v>
      </c>
      <c r="U159" s="92">
        <f>R159/'סכום נכסי הקרן'!$C$42</f>
        <v>3.8729180338943593E-4</v>
      </c>
    </row>
    <row r="160" spans="2:21" s="138" customFormat="1">
      <c r="B160" s="84" t="s">
        <v>672</v>
      </c>
      <c r="C160" s="82" t="s">
        <v>673</v>
      </c>
      <c r="D160" s="94" t="s">
        <v>128</v>
      </c>
      <c r="E160" s="94" t="s">
        <v>315</v>
      </c>
      <c r="F160" s="82" t="s">
        <v>334</v>
      </c>
      <c r="G160" s="94" t="s">
        <v>317</v>
      </c>
      <c r="H160" s="82" t="s">
        <v>318</v>
      </c>
      <c r="I160" s="82" t="s">
        <v>168</v>
      </c>
      <c r="J160" s="82"/>
      <c r="K160" s="91">
        <v>1.3800000000000001</v>
      </c>
      <c r="L160" s="94" t="s">
        <v>172</v>
      </c>
      <c r="M160" s="95">
        <v>5.9000000000000004E-2</v>
      </c>
      <c r="N160" s="95">
        <v>5.2000000000000015E-3</v>
      </c>
      <c r="O160" s="91">
        <v>75106</v>
      </c>
      <c r="P160" s="93">
        <v>108.07</v>
      </c>
      <c r="Q160" s="82"/>
      <c r="R160" s="91">
        <v>81.167050000000003</v>
      </c>
      <c r="S160" s="92">
        <v>6.9616373894975045E-5</v>
      </c>
      <c r="T160" s="92">
        <v>3.0981802711000542E-3</v>
      </c>
      <c r="U160" s="92">
        <f>R160/'סכום נכסי הקרן'!$C$42</f>
        <v>6.7209367029169033E-4</v>
      </c>
    </row>
    <row r="161" spans="2:21" s="138" customFormat="1">
      <c r="B161" s="84" t="s">
        <v>674</v>
      </c>
      <c r="C161" s="82" t="s">
        <v>675</v>
      </c>
      <c r="D161" s="94" t="s">
        <v>128</v>
      </c>
      <c r="E161" s="94" t="s">
        <v>315</v>
      </c>
      <c r="F161" s="82" t="s">
        <v>334</v>
      </c>
      <c r="G161" s="94" t="s">
        <v>317</v>
      </c>
      <c r="H161" s="82" t="s">
        <v>318</v>
      </c>
      <c r="I161" s="82" t="s">
        <v>168</v>
      </c>
      <c r="J161" s="82"/>
      <c r="K161" s="91">
        <v>1.4000000000000001</v>
      </c>
      <c r="L161" s="94" t="s">
        <v>172</v>
      </c>
      <c r="M161" s="95">
        <v>1.8100000000000002E-2</v>
      </c>
      <c r="N161" s="95">
        <v>4.1999999999999997E-3</v>
      </c>
      <c r="O161" s="91">
        <v>31958</v>
      </c>
      <c r="P161" s="93">
        <v>102.14</v>
      </c>
      <c r="Q161" s="82"/>
      <c r="R161" s="91">
        <v>32.6419</v>
      </c>
      <c r="S161" s="92">
        <v>5.0862374924998764E-5</v>
      </c>
      <c r="T161" s="92">
        <v>1.2459549853200387E-3</v>
      </c>
      <c r="U161" s="92">
        <f>R161/'סכום נכסי הקרן'!$C$42</f>
        <v>2.7028719629818167E-4</v>
      </c>
    </row>
    <row r="162" spans="2:21" s="138" customFormat="1">
      <c r="B162" s="84" t="s">
        <v>676</v>
      </c>
      <c r="C162" s="82" t="s">
        <v>677</v>
      </c>
      <c r="D162" s="94" t="s">
        <v>128</v>
      </c>
      <c r="E162" s="94" t="s">
        <v>315</v>
      </c>
      <c r="F162" s="82" t="s">
        <v>678</v>
      </c>
      <c r="G162" s="94" t="s">
        <v>679</v>
      </c>
      <c r="H162" s="82" t="s">
        <v>344</v>
      </c>
      <c r="I162" s="82" t="s">
        <v>168</v>
      </c>
      <c r="J162" s="82"/>
      <c r="K162" s="91">
        <v>1.9500000000000002</v>
      </c>
      <c r="L162" s="94" t="s">
        <v>172</v>
      </c>
      <c r="M162" s="95">
        <v>4.8399999999999999E-2</v>
      </c>
      <c r="N162" s="95">
        <v>7.4999999999999997E-3</v>
      </c>
      <c r="O162" s="91">
        <v>11973.37</v>
      </c>
      <c r="P162" s="93">
        <v>108.1</v>
      </c>
      <c r="Q162" s="82"/>
      <c r="R162" s="91">
        <v>12.943209999999999</v>
      </c>
      <c r="S162" s="92">
        <v>1.9005349206349206E-5</v>
      </c>
      <c r="T162" s="92">
        <v>4.9404774310147928E-4</v>
      </c>
      <c r="U162" s="92">
        <f>R162/'סכום נכסי הקרן'!$C$42</f>
        <v>1.0717464185597615E-4</v>
      </c>
    </row>
    <row r="163" spans="2:21" s="138" customFormat="1">
      <c r="B163" s="84" t="s">
        <v>680</v>
      </c>
      <c r="C163" s="82" t="s">
        <v>681</v>
      </c>
      <c r="D163" s="94" t="s">
        <v>128</v>
      </c>
      <c r="E163" s="94" t="s">
        <v>315</v>
      </c>
      <c r="F163" s="82" t="s">
        <v>343</v>
      </c>
      <c r="G163" s="94" t="s">
        <v>317</v>
      </c>
      <c r="H163" s="82" t="s">
        <v>344</v>
      </c>
      <c r="I163" s="82" t="s">
        <v>168</v>
      </c>
      <c r="J163" s="82"/>
      <c r="K163" s="91">
        <v>2.48</v>
      </c>
      <c r="L163" s="94" t="s">
        <v>172</v>
      </c>
      <c r="M163" s="95">
        <v>1.95E-2</v>
      </c>
      <c r="N163" s="95">
        <v>0.01</v>
      </c>
      <c r="O163" s="91">
        <v>60000</v>
      </c>
      <c r="P163" s="93">
        <v>103.27</v>
      </c>
      <c r="Q163" s="82"/>
      <c r="R163" s="91">
        <v>61.962000000000003</v>
      </c>
      <c r="S163" s="92">
        <v>8.7591240875912405E-5</v>
      </c>
      <c r="T163" s="92">
        <v>2.3651154742953149E-3</v>
      </c>
      <c r="U163" s="92">
        <f>R163/'סכום נכסי הקרן'!$C$42</f>
        <v>5.1306864052116864E-4</v>
      </c>
    </row>
    <row r="164" spans="2:21" s="138" customFormat="1">
      <c r="B164" s="84" t="s">
        <v>682</v>
      </c>
      <c r="C164" s="82" t="s">
        <v>683</v>
      </c>
      <c r="D164" s="94" t="s">
        <v>128</v>
      </c>
      <c r="E164" s="94" t="s">
        <v>315</v>
      </c>
      <c r="F164" s="82" t="s">
        <v>316</v>
      </c>
      <c r="G164" s="94" t="s">
        <v>317</v>
      </c>
      <c r="H164" s="82" t="s">
        <v>344</v>
      </c>
      <c r="I164" s="82" t="s">
        <v>168</v>
      </c>
      <c r="J164" s="82"/>
      <c r="K164" s="91">
        <v>0.2</v>
      </c>
      <c r="L164" s="94" t="s">
        <v>172</v>
      </c>
      <c r="M164" s="95">
        <v>5.4000000000000006E-2</v>
      </c>
      <c r="N164" s="95">
        <v>1.9E-3</v>
      </c>
      <c r="O164" s="91">
        <v>98140</v>
      </c>
      <c r="P164" s="93">
        <v>105.36</v>
      </c>
      <c r="Q164" s="82"/>
      <c r="R164" s="91">
        <v>103.4003</v>
      </c>
      <c r="S164" s="92">
        <v>4.4486974165007959E-5</v>
      </c>
      <c r="T164" s="92">
        <v>3.946832729362801E-3</v>
      </c>
      <c r="U164" s="92">
        <f>R164/'סכום נכסי הקרן'!$C$42</f>
        <v>8.5619333382526376E-4</v>
      </c>
    </row>
    <row r="165" spans="2:21" s="138" customFormat="1">
      <c r="B165" s="84" t="s">
        <v>684</v>
      </c>
      <c r="C165" s="82" t="s">
        <v>685</v>
      </c>
      <c r="D165" s="94" t="s">
        <v>128</v>
      </c>
      <c r="E165" s="94" t="s">
        <v>315</v>
      </c>
      <c r="F165" s="82" t="s">
        <v>686</v>
      </c>
      <c r="G165" s="94" t="s">
        <v>317</v>
      </c>
      <c r="H165" s="82" t="s">
        <v>344</v>
      </c>
      <c r="I165" s="82" t="s">
        <v>170</v>
      </c>
      <c r="J165" s="82"/>
      <c r="K165" s="91">
        <v>4.5599999999999996</v>
      </c>
      <c r="L165" s="94" t="s">
        <v>172</v>
      </c>
      <c r="M165" s="95">
        <v>2.07E-2</v>
      </c>
      <c r="N165" s="95">
        <v>1.5600000000000001E-2</v>
      </c>
      <c r="O165" s="91">
        <v>60000</v>
      </c>
      <c r="P165" s="93">
        <v>102.81</v>
      </c>
      <c r="Q165" s="82"/>
      <c r="R165" s="91">
        <v>61.686</v>
      </c>
      <c r="S165" s="92">
        <v>2.3672094151809141E-4</v>
      </c>
      <c r="T165" s="92">
        <v>2.3545804387750686E-3</v>
      </c>
      <c r="U165" s="92">
        <f>R165/'סכום נכסי הקרן'!$C$42</f>
        <v>5.1078325682174248E-4</v>
      </c>
    </row>
    <row r="166" spans="2:21" s="138" customFormat="1">
      <c r="B166" s="84" t="s">
        <v>687</v>
      </c>
      <c r="C166" s="82" t="s">
        <v>688</v>
      </c>
      <c r="D166" s="94" t="s">
        <v>128</v>
      </c>
      <c r="E166" s="94" t="s">
        <v>315</v>
      </c>
      <c r="F166" s="82" t="s">
        <v>379</v>
      </c>
      <c r="G166" s="94" t="s">
        <v>380</v>
      </c>
      <c r="H166" s="82" t="s">
        <v>372</v>
      </c>
      <c r="I166" s="82" t="s">
        <v>168</v>
      </c>
      <c r="J166" s="82"/>
      <c r="K166" s="91">
        <v>6.419999999999999</v>
      </c>
      <c r="L166" s="94" t="s">
        <v>172</v>
      </c>
      <c r="M166" s="95">
        <v>3.6499999999999998E-2</v>
      </c>
      <c r="N166" s="95">
        <v>2.8199999999999999E-2</v>
      </c>
      <c r="O166" s="91">
        <v>111455</v>
      </c>
      <c r="P166" s="93">
        <v>105.79</v>
      </c>
      <c r="Q166" s="82"/>
      <c r="R166" s="91">
        <v>117.90824000000001</v>
      </c>
      <c r="S166" s="92">
        <v>6.9879144910744292E-5</v>
      </c>
      <c r="T166" s="92">
        <v>4.5006068714845528E-3</v>
      </c>
      <c r="U166" s="92">
        <f>R166/'סכום נכסי הקרן'!$C$42</f>
        <v>9.763245279855988E-4</v>
      </c>
    </row>
    <row r="167" spans="2:21" s="138" customFormat="1">
      <c r="B167" s="84" t="s">
        <v>689</v>
      </c>
      <c r="C167" s="82" t="s">
        <v>690</v>
      </c>
      <c r="D167" s="94" t="s">
        <v>128</v>
      </c>
      <c r="E167" s="94" t="s">
        <v>315</v>
      </c>
      <c r="F167" s="82" t="s">
        <v>316</v>
      </c>
      <c r="G167" s="94" t="s">
        <v>317</v>
      </c>
      <c r="H167" s="82" t="s">
        <v>372</v>
      </c>
      <c r="I167" s="82" t="s">
        <v>168</v>
      </c>
      <c r="J167" s="82"/>
      <c r="K167" s="91">
        <v>3.4999999999999996</v>
      </c>
      <c r="L167" s="94" t="s">
        <v>172</v>
      </c>
      <c r="M167" s="95">
        <v>1.55E-2</v>
      </c>
      <c r="N167" s="95">
        <v>1.1099999999999999E-2</v>
      </c>
      <c r="O167" s="91">
        <v>4107</v>
      </c>
      <c r="P167" s="93">
        <v>101.73</v>
      </c>
      <c r="Q167" s="82"/>
      <c r="R167" s="91">
        <v>4.1780600000000003</v>
      </c>
      <c r="S167" s="92">
        <v>4.3231578947368419E-6</v>
      </c>
      <c r="T167" s="92">
        <v>1.5947829893377046E-4</v>
      </c>
      <c r="U167" s="92">
        <f>R167/'סכום נכסי הקרן'!$C$42</f>
        <v>3.4595906591392693E-5</v>
      </c>
    </row>
    <row r="168" spans="2:21" s="138" customFormat="1">
      <c r="B168" s="84" t="s">
        <v>691</v>
      </c>
      <c r="C168" s="82" t="s">
        <v>692</v>
      </c>
      <c r="D168" s="94" t="s">
        <v>128</v>
      </c>
      <c r="E168" s="94" t="s">
        <v>315</v>
      </c>
      <c r="F168" s="82" t="s">
        <v>391</v>
      </c>
      <c r="G168" s="94" t="s">
        <v>317</v>
      </c>
      <c r="H168" s="82" t="s">
        <v>372</v>
      </c>
      <c r="I168" s="82" t="s">
        <v>170</v>
      </c>
      <c r="J168" s="82"/>
      <c r="K168" s="91">
        <v>3.19</v>
      </c>
      <c r="L168" s="94" t="s">
        <v>172</v>
      </c>
      <c r="M168" s="95">
        <v>6.4000000000000001E-2</v>
      </c>
      <c r="N168" s="95">
        <v>1.21E-2</v>
      </c>
      <c r="O168" s="91">
        <v>7147</v>
      </c>
      <c r="P168" s="93">
        <v>117.79</v>
      </c>
      <c r="Q168" s="82"/>
      <c r="R168" s="91">
        <v>8.41845</v>
      </c>
      <c r="S168" s="92">
        <v>2.1962657029771122E-5</v>
      </c>
      <c r="T168" s="92">
        <v>3.213357600558632E-4</v>
      </c>
      <c r="U168" s="92">
        <f>R168/'סכום נכסי הקרן'!$C$42</f>
        <v>6.9707929001572449E-5</v>
      </c>
    </row>
    <row r="169" spans="2:21" s="138" customFormat="1">
      <c r="B169" s="84" t="s">
        <v>693</v>
      </c>
      <c r="C169" s="82" t="s">
        <v>694</v>
      </c>
      <c r="D169" s="94" t="s">
        <v>128</v>
      </c>
      <c r="E169" s="94" t="s">
        <v>315</v>
      </c>
      <c r="F169" s="82" t="s">
        <v>391</v>
      </c>
      <c r="G169" s="94" t="s">
        <v>317</v>
      </c>
      <c r="H169" s="82" t="s">
        <v>372</v>
      </c>
      <c r="I169" s="82" t="s">
        <v>168</v>
      </c>
      <c r="J169" s="82"/>
      <c r="K169" s="91">
        <v>0.17</v>
      </c>
      <c r="L169" s="94" t="s">
        <v>172</v>
      </c>
      <c r="M169" s="95">
        <v>2.12E-2</v>
      </c>
      <c r="N169" s="95">
        <v>2.3E-3</v>
      </c>
      <c r="O169" s="91">
        <v>25669</v>
      </c>
      <c r="P169" s="93">
        <v>100.49</v>
      </c>
      <c r="Q169" s="82"/>
      <c r="R169" s="91">
        <v>25.794779999999999</v>
      </c>
      <c r="S169" s="92">
        <v>3.3562979127903858E-5</v>
      </c>
      <c r="T169" s="92">
        <v>9.845975490468885E-4</v>
      </c>
      <c r="U169" s="92">
        <f>R169/'סכום נכסי הקרן'!$C$42</f>
        <v>2.1359047008073705E-4</v>
      </c>
    </row>
    <row r="170" spans="2:21" s="138" customFormat="1">
      <c r="B170" s="84" t="s">
        <v>695</v>
      </c>
      <c r="C170" s="82" t="s">
        <v>696</v>
      </c>
      <c r="D170" s="94" t="s">
        <v>128</v>
      </c>
      <c r="E170" s="94" t="s">
        <v>315</v>
      </c>
      <c r="F170" s="82" t="s">
        <v>403</v>
      </c>
      <c r="G170" s="94" t="s">
        <v>404</v>
      </c>
      <c r="H170" s="82" t="s">
        <v>372</v>
      </c>
      <c r="I170" s="82" t="s">
        <v>168</v>
      </c>
      <c r="J170" s="82"/>
      <c r="K170" s="91">
        <v>4.4400000000000004</v>
      </c>
      <c r="L170" s="94" t="s">
        <v>172</v>
      </c>
      <c r="M170" s="95">
        <v>4.8000000000000001E-2</v>
      </c>
      <c r="N170" s="95">
        <v>1.8200000000000001E-2</v>
      </c>
      <c r="O170" s="91">
        <v>204329.4</v>
      </c>
      <c r="P170" s="93">
        <v>114.93</v>
      </c>
      <c r="Q170" s="82"/>
      <c r="R170" s="91">
        <v>234.83579</v>
      </c>
      <c r="S170" s="92">
        <v>9.3232297266520296E-5</v>
      </c>
      <c r="T170" s="92">
        <v>8.9637803951997195E-3</v>
      </c>
      <c r="U170" s="92">
        <f>R170/'סכום נכסי הקרן'!$C$42</f>
        <v>1.9445285743038417E-3</v>
      </c>
    </row>
    <row r="171" spans="2:21" s="138" customFormat="1">
      <c r="B171" s="84" t="s">
        <v>697</v>
      </c>
      <c r="C171" s="82" t="s">
        <v>698</v>
      </c>
      <c r="D171" s="94" t="s">
        <v>128</v>
      </c>
      <c r="E171" s="94" t="s">
        <v>315</v>
      </c>
      <c r="F171" s="82" t="s">
        <v>391</v>
      </c>
      <c r="G171" s="94" t="s">
        <v>317</v>
      </c>
      <c r="H171" s="82" t="s">
        <v>372</v>
      </c>
      <c r="I171" s="82" t="s">
        <v>168</v>
      </c>
      <c r="J171" s="82"/>
      <c r="K171" s="91">
        <v>1.17</v>
      </c>
      <c r="L171" s="94" t="s">
        <v>172</v>
      </c>
      <c r="M171" s="95">
        <v>6.0999999999999999E-2</v>
      </c>
      <c r="N171" s="95">
        <v>6.9000000000000008E-3</v>
      </c>
      <c r="O171" s="91">
        <v>942.8</v>
      </c>
      <c r="P171" s="93">
        <v>108.27</v>
      </c>
      <c r="Q171" s="82"/>
      <c r="R171" s="91">
        <v>1.02077</v>
      </c>
      <c r="S171" s="92">
        <v>3.1426666666666666E-6</v>
      </c>
      <c r="T171" s="92">
        <v>3.8963218144934455E-5</v>
      </c>
      <c r="U171" s="92">
        <f>R171/'סכום נכסי הקרן'!$C$42</f>
        <v>8.4523591263160211E-6</v>
      </c>
    </row>
    <row r="172" spans="2:21" s="138" customFormat="1">
      <c r="B172" s="84" t="s">
        <v>699</v>
      </c>
      <c r="C172" s="82" t="s">
        <v>700</v>
      </c>
      <c r="D172" s="94" t="s">
        <v>128</v>
      </c>
      <c r="E172" s="94" t="s">
        <v>315</v>
      </c>
      <c r="F172" s="82" t="s">
        <v>316</v>
      </c>
      <c r="G172" s="94" t="s">
        <v>317</v>
      </c>
      <c r="H172" s="82" t="s">
        <v>372</v>
      </c>
      <c r="I172" s="82" t="s">
        <v>170</v>
      </c>
      <c r="J172" s="82"/>
      <c r="K172" s="91">
        <v>3.39</v>
      </c>
      <c r="L172" s="94" t="s">
        <v>172</v>
      </c>
      <c r="M172" s="95">
        <v>3.2500000000000001E-2</v>
      </c>
      <c r="N172" s="95">
        <v>2.12E-2</v>
      </c>
      <c r="O172" s="91">
        <f>100000/50000</f>
        <v>2</v>
      </c>
      <c r="P172" s="93">
        <v>5195001</v>
      </c>
      <c r="Q172" s="82"/>
      <c r="R172" s="91">
        <v>103.90002</v>
      </c>
      <c r="S172" s="92">
        <f>540.102619497705%/50000</f>
        <v>1.0802052389954099E-4</v>
      </c>
      <c r="T172" s="92">
        <v>3.965907250921415E-3</v>
      </c>
      <c r="U172" s="92">
        <f>R172/'סכום נכסי הקרן'!$C$42</f>
        <v>8.6033120318134066E-4</v>
      </c>
    </row>
    <row r="173" spans="2:21" s="138" customFormat="1">
      <c r="B173" s="84" t="s">
        <v>701</v>
      </c>
      <c r="C173" s="82" t="s">
        <v>702</v>
      </c>
      <c r="D173" s="94" t="s">
        <v>128</v>
      </c>
      <c r="E173" s="94" t="s">
        <v>315</v>
      </c>
      <c r="F173" s="82" t="s">
        <v>703</v>
      </c>
      <c r="G173" s="94" t="s">
        <v>679</v>
      </c>
      <c r="H173" s="82" t="s">
        <v>372</v>
      </c>
      <c r="I173" s="82" t="s">
        <v>170</v>
      </c>
      <c r="J173" s="82"/>
      <c r="K173" s="91">
        <v>5.28</v>
      </c>
      <c r="L173" s="94" t="s">
        <v>172</v>
      </c>
      <c r="M173" s="95">
        <v>1.0500000000000001E-2</v>
      </c>
      <c r="N173" s="95">
        <v>1.0599999999999998E-2</v>
      </c>
      <c r="O173" s="91">
        <v>34690</v>
      </c>
      <c r="P173" s="93">
        <v>100.02</v>
      </c>
      <c r="Q173" s="82"/>
      <c r="R173" s="91">
        <v>34.696930000000002</v>
      </c>
      <c r="S173" s="92">
        <v>7.4869103167854418E-5</v>
      </c>
      <c r="T173" s="92">
        <v>1.324396340556169E-3</v>
      </c>
      <c r="U173" s="92">
        <f>R173/'סכום נכסי הקרן'!$C$42</f>
        <v>2.8730361681931105E-4</v>
      </c>
    </row>
    <row r="174" spans="2:21" s="138" customFormat="1">
      <c r="B174" s="84" t="s">
        <v>704</v>
      </c>
      <c r="C174" s="82" t="s">
        <v>705</v>
      </c>
      <c r="D174" s="94" t="s">
        <v>128</v>
      </c>
      <c r="E174" s="94" t="s">
        <v>315</v>
      </c>
      <c r="F174" s="82" t="s">
        <v>425</v>
      </c>
      <c r="G174" s="94" t="s">
        <v>358</v>
      </c>
      <c r="H174" s="82" t="s">
        <v>422</v>
      </c>
      <c r="I174" s="82" t="s">
        <v>168</v>
      </c>
      <c r="J174" s="82"/>
      <c r="K174" s="91">
        <v>5.78</v>
      </c>
      <c r="L174" s="94" t="s">
        <v>172</v>
      </c>
      <c r="M174" s="95">
        <v>3.39E-2</v>
      </c>
      <c r="N174" s="95">
        <v>2.64E-2</v>
      </c>
      <c r="O174" s="91">
        <v>7592</v>
      </c>
      <c r="P174" s="93">
        <v>105.99</v>
      </c>
      <c r="Q174" s="82"/>
      <c r="R174" s="91">
        <v>8.0467600000000008</v>
      </c>
      <c r="S174" s="92">
        <v>1.1727849626476022E-5</v>
      </c>
      <c r="T174" s="92">
        <v>3.0714819718441255E-4</v>
      </c>
      <c r="U174" s="92">
        <f>R174/'סכום נכסי הקרן'!$C$42</f>
        <v>6.6630196149254693E-5</v>
      </c>
    </row>
    <row r="175" spans="2:21" s="138" customFormat="1">
      <c r="B175" s="84" t="s">
        <v>706</v>
      </c>
      <c r="C175" s="82" t="s">
        <v>707</v>
      </c>
      <c r="D175" s="94" t="s">
        <v>128</v>
      </c>
      <c r="E175" s="94" t="s">
        <v>315</v>
      </c>
      <c r="F175" s="82" t="s">
        <v>439</v>
      </c>
      <c r="G175" s="94" t="s">
        <v>358</v>
      </c>
      <c r="H175" s="82" t="s">
        <v>422</v>
      </c>
      <c r="I175" s="82" t="s">
        <v>168</v>
      </c>
      <c r="J175" s="82"/>
      <c r="K175" s="91">
        <v>0.33</v>
      </c>
      <c r="L175" s="94" t="s">
        <v>172</v>
      </c>
      <c r="M175" s="95">
        <v>6.4100000000000004E-2</v>
      </c>
      <c r="N175" s="95">
        <v>4.5000000000000005E-3</v>
      </c>
      <c r="O175" s="91">
        <v>488.4</v>
      </c>
      <c r="P175" s="93">
        <v>103.05</v>
      </c>
      <c r="Q175" s="82"/>
      <c r="R175" s="91">
        <v>0.50329000000000002</v>
      </c>
      <c r="S175" s="92">
        <v>4.5505366726296961E-6</v>
      </c>
      <c r="T175" s="92">
        <v>1.9210789952843502E-5</v>
      </c>
      <c r="U175" s="92">
        <f>R175/'סכום נכסי הקרן'!$C$42</f>
        <v>4.1674302974064583E-6</v>
      </c>
    </row>
    <row r="176" spans="2:21" s="138" customFormat="1">
      <c r="B176" s="84" t="s">
        <v>708</v>
      </c>
      <c r="C176" s="82" t="s">
        <v>709</v>
      </c>
      <c r="D176" s="94" t="s">
        <v>128</v>
      </c>
      <c r="E176" s="94" t="s">
        <v>315</v>
      </c>
      <c r="F176" s="82" t="s">
        <v>444</v>
      </c>
      <c r="G176" s="94" t="s">
        <v>358</v>
      </c>
      <c r="H176" s="82" t="s">
        <v>422</v>
      </c>
      <c r="I176" s="82" t="s">
        <v>168</v>
      </c>
      <c r="J176" s="82"/>
      <c r="K176" s="91">
        <v>0.5</v>
      </c>
      <c r="L176" s="94" t="s">
        <v>172</v>
      </c>
      <c r="M176" s="95">
        <v>8.0000000000000002E-3</v>
      </c>
      <c r="N176" s="95">
        <v>7.4000000000000003E-3</v>
      </c>
      <c r="O176" s="91">
        <v>5332</v>
      </c>
      <c r="P176" s="93">
        <v>100.03</v>
      </c>
      <c r="Q176" s="82"/>
      <c r="R176" s="91">
        <v>5.3336000000000006</v>
      </c>
      <c r="S176" s="92">
        <v>1.9726885780029034E-5</v>
      </c>
      <c r="T176" s="92">
        <v>2.0358574438690639E-4</v>
      </c>
      <c r="U176" s="92">
        <f>R176/'סכום נכסי הקרן'!$C$42</f>
        <v>4.4164211953837917E-5</v>
      </c>
    </row>
    <row r="177" spans="2:21" s="138" customFormat="1">
      <c r="B177" s="84" t="s">
        <v>710</v>
      </c>
      <c r="C177" s="82" t="s">
        <v>711</v>
      </c>
      <c r="D177" s="94" t="s">
        <v>128</v>
      </c>
      <c r="E177" s="94" t="s">
        <v>315</v>
      </c>
      <c r="F177" s="82" t="s">
        <v>451</v>
      </c>
      <c r="G177" s="94" t="s">
        <v>358</v>
      </c>
      <c r="H177" s="82" t="s">
        <v>422</v>
      </c>
      <c r="I177" s="82" t="s">
        <v>168</v>
      </c>
      <c r="J177" s="82"/>
      <c r="K177" s="91">
        <v>3.37</v>
      </c>
      <c r="L177" s="94" t="s">
        <v>172</v>
      </c>
      <c r="M177" s="95">
        <v>5.0499999999999996E-2</v>
      </c>
      <c r="N177" s="95">
        <v>2.5000000000000001E-2</v>
      </c>
      <c r="O177" s="91">
        <v>13262.95</v>
      </c>
      <c r="P177" s="93">
        <v>111.15</v>
      </c>
      <c r="Q177" s="82"/>
      <c r="R177" s="91">
        <v>14.741770000000001</v>
      </c>
      <c r="S177" s="92">
        <v>2.2762401033038988E-5</v>
      </c>
      <c r="T177" s="92">
        <v>5.6269953109167633E-4</v>
      </c>
      <c r="U177" s="92">
        <f>R177/'סכום נכסי הקרן'!$C$42</f>
        <v>1.2206739441554094E-4</v>
      </c>
    </row>
    <row r="178" spans="2:21" s="138" customFormat="1">
      <c r="B178" s="84" t="s">
        <v>712</v>
      </c>
      <c r="C178" s="82" t="s">
        <v>713</v>
      </c>
      <c r="D178" s="94" t="s">
        <v>128</v>
      </c>
      <c r="E178" s="94" t="s">
        <v>315</v>
      </c>
      <c r="F178" s="82" t="s">
        <v>451</v>
      </c>
      <c r="G178" s="94" t="s">
        <v>358</v>
      </c>
      <c r="H178" s="82" t="s">
        <v>422</v>
      </c>
      <c r="I178" s="82" t="s">
        <v>168</v>
      </c>
      <c r="J178" s="82"/>
      <c r="K178" s="91">
        <v>5.3599999999999994</v>
      </c>
      <c r="L178" s="94" t="s">
        <v>172</v>
      </c>
      <c r="M178" s="95">
        <v>4.3499999999999997E-2</v>
      </c>
      <c r="N178" s="95">
        <v>3.5999999999999997E-2</v>
      </c>
      <c r="O178" s="91">
        <v>17141</v>
      </c>
      <c r="P178" s="93">
        <v>104.7</v>
      </c>
      <c r="Q178" s="82"/>
      <c r="R178" s="91">
        <v>17.946630000000003</v>
      </c>
      <c r="S178" s="92">
        <v>1.874330928045856E-5</v>
      </c>
      <c r="T178" s="92">
        <v>6.8503037869101278E-4</v>
      </c>
      <c r="U178" s="92">
        <f>R178/'סכום נכסי הקרן'!$C$42</f>
        <v>1.4860483935373974E-4</v>
      </c>
    </row>
    <row r="179" spans="2:21" s="138" customFormat="1">
      <c r="B179" s="84" t="s">
        <v>714</v>
      </c>
      <c r="C179" s="82" t="s">
        <v>715</v>
      </c>
      <c r="D179" s="94" t="s">
        <v>128</v>
      </c>
      <c r="E179" s="94" t="s">
        <v>315</v>
      </c>
      <c r="F179" s="82" t="s">
        <v>454</v>
      </c>
      <c r="G179" s="94" t="s">
        <v>317</v>
      </c>
      <c r="H179" s="82" t="s">
        <v>422</v>
      </c>
      <c r="I179" s="82" t="s">
        <v>170</v>
      </c>
      <c r="J179" s="82"/>
      <c r="K179" s="91">
        <v>2.72</v>
      </c>
      <c r="L179" s="94" t="s">
        <v>172</v>
      </c>
      <c r="M179" s="95">
        <v>1.0500000000000001E-2</v>
      </c>
      <c r="N179" s="95">
        <v>9.1999999999999998E-3</v>
      </c>
      <c r="O179" s="91">
        <v>21800</v>
      </c>
      <c r="P179" s="93">
        <v>100.36</v>
      </c>
      <c r="Q179" s="91">
        <v>5.7070000000000003E-2</v>
      </c>
      <c r="R179" s="91">
        <v>21.935549999999999</v>
      </c>
      <c r="S179" s="92">
        <v>7.2666666666666667E-5</v>
      </c>
      <c r="T179" s="92">
        <v>8.3728912465993023E-4</v>
      </c>
      <c r="U179" s="92">
        <f>R179/'סכום נכסי הקרן'!$C$42</f>
        <v>1.8163459568096768E-4</v>
      </c>
    </row>
    <row r="180" spans="2:21" s="138" customFormat="1">
      <c r="B180" s="84" t="s">
        <v>716</v>
      </c>
      <c r="C180" s="82" t="s">
        <v>717</v>
      </c>
      <c r="D180" s="94" t="s">
        <v>128</v>
      </c>
      <c r="E180" s="94" t="s">
        <v>315</v>
      </c>
      <c r="F180" s="82" t="s">
        <v>417</v>
      </c>
      <c r="G180" s="94" t="s">
        <v>397</v>
      </c>
      <c r="H180" s="82" t="s">
        <v>422</v>
      </c>
      <c r="I180" s="82" t="s">
        <v>168</v>
      </c>
      <c r="J180" s="82"/>
      <c r="K180" s="91">
        <v>0.25</v>
      </c>
      <c r="L180" s="94" t="s">
        <v>172</v>
      </c>
      <c r="M180" s="95">
        <v>0.06</v>
      </c>
      <c r="N180" s="95">
        <v>6.5000000000000006E-3</v>
      </c>
      <c r="O180" s="91">
        <v>18948</v>
      </c>
      <c r="P180" s="93">
        <v>102.83</v>
      </c>
      <c r="Q180" s="82"/>
      <c r="R180" s="91">
        <v>19.48423</v>
      </c>
      <c r="S180" s="92">
        <v>1.2085537901153847E-4</v>
      </c>
      <c r="T180" s="92">
        <v>7.4372121425597953E-4</v>
      </c>
      <c r="U180" s="92">
        <f>R180/'סכום נכסי הקרן'!$C$42</f>
        <v>1.6133674506474565E-4</v>
      </c>
    </row>
    <row r="181" spans="2:21" s="138" customFormat="1">
      <c r="B181" s="84" t="s">
        <v>718</v>
      </c>
      <c r="C181" s="82" t="s">
        <v>719</v>
      </c>
      <c r="D181" s="94" t="s">
        <v>128</v>
      </c>
      <c r="E181" s="94" t="s">
        <v>315</v>
      </c>
      <c r="F181" s="82" t="s">
        <v>417</v>
      </c>
      <c r="G181" s="94" t="s">
        <v>397</v>
      </c>
      <c r="H181" s="82" t="s">
        <v>422</v>
      </c>
      <c r="I181" s="82" t="s">
        <v>168</v>
      </c>
      <c r="J181" s="82"/>
      <c r="K181" s="91">
        <v>7</v>
      </c>
      <c r="L181" s="94" t="s">
        <v>172</v>
      </c>
      <c r="M181" s="95">
        <v>3.61E-2</v>
      </c>
      <c r="N181" s="95">
        <v>3.0900000000000004E-2</v>
      </c>
      <c r="O181" s="91">
        <v>193749</v>
      </c>
      <c r="P181" s="93">
        <v>105.51</v>
      </c>
      <c r="Q181" s="82"/>
      <c r="R181" s="91">
        <v>204.42457000000002</v>
      </c>
      <c r="S181" s="92">
        <v>4.2119347826086959E-4</v>
      </c>
      <c r="T181" s="92">
        <v>7.8029713991344032E-3</v>
      </c>
      <c r="U181" s="92">
        <f>R181/'סכום נכסי הקרן'!$C$42</f>
        <v>1.6927122465224568E-3</v>
      </c>
    </row>
    <row r="182" spans="2:21" s="138" customFormat="1">
      <c r="B182" s="84" t="s">
        <v>720</v>
      </c>
      <c r="C182" s="82" t="s">
        <v>721</v>
      </c>
      <c r="D182" s="94" t="s">
        <v>128</v>
      </c>
      <c r="E182" s="94" t="s">
        <v>315</v>
      </c>
      <c r="F182" s="82" t="s">
        <v>396</v>
      </c>
      <c r="G182" s="94" t="s">
        <v>397</v>
      </c>
      <c r="H182" s="82" t="s">
        <v>422</v>
      </c>
      <c r="I182" s="82" t="s">
        <v>170</v>
      </c>
      <c r="J182" s="82"/>
      <c r="K182" s="91">
        <v>9.4299999999999979</v>
      </c>
      <c r="L182" s="94" t="s">
        <v>172</v>
      </c>
      <c r="M182" s="95">
        <v>3.95E-2</v>
      </c>
      <c r="N182" s="95">
        <v>3.4199999999999994E-2</v>
      </c>
      <c r="O182" s="91">
        <v>49100</v>
      </c>
      <c r="P182" s="93">
        <v>105.26</v>
      </c>
      <c r="Q182" s="82"/>
      <c r="R182" s="91">
        <v>51.682660000000006</v>
      </c>
      <c r="S182" s="92">
        <v>2.045748323966521E-4</v>
      </c>
      <c r="T182" s="92">
        <v>1.9727487640609329E-3</v>
      </c>
      <c r="U182" s="92">
        <f>R182/'סכום נכסי הקרן'!$C$42</f>
        <v>4.2795184314124436E-4</v>
      </c>
    </row>
    <row r="183" spans="2:21" s="138" customFormat="1">
      <c r="B183" s="84" t="s">
        <v>722</v>
      </c>
      <c r="C183" s="82" t="s">
        <v>723</v>
      </c>
      <c r="D183" s="94" t="s">
        <v>128</v>
      </c>
      <c r="E183" s="94" t="s">
        <v>315</v>
      </c>
      <c r="F183" s="82" t="s">
        <v>396</v>
      </c>
      <c r="G183" s="94" t="s">
        <v>397</v>
      </c>
      <c r="H183" s="82" t="s">
        <v>422</v>
      </c>
      <c r="I183" s="82" t="s">
        <v>170</v>
      </c>
      <c r="J183" s="82"/>
      <c r="K183" s="91">
        <v>10.059999999999999</v>
      </c>
      <c r="L183" s="94" t="s">
        <v>172</v>
      </c>
      <c r="M183" s="95">
        <v>3.95E-2</v>
      </c>
      <c r="N183" s="95">
        <v>3.5299999999999998E-2</v>
      </c>
      <c r="O183" s="91">
        <v>21500</v>
      </c>
      <c r="P183" s="93">
        <v>104.5</v>
      </c>
      <c r="Q183" s="82"/>
      <c r="R183" s="91">
        <v>22.467500000000001</v>
      </c>
      <c r="S183" s="92">
        <v>8.9579610927250931E-5</v>
      </c>
      <c r="T183" s="92">
        <v>8.5759387880846309E-4</v>
      </c>
      <c r="U183" s="92">
        <f>R183/'סכום נכסי הקרן'!$C$42</f>
        <v>1.860393415465827E-4</v>
      </c>
    </row>
    <row r="184" spans="2:21" s="138" customFormat="1">
      <c r="B184" s="84" t="s">
        <v>724</v>
      </c>
      <c r="C184" s="82" t="s">
        <v>725</v>
      </c>
      <c r="D184" s="94" t="s">
        <v>128</v>
      </c>
      <c r="E184" s="94" t="s">
        <v>315</v>
      </c>
      <c r="F184" s="82"/>
      <c r="G184" s="94" t="s">
        <v>358</v>
      </c>
      <c r="H184" s="82" t="s">
        <v>422</v>
      </c>
      <c r="I184" s="82" t="s">
        <v>168</v>
      </c>
      <c r="J184" s="82"/>
      <c r="K184" s="91">
        <v>4.2300000000000004</v>
      </c>
      <c r="L184" s="94" t="s">
        <v>172</v>
      </c>
      <c r="M184" s="95">
        <v>3.9E-2</v>
      </c>
      <c r="N184" s="95">
        <v>3.78E-2</v>
      </c>
      <c r="O184" s="91">
        <v>91000</v>
      </c>
      <c r="P184" s="93">
        <v>101.02</v>
      </c>
      <c r="Q184" s="82"/>
      <c r="R184" s="91">
        <v>91.928200000000004</v>
      </c>
      <c r="S184" s="92">
        <v>1.0131994277093342E-4</v>
      </c>
      <c r="T184" s="92">
        <v>3.5089378706967913E-3</v>
      </c>
      <c r="U184" s="92">
        <f>R184/'סכום נכסי הקרן'!$C$42</f>
        <v>7.6120003549850059E-4</v>
      </c>
    </row>
    <row r="185" spans="2:21" s="138" customFormat="1">
      <c r="B185" s="84" t="s">
        <v>726</v>
      </c>
      <c r="C185" s="82" t="s">
        <v>727</v>
      </c>
      <c r="D185" s="94" t="s">
        <v>128</v>
      </c>
      <c r="E185" s="94" t="s">
        <v>315</v>
      </c>
      <c r="F185" s="82" t="s">
        <v>471</v>
      </c>
      <c r="G185" s="94" t="s">
        <v>397</v>
      </c>
      <c r="H185" s="82" t="s">
        <v>422</v>
      </c>
      <c r="I185" s="82" t="s">
        <v>168</v>
      </c>
      <c r="J185" s="82"/>
      <c r="K185" s="91">
        <v>0.09</v>
      </c>
      <c r="L185" s="94" t="s">
        <v>172</v>
      </c>
      <c r="M185" s="95">
        <v>5.7000000000000002E-2</v>
      </c>
      <c r="N185" s="95">
        <v>1.41E-2</v>
      </c>
      <c r="O185" s="91">
        <v>583.96</v>
      </c>
      <c r="P185" s="93">
        <v>102.72</v>
      </c>
      <c r="Q185" s="82"/>
      <c r="R185" s="91">
        <v>0.59984000000000004</v>
      </c>
      <c r="S185" s="92">
        <v>1.991439904900867E-5</v>
      </c>
      <c r="T185" s="92">
        <v>2.2896143864002162E-5</v>
      </c>
      <c r="U185" s="92">
        <f>R185/'סכום נכסי הקרן'!$C$42</f>
        <v>4.9669005734194796E-6</v>
      </c>
    </row>
    <row r="186" spans="2:21" s="138" customFormat="1">
      <c r="B186" s="84" t="s">
        <v>728</v>
      </c>
      <c r="C186" s="82" t="s">
        <v>729</v>
      </c>
      <c r="D186" s="94" t="s">
        <v>128</v>
      </c>
      <c r="E186" s="94" t="s">
        <v>315</v>
      </c>
      <c r="F186" s="82" t="s">
        <v>471</v>
      </c>
      <c r="G186" s="94" t="s">
        <v>397</v>
      </c>
      <c r="H186" s="82" t="s">
        <v>422</v>
      </c>
      <c r="I186" s="82" t="s">
        <v>168</v>
      </c>
      <c r="J186" s="82"/>
      <c r="K186" s="91">
        <v>6.2</v>
      </c>
      <c r="L186" s="94" t="s">
        <v>172</v>
      </c>
      <c r="M186" s="95">
        <v>3.9199999999999999E-2</v>
      </c>
      <c r="N186" s="95">
        <v>2.7800000000000002E-2</v>
      </c>
      <c r="O186" s="91">
        <v>89751.98</v>
      </c>
      <c r="P186" s="93">
        <v>109.03</v>
      </c>
      <c r="Q186" s="82"/>
      <c r="R186" s="91">
        <v>97.856589999999997</v>
      </c>
      <c r="S186" s="92">
        <v>9.3505866517199485E-5</v>
      </c>
      <c r="T186" s="92">
        <v>3.7352269983340139E-3</v>
      </c>
      <c r="U186" s="92">
        <f>R186/'סכום נכסי הקרן'!$C$42</f>
        <v>8.1028933212835906E-4</v>
      </c>
    </row>
    <row r="187" spans="2:21" s="138" customFormat="1">
      <c r="B187" s="84" t="s">
        <v>730</v>
      </c>
      <c r="C187" s="82" t="s">
        <v>731</v>
      </c>
      <c r="D187" s="94" t="s">
        <v>128</v>
      </c>
      <c r="E187" s="94" t="s">
        <v>315</v>
      </c>
      <c r="F187" s="82" t="s">
        <v>500</v>
      </c>
      <c r="G187" s="94" t="s">
        <v>468</v>
      </c>
      <c r="H187" s="82" t="s">
        <v>422</v>
      </c>
      <c r="I187" s="82" t="s">
        <v>170</v>
      </c>
      <c r="J187" s="82"/>
      <c r="K187" s="91">
        <v>1.87</v>
      </c>
      <c r="L187" s="94" t="s">
        <v>172</v>
      </c>
      <c r="M187" s="95">
        <v>2.3E-2</v>
      </c>
      <c r="N187" s="95">
        <v>9.6000000000000009E-3</v>
      </c>
      <c r="O187" s="91">
        <v>273199</v>
      </c>
      <c r="P187" s="93">
        <v>102.51</v>
      </c>
      <c r="Q187" s="82"/>
      <c r="R187" s="91">
        <v>280.05629999999996</v>
      </c>
      <c r="S187" s="92">
        <v>9.1803919438730773E-5</v>
      </c>
      <c r="T187" s="92">
        <v>1.0689866189017317E-2</v>
      </c>
      <c r="U187" s="92">
        <f>R187/'סכום נכסי הקרן'!$C$42</f>
        <v>2.3189713874695542E-3</v>
      </c>
    </row>
    <row r="188" spans="2:21" s="138" customFormat="1">
      <c r="B188" s="84" t="s">
        <v>732</v>
      </c>
      <c r="C188" s="82" t="s">
        <v>733</v>
      </c>
      <c r="D188" s="94" t="s">
        <v>128</v>
      </c>
      <c r="E188" s="94" t="s">
        <v>315</v>
      </c>
      <c r="F188" s="82" t="s">
        <v>500</v>
      </c>
      <c r="G188" s="94" t="s">
        <v>468</v>
      </c>
      <c r="H188" s="82" t="s">
        <v>422</v>
      </c>
      <c r="I188" s="82" t="s">
        <v>170</v>
      </c>
      <c r="J188" s="82"/>
      <c r="K188" s="91">
        <v>6.53</v>
      </c>
      <c r="L188" s="94" t="s">
        <v>172</v>
      </c>
      <c r="M188" s="95">
        <v>1.7500000000000002E-2</v>
      </c>
      <c r="N188" s="95">
        <v>1.5699999999999999E-2</v>
      </c>
      <c r="O188" s="91">
        <v>660487</v>
      </c>
      <c r="P188" s="93">
        <v>101.36</v>
      </c>
      <c r="Q188" s="82"/>
      <c r="R188" s="91">
        <v>669.46965</v>
      </c>
      <c r="S188" s="92">
        <v>4.5721162565641097E-4</v>
      </c>
      <c r="T188" s="92">
        <v>2.5553936748104782E-2</v>
      </c>
      <c r="U188" s="92">
        <f>R188/'סכום נכסי הקרן'!$C$42</f>
        <v>5.543460236849723E-3</v>
      </c>
    </row>
    <row r="189" spans="2:21" s="138" customFormat="1">
      <c r="B189" s="84" t="s">
        <v>734</v>
      </c>
      <c r="C189" s="82" t="s">
        <v>735</v>
      </c>
      <c r="D189" s="94" t="s">
        <v>128</v>
      </c>
      <c r="E189" s="94" t="s">
        <v>315</v>
      </c>
      <c r="F189" s="82" t="s">
        <v>500</v>
      </c>
      <c r="G189" s="94" t="s">
        <v>468</v>
      </c>
      <c r="H189" s="82" t="s">
        <v>422</v>
      </c>
      <c r="I189" s="82" t="s">
        <v>170</v>
      </c>
      <c r="J189" s="82"/>
      <c r="K189" s="91">
        <v>5.0500000000000007</v>
      </c>
      <c r="L189" s="94" t="s">
        <v>172</v>
      </c>
      <c r="M189" s="95">
        <v>2.9600000000000001E-2</v>
      </c>
      <c r="N189" s="95">
        <v>2.1499999999999998E-2</v>
      </c>
      <c r="O189" s="91">
        <v>102000</v>
      </c>
      <c r="P189" s="93">
        <v>104.41</v>
      </c>
      <c r="Q189" s="82"/>
      <c r="R189" s="91">
        <v>106.4982</v>
      </c>
      <c r="S189" s="92">
        <v>2.4975881134394726E-4</v>
      </c>
      <c r="T189" s="92">
        <v>4.0650808689938565E-3</v>
      </c>
      <c r="U189" s="92">
        <f>R189/'סכום נכסי הקרן'!$C$42</f>
        <v>8.8184510977617765E-4</v>
      </c>
    </row>
    <row r="190" spans="2:21" s="138" customFormat="1">
      <c r="B190" s="84" t="s">
        <v>736</v>
      </c>
      <c r="C190" s="82" t="s">
        <v>737</v>
      </c>
      <c r="D190" s="94" t="s">
        <v>128</v>
      </c>
      <c r="E190" s="94" t="s">
        <v>315</v>
      </c>
      <c r="F190" s="82" t="s">
        <v>522</v>
      </c>
      <c r="G190" s="94" t="s">
        <v>358</v>
      </c>
      <c r="H190" s="82" t="s">
        <v>519</v>
      </c>
      <c r="I190" s="82" t="s">
        <v>168</v>
      </c>
      <c r="J190" s="82"/>
      <c r="K190" s="91">
        <v>4.75</v>
      </c>
      <c r="L190" s="94" t="s">
        <v>172</v>
      </c>
      <c r="M190" s="95">
        <v>3.5000000000000003E-2</v>
      </c>
      <c r="N190" s="95">
        <v>2.0299999999999999E-2</v>
      </c>
      <c r="O190" s="91">
        <v>18700</v>
      </c>
      <c r="P190" s="93">
        <v>107.09</v>
      </c>
      <c r="Q190" s="91">
        <v>1.4464999999999999</v>
      </c>
      <c r="R190" s="91">
        <v>21.550319999999999</v>
      </c>
      <c r="S190" s="92">
        <v>1.2259309205510328E-4</v>
      </c>
      <c r="T190" s="92">
        <v>8.2258473432129063E-4</v>
      </c>
      <c r="U190" s="92">
        <f>R190/'סכום נכסי הקרן'!$C$42</f>
        <v>1.7844474654136647E-4</v>
      </c>
    </row>
    <row r="191" spans="2:21" s="138" customFormat="1">
      <c r="B191" s="84" t="s">
        <v>738</v>
      </c>
      <c r="C191" s="82" t="s">
        <v>739</v>
      </c>
      <c r="D191" s="94" t="s">
        <v>128</v>
      </c>
      <c r="E191" s="94" t="s">
        <v>315</v>
      </c>
      <c r="F191" s="82" t="s">
        <v>391</v>
      </c>
      <c r="G191" s="94" t="s">
        <v>317</v>
      </c>
      <c r="H191" s="82" t="s">
        <v>519</v>
      </c>
      <c r="I191" s="82" t="s">
        <v>168</v>
      </c>
      <c r="J191" s="82"/>
      <c r="K191" s="91">
        <v>4.21</v>
      </c>
      <c r="L191" s="94" t="s">
        <v>172</v>
      </c>
      <c r="M191" s="95">
        <v>3.6000000000000004E-2</v>
      </c>
      <c r="N191" s="95">
        <v>2.5799999999999997E-2</v>
      </c>
      <c r="O191" s="91">
        <f>200000/50000</f>
        <v>4</v>
      </c>
      <c r="P191" s="93">
        <f>106*50000</f>
        <v>5300000</v>
      </c>
      <c r="Q191" s="82"/>
      <c r="R191" s="91">
        <v>212.00001</v>
      </c>
      <c r="S191" s="92">
        <f>1275.42886295517%/50000</f>
        <v>2.5508577259103401E-4</v>
      </c>
      <c r="T191" s="92">
        <v>8.0921291146470661E-3</v>
      </c>
      <c r="U191" s="92">
        <f>R191/'סכום נכסי הקרן'!$C$42</f>
        <v>1.7554397359861552E-3</v>
      </c>
    </row>
    <row r="192" spans="2:21" s="138" customFormat="1">
      <c r="B192" s="84" t="s">
        <v>740</v>
      </c>
      <c r="C192" s="82" t="s">
        <v>741</v>
      </c>
      <c r="D192" s="94" t="s">
        <v>128</v>
      </c>
      <c r="E192" s="94" t="s">
        <v>315</v>
      </c>
      <c r="F192" s="82" t="s">
        <v>742</v>
      </c>
      <c r="G192" s="94" t="s">
        <v>743</v>
      </c>
      <c r="H192" s="82" t="s">
        <v>519</v>
      </c>
      <c r="I192" s="82" t="s">
        <v>168</v>
      </c>
      <c r="J192" s="82"/>
      <c r="K192" s="91">
        <v>1.5999999999999999</v>
      </c>
      <c r="L192" s="94" t="s">
        <v>172</v>
      </c>
      <c r="M192" s="95">
        <v>5.5500000000000001E-2</v>
      </c>
      <c r="N192" s="95">
        <v>1.23E-2</v>
      </c>
      <c r="O192" s="91">
        <v>789</v>
      </c>
      <c r="P192" s="93">
        <v>108.95</v>
      </c>
      <c r="Q192" s="82"/>
      <c r="R192" s="91">
        <v>0.85960999999999999</v>
      </c>
      <c r="S192" s="92">
        <v>2.1916666666666666E-5</v>
      </c>
      <c r="T192" s="92">
        <v>3.2811673491155797E-5</v>
      </c>
      <c r="U192" s="92">
        <f>R192/'סכום נכסי הקרן'!$C$42</f>
        <v>7.1178937748684956E-6</v>
      </c>
    </row>
    <row r="193" spans="2:21" s="138" customFormat="1">
      <c r="B193" s="84" t="s">
        <v>744</v>
      </c>
      <c r="C193" s="82" t="s">
        <v>745</v>
      </c>
      <c r="D193" s="94" t="s">
        <v>128</v>
      </c>
      <c r="E193" s="94" t="s">
        <v>315</v>
      </c>
      <c r="F193" s="82" t="s">
        <v>518</v>
      </c>
      <c r="G193" s="94" t="s">
        <v>317</v>
      </c>
      <c r="H193" s="82" t="s">
        <v>519</v>
      </c>
      <c r="I193" s="82" t="s">
        <v>168</v>
      </c>
      <c r="J193" s="82"/>
      <c r="K193" s="91">
        <v>2.3800000000000003</v>
      </c>
      <c r="L193" s="94" t="s">
        <v>172</v>
      </c>
      <c r="M193" s="95">
        <v>1.5100000000000001E-2</v>
      </c>
      <c r="N193" s="95">
        <v>9.1000000000000004E-3</v>
      </c>
      <c r="O193" s="91">
        <v>20320</v>
      </c>
      <c r="P193" s="93">
        <v>101.6</v>
      </c>
      <c r="Q193" s="82"/>
      <c r="R193" s="91">
        <v>20.645119999999999</v>
      </c>
      <c r="S193" s="92">
        <v>3.9482376714724281E-5</v>
      </c>
      <c r="T193" s="92">
        <v>7.8803287144836663E-4</v>
      </c>
      <c r="U193" s="92">
        <f>R193/'סכום נכסי הקרן'!$C$42</f>
        <v>1.7094935043730653E-4</v>
      </c>
    </row>
    <row r="194" spans="2:21" s="138" customFormat="1">
      <c r="B194" s="84" t="s">
        <v>746</v>
      </c>
      <c r="C194" s="82" t="s">
        <v>747</v>
      </c>
      <c r="D194" s="94" t="s">
        <v>128</v>
      </c>
      <c r="E194" s="94" t="s">
        <v>315</v>
      </c>
      <c r="F194" s="82" t="s">
        <v>748</v>
      </c>
      <c r="G194" s="94" t="s">
        <v>358</v>
      </c>
      <c r="H194" s="82" t="s">
        <v>519</v>
      </c>
      <c r="I194" s="82" t="s">
        <v>168</v>
      </c>
      <c r="J194" s="82"/>
      <c r="K194" s="91">
        <v>3.52</v>
      </c>
      <c r="L194" s="94" t="s">
        <v>172</v>
      </c>
      <c r="M194" s="95">
        <v>6.0499999999999998E-2</v>
      </c>
      <c r="N194" s="95">
        <v>3.8699999999999998E-2</v>
      </c>
      <c r="O194" s="91">
        <v>91477</v>
      </c>
      <c r="P194" s="93">
        <v>108.34</v>
      </c>
      <c r="Q194" s="82"/>
      <c r="R194" s="91">
        <v>99.106179999999995</v>
      </c>
      <c r="S194" s="92">
        <v>9.8036315779884752E-5</v>
      </c>
      <c r="T194" s="92">
        <v>3.7829243716519293E-3</v>
      </c>
      <c r="U194" s="92">
        <f>R194/'סכום נכסי הקרן'!$C$42</f>
        <v>8.2063640682751083E-4</v>
      </c>
    </row>
    <row r="195" spans="2:21" s="138" customFormat="1">
      <c r="B195" s="84" t="s">
        <v>749</v>
      </c>
      <c r="C195" s="82" t="s">
        <v>750</v>
      </c>
      <c r="D195" s="94" t="s">
        <v>128</v>
      </c>
      <c r="E195" s="94" t="s">
        <v>315</v>
      </c>
      <c r="F195" s="82"/>
      <c r="G195" s="94" t="s">
        <v>751</v>
      </c>
      <c r="H195" s="82" t="s">
        <v>519</v>
      </c>
      <c r="I195" s="82" t="s">
        <v>168</v>
      </c>
      <c r="J195" s="82"/>
      <c r="K195" s="91">
        <v>3.1799999999999997</v>
      </c>
      <c r="L195" s="94" t="s">
        <v>172</v>
      </c>
      <c r="M195" s="95">
        <v>4.4500000000000005E-2</v>
      </c>
      <c r="N195" s="95">
        <v>3.3599999999999998E-2</v>
      </c>
      <c r="O195" s="91">
        <v>138658</v>
      </c>
      <c r="P195" s="93">
        <v>103.53</v>
      </c>
      <c r="Q195" s="82"/>
      <c r="R195" s="91">
        <v>143.55262999999999</v>
      </c>
      <c r="S195" s="92">
        <v>9.9041428571428565E-5</v>
      </c>
      <c r="T195" s="92">
        <v>5.479463971285463E-3</v>
      </c>
      <c r="U195" s="92">
        <f>R195/'סכום נכסי הקרן'!$C$42</f>
        <v>1.1886697123614203E-3</v>
      </c>
    </row>
    <row r="196" spans="2:21" s="138" customFormat="1">
      <c r="B196" s="84" t="s">
        <v>752</v>
      </c>
      <c r="C196" s="82" t="s">
        <v>753</v>
      </c>
      <c r="D196" s="94" t="s">
        <v>128</v>
      </c>
      <c r="E196" s="94" t="s">
        <v>315</v>
      </c>
      <c r="F196" s="82" t="s">
        <v>754</v>
      </c>
      <c r="G196" s="94" t="s">
        <v>404</v>
      </c>
      <c r="H196" s="82" t="s">
        <v>519</v>
      </c>
      <c r="I196" s="82" t="s">
        <v>170</v>
      </c>
      <c r="J196" s="82"/>
      <c r="K196" s="91">
        <v>3.79</v>
      </c>
      <c r="L196" s="94" t="s">
        <v>172</v>
      </c>
      <c r="M196" s="95">
        <v>2.9500000000000002E-2</v>
      </c>
      <c r="N196" s="95">
        <v>1.9900000000000001E-2</v>
      </c>
      <c r="O196" s="91">
        <v>71470.600000000006</v>
      </c>
      <c r="P196" s="93">
        <v>103.67</v>
      </c>
      <c r="Q196" s="82"/>
      <c r="R196" s="91">
        <v>74.093570000000014</v>
      </c>
      <c r="S196" s="92">
        <v>2.6648366907862256E-4</v>
      </c>
      <c r="T196" s="92">
        <v>2.8281825788835603E-3</v>
      </c>
      <c r="U196" s="92">
        <f>R196/'סכום נכסי הקרן'!$C$42</f>
        <v>6.1352259822568755E-4</v>
      </c>
    </row>
    <row r="197" spans="2:21" s="138" customFormat="1">
      <c r="B197" s="84" t="s">
        <v>755</v>
      </c>
      <c r="C197" s="82" t="s">
        <v>756</v>
      </c>
      <c r="D197" s="94" t="s">
        <v>128</v>
      </c>
      <c r="E197" s="94" t="s">
        <v>315</v>
      </c>
      <c r="F197" s="82" t="s">
        <v>542</v>
      </c>
      <c r="G197" s="94" t="s">
        <v>358</v>
      </c>
      <c r="H197" s="82" t="s">
        <v>519</v>
      </c>
      <c r="I197" s="82" t="s">
        <v>168</v>
      </c>
      <c r="J197" s="82"/>
      <c r="K197" s="91">
        <v>4.05</v>
      </c>
      <c r="L197" s="94" t="s">
        <v>172</v>
      </c>
      <c r="M197" s="95">
        <v>7.0499999999999993E-2</v>
      </c>
      <c r="N197" s="95">
        <v>2.4799999999999999E-2</v>
      </c>
      <c r="O197" s="91">
        <v>80</v>
      </c>
      <c r="P197" s="93">
        <v>119.06</v>
      </c>
      <c r="Q197" s="82"/>
      <c r="R197" s="91">
        <v>9.5250000000000001E-2</v>
      </c>
      <c r="S197" s="92">
        <v>1.3456320129704392E-7</v>
      </c>
      <c r="T197" s="92">
        <v>3.6357323670415537E-6</v>
      </c>
      <c r="U197" s="92">
        <f>R197/'סכום נכסי הקרן'!$C$42</f>
        <v>7.887057875736953E-7</v>
      </c>
    </row>
    <row r="198" spans="2:21" s="138" customFormat="1">
      <c r="B198" s="84" t="s">
        <v>757</v>
      </c>
      <c r="C198" s="82" t="s">
        <v>758</v>
      </c>
      <c r="D198" s="94" t="s">
        <v>128</v>
      </c>
      <c r="E198" s="94" t="s">
        <v>315</v>
      </c>
      <c r="F198" s="82" t="s">
        <v>550</v>
      </c>
      <c r="G198" s="94" t="s">
        <v>380</v>
      </c>
      <c r="H198" s="82" t="s">
        <v>519</v>
      </c>
      <c r="I198" s="82" t="s">
        <v>170</v>
      </c>
      <c r="J198" s="82"/>
      <c r="K198" s="91">
        <v>4.4300000000000006</v>
      </c>
      <c r="L198" s="94" t="s">
        <v>172</v>
      </c>
      <c r="M198" s="95">
        <v>4.1399999999999999E-2</v>
      </c>
      <c r="N198" s="95">
        <v>2.2700000000000001E-2</v>
      </c>
      <c r="O198" s="91">
        <v>25684.04</v>
      </c>
      <c r="P198" s="93">
        <v>108.37</v>
      </c>
      <c r="Q198" s="91">
        <v>0.53166000000000002</v>
      </c>
      <c r="R198" s="91">
        <v>28.365459999999999</v>
      </c>
      <c r="S198" s="92">
        <v>3.1944929157229982E-5</v>
      </c>
      <c r="T198" s="92">
        <v>1.0827214806091601E-3</v>
      </c>
      <c r="U198" s="92">
        <f>R198/'סכום נכסי הקרן'!$C$42</f>
        <v>2.3487666634320367E-4</v>
      </c>
    </row>
    <row r="199" spans="2:21" s="138" customFormat="1">
      <c r="B199" s="84" t="s">
        <v>759</v>
      </c>
      <c r="C199" s="82" t="s">
        <v>760</v>
      </c>
      <c r="D199" s="94" t="s">
        <v>128</v>
      </c>
      <c r="E199" s="94" t="s">
        <v>315</v>
      </c>
      <c r="F199" s="82" t="s">
        <v>559</v>
      </c>
      <c r="G199" s="94" t="s">
        <v>380</v>
      </c>
      <c r="H199" s="82" t="s">
        <v>519</v>
      </c>
      <c r="I199" s="82" t="s">
        <v>170</v>
      </c>
      <c r="J199" s="82"/>
      <c r="K199" s="91">
        <v>2.4600000000000004</v>
      </c>
      <c r="L199" s="94" t="s">
        <v>172</v>
      </c>
      <c r="M199" s="95">
        <v>1.32E-2</v>
      </c>
      <c r="N199" s="95">
        <v>8.8000000000000005E-3</v>
      </c>
      <c r="O199" s="91">
        <v>16443</v>
      </c>
      <c r="P199" s="93">
        <v>101.1</v>
      </c>
      <c r="Q199" s="82"/>
      <c r="R199" s="91">
        <v>16.62387</v>
      </c>
      <c r="S199" s="92">
        <v>3.010755444554713E-5</v>
      </c>
      <c r="T199" s="92">
        <v>6.3454007584767531E-4</v>
      </c>
      <c r="U199" s="92">
        <f>R199/'סכום נכסי הקרן'!$C$42</f>
        <v>1.3765188956296826E-4</v>
      </c>
    </row>
    <row r="200" spans="2:21" s="138" customFormat="1">
      <c r="B200" s="84" t="s">
        <v>761</v>
      </c>
      <c r="C200" s="82" t="s">
        <v>762</v>
      </c>
      <c r="D200" s="94" t="s">
        <v>128</v>
      </c>
      <c r="E200" s="94" t="s">
        <v>315</v>
      </c>
      <c r="F200" s="82" t="s">
        <v>559</v>
      </c>
      <c r="G200" s="94" t="s">
        <v>380</v>
      </c>
      <c r="H200" s="82" t="s">
        <v>519</v>
      </c>
      <c r="I200" s="82" t="s">
        <v>170</v>
      </c>
      <c r="J200" s="82"/>
      <c r="K200" s="91">
        <v>0.5</v>
      </c>
      <c r="L200" s="94" t="s">
        <v>172</v>
      </c>
      <c r="M200" s="95">
        <v>5.5E-2</v>
      </c>
      <c r="N200" s="95">
        <v>1.03E-2</v>
      </c>
      <c r="O200" s="91">
        <v>489.8</v>
      </c>
      <c r="P200" s="93">
        <v>102.22</v>
      </c>
      <c r="Q200" s="82"/>
      <c r="R200" s="91">
        <v>0.50067000000000006</v>
      </c>
      <c r="S200" s="92">
        <v>4.0386739392591518E-6</v>
      </c>
      <c r="T200" s="92">
        <v>1.9110783456238268E-5</v>
      </c>
      <c r="U200" s="92">
        <f>R200/'סכום נכסי הקרן'!$C$42</f>
        <v>4.1457357130133554E-6</v>
      </c>
    </row>
    <row r="201" spans="2:21" s="138" customFormat="1">
      <c r="B201" s="84" t="s">
        <v>763</v>
      </c>
      <c r="C201" s="82" t="s">
        <v>764</v>
      </c>
      <c r="D201" s="94" t="s">
        <v>128</v>
      </c>
      <c r="E201" s="94" t="s">
        <v>315</v>
      </c>
      <c r="F201" s="82" t="s">
        <v>765</v>
      </c>
      <c r="G201" s="94" t="s">
        <v>159</v>
      </c>
      <c r="H201" s="82" t="s">
        <v>519</v>
      </c>
      <c r="I201" s="82" t="s">
        <v>168</v>
      </c>
      <c r="J201" s="82"/>
      <c r="K201" s="91">
        <v>3.3999999999999995</v>
      </c>
      <c r="L201" s="94" t="s">
        <v>172</v>
      </c>
      <c r="M201" s="95">
        <v>2.4E-2</v>
      </c>
      <c r="N201" s="95">
        <v>1.5299999999999996E-2</v>
      </c>
      <c r="O201" s="91">
        <v>38269.4</v>
      </c>
      <c r="P201" s="93">
        <v>103.18</v>
      </c>
      <c r="Q201" s="82"/>
      <c r="R201" s="91">
        <v>39.486370000000001</v>
      </c>
      <c r="S201" s="92">
        <v>1.3666666666666666E-4</v>
      </c>
      <c r="T201" s="92">
        <v>1.5072112699840274E-3</v>
      </c>
      <c r="U201" s="92">
        <f>R201/'סכום נכסי הקרן'!$C$42</f>
        <v>3.2696197951996152E-4</v>
      </c>
    </row>
    <row r="202" spans="2:21" s="138" customFormat="1">
      <c r="B202" s="84" t="s">
        <v>766</v>
      </c>
      <c r="C202" s="82" t="s">
        <v>767</v>
      </c>
      <c r="D202" s="94" t="s">
        <v>128</v>
      </c>
      <c r="E202" s="94" t="s">
        <v>315</v>
      </c>
      <c r="F202" s="82"/>
      <c r="G202" s="94" t="s">
        <v>358</v>
      </c>
      <c r="H202" s="82" t="s">
        <v>519</v>
      </c>
      <c r="I202" s="82" t="s">
        <v>170</v>
      </c>
      <c r="J202" s="82"/>
      <c r="K202" s="91">
        <v>2.8</v>
      </c>
      <c r="L202" s="94" t="s">
        <v>172</v>
      </c>
      <c r="M202" s="95">
        <v>5.0999999999999997E-2</v>
      </c>
      <c r="N202" s="95">
        <v>2.9899999999999996E-2</v>
      </c>
      <c r="O202" s="91">
        <v>198260</v>
      </c>
      <c r="P202" s="93">
        <v>107.33</v>
      </c>
      <c r="Q202" s="82"/>
      <c r="R202" s="91">
        <v>212.79245</v>
      </c>
      <c r="S202" s="92">
        <v>2.3407319952774497E-4</v>
      </c>
      <c r="T202" s="92">
        <v>8.12237688112411E-3</v>
      </c>
      <c r="U202" s="92">
        <f>R202/'סכום נכסי הקרן'!$C$42</f>
        <v>1.7620014369237394E-3</v>
      </c>
    </row>
    <row r="203" spans="2:21" s="138" customFormat="1">
      <c r="B203" s="84" t="s">
        <v>768</v>
      </c>
      <c r="C203" s="82" t="s">
        <v>769</v>
      </c>
      <c r="D203" s="94" t="s">
        <v>128</v>
      </c>
      <c r="E203" s="94" t="s">
        <v>315</v>
      </c>
      <c r="F203" s="82" t="s">
        <v>770</v>
      </c>
      <c r="G203" s="94" t="s">
        <v>358</v>
      </c>
      <c r="H203" s="82" t="s">
        <v>519</v>
      </c>
      <c r="I203" s="82" t="s">
        <v>170</v>
      </c>
      <c r="J203" s="82"/>
      <c r="K203" s="91">
        <v>3.9599999999999995</v>
      </c>
      <c r="L203" s="94" t="s">
        <v>172</v>
      </c>
      <c r="M203" s="95">
        <v>3.3500000000000002E-2</v>
      </c>
      <c r="N203" s="95">
        <v>2.12E-2</v>
      </c>
      <c r="O203" s="91">
        <v>102600</v>
      </c>
      <c r="P203" s="93">
        <v>105.74</v>
      </c>
      <c r="Q203" s="82"/>
      <c r="R203" s="91">
        <v>108.48924000000001</v>
      </c>
      <c r="S203" s="92">
        <v>1.6589732992613204E-4</v>
      </c>
      <c r="T203" s="92">
        <v>4.1410796991468686E-3</v>
      </c>
      <c r="U203" s="92">
        <f>R203/'סכום נכסי הקרן'!$C$42</f>
        <v>8.9833166905482059E-4</v>
      </c>
    </row>
    <row r="204" spans="2:21" s="138" customFormat="1">
      <c r="B204" s="84" t="s">
        <v>771</v>
      </c>
      <c r="C204" s="82" t="s">
        <v>772</v>
      </c>
      <c r="D204" s="94" t="s">
        <v>128</v>
      </c>
      <c r="E204" s="94" t="s">
        <v>315</v>
      </c>
      <c r="F204" s="82" t="s">
        <v>773</v>
      </c>
      <c r="G204" s="94" t="s">
        <v>774</v>
      </c>
      <c r="H204" s="82" t="s">
        <v>571</v>
      </c>
      <c r="I204" s="82" t="s">
        <v>170</v>
      </c>
      <c r="J204" s="82"/>
      <c r="K204" s="91">
        <v>0.9900000000000001</v>
      </c>
      <c r="L204" s="94" t="s">
        <v>172</v>
      </c>
      <c r="M204" s="95">
        <v>6.3E-2</v>
      </c>
      <c r="N204" s="95">
        <v>1.11E-2</v>
      </c>
      <c r="O204" s="91">
        <v>7500</v>
      </c>
      <c r="P204" s="93">
        <v>105.14</v>
      </c>
      <c r="Q204" s="82"/>
      <c r="R204" s="91">
        <v>7.8855000000000004</v>
      </c>
      <c r="S204" s="92">
        <v>4.0000000000000003E-5</v>
      </c>
      <c r="T204" s="92">
        <v>3.0099283548877873E-4</v>
      </c>
      <c r="U204" s="92">
        <f>R204/'סכום נכסי הקרן'!$C$42</f>
        <v>6.5294902760234909E-5</v>
      </c>
    </row>
    <row r="205" spans="2:21" s="138" customFormat="1">
      <c r="B205" s="84" t="s">
        <v>775</v>
      </c>
      <c r="C205" s="82" t="s">
        <v>776</v>
      </c>
      <c r="D205" s="94" t="s">
        <v>128</v>
      </c>
      <c r="E205" s="94" t="s">
        <v>315</v>
      </c>
      <c r="F205" s="82" t="s">
        <v>518</v>
      </c>
      <c r="G205" s="94" t="s">
        <v>317</v>
      </c>
      <c r="H205" s="82" t="s">
        <v>571</v>
      </c>
      <c r="I205" s="82" t="s">
        <v>168</v>
      </c>
      <c r="J205" s="82"/>
      <c r="K205" s="91">
        <v>3.0799999999999996</v>
      </c>
      <c r="L205" s="94" t="s">
        <v>172</v>
      </c>
      <c r="M205" s="95">
        <v>2.6200000000000001E-2</v>
      </c>
      <c r="N205" s="95">
        <v>1.3999999999999999E-2</v>
      </c>
      <c r="O205" s="91">
        <v>2595</v>
      </c>
      <c r="P205" s="93">
        <v>104</v>
      </c>
      <c r="Q205" s="82"/>
      <c r="R205" s="91">
        <v>2.6988000000000003</v>
      </c>
      <c r="S205" s="92">
        <v>2.6883391347588264E-5</v>
      </c>
      <c r="T205" s="92">
        <v>1.0301432558710495E-4</v>
      </c>
      <c r="U205" s="92">
        <f>R205/'סכום נכסי הקרן'!$C$42</f>
        <v>2.2347078000040832E-5</v>
      </c>
    </row>
    <row r="206" spans="2:21" s="138" customFormat="1">
      <c r="B206" s="84" t="s">
        <v>777</v>
      </c>
      <c r="C206" s="82" t="s">
        <v>778</v>
      </c>
      <c r="D206" s="94" t="s">
        <v>128</v>
      </c>
      <c r="E206" s="94" t="s">
        <v>315</v>
      </c>
      <c r="F206" s="82" t="s">
        <v>574</v>
      </c>
      <c r="G206" s="94" t="s">
        <v>358</v>
      </c>
      <c r="H206" s="82" t="s">
        <v>571</v>
      </c>
      <c r="I206" s="82" t="s">
        <v>168</v>
      </c>
      <c r="J206" s="82"/>
      <c r="K206" s="91">
        <v>2.37</v>
      </c>
      <c r="L206" s="94" t="s">
        <v>172</v>
      </c>
      <c r="M206" s="95">
        <v>0.05</v>
      </c>
      <c r="N206" s="95">
        <v>1.84E-2</v>
      </c>
      <c r="O206" s="91">
        <v>12291.47</v>
      </c>
      <c r="P206" s="93">
        <v>107.54</v>
      </c>
      <c r="Q206" s="82"/>
      <c r="R206" s="91">
        <v>13.218249999999999</v>
      </c>
      <c r="S206" s="92">
        <v>5.9236E-5</v>
      </c>
      <c r="T206" s="92">
        <v>5.0454613501991618E-4</v>
      </c>
      <c r="U206" s="92">
        <f>R206/'סכום נכסי הקרן'!$C$42</f>
        <v>1.0945207639470864E-4</v>
      </c>
    </row>
    <row r="207" spans="2:21" s="138" customFormat="1">
      <c r="B207" s="84" t="s">
        <v>779</v>
      </c>
      <c r="C207" s="82" t="s">
        <v>780</v>
      </c>
      <c r="D207" s="94" t="s">
        <v>128</v>
      </c>
      <c r="E207" s="94" t="s">
        <v>315</v>
      </c>
      <c r="F207" s="82" t="s">
        <v>574</v>
      </c>
      <c r="G207" s="94" t="s">
        <v>358</v>
      </c>
      <c r="H207" s="82" t="s">
        <v>571</v>
      </c>
      <c r="I207" s="82" t="s">
        <v>168</v>
      </c>
      <c r="J207" s="82"/>
      <c r="K207" s="91">
        <v>3.25</v>
      </c>
      <c r="L207" s="94" t="s">
        <v>172</v>
      </c>
      <c r="M207" s="95">
        <v>4.6500000000000007E-2</v>
      </c>
      <c r="N207" s="95">
        <v>2.06E-2</v>
      </c>
      <c r="O207" s="91">
        <v>12</v>
      </c>
      <c r="P207" s="93">
        <v>108.56</v>
      </c>
      <c r="Q207" s="82"/>
      <c r="R207" s="91">
        <v>1.303E-2</v>
      </c>
      <c r="S207" s="92">
        <v>6.1866863540774646E-8</v>
      </c>
      <c r="T207" s="92">
        <v>4.9736055372757425E-7</v>
      </c>
      <c r="U207" s="92">
        <f>R207/'סכום נכסי הקרן'!$C$42</f>
        <v>1.0789329566493701E-7</v>
      </c>
    </row>
    <row r="208" spans="2:21" s="138" customFormat="1">
      <c r="B208" s="84" t="s">
        <v>781</v>
      </c>
      <c r="C208" s="82" t="s">
        <v>782</v>
      </c>
      <c r="D208" s="94" t="s">
        <v>128</v>
      </c>
      <c r="E208" s="94" t="s">
        <v>315</v>
      </c>
      <c r="F208" s="82" t="s">
        <v>783</v>
      </c>
      <c r="G208" s="94" t="s">
        <v>404</v>
      </c>
      <c r="H208" s="82" t="s">
        <v>571</v>
      </c>
      <c r="I208" s="82" t="s">
        <v>170</v>
      </c>
      <c r="J208" s="82"/>
      <c r="K208" s="91">
        <v>2.94</v>
      </c>
      <c r="L208" s="94" t="s">
        <v>172</v>
      </c>
      <c r="M208" s="95">
        <v>3.4000000000000002E-2</v>
      </c>
      <c r="N208" s="95">
        <v>2.4900000000000002E-2</v>
      </c>
      <c r="O208" s="91">
        <v>43918.26</v>
      </c>
      <c r="P208" s="93">
        <v>103.21</v>
      </c>
      <c r="Q208" s="82"/>
      <c r="R208" s="91">
        <v>45.328040000000001</v>
      </c>
      <c r="S208" s="92">
        <v>8.4552949660163671E-5</v>
      </c>
      <c r="T208" s="92">
        <v>1.7301902589244539E-3</v>
      </c>
      <c r="U208" s="92">
        <f>R208/'סכום נכסי הקרן'!$C$42</f>
        <v>3.7533320196715973E-4</v>
      </c>
    </row>
    <row r="209" spans="2:21" s="138" customFormat="1">
      <c r="B209" s="84" t="s">
        <v>784</v>
      </c>
      <c r="C209" s="82" t="s">
        <v>785</v>
      </c>
      <c r="D209" s="94" t="s">
        <v>128</v>
      </c>
      <c r="E209" s="94" t="s">
        <v>315</v>
      </c>
      <c r="F209" s="82" t="s">
        <v>597</v>
      </c>
      <c r="G209" s="94" t="s">
        <v>358</v>
      </c>
      <c r="H209" s="82" t="s">
        <v>571</v>
      </c>
      <c r="I209" s="82" t="s">
        <v>170</v>
      </c>
      <c r="J209" s="82"/>
      <c r="K209" s="91">
        <v>4.5100000000000007</v>
      </c>
      <c r="L209" s="94" t="s">
        <v>172</v>
      </c>
      <c r="M209" s="95">
        <v>3.7000000000000005E-2</v>
      </c>
      <c r="N209" s="95">
        <v>2.2600000000000002E-2</v>
      </c>
      <c r="O209" s="91">
        <v>16258</v>
      </c>
      <c r="P209" s="93">
        <v>106.6</v>
      </c>
      <c r="Q209" s="82"/>
      <c r="R209" s="91">
        <v>17.331029999999998</v>
      </c>
      <c r="S209" s="92">
        <v>6.5375658655840349E-5</v>
      </c>
      <c r="T209" s="92">
        <v>6.6153266903063704E-4</v>
      </c>
      <c r="U209" s="92">
        <f>R209/'סכום נכסי הקרן'!$C$42</f>
        <v>1.435074400589327E-4</v>
      </c>
    </row>
    <row r="210" spans="2:21" s="138" customFormat="1">
      <c r="B210" s="84" t="s">
        <v>786</v>
      </c>
      <c r="C210" s="82" t="s">
        <v>787</v>
      </c>
      <c r="D210" s="94" t="s">
        <v>128</v>
      </c>
      <c r="E210" s="94" t="s">
        <v>315</v>
      </c>
      <c r="F210" s="82" t="s">
        <v>788</v>
      </c>
      <c r="G210" s="94" t="s">
        <v>468</v>
      </c>
      <c r="H210" s="82" t="s">
        <v>571</v>
      </c>
      <c r="I210" s="82" t="s">
        <v>168</v>
      </c>
      <c r="J210" s="82"/>
      <c r="K210" s="91">
        <v>0.3</v>
      </c>
      <c r="L210" s="94" t="s">
        <v>172</v>
      </c>
      <c r="M210" s="95">
        <v>8.5000000000000006E-2</v>
      </c>
      <c r="N210" s="95">
        <v>7.4000000000000003E-3</v>
      </c>
      <c r="O210" s="91">
        <v>7359</v>
      </c>
      <c r="P210" s="93">
        <v>104.02</v>
      </c>
      <c r="Q210" s="82"/>
      <c r="R210" s="91">
        <v>7.6548299999999996</v>
      </c>
      <c r="S210" s="92">
        <v>2.6965213412662044E-5</v>
      </c>
      <c r="T210" s="92">
        <v>2.9218806504147712E-4</v>
      </c>
      <c r="U210" s="92">
        <f>R210/'סכום נכסי הקרן'!$C$42</f>
        <v>6.338486849231233E-5</v>
      </c>
    </row>
    <row r="211" spans="2:21" s="138" customFormat="1">
      <c r="B211" s="84" t="s">
        <v>789</v>
      </c>
      <c r="C211" s="82" t="s">
        <v>790</v>
      </c>
      <c r="D211" s="94" t="s">
        <v>128</v>
      </c>
      <c r="E211" s="94" t="s">
        <v>315</v>
      </c>
      <c r="F211" s="82" t="s">
        <v>609</v>
      </c>
      <c r="G211" s="94" t="s">
        <v>404</v>
      </c>
      <c r="H211" s="82" t="s">
        <v>604</v>
      </c>
      <c r="I211" s="82" t="s">
        <v>168</v>
      </c>
      <c r="J211" s="82"/>
      <c r="K211" s="91">
        <v>2.16</v>
      </c>
      <c r="L211" s="94" t="s">
        <v>172</v>
      </c>
      <c r="M211" s="95">
        <v>3.3000000000000002E-2</v>
      </c>
      <c r="N211" s="95">
        <v>2.2700000000000001E-2</v>
      </c>
      <c r="O211" s="91">
        <v>26557.599999999999</v>
      </c>
      <c r="P211" s="93">
        <v>102.68</v>
      </c>
      <c r="Q211" s="82"/>
      <c r="R211" s="91">
        <v>27.26934</v>
      </c>
      <c r="S211" s="92">
        <v>3.8845939979523937E-5</v>
      </c>
      <c r="T211" s="92">
        <v>1.0408821214263613E-3</v>
      </c>
      <c r="U211" s="92">
        <f>R211/'סכום נכסי הקרן'!$C$42</f>
        <v>2.2580038090619289E-4</v>
      </c>
    </row>
    <row r="212" spans="2:21" s="138" customFormat="1">
      <c r="B212" s="84" t="s">
        <v>791</v>
      </c>
      <c r="C212" s="82" t="s">
        <v>792</v>
      </c>
      <c r="D212" s="94" t="s">
        <v>128</v>
      </c>
      <c r="E212" s="94" t="s">
        <v>315</v>
      </c>
      <c r="F212" s="82" t="s">
        <v>615</v>
      </c>
      <c r="G212" s="94" t="s">
        <v>421</v>
      </c>
      <c r="H212" s="82" t="s">
        <v>604</v>
      </c>
      <c r="I212" s="82" t="s">
        <v>170</v>
      </c>
      <c r="J212" s="82"/>
      <c r="K212" s="91">
        <v>2.5799999999999996</v>
      </c>
      <c r="L212" s="94" t="s">
        <v>172</v>
      </c>
      <c r="M212" s="95">
        <v>0.06</v>
      </c>
      <c r="N212" s="95">
        <v>1.8800000000000001E-2</v>
      </c>
      <c r="O212" s="91">
        <v>55192.5</v>
      </c>
      <c r="P212" s="93">
        <v>110.84</v>
      </c>
      <c r="Q212" s="82"/>
      <c r="R212" s="91">
        <v>61.175370000000001</v>
      </c>
      <c r="S212" s="92">
        <v>8.9673135025441871E-5</v>
      </c>
      <c r="T212" s="92">
        <v>2.3350894779500561E-3</v>
      </c>
      <c r="U212" s="92">
        <f>R212/'סכום נכסי הקרן'!$C$42</f>
        <v>5.0655504856653242E-4</v>
      </c>
    </row>
    <row r="213" spans="2:21" s="138" customFormat="1">
      <c r="B213" s="84" t="s">
        <v>793</v>
      </c>
      <c r="C213" s="82" t="s">
        <v>794</v>
      </c>
      <c r="D213" s="94" t="s">
        <v>128</v>
      </c>
      <c r="E213" s="94" t="s">
        <v>315</v>
      </c>
      <c r="F213" s="82" t="s">
        <v>615</v>
      </c>
      <c r="G213" s="94" t="s">
        <v>421</v>
      </c>
      <c r="H213" s="82" t="s">
        <v>604</v>
      </c>
      <c r="I213" s="82" t="s">
        <v>170</v>
      </c>
      <c r="J213" s="82"/>
      <c r="K213" s="91">
        <v>4.6900000000000004</v>
      </c>
      <c r="L213" s="94" t="s">
        <v>172</v>
      </c>
      <c r="M213" s="95">
        <v>5.9000000000000004E-2</v>
      </c>
      <c r="N213" s="95">
        <v>2.8900000000000002E-2</v>
      </c>
      <c r="O213" s="91">
        <v>1304</v>
      </c>
      <c r="P213" s="93">
        <v>114.72</v>
      </c>
      <c r="Q213" s="82"/>
      <c r="R213" s="91">
        <v>1.4959500000000001</v>
      </c>
      <c r="S213" s="92">
        <v>1.8280254241327394E-6</v>
      </c>
      <c r="T213" s="92">
        <v>5.7101037632291998E-5</v>
      </c>
      <c r="U213" s="92">
        <f>R213/'סכום נכסי הקרן'!$C$42</f>
        <v>1.2387028062161361E-5</v>
      </c>
    </row>
    <row r="214" spans="2:21" s="138" customFormat="1">
      <c r="B214" s="84" t="s">
        <v>795</v>
      </c>
      <c r="C214" s="82" t="s">
        <v>796</v>
      </c>
      <c r="D214" s="94" t="s">
        <v>128</v>
      </c>
      <c r="E214" s="94" t="s">
        <v>315</v>
      </c>
      <c r="F214" s="82" t="s">
        <v>618</v>
      </c>
      <c r="G214" s="94" t="s">
        <v>358</v>
      </c>
      <c r="H214" s="82" t="s">
        <v>604</v>
      </c>
      <c r="I214" s="82" t="s">
        <v>170</v>
      </c>
      <c r="J214" s="82"/>
      <c r="K214" s="91">
        <v>5.14</v>
      </c>
      <c r="L214" s="94" t="s">
        <v>172</v>
      </c>
      <c r="M214" s="95">
        <v>6.9000000000000006E-2</v>
      </c>
      <c r="N214" s="95">
        <v>6.0100000000000001E-2</v>
      </c>
      <c r="O214" s="91">
        <v>114400</v>
      </c>
      <c r="P214" s="93">
        <v>105.81</v>
      </c>
      <c r="Q214" s="82"/>
      <c r="R214" s="91">
        <v>121.04664</v>
      </c>
      <c r="S214" s="92">
        <v>2.4785456310216851E-4</v>
      </c>
      <c r="T214" s="92">
        <v>4.6204009130669478E-3</v>
      </c>
      <c r="U214" s="92">
        <f>R214/'סכום נכסי הקרן'!$C$42</f>
        <v>1.0023116591532763E-3</v>
      </c>
    </row>
    <row r="215" spans="2:21" s="138" customFormat="1">
      <c r="B215" s="84" t="s">
        <v>797</v>
      </c>
      <c r="C215" s="82" t="s">
        <v>798</v>
      </c>
      <c r="D215" s="94" t="s">
        <v>128</v>
      </c>
      <c r="E215" s="94" t="s">
        <v>315</v>
      </c>
      <c r="F215" s="82" t="s">
        <v>799</v>
      </c>
      <c r="G215" s="94" t="s">
        <v>404</v>
      </c>
      <c r="H215" s="82" t="s">
        <v>604</v>
      </c>
      <c r="I215" s="82" t="s">
        <v>168</v>
      </c>
      <c r="J215" s="82"/>
      <c r="K215" s="91">
        <v>0.42000000000000004</v>
      </c>
      <c r="L215" s="94" t="s">
        <v>172</v>
      </c>
      <c r="M215" s="95">
        <v>2.3599999999999999E-2</v>
      </c>
      <c r="N215" s="95">
        <v>8.6E-3</v>
      </c>
      <c r="O215" s="91">
        <v>95.6</v>
      </c>
      <c r="P215" s="93">
        <v>100.82</v>
      </c>
      <c r="Q215" s="82"/>
      <c r="R215" s="91">
        <v>9.6390000000000003E-2</v>
      </c>
      <c r="S215" s="92">
        <v>9.3725490196078432E-6</v>
      </c>
      <c r="T215" s="92">
        <v>3.6792466441903978E-6</v>
      </c>
      <c r="U215" s="92">
        <f>R215/'סכום נכסי הקרן'!$C$42</f>
        <v>7.9814541589741206E-7</v>
      </c>
    </row>
    <row r="216" spans="2:21" s="138" customFormat="1">
      <c r="B216" s="84" t="s">
        <v>800</v>
      </c>
      <c r="C216" s="82" t="s">
        <v>801</v>
      </c>
      <c r="D216" s="94" t="s">
        <v>128</v>
      </c>
      <c r="E216" s="94" t="s">
        <v>315</v>
      </c>
      <c r="F216" s="82"/>
      <c r="G216" s="94" t="s">
        <v>358</v>
      </c>
      <c r="H216" s="82" t="s">
        <v>604</v>
      </c>
      <c r="I216" s="82" t="s">
        <v>168</v>
      </c>
      <c r="J216" s="82"/>
      <c r="K216" s="91">
        <v>4.58</v>
      </c>
      <c r="L216" s="94" t="s">
        <v>172</v>
      </c>
      <c r="M216" s="95">
        <v>4.5999999999999999E-2</v>
      </c>
      <c r="N216" s="95">
        <v>4.3999999999999997E-2</v>
      </c>
      <c r="O216" s="91">
        <v>23000</v>
      </c>
      <c r="P216" s="93">
        <v>102.22</v>
      </c>
      <c r="Q216" s="82"/>
      <c r="R216" s="91">
        <v>23.49738</v>
      </c>
      <c r="S216" s="92">
        <v>8.8461538461538465E-5</v>
      </c>
      <c r="T216" s="92">
        <v>8.9690482946640281E-4</v>
      </c>
      <c r="U216" s="92">
        <f>R216/'סכום נכסי הקרן'!$C$42</f>
        <v>1.945671348957312E-4</v>
      </c>
    </row>
    <row r="217" spans="2:21" s="138" customFormat="1">
      <c r="B217" s="84" t="s">
        <v>802</v>
      </c>
      <c r="C217" s="82" t="s">
        <v>803</v>
      </c>
      <c r="D217" s="94" t="s">
        <v>128</v>
      </c>
      <c r="E217" s="94" t="s">
        <v>315</v>
      </c>
      <c r="F217" s="82" t="s">
        <v>631</v>
      </c>
      <c r="G217" s="94" t="s">
        <v>358</v>
      </c>
      <c r="H217" s="82" t="s">
        <v>604</v>
      </c>
      <c r="I217" s="82" t="s">
        <v>168</v>
      </c>
      <c r="J217" s="82"/>
      <c r="K217" s="91">
        <v>0.90999999999999992</v>
      </c>
      <c r="L217" s="94" t="s">
        <v>172</v>
      </c>
      <c r="M217" s="95">
        <v>3.5099999999999999E-2</v>
      </c>
      <c r="N217" s="95">
        <v>1.0499999999999999E-2</v>
      </c>
      <c r="O217" s="91">
        <v>2156.8000000000002</v>
      </c>
      <c r="P217" s="93">
        <v>102.18</v>
      </c>
      <c r="Q217" s="82"/>
      <c r="R217" s="91">
        <v>2.2038200000000003</v>
      </c>
      <c r="S217" s="92">
        <v>1.293783982224867E-5</v>
      </c>
      <c r="T217" s="92">
        <v>8.4120731812425384E-5</v>
      </c>
      <c r="U217" s="92">
        <f>R217/'סכום נכסי הקרן'!$C$42</f>
        <v>1.8248457624888835E-5</v>
      </c>
    </row>
    <row r="218" spans="2:21" s="138" customFormat="1">
      <c r="B218" s="84" t="s">
        <v>804</v>
      </c>
      <c r="C218" s="82" t="s">
        <v>805</v>
      </c>
      <c r="D218" s="94" t="s">
        <v>128</v>
      </c>
      <c r="E218" s="94" t="s">
        <v>315</v>
      </c>
      <c r="F218" s="82" t="s">
        <v>638</v>
      </c>
      <c r="G218" s="94" t="s">
        <v>358</v>
      </c>
      <c r="H218" s="82" t="s">
        <v>604</v>
      </c>
      <c r="I218" s="82" t="s">
        <v>170</v>
      </c>
      <c r="J218" s="82"/>
      <c r="K218" s="91">
        <v>3.5799999999999992</v>
      </c>
      <c r="L218" s="94" t="s">
        <v>172</v>
      </c>
      <c r="M218" s="95">
        <v>5.74E-2</v>
      </c>
      <c r="N218" s="95">
        <v>2.6699999999999998E-2</v>
      </c>
      <c r="O218" s="91">
        <v>21109.4</v>
      </c>
      <c r="P218" s="93">
        <v>112.79</v>
      </c>
      <c r="Q218" s="82"/>
      <c r="R218" s="91">
        <v>23.8093</v>
      </c>
      <c r="S218" s="92">
        <v>5.2400081300627343E-5</v>
      </c>
      <c r="T218" s="92">
        <v>9.0881094642102328E-4</v>
      </c>
      <c r="U218" s="92">
        <f>R218/'סכום נכסי הקרן'!$C$42</f>
        <v>1.9714994969111165E-4</v>
      </c>
    </row>
    <row r="219" spans="2:21" s="138" customFormat="1">
      <c r="B219" s="84" t="s">
        <v>806</v>
      </c>
      <c r="C219" s="82" t="s">
        <v>807</v>
      </c>
      <c r="D219" s="94" t="s">
        <v>128</v>
      </c>
      <c r="E219" s="94" t="s">
        <v>315</v>
      </c>
      <c r="F219" s="82" t="s">
        <v>808</v>
      </c>
      <c r="G219" s="94" t="s">
        <v>404</v>
      </c>
      <c r="H219" s="82" t="s">
        <v>649</v>
      </c>
      <c r="I219" s="82" t="s">
        <v>168</v>
      </c>
      <c r="J219" s="82"/>
      <c r="K219" s="91">
        <v>1.8400000000000003</v>
      </c>
      <c r="L219" s="94" t="s">
        <v>172</v>
      </c>
      <c r="M219" s="95">
        <v>4.2999999999999997E-2</v>
      </c>
      <c r="N219" s="95">
        <v>2.8199999999999999E-2</v>
      </c>
      <c r="O219" s="91">
        <v>64193.22</v>
      </c>
      <c r="P219" s="93">
        <v>103.12</v>
      </c>
      <c r="Q219" s="82"/>
      <c r="R219" s="91">
        <v>66.19605</v>
      </c>
      <c r="S219" s="92">
        <v>1.1115939782750297E-4</v>
      </c>
      <c r="T219" s="92">
        <v>2.5267309349637905E-3</v>
      </c>
      <c r="U219" s="92">
        <f>R219/'סכום נכסי הקרן'!$C$42</f>
        <v>5.4812816534926731E-4</v>
      </c>
    </row>
    <row r="220" spans="2:21" s="138" customFormat="1">
      <c r="B220" s="84" t="s">
        <v>809</v>
      </c>
      <c r="C220" s="82" t="s">
        <v>810</v>
      </c>
      <c r="D220" s="94" t="s">
        <v>128</v>
      </c>
      <c r="E220" s="94" t="s">
        <v>315</v>
      </c>
      <c r="F220" s="82" t="s">
        <v>808</v>
      </c>
      <c r="G220" s="94" t="s">
        <v>404</v>
      </c>
      <c r="H220" s="82" t="s">
        <v>649</v>
      </c>
      <c r="I220" s="82" t="s">
        <v>168</v>
      </c>
      <c r="J220" s="82"/>
      <c r="K220" s="91">
        <v>2.76</v>
      </c>
      <c r="L220" s="94" t="s">
        <v>172</v>
      </c>
      <c r="M220" s="95">
        <v>4.2500000000000003E-2</v>
      </c>
      <c r="N220" s="95">
        <v>3.27E-2</v>
      </c>
      <c r="O220" s="91">
        <v>60994.080000000002</v>
      </c>
      <c r="P220" s="93">
        <v>103.4</v>
      </c>
      <c r="Q220" s="82"/>
      <c r="R220" s="91">
        <v>63.067879999999995</v>
      </c>
      <c r="S220" s="92">
        <v>1.0050868924277973E-4</v>
      </c>
      <c r="T220" s="92">
        <v>2.4073273767631774E-3</v>
      </c>
      <c r="U220" s="92">
        <f>R220/'סכום נכסי הקרן'!$C$42</f>
        <v>5.222257424252315E-4</v>
      </c>
    </row>
    <row r="221" spans="2:21" s="138" customFormat="1">
      <c r="B221" s="84" t="s">
        <v>811</v>
      </c>
      <c r="C221" s="82" t="s">
        <v>812</v>
      </c>
      <c r="D221" s="94" t="s">
        <v>128</v>
      </c>
      <c r="E221" s="94" t="s">
        <v>315</v>
      </c>
      <c r="F221" s="82" t="s">
        <v>813</v>
      </c>
      <c r="G221" s="94" t="s">
        <v>404</v>
      </c>
      <c r="H221" s="82" t="s">
        <v>649</v>
      </c>
      <c r="I221" s="82" t="s">
        <v>170</v>
      </c>
      <c r="J221" s="82"/>
      <c r="K221" s="91">
        <v>2.14</v>
      </c>
      <c r="L221" s="94" t="s">
        <v>172</v>
      </c>
      <c r="M221" s="95">
        <v>4.7E-2</v>
      </c>
      <c r="N221" s="95">
        <v>1.9299999999999998E-2</v>
      </c>
      <c r="O221" s="91">
        <v>4000</v>
      </c>
      <c r="P221" s="93">
        <v>106.37</v>
      </c>
      <c r="Q221" s="82"/>
      <c r="R221" s="91">
        <v>4.2548000000000004</v>
      </c>
      <c r="S221" s="92">
        <v>3.6316095293434049E-5</v>
      </c>
      <c r="T221" s="92">
        <v>1.6240749685342157E-4</v>
      </c>
      <c r="U221" s="92">
        <f>R221/'סכום נכסי הקרן'!$C$42</f>
        <v>3.523134262434183E-5</v>
      </c>
    </row>
    <row r="222" spans="2:21" s="138" customFormat="1">
      <c r="B222" s="84" t="s">
        <v>814</v>
      </c>
      <c r="C222" s="82" t="s">
        <v>815</v>
      </c>
      <c r="D222" s="94" t="s">
        <v>128</v>
      </c>
      <c r="E222" s="94" t="s">
        <v>315</v>
      </c>
      <c r="F222" s="82" t="s">
        <v>816</v>
      </c>
      <c r="G222" s="94" t="s">
        <v>421</v>
      </c>
      <c r="H222" s="82" t="s">
        <v>817</v>
      </c>
      <c r="I222" s="82"/>
      <c r="J222" s="82"/>
      <c r="K222" s="91">
        <v>5.3000000000000007</v>
      </c>
      <c r="L222" s="94" t="s">
        <v>172</v>
      </c>
      <c r="M222" s="95">
        <v>3.4500000000000003E-2</v>
      </c>
      <c r="N222" s="95">
        <v>0.29499999999999998</v>
      </c>
      <c r="O222" s="91">
        <v>0.1</v>
      </c>
      <c r="P222" s="93">
        <v>35.83</v>
      </c>
      <c r="Q222" s="82"/>
      <c r="R222" s="91">
        <v>2.9999999999999997E-5</v>
      </c>
      <c r="S222" s="92">
        <v>1.7128649290419325E-10</v>
      </c>
      <c r="T222" s="92">
        <v>1.1451125565485207E-9</v>
      </c>
      <c r="U222" s="92">
        <f>R222/'סכום נכסי הקרן'!$C$42</f>
        <v>2.4841127167675439E-10</v>
      </c>
    </row>
    <row r="223" spans="2:21" s="138" customFormat="1">
      <c r="B223" s="81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91"/>
      <c r="P223" s="93"/>
      <c r="Q223" s="82"/>
      <c r="R223" s="82"/>
      <c r="S223" s="82"/>
      <c r="T223" s="92"/>
      <c r="U223" s="82"/>
    </row>
    <row r="224" spans="2:21" s="138" customFormat="1">
      <c r="B224" s="99" t="s">
        <v>51</v>
      </c>
      <c r="C224" s="80"/>
      <c r="D224" s="80"/>
      <c r="E224" s="80"/>
      <c r="F224" s="80"/>
      <c r="G224" s="80"/>
      <c r="H224" s="80"/>
      <c r="I224" s="80"/>
      <c r="J224" s="80"/>
      <c r="K224" s="88">
        <v>4.24</v>
      </c>
      <c r="L224" s="80"/>
      <c r="M224" s="80"/>
      <c r="N224" s="101">
        <v>4.5199999999999997E-2</v>
      </c>
      <c r="O224" s="88"/>
      <c r="P224" s="90"/>
      <c r="Q224" s="80"/>
      <c r="R224" s="88">
        <v>67.014579999999995</v>
      </c>
      <c r="S224" s="80"/>
      <c r="T224" s="89">
        <v>2.5579745676608456E-3</v>
      </c>
      <c r="U224" s="89">
        <f>R224/'סכום נכסי הקרן'!$C$42</f>
        <v>5.5490590128945308E-4</v>
      </c>
    </row>
    <row r="225" spans="2:21" s="138" customFormat="1">
      <c r="B225" s="84" t="s">
        <v>818</v>
      </c>
      <c r="C225" s="82" t="s">
        <v>819</v>
      </c>
      <c r="D225" s="94" t="s">
        <v>128</v>
      </c>
      <c r="E225" s="94" t="s">
        <v>315</v>
      </c>
      <c r="F225" s="82" t="s">
        <v>615</v>
      </c>
      <c r="G225" s="94" t="s">
        <v>421</v>
      </c>
      <c r="H225" s="82" t="s">
        <v>604</v>
      </c>
      <c r="I225" s="82" t="s">
        <v>170</v>
      </c>
      <c r="J225" s="82"/>
      <c r="K225" s="91">
        <v>4.24</v>
      </c>
      <c r="L225" s="94" t="s">
        <v>172</v>
      </c>
      <c r="M225" s="95">
        <v>6.7000000000000004E-2</v>
      </c>
      <c r="N225" s="95">
        <v>4.5199999999999997E-2</v>
      </c>
      <c r="O225" s="91">
        <v>67911</v>
      </c>
      <c r="P225" s="93">
        <v>98.68</v>
      </c>
      <c r="Q225" s="82"/>
      <c r="R225" s="91">
        <v>67.014579999999995</v>
      </c>
      <c r="S225" s="92">
        <v>5.6390574750248487E-5</v>
      </c>
      <c r="T225" s="92">
        <v>2.5579745676608456E-3</v>
      </c>
      <c r="U225" s="92">
        <f>R225/'סכום נכסי הקרן'!$C$42</f>
        <v>5.5490590128945308E-4</v>
      </c>
    </row>
    <row r="226" spans="2:21" s="138" customFormat="1">
      <c r="B226" s="143"/>
    </row>
    <row r="227" spans="2:21" s="138" customFormat="1">
      <c r="B227" s="143"/>
    </row>
    <row r="228" spans="2:21" s="138" customFormat="1">
      <c r="B228" s="143"/>
    </row>
    <row r="229" spans="2:21" s="138" customFormat="1">
      <c r="B229" s="144" t="s">
        <v>256</v>
      </c>
    </row>
    <row r="230" spans="2:21" s="138" customFormat="1">
      <c r="B230" s="144" t="s">
        <v>120</v>
      </c>
    </row>
    <row r="231" spans="2:21" s="138" customFormat="1">
      <c r="B231" s="144" t="s">
        <v>241</v>
      </c>
    </row>
    <row r="232" spans="2:21" s="138" customFormat="1">
      <c r="B232" s="144" t="s">
        <v>251</v>
      </c>
    </row>
    <row r="233" spans="2:21" s="138" customFormat="1">
      <c r="B233" s="144" t="s">
        <v>249</v>
      </c>
    </row>
    <row r="234" spans="2:21" s="138" customFormat="1">
      <c r="B234" s="143"/>
    </row>
    <row r="235" spans="2:21" s="138" customFormat="1">
      <c r="B235" s="143"/>
    </row>
    <row r="236" spans="2:21" s="138" customFormat="1">
      <c r="B236" s="143"/>
    </row>
    <row r="237" spans="2:21" s="138" customFormat="1">
      <c r="B237" s="143"/>
    </row>
    <row r="238" spans="2:21" s="138" customFormat="1">
      <c r="B238" s="143"/>
    </row>
    <row r="239" spans="2:21" s="138" customFormat="1">
      <c r="B239" s="143"/>
    </row>
    <row r="240" spans="2:21" s="138" customFormat="1">
      <c r="B240" s="143"/>
    </row>
    <row r="241" spans="2:2" s="138" customFormat="1">
      <c r="B241" s="143"/>
    </row>
    <row r="242" spans="2:2" s="138" customFormat="1">
      <c r="B242" s="143"/>
    </row>
    <row r="243" spans="2:2" s="138" customFormat="1">
      <c r="B243" s="143"/>
    </row>
    <row r="244" spans="2:2" s="138" customFormat="1">
      <c r="B244" s="143"/>
    </row>
    <row r="245" spans="2:2" s="138" customFormat="1">
      <c r="B245" s="143"/>
    </row>
    <row r="246" spans="2:2" s="138" customFormat="1">
      <c r="B246" s="143"/>
    </row>
    <row r="247" spans="2:2" s="138" customFormat="1">
      <c r="B247" s="143"/>
    </row>
    <row r="248" spans="2:2" s="138" customFormat="1">
      <c r="B248" s="143"/>
    </row>
    <row r="249" spans="2:2" s="138" customFormat="1">
      <c r="B249" s="143"/>
    </row>
    <row r="250" spans="2:2" s="138" customFormat="1">
      <c r="B250" s="143"/>
    </row>
    <row r="251" spans="2:2" s="138" customFormat="1">
      <c r="B251" s="143"/>
    </row>
    <row r="252" spans="2:2" s="138" customFormat="1">
      <c r="B252" s="143"/>
    </row>
    <row r="253" spans="2:2" s="138" customFormat="1">
      <c r="B253" s="143"/>
    </row>
    <row r="254" spans="2:2" s="138" customFormat="1">
      <c r="B254" s="143"/>
    </row>
    <row r="255" spans="2:2" s="138" customFormat="1">
      <c r="B255" s="143"/>
    </row>
    <row r="256" spans="2:2" s="138" customFormat="1">
      <c r="B256" s="143"/>
    </row>
    <row r="257" spans="2:2" s="138" customFormat="1">
      <c r="B257" s="143"/>
    </row>
    <row r="258" spans="2:2" s="138" customFormat="1">
      <c r="B258" s="143"/>
    </row>
    <row r="259" spans="2:2" s="138" customFormat="1">
      <c r="B259" s="143"/>
    </row>
    <row r="260" spans="2:2" s="138" customFormat="1">
      <c r="B260" s="143"/>
    </row>
    <row r="261" spans="2:2" s="138" customFormat="1">
      <c r="B261" s="143"/>
    </row>
    <row r="262" spans="2:2" s="138" customFormat="1">
      <c r="B262" s="143"/>
    </row>
    <row r="263" spans="2:2" s="138" customFormat="1">
      <c r="B263" s="143"/>
    </row>
    <row r="264" spans="2:2" s="138" customFormat="1">
      <c r="B264" s="143"/>
    </row>
    <row r="265" spans="2:2" s="138" customFormat="1">
      <c r="B265" s="143"/>
    </row>
    <row r="266" spans="2:2" s="138" customFormat="1">
      <c r="B266" s="143"/>
    </row>
    <row r="267" spans="2:2" s="138" customFormat="1">
      <c r="B267" s="143"/>
    </row>
    <row r="268" spans="2:2" s="138" customFormat="1">
      <c r="B268" s="143"/>
    </row>
    <row r="269" spans="2:2" s="138" customFormat="1">
      <c r="B269" s="143"/>
    </row>
    <row r="270" spans="2:2" s="138" customFormat="1">
      <c r="B270" s="143"/>
    </row>
    <row r="271" spans="2:2" s="138" customFormat="1">
      <c r="B271" s="143"/>
    </row>
    <row r="272" spans="2:2" s="138" customFormat="1">
      <c r="B272" s="143"/>
    </row>
    <row r="273" spans="2:2" s="138" customFormat="1">
      <c r="B273" s="143"/>
    </row>
    <row r="274" spans="2:2" s="138" customFormat="1">
      <c r="B274" s="143"/>
    </row>
    <row r="275" spans="2:2" s="138" customFormat="1">
      <c r="B275" s="143"/>
    </row>
    <row r="276" spans="2:2" s="138" customFormat="1">
      <c r="B276" s="143"/>
    </row>
    <row r="277" spans="2:2" s="138" customFormat="1">
      <c r="B277" s="143"/>
    </row>
    <row r="278" spans="2:2" s="138" customFormat="1">
      <c r="B278" s="143"/>
    </row>
    <row r="279" spans="2:2" s="138" customFormat="1">
      <c r="B279" s="143"/>
    </row>
    <row r="280" spans="2:2" s="138" customFormat="1">
      <c r="B280" s="143"/>
    </row>
    <row r="281" spans="2:2" s="138" customFormat="1">
      <c r="B281" s="143"/>
    </row>
    <row r="282" spans="2:2" s="138" customFormat="1">
      <c r="B282" s="143"/>
    </row>
    <row r="283" spans="2:2" s="138" customFormat="1">
      <c r="B283" s="143"/>
    </row>
    <row r="284" spans="2:2" s="138" customFormat="1">
      <c r="B284" s="143"/>
    </row>
    <row r="285" spans="2:2" s="138" customFormat="1">
      <c r="B285" s="143"/>
    </row>
    <row r="286" spans="2:2" s="138" customFormat="1">
      <c r="B286" s="143"/>
    </row>
    <row r="287" spans="2:2" s="138" customFormat="1">
      <c r="B287" s="143"/>
    </row>
    <row r="288" spans="2:2" s="138" customFormat="1">
      <c r="B288" s="143"/>
    </row>
    <row r="289" spans="2:2" s="138" customFormat="1">
      <c r="B289" s="143"/>
    </row>
    <row r="290" spans="2:2" s="138" customFormat="1">
      <c r="B290" s="143"/>
    </row>
    <row r="291" spans="2:2" s="138" customFormat="1">
      <c r="B291" s="143"/>
    </row>
    <row r="292" spans="2:2" s="138" customFormat="1">
      <c r="B292" s="143"/>
    </row>
    <row r="293" spans="2:2" s="138" customFormat="1">
      <c r="B293" s="143"/>
    </row>
    <row r="294" spans="2:2" s="138" customFormat="1">
      <c r="B294" s="143"/>
    </row>
    <row r="295" spans="2:2" s="138" customFormat="1">
      <c r="B295" s="143"/>
    </row>
    <row r="296" spans="2:2" s="138" customFormat="1">
      <c r="B296" s="143"/>
    </row>
    <row r="297" spans="2:2" s="138" customFormat="1">
      <c r="B297" s="143"/>
    </row>
    <row r="298" spans="2:2" s="138" customFormat="1">
      <c r="B298" s="143"/>
    </row>
    <row r="299" spans="2:2" s="138" customFormat="1">
      <c r="B299" s="143"/>
    </row>
    <row r="300" spans="2:2" s="138" customFormat="1">
      <c r="B300" s="143"/>
    </row>
    <row r="301" spans="2:2" s="138" customFormat="1">
      <c r="B301" s="143"/>
    </row>
    <row r="302" spans="2:2" s="138" customFormat="1">
      <c r="B302" s="143"/>
    </row>
    <row r="303" spans="2:2" s="138" customFormat="1">
      <c r="B303" s="143"/>
    </row>
    <row r="304" spans="2:2" s="138" customFormat="1">
      <c r="B304" s="143"/>
    </row>
    <row r="305" spans="2:2" s="138" customFormat="1">
      <c r="B305" s="143"/>
    </row>
    <row r="306" spans="2:2" s="138" customFormat="1">
      <c r="B306" s="143"/>
    </row>
    <row r="307" spans="2:2" s="138" customFormat="1">
      <c r="B307" s="143"/>
    </row>
    <row r="308" spans="2:2" s="138" customFormat="1">
      <c r="B308" s="143"/>
    </row>
    <row r="309" spans="2:2" s="138" customFormat="1">
      <c r="B309" s="143"/>
    </row>
    <row r="310" spans="2:2" s="138" customFormat="1">
      <c r="B310" s="143"/>
    </row>
    <row r="311" spans="2:2" s="138" customFormat="1">
      <c r="B311" s="143"/>
    </row>
    <row r="312" spans="2:2" s="138" customFormat="1">
      <c r="B312" s="143"/>
    </row>
    <row r="313" spans="2:2" s="138" customFormat="1">
      <c r="B313" s="143"/>
    </row>
    <row r="314" spans="2:2" s="138" customFormat="1">
      <c r="B314" s="143"/>
    </row>
    <row r="315" spans="2:2" s="138" customFormat="1">
      <c r="B315" s="143"/>
    </row>
    <row r="316" spans="2:2" s="138" customFormat="1">
      <c r="B316" s="143"/>
    </row>
    <row r="317" spans="2:2" s="138" customFormat="1">
      <c r="B317" s="143"/>
    </row>
    <row r="318" spans="2:2" s="138" customFormat="1">
      <c r="B318" s="143"/>
    </row>
    <row r="319" spans="2:2" s="138" customFormat="1">
      <c r="B319" s="143"/>
    </row>
    <row r="320" spans="2:2" s="138" customFormat="1">
      <c r="B320" s="143"/>
    </row>
    <row r="321" spans="2:2" s="138" customFormat="1">
      <c r="B321" s="143"/>
    </row>
    <row r="322" spans="2:2" s="138" customFormat="1">
      <c r="B322" s="143"/>
    </row>
    <row r="323" spans="2:2" s="138" customFormat="1">
      <c r="B323" s="143"/>
    </row>
    <row r="324" spans="2:2" s="138" customFormat="1">
      <c r="B324" s="143"/>
    </row>
    <row r="325" spans="2:2" s="138" customFormat="1">
      <c r="B325" s="143"/>
    </row>
    <row r="326" spans="2:2" s="138" customFormat="1">
      <c r="B326" s="143"/>
    </row>
    <row r="327" spans="2:2" s="138" customFormat="1">
      <c r="B327" s="143"/>
    </row>
    <row r="328" spans="2:2" s="138" customFormat="1">
      <c r="B328" s="143"/>
    </row>
    <row r="329" spans="2:2" s="138" customFormat="1">
      <c r="B329" s="143"/>
    </row>
    <row r="330" spans="2:2" s="138" customFormat="1">
      <c r="B330" s="143"/>
    </row>
    <row r="331" spans="2:2" s="138" customFormat="1">
      <c r="B331" s="143"/>
    </row>
    <row r="332" spans="2:2" s="138" customFormat="1">
      <c r="B332" s="143"/>
    </row>
    <row r="333" spans="2:2" s="138" customFormat="1">
      <c r="B333" s="143"/>
    </row>
    <row r="334" spans="2:2" s="138" customFormat="1">
      <c r="B334" s="143"/>
    </row>
    <row r="335" spans="2:2" s="138" customFormat="1">
      <c r="B335" s="143"/>
    </row>
    <row r="336" spans="2:2" s="138" customFormat="1">
      <c r="B336" s="143"/>
    </row>
    <row r="337" spans="2:2" s="138" customFormat="1">
      <c r="B337" s="143"/>
    </row>
    <row r="338" spans="2:2" s="138" customFormat="1">
      <c r="B338" s="143"/>
    </row>
    <row r="339" spans="2:2" s="138" customFormat="1">
      <c r="B339" s="143"/>
    </row>
    <row r="340" spans="2:2" s="138" customFormat="1">
      <c r="B340" s="143"/>
    </row>
    <row r="341" spans="2:2" s="138" customFormat="1">
      <c r="B341" s="143"/>
    </row>
    <row r="342" spans="2:2" s="138" customFormat="1">
      <c r="B342" s="143"/>
    </row>
    <row r="343" spans="2:2" s="138" customFormat="1">
      <c r="B343" s="143"/>
    </row>
    <row r="344" spans="2:2" s="138" customFormat="1">
      <c r="B344" s="143"/>
    </row>
    <row r="345" spans="2:2" s="138" customFormat="1">
      <c r="B345" s="143"/>
    </row>
    <row r="346" spans="2:2" s="138" customFormat="1">
      <c r="B346" s="143"/>
    </row>
    <row r="347" spans="2:2" s="138" customFormat="1">
      <c r="B347" s="143"/>
    </row>
    <row r="348" spans="2:2" s="138" customFormat="1">
      <c r="B348" s="143"/>
    </row>
    <row r="349" spans="2:2" s="138" customFormat="1">
      <c r="B349" s="143"/>
    </row>
    <row r="350" spans="2:2" s="138" customFormat="1">
      <c r="B350" s="143"/>
    </row>
    <row r="351" spans="2:2" s="138" customFormat="1">
      <c r="B351" s="143"/>
    </row>
    <row r="352" spans="2:2" s="138" customFormat="1">
      <c r="B352" s="143"/>
    </row>
    <row r="353" spans="2:2" s="138" customFormat="1">
      <c r="B353" s="143"/>
    </row>
    <row r="354" spans="2:2" s="138" customFormat="1">
      <c r="B354" s="143"/>
    </row>
    <row r="355" spans="2:2" s="138" customFormat="1">
      <c r="B355" s="143"/>
    </row>
    <row r="356" spans="2:2" s="138" customFormat="1">
      <c r="B356" s="143"/>
    </row>
    <row r="357" spans="2:2" s="138" customFormat="1">
      <c r="B357" s="143"/>
    </row>
    <row r="358" spans="2:2" s="138" customFormat="1">
      <c r="B358" s="143"/>
    </row>
    <row r="359" spans="2:2" s="138" customFormat="1">
      <c r="B359" s="143"/>
    </row>
    <row r="360" spans="2:2" s="138" customFormat="1">
      <c r="B360" s="143"/>
    </row>
    <row r="361" spans="2:2" s="138" customFormat="1">
      <c r="B361" s="143"/>
    </row>
    <row r="362" spans="2:2" s="138" customFormat="1">
      <c r="B362" s="143"/>
    </row>
    <row r="363" spans="2:2" s="138" customFormat="1">
      <c r="B363" s="143"/>
    </row>
    <row r="364" spans="2:2" s="138" customFormat="1">
      <c r="B364" s="143"/>
    </row>
    <row r="365" spans="2:2" s="138" customFormat="1">
      <c r="B365" s="143"/>
    </row>
    <row r="366" spans="2:2" s="138" customFormat="1">
      <c r="B366" s="143"/>
    </row>
    <row r="367" spans="2:2" s="138" customFormat="1">
      <c r="B367" s="143"/>
    </row>
    <row r="368" spans="2:2" s="138" customFormat="1">
      <c r="B368" s="143"/>
    </row>
    <row r="369" spans="2:2" s="138" customFormat="1">
      <c r="B369" s="143"/>
    </row>
    <row r="370" spans="2:2" s="138" customFormat="1">
      <c r="B370" s="143"/>
    </row>
    <row r="371" spans="2:2" s="138" customFormat="1">
      <c r="B371" s="143"/>
    </row>
    <row r="372" spans="2:2" s="138" customFormat="1">
      <c r="B372" s="143"/>
    </row>
    <row r="373" spans="2:2" s="138" customFormat="1">
      <c r="B373" s="143"/>
    </row>
    <row r="374" spans="2:2" s="138" customFormat="1">
      <c r="B374" s="143"/>
    </row>
    <row r="375" spans="2:2" s="138" customFormat="1">
      <c r="B375" s="143"/>
    </row>
    <row r="376" spans="2:2" s="138" customFormat="1">
      <c r="B376" s="143"/>
    </row>
    <row r="377" spans="2:2" s="138" customFormat="1">
      <c r="B377" s="143"/>
    </row>
    <row r="378" spans="2:2" s="138" customFormat="1">
      <c r="B378" s="143"/>
    </row>
    <row r="379" spans="2:2" s="138" customFormat="1">
      <c r="B379" s="143"/>
    </row>
    <row r="380" spans="2:2" s="138" customFormat="1">
      <c r="B380" s="143"/>
    </row>
    <row r="381" spans="2:2" s="138" customFormat="1">
      <c r="B381" s="143"/>
    </row>
    <row r="382" spans="2:2" s="138" customFormat="1">
      <c r="B382" s="143"/>
    </row>
    <row r="383" spans="2:2" s="138" customFormat="1">
      <c r="B383" s="143"/>
    </row>
    <row r="384" spans="2:2" s="138" customFormat="1">
      <c r="B384" s="143"/>
    </row>
    <row r="385" spans="2:2" s="138" customFormat="1">
      <c r="B385" s="143"/>
    </row>
    <row r="386" spans="2:2" s="138" customFormat="1">
      <c r="B386" s="143"/>
    </row>
    <row r="387" spans="2:2" s="138" customFormat="1">
      <c r="B387" s="143"/>
    </row>
    <row r="388" spans="2:2" s="138" customFormat="1">
      <c r="B388" s="143"/>
    </row>
    <row r="389" spans="2:2" s="138" customFormat="1">
      <c r="B389" s="143"/>
    </row>
    <row r="390" spans="2:2" s="138" customFormat="1">
      <c r="B390" s="143"/>
    </row>
    <row r="391" spans="2:2" s="138" customFormat="1">
      <c r="B391" s="143"/>
    </row>
    <row r="392" spans="2:2" s="138" customFormat="1">
      <c r="B392" s="143"/>
    </row>
    <row r="393" spans="2:2" s="138" customFormat="1">
      <c r="B393" s="143"/>
    </row>
    <row r="394" spans="2:2" s="138" customFormat="1">
      <c r="B394" s="143"/>
    </row>
    <row r="395" spans="2:2" s="138" customFormat="1">
      <c r="B395" s="143"/>
    </row>
    <row r="396" spans="2:2" s="138" customFormat="1">
      <c r="B396" s="143"/>
    </row>
    <row r="397" spans="2:2" s="138" customFormat="1">
      <c r="B397" s="143"/>
    </row>
    <row r="398" spans="2:2" s="138" customFormat="1">
      <c r="B398" s="143"/>
    </row>
    <row r="399" spans="2:2" s="138" customFormat="1">
      <c r="B399" s="143"/>
    </row>
    <row r="400" spans="2:2" s="138" customFormat="1">
      <c r="B400" s="143"/>
    </row>
    <row r="401" spans="2:2" s="138" customFormat="1">
      <c r="B401" s="143"/>
    </row>
    <row r="402" spans="2:2" s="138" customFormat="1">
      <c r="B402" s="143"/>
    </row>
    <row r="403" spans="2:2" s="138" customFormat="1">
      <c r="B403" s="143"/>
    </row>
    <row r="404" spans="2:2" s="138" customFormat="1">
      <c r="B404" s="143"/>
    </row>
    <row r="405" spans="2:2" s="138" customFormat="1">
      <c r="B405" s="143"/>
    </row>
    <row r="406" spans="2:2" s="138" customFormat="1">
      <c r="B406" s="143"/>
    </row>
    <row r="407" spans="2:2" s="138" customFormat="1">
      <c r="B407" s="143"/>
    </row>
    <row r="408" spans="2:2" s="138" customFormat="1">
      <c r="B408" s="143"/>
    </row>
    <row r="409" spans="2:2" s="138" customFormat="1">
      <c r="B409" s="143"/>
    </row>
    <row r="410" spans="2:2" s="138" customFormat="1">
      <c r="B410" s="143"/>
    </row>
    <row r="411" spans="2:2" s="138" customFormat="1">
      <c r="B411" s="143"/>
    </row>
    <row r="412" spans="2:2" s="138" customFormat="1">
      <c r="B412" s="143"/>
    </row>
    <row r="413" spans="2:2" s="138" customFormat="1">
      <c r="B413" s="143"/>
    </row>
    <row r="414" spans="2:2" s="138" customFormat="1">
      <c r="B414" s="143"/>
    </row>
    <row r="415" spans="2:2" s="138" customFormat="1">
      <c r="B415" s="143"/>
    </row>
    <row r="416" spans="2:2" s="138" customFormat="1">
      <c r="B416" s="143"/>
    </row>
    <row r="417" spans="2:2" s="138" customFormat="1">
      <c r="B417" s="143"/>
    </row>
    <row r="418" spans="2:2" s="138" customFormat="1">
      <c r="B418" s="143"/>
    </row>
    <row r="419" spans="2:2" s="138" customFormat="1">
      <c r="B419" s="143"/>
    </row>
    <row r="420" spans="2:2" s="138" customFormat="1">
      <c r="B420" s="143"/>
    </row>
    <row r="421" spans="2:2" s="138" customFormat="1">
      <c r="B421" s="143"/>
    </row>
    <row r="422" spans="2:2" s="138" customFormat="1">
      <c r="B422" s="143"/>
    </row>
    <row r="423" spans="2:2" s="138" customFormat="1">
      <c r="B423" s="143"/>
    </row>
    <row r="424" spans="2:2" s="138" customFormat="1">
      <c r="B424" s="143"/>
    </row>
    <row r="425" spans="2:2" s="138" customFormat="1">
      <c r="B425" s="143"/>
    </row>
    <row r="426" spans="2:2" s="138" customFormat="1">
      <c r="B426" s="143"/>
    </row>
    <row r="427" spans="2:2" s="138" customFormat="1">
      <c r="B427" s="143"/>
    </row>
    <row r="428" spans="2:2" s="138" customFormat="1">
      <c r="B428" s="143"/>
    </row>
    <row r="429" spans="2:2" s="138" customFormat="1">
      <c r="B429" s="143"/>
    </row>
    <row r="430" spans="2:2" s="138" customFormat="1">
      <c r="B430" s="143"/>
    </row>
    <row r="431" spans="2:2" s="138" customFormat="1">
      <c r="B431" s="143"/>
    </row>
    <row r="432" spans="2:2" s="138" customFormat="1">
      <c r="B432" s="143"/>
    </row>
    <row r="433" spans="2:2" s="138" customFormat="1">
      <c r="B433" s="143"/>
    </row>
    <row r="434" spans="2:2" s="138" customFormat="1">
      <c r="B434" s="143"/>
    </row>
    <row r="435" spans="2:2" s="138" customFormat="1">
      <c r="B435" s="143"/>
    </row>
    <row r="436" spans="2:2" s="138" customFormat="1">
      <c r="B436" s="143"/>
    </row>
    <row r="437" spans="2:2" s="138" customFormat="1">
      <c r="B437" s="143"/>
    </row>
    <row r="438" spans="2:2" s="138" customFormat="1">
      <c r="B438" s="143"/>
    </row>
    <row r="439" spans="2:2" s="138" customFormat="1">
      <c r="B439" s="143"/>
    </row>
    <row r="440" spans="2:2" s="138" customFormat="1">
      <c r="B440" s="143"/>
    </row>
    <row r="441" spans="2:2" s="138" customFormat="1">
      <c r="B441" s="143"/>
    </row>
    <row r="442" spans="2:2" s="138" customFormat="1">
      <c r="B442" s="143"/>
    </row>
    <row r="443" spans="2:2" s="138" customFormat="1">
      <c r="B443" s="143"/>
    </row>
    <row r="444" spans="2:2" s="138" customFormat="1">
      <c r="B444" s="143"/>
    </row>
    <row r="445" spans="2:2" s="138" customFormat="1">
      <c r="B445" s="143"/>
    </row>
    <row r="446" spans="2:2" s="138" customFormat="1">
      <c r="B446" s="143"/>
    </row>
    <row r="447" spans="2:2" s="138" customFormat="1">
      <c r="B447" s="143"/>
    </row>
    <row r="448" spans="2:2" s="138" customFormat="1">
      <c r="B448" s="143"/>
    </row>
    <row r="449" spans="2:2" s="138" customFormat="1">
      <c r="B449" s="143"/>
    </row>
    <row r="450" spans="2:2" s="138" customFormat="1">
      <c r="B450" s="143"/>
    </row>
    <row r="451" spans="2:2" s="138" customFormat="1">
      <c r="B451" s="143"/>
    </row>
    <row r="452" spans="2:2" s="138" customFormat="1">
      <c r="B452" s="143"/>
    </row>
    <row r="453" spans="2:2" s="138" customFormat="1">
      <c r="B453" s="143"/>
    </row>
    <row r="454" spans="2:2" s="138" customFormat="1">
      <c r="B454" s="143"/>
    </row>
    <row r="455" spans="2:2" s="138" customFormat="1">
      <c r="B455" s="143"/>
    </row>
    <row r="456" spans="2:2" s="138" customFormat="1">
      <c r="B456" s="143"/>
    </row>
    <row r="457" spans="2:2" s="138" customFormat="1">
      <c r="B457" s="143"/>
    </row>
    <row r="458" spans="2:2" s="138" customFormat="1">
      <c r="B458" s="143"/>
    </row>
    <row r="459" spans="2:2" s="138" customFormat="1">
      <c r="B459" s="143"/>
    </row>
    <row r="460" spans="2:2" s="138" customFormat="1">
      <c r="B460" s="143"/>
    </row>
    <row r="461" spans="2:2" s="138" customFormat="1">
      <c r="B461" s="143"/>
    </row>
    <row r="462" spans="2:2" s="138" customFormat="1">
      <c r="B462" s="143"/>
    </row>
    <row r="463" spans="2:2" s="138" customFormat="1">
      <c r="B463" s="143"/>
    </row>
    <row r="464" spans="2:2" s="138" customFormat="1">
      <c r="B464" s="143"/>
    </row>
    <row r="465" spans="2:2" s="138" customFormat="1">
      <c r="B465" s="143"/>
    </row>
    <row r="466" spans="2:2" s="138" customFormat="1">
      <c r="B466" s="143"/>
    </row>
    <row r="467" spans="2:2" s="138" customFormat="1">
      <c r="B467" s="143"/>
    </row>
    <row r="468" spans="2:2" s="138" customFormat="1">
      <c r="B468" s="143"/>
    </row>
    <row r="469" spans="2:2" s="138" customFormat="1">
      <c r="B469" s="143"/>
    </row>
    <row r="470" spans="2:2" s="138" customFormat="1">
      <c r="B470" s="143"/>
    </row>
    <row r="471" spans="2:2" s="138" customFormat="1">
      <c r="B471" s="143"/>
    </row>
    <row r="472" spans="2:2" s="138" customFormat="1">
      <c r="B472" s="143"/>
    </row>
    <row r="473" spans="2:2" s="138" customFormat="1">
      <c r="B473" s="143"/>
    </row>
    <row r="474" spans="2:2" s="138" customFormat="1">
      <c r="B474" s="143"/>
    </row>
    <row r="475" spans="2:2" s="138" customFormat="1">
      <c r="B475" s="143"/>
    </row>
    <row r="476" spans="2:2" s="138" customFormat="1">
      <c r="B476" s="143"/>
    </row>
    <row r="477" spans="2:2" s="138" customFormat="1">
      <c r="B477" s="143"/>
    </row>
    <row r="478" spans="2:2" s="138" customFormat="1">
      <c r="B478" s="143"/>
    </row>
    <row r="479" spans="2:2" s="138" customFormat="1">
      <c r="B479" s="143"/>
    </row>
    <row r="480" spans="2:2" s="138" customFormat="1">
      <c r="B480" s="143"/>
    </row>
    <row r="481" spans="2:2" s="138" customFormat="1">
      <c r="B481" s="143"/>
    </row>
    <row r="482" spans="2:2" s="138" customFormat="1">
      <c r="B482" s="143"/>
    </row>
    <row r="483" spans="2:2" s="138" customFormat="1">
      <c r="B483" s="143"/>
    </row>
    <row r="484" spans="2:2" s="138" customFormat="1">
      <c r="B484" s="143"/>
    </row>
    <row r="485" spans="2:2" s="138" customFormat="1">
      <c r="B485" s="143"/>
    </row>
    <row r="486" spans="2:2" s="138" customFormat="1">
      <c r="B486" s="143"/>
    </row>
    <row r="487" spans="2:2" s="138" customFormat="1">
      <c r="B487" s="143"/>
    </row>
    <row r="488" spans="2:2" s="138" customFormat="1">
      <c r="B488" s="143"/>
    </row>
    <row r="489" spans="2:2" s="138" customFormat="1">
      <c r="B489" s="143"/>
    </row>
    <row r="490" spans="2:2" s="138" customFormat="1">
      <c r="B490" s="143"/>
    </row>
    <row r="491" spans="2:2" s="138" customFormat="1">
      <c r="B491" s="143"/>
    </row>
    <row r="492" spans="2:2" s="138" customFormat="1">
      <c r="B492" s="143"/>
    </row>
    <row r="493" spans="2:2" s="138" customFormat="1">
      <c r="B493" s="143"/>
    </row>
    <row r="494" spans="2:2" s="138" customFormat="1">
      <c r="B494" s="143"/>
    </row>
    <row r="495" spans="2:2" s="138" customFormat="1">
      <c r="B495" s="143"/>
    </row>
    <row r="496" spans="2:2" s="138" customFormat="1">
      <c r="B496" s="143"/>
    </row>
    <row r="497" spans="2:2" s="138" customFormat="1">
      <c r="B497" s="143"/>
    </row>
    <row r="498" spans="2:2" s="138" customFormat="1">
      <c r="B498" s="143"/>
    </row>
    <row r="499" spans="2:2" s="138" customFormat="1">
      <c r="B499" s="143"/>
    </row>
    <row r="500" spans="2:2" s="138" customFormat="1">
      <c r="B500" s="143"/>
    </row>
    <row r="501" spans="2:2" s="138" customFormat="1">
      <c r="B501" s="143"/>
    </row>
    <row r="502" spans="2:2" s="138" customFormat="1">
      <c r="B502" s="143"/>
    </row>
    <row r="503" spans="2:2" s="138" customFormat="1">
      <c r="B503" s="143"/>
    </row>
    <row r="504" spans="2:2" s="138" customFormat="1">
      <c r="B504" s="143"/>
    </row>
    <row r="505" spans="2:2" s="138" customFormat="1">
      <c r="B505" s="143"/>
    </row>
    <row r="506" spans="2:2" s="138" customFormat="1">
      <c r="B506" s="143"/>
    </row>
    <row r="507" spans="2:2" s="138" customFormat="1">
      <c r="B507" s="143"/>
    </row>
    <row r="508" spans="2:2" s="138" customFormat="1">
      <c r="B508" s="143"/>
    </row>
    <row r="509" spans="2:2" s="138" customFormat="1">
      <c r="B509" s="143"/>
    </row>
    <row r="510" spans="2:2" s="138" customFormat="1">
      <c r="B510" s="143"/>
    </row>
    <row r="511" spans="2:2" s="138" customFormat="1">
      <c r="B511" s="143"/>
    </row>
    <row r="512" spans="2:2" s="138" customFormat="1">
      <c r="B512" s="143"/>
    </row>
    <row r="513" spans="2:2" s="138" customFormat="1">
      <c r="B513" s="143"/>
    </row>
    <row r="514" spans="2:2" s="138" customFormat="1">
      <c r="B514" s="143"/>
    </row>
    <row r="515" spans="2:2" s="138" customFormat="1">
      <c r="B515" s="143"/>
    </row>
    <row r="516" spans="2:2" s="138" customFormat="1">
      <c r="B516" s="143"/>
    </row>
    <row r="517" spans="2:2" s="138" customFormat="1">
      <c r="B517" s="143"/>
    </row>
    <row r="518" spans="2:2" s="138" customFormat="1">
      <c r="B518" s="143"/>
    </row>
    <row r="519" spans="2:2" s="138" customFormat="1">
      <c r="B519" s="143"/>
    </row>
    <row r="520" spans="2:2" s="138" customFormat="1">
      <c r="B520" s="143"/>
    </row>
    <row r="521" spans="2:2" s="138" customFormat="1">
      <c r="B521" s="143"/>
    </row>
    <row r="522" spans="2:2" s="138" customFormat="1">
      <c r="B522" s="143"/>
    </row>
    <row r="523" spans="2:2" s="138" customFormat="1">
      <c r="B523" s="143"/>
    </row>
    <row r="524" spans="2:2" s="138" customFormat="1">
      <c r="B524" s="143"/>
    </row>
    <row r="525" spans="2:2" s="138" customFormat="1">
      <c r="B525" s="143"/>
    </row>
    <row r="526" spans="2:2" s="138" customFormat="1">
      <c r="B526" s="143"/>
    </row>
    <row r="527" spans="2:2" s="138" customFormat="1">
      <c r="B527" s="143"/>
    </row>
    <row r="528" spans="2:2" s="138" customFormat="1">
      <c r="B528" s="143"/>
    </row>
    <row r="529" spans="2:2" s="138" customFormat="1">
      <c r="B529" s="143"/>
    </row>
    <row r="530" spans="2:2" s="138" customFormat="1">
      <c r="B530" s="143"/>
    </row>
    <row r="531" spans="2:2" s="138" customFormat="1">
      <c r="B531" s="143"/>
    </row>
    <row r="532" spans="2:2" s="138" customFormat="1">
      <c r="B532" s="143"/>
    </row>
    <row r="533" spans="2:2" s="138" customFormat="1">
      <c r="B533" s="143"/>
    </row>
    <row r="534" spans="2:2" s="138" customFormat="1">
      <c r="B534" s="143"/>
    </row>
    <row r="535" spans="2:2" s="138" customFormat="1">
      <c r="B535" s="143"/>
    </row>
    <row r="536" spans="2:2" s="138" customFormat="1">
      <c r="B536" s="143"/>
    </row>
    <row r="537" spans="2:2" s="138" customFormat="1">
      <c r="B537" s="143"/>
    </row>
    <row r="538" spans="2:2" s="138" customFormat="1">
      <c r="B538" s="143"/>
    </row>
    <row r="539" spans="2:2" s="138" customFormat="1">
      <c r="B539" s="143"/>
    </row>
    <row r="540" spans="2:2" s="138" customFormat="1">
      <c r="B540" s="143"/>
    </row>
    <row r="541" spans="2:2" s="138" customFormat="1">
      <c r="B541" s="143"/>
    </row>
    <row r="542" spans="2:2" s="138" customFormat="1">
      <c r="B542" s="143"/>
    </row>
    <row r="543" spans="2:2" s="138" customFormat="1">
      <c r="B543" s="143"/>
    </row>
    <row r="544" spans="2:2" s="138" customFormat="1">
      <c r="B544" s="143"/>
    </row>
    <row r="545" spans="2:2" s="138" customFormat="1">
      <c r="B545" s="143"/>
    </row>
    <row r="546" spans="2:2" s="138" customFormat="1">
      <c r="B546" s="143"/>
    </row>
    <row r="547" spans="2:2" s="138" customFormat="1">
      <c r="B547" s="143"/>
    </row>
    <row r="548" spans="2:2" s="138" customFormat="1">
      <c r="B548" s="143"/>
    </row>
    <row r="549" spans="2:2" s="138" customFormat="1">
      <c r="B549" s="143"/>
    </row>
    <row r="550" spans="2:2" s="138" customFormat="1">
      <c r="B550" s="143"/>
    </row>
    <row r="551" spans="2:2" s="138" customFormat="1">
      <c r="B551" s="143"/>
    </row>
    <row r="552" spans="2:2" s="138" customFormat="1">
      <c r="B552" s="143"/>
    </row>
    <row r="553" spans="2:2" s="138" customFormat="1">
      <c r="B553" s="143"/>
    </row>
    <row r="554" spans="2:2" s="138" customFormat="1">
      <c r="B554" s="143"/>
    </row>
    <row r="555" spans="2:2" s="138" customFormat="1">
      <c r="B555" s="143"/>
    </row>
    <row r="556" spans="2:2" s="138" customFormat="1">
      <c r="B556" s="143"/>
    </row>
    <row r="557" spans="2:2" s="138" customFormat="1">
      <c r="B557" s="143"/>
    </row>
    <row r="558" spans="2:2" s="138" customFormat="1">
      <c r="B558" s="143"/>
    </row>
    <row r="559" spans="2:2" s="138" customFormat="1">
      <c r="B559" s="143"/>
    </row>
    <row r="560" spans="2:2" s="138" customFormat="1">
      <c r="B560" s="143"/>
    </row>
    <row r="561" spans="2:2" s="138" customFormat="1">
      <c r="B561" s="143"/>
    </row>
    <row r="562" spans="2:2" s="138" customFormat="1">
      <c r="B562" s="143"/>
    </row>
    <row r="563" spans="2:2" s="138" customFormat="1">
      <c r="B563" s="143"/>
    </row>
    <row r="564" spans="2:2" s="138" customFormat="1">
      <c r="B564" s="143"/>
    </row>
    <row r="565" spans="2:2" s="138" customFormat="1">
      <c r="B565" s="143"/>
    </row>
    <row r="566" spans="2:2" s="138" customFormat="1">
      <c r="B566" s="143"/>
    </row>
    <row r="567" spans="2:2" s="138" customFormat="1">
      <c r="B567" s="143"/>
    </row>
    <row r="568" spans="2:2" s="138" customFormat="1">
      <c r="B568" s="143"/>
    </row>
    <row r="569" spans="2:2" s="138" customFormat="1">
      <c r="B569" s="143"/>
    </row>
    <row r="570" spans="2:2" s="138" customFormat="1">
      <c r="B570" s="143"/>
    </row>
    <row r="571" spans="2:2" s="138" customFormat="1">
      <c r="B571" s="143"/>
    </row>
    <row r="572" spans="2:2" s="138" customFormat="1">
      <c r="B572" s="143"/>
    </row>
    <row r="573" spans="2:2" s="138" customFormat="1">
      <c r="B573" s="143"/>
    </row>
    <row r="574" spans="2:2" s="138" customFormat="1">
      <c r="B574" s="143"/>
    </row>
    <row r="575" spans="2:2" s="138" customFormat="1">
      <c r="B575" s="143"/>
    </row>
    <row r="576" spans="2:2" s="138" customFormat="1">
      <c r="B576" s="143"/>
    </row>
    <row r="577" spans="2:2" s="138" customFormat="1">
      <c r="B577" s="143"/>
    </row>
    <row r="578" spans="2:2" s="138" customFormat="1">
      <c r="B578" s="143"/>
    </row>
    <row r="579" spans="2:2" s="138" customFormat="1">
      <c r="B579" s="143"/>
    </row>
    <row r="580" spans="2:2" s="138" customFormat="1">
      <c r="B580" s="143"/>
    </row>
    <row r="581" spans="2:2" s="138" customFormat="1">
      <c r="B581" s="143"/>
    </row>
    <row r="582" spans="2:2" s="138" customFormat="1">
      <c r="B582" s="143"/>
    </row>
    <row r="583" spans="2:2" s="138" customFormat="1">
      <c r="B583" s="143"/>
    </row>
    <row r="584" spans="2:2" s="138" customFormat="1">
      <c r="B584" s="143"/>
    </row>
    <row r="585" spans="2:2" s="138" customFormat="1">
      <c r="B585" s="143"/>
    </row>
    <row r="586" spans="2:2" s="138" customFormat="1">
      <c r="B586" s="143"/>
    </row>
    <row r="587" spans="2:2" s="138" customFormat="1">
      <c r="B587" s="143"/>
    </row>
    <row r="588" spans="2:2" s="138" customFormat="1">
      <c r="B588" s="143"/>
    </row>
    <row r="589" spans="2:2" s="138" customFormat="1">
      <c r="B589" s="143"/>
    </row>
    <row r="590" spans="2:2" s="138" customFormat="1">
      <c r="B590" s="143"/>
    </row>
    <row r="591" spans="2:2" s="138" customFormat="1">
      <c r="B591" s="143"/>
    </row>
    <row r="592" spans="2:2" s="138" customFormat="1">
      <c r="B592" s="143"/>
    </row>
    <row r="593" spans="2:2" s="138" customFormat="1">
      <c r="B593" s="143"/>
    </row>
    <row r="594" spans="2:2" s="138" customFormat="1">
      <c r="B594" s="143"/>
    </row>
    <row r="595" spans="2:2" s="138" customFormat="1">
      <c r="B595" s="143"/>
    </row>
    <row r="596" spans="2:2" s="138" customFormat="1">
      <c r="B596" s="143"/>
    </row>
    <row r="597" spans="2:2" s="138" customFormat="1">
      <c r="B597" s="143"/>
    </row>
    <row r="598" spans="2:2" s="138" customFormat="1">
      <c r="B598" s="143"/>
    </row>
    <row r="599" spans="2:2" s="138" customFormat="1">
      <c r="B599" s="143"/>
    </row>
    <row r="600" spans="2:2" s="138" customFormat="1">
      <c r="B600" s="143"/>
    </row>
    <row r="601" spans="2:2" s="138" customFormat="1">
      <c r="B601" s="143"/>
    </row>
    <row r="602" spans="2:2" s="138" customFormat="1">
      <c r="B602" s="143"/>
    </row>
    <row r="603" spans="2:2" s="138" customFormat="1">
      <c r="B603" s="143"/>
    </row>
    <row r="604" spans="2:2" s="138" customFormat="1">
      <c r="B604" s="143"/>
    </row>
    <row r="605" spans="2:2" s="138" customFormat="1">
      <c r="B605" s="143"/>
    </row>
    <row r="606" spans="2:2" s="138" customFormat="1">
      <c r="B606" s="143"/>
    </row>
    <row r="607" spans="2:2" s="138" customFormat="1">
      <c r="B607" s="143"/>
    </row>
    <row r="608" spans="2:2" s="138" customFormat="1">
      <c r="B608" s="143"/>
    </row>
    <row r="609" spans="2:2" s="138" customFormat="1">
      <c r="B609" s="143"/>
    </row>
    <row r="610" spans="2:2" s="138" customFormat="1">
      <c r="B610" s="143"/>
    </row>
    <row r="611" spans="2:2" s="138" customFormat="1">
      <c r="B611" s="143"/>
    </row>
    <row r="612" spans="2:2" s="138" customFormat="1">
      <c r="B612" s="143"/>
    </row>
    <row r="613" spans="2:2" s="138" customFormat="1">
      <c r="B613" s="143"/>
    </row>
    <row r="614" spans="2:2" s="138" customFormat="1">
      <c r="B614" s="143"/>
    </row>
    <row r="615" spans="2:2" s="138" customFormat="1">
      <c r="B615" s="143"/>
    </row>
    <row r="616" spans="2:2" s="138" customFormat="1">
      <c r="B616" s="143"/>
    </row>
    <row r="617" spans="2:2" s="138" customFormat="1">
      <c r="B617" s="143"/>
    </row>
    <row r="618" spans="2:2" s="138" customFormat="1">
      <c r="B618" s="143"/>
    </row>
    <row r="619" spans="2:2" s="138" customFormat="1">
      <c r="B619" s="143"/>
    </row>
    <row r="620" spans="2:2" s="138" customFormat="1">
      <c r="B620" s="143"/>
    </row>
    <row r="621" spans="2:2" s="138" customFormat="1">
      <c r="B621" s="143"/>
    </row>
    <row r="622" spans="2:2" s="138" customFormat="1">
      <c r="B622" s="143"/>
    </row>
    <row r="623" spans="2:2" s="138" customFormat="1">
      <c r="B623" s="143"/>
    </row>
    <row r="624" spans="2:2" s="138" customFormat="1">
      <c r="B624" s="143"/>
    </row>
    <row r="625" spans="2:2" s="138" customFormat="1">
      <c r="B625" s="143"/>
    </row>
    <row r="626" spans="2:2" s="138" customFormat="1">
      <c r="B626" s="143"/>
    </row>
    <row r="627" spans="2:2" s="138" customFormat="1">
      <c r="B627" s="143"/>
    </row>
    <row r="628" spans="2:2" s="138" customFormat="1">
      <c r="B628" s="143"/>
    </row>
    <row r="629" spans="2:2" s="138" customFormat="1">
      <c r="B629" s="143"/>
    </row>
    <row r="630" spans="2:2" s="138" customFormat="1">
      <c r="B630" s="143"/>
    </row>
    <row r="631" spans="2:2" s="138" customFormat="1">
      <c r="B631" s="143"/>
    </row>
    <row r="632" spans="2:2" s="138" customFormat="1">
      <c r="B632" s="143"/>
    </row>
    <row r="633" spans="2:2" s="138" customFormat="1">
      <c r="B633" s="143"/>
    </row>
    <row r="634" spans="2:2" s="138" customFormat="1">
      <c r="B634" s="143"/>
    </row>
    <row r="635" spans="2:2" s="138" customFormat="1">
      <c r="B635" s="143"/>
    </row>
    <row r="636" spans="2:2" s="138" customFormat="1">
      <c r="B636" s="143"/>
    </row>
    <row r="637" spans="2:2" s="138" customFormat="1">
      <c r="B637" s="143"/>
    </row>
    <row r="638" spans="2:2" s="138" customFormat="1">
      <c r="B638" s="143"/>
    </row>
    <row r="639" spans="2:2" s="138" customFormat="1">
      <c r="B639" s="143"/>
    </row>
    <row r="640" spans="2:2" s="138" customFormat="1">
      <c r="B640" s="143"/>
    </row>
    <row r="641" spans="2:2" s="138" customFormat="1">
      <c r="B641" s="143"/>
    </row>
    <row r="642" spans="2:2" s="138" customFormat="1">
      <c r="B642" s="143"/>
    </row>
    <row r="643" spans="2:2" s="138" customFormat="1">
      <c r="B643" s="143"/>
    </row>
    <row r="644" spans="2:2" s="138" customFormat="1">
      <c r="B644" s="143"/>
    </row>
    <row r="645" spans="2:2" s="138" customFormat="1">
      <c r="B645" s="143"/>
    </row>
    <row r="646" spans="2:2" s="138" customFormat="1">
      <c r="B646" s="143"/>
    </row>
    <row r="647" spans="2:2" s="138" customFormat="1">
      <c r="B647" s="143"/>
    </row>
    <row r="648" spans="2:2" s="138" customFormat="1">
      <c r="B648" s="143"/>
    </row>
    <row r="649" spans="2:2" s="138" customFormat="1">
      <c r="B649" s="143"/>
    </row>
    <row r="650" spans="2:2" s="138" customFormat="1">
      <c r="B650" s="143"/>
    </row>
    <row r="651" spans="2:2" s="138" customFormat="1">
      <c r="B651" s="143"/>
    </row>
    <row r="652" spans="2:2" s="138" customFormat="1">
      <c r="B652" s="143"/>
    </row>
    <row r="653" spans="2:2" s="138" customFormat="1">
      <c r="B653" s="143"/>
    </row>
    <row r="654" spans="2:2" s="138" customFormat="1">
      <c r="B654" s="143"/>
    </row>
    <row r="655" spans="2:2" s="138" customFormat="1">
      <c r="B655" s="143"/>
    </row>
    <row r="656" spans="2:2" s="138" customFormat="1">
      <c r="B656" s="143"/>
    </row>
    <row r="657" spans="2:2" s="138" customFormat="1">
      <c r="B657" s="143"/>
    </row>
    <row r="658" spans="2:2" s="138" customFormat="1">
      <c r="B658" s="143"/>
    </row>
    <row r="659" spans="2:2" s="138" customFormat="1">
      <c r="B659" s="143"/>
    </row>
    <row r="660" spans="2:2" s="138" customFormat="1">
      <c r="B660" s="143"/>
    </row>
    <row r="661" spans="2:2" s="138" customFormat="1">
      <c r="B661" s="143"/>
    </row>
    <row r="662" spans="2:2" s="138" customFormat="1">
      <c r="B662" s="143"/>
    </row>
    <row r="663" spans="2:2" s="138" customFormat="1">
      <c r="B663" s="143"/>
    </row>
    <row r="664" spans="2:2" s="138" customFormat="1">
      <c r="B664" s="143"/>
    </row>
    <row r="665" spans="2:2" s="138" customFormat="1">
      <c r="B665" s="143"/>
    </row>
    <row r="666" spans="2:2" s="138" customFormat="1">
      <c r="B666" s="143"/>
    </row>
    <row r="667" spans="2:2" s="138" customFormat="1">
      <c r="B667" s="143"/>
    </row>
    <row r="668" spans="2:2" s="138" customFormat="1">
      <c r="B668" s="143"/>
    </row>
    <row r="669" spans="2:2" s="138" customFormat="1">
      <c r="B669" s="143"/>
    </row>
    <row r="670" spans="2:2" s="138" customFormat="1">
      <c r="B670" s="143"/>
    </row>
    <row r="671" spans="2:2" s="138" customFormat="1">
      <c r="B671" s="143"/>
    </row>
    <row r="672" spans="2:2" s="138" customFormat="1">
      <c r="B672" s="143"/>
    </row>
    <row r="673" spans="2:2" s="138" customFormat="1">
      <c r="B673" s="143"/>
    </row>
    <row r="674" spans="2:2" s="138" customFormat="1">
      <c r="B674" s="143"/>
    </row>
    <row r="675" spans="2:2" s="138" customFormat="1">
      <c r="B675" s="143"/>
    </row>
    <row r="676" spans="2:2" s="138" customFormat="1">
      <c r="B676" s="143"/>
    </row>
    <row r="677" spans="2:2" s="138" customFormat="1">
      <c r="B677" s="143"/>
    </row>
    <row r="678" spans="2:2" s="138" customFormat="1">
      <c r="B678" s="143"/>
    </row>
    <row r="679" spans="2:2" s="138" customFormat="1">
      <c r="B679" s="143"/>
    </row>
    <row r="680" spans="2:2" s="138" customFormat="1">
      <c r="B680" s="143"/>
    </row>
    <row r="681" spans="2:2" s="138" customFormat="1">
      <c r="B681" s="143"/>
    </row>
    <row r="682" spans="2:2" s="138" customFormat="1">
      <c r="B682" s="143"/>
    </row>
    <row r="683" spans="2:2" s="138" customFormat="1">
      <c r="B683" s="143"/>
    </row>
    <row r="684" spans="2:2" s="138" customFormat="1">
      <c r="B684" s="143"/>
    </row>
    <row r="685" spans="2:2" s="138" customFormat="1">
      <c r="B685" s="143"/>
    </row>
    <row r="686" spans="2:2" s="138" customFormat="1">
      <c r="B686" s="143"/>
    </row>
    <row r="687" spans="2:2" s="138" customFormat="1">
      <c r="B687" s="143"/>
    </row>
    <row r="688" spans="2:2" s="138" customFormat="1">
      <c r="B688" s="143"/>
    </row>
    <row r="689" spans="2:2" s="138" customFormat="1">
      <c r="B689" s="143"/>
    </row>
    <row r="690" spans="2:2" s="138" customFormat="1">
      <c r="B690" s="143"/>
    </row>
    <row r="691" spans="2:2" s="138" customFormat="1">
      <c r="B691" s="143"/>
    </row>
    <row r="692" spans="2:2" s="138" customFormat="1">
      <c r="B692" s="143"/>
    </row>
    <row r="693" spans="2:2" s="138" customFormat="1">
      <c r="B693" s="143"/>
    </row>
    <row r="694" spans="2:2" s="138" customFormat="1">
      <c r="B694" s="143"/>
    </row>
    <row r="695" spans="2:2" s="138" customFormat="1">
      <c r="B695" s="143"/>
    </row>
    <row r="696" spans="2:2" s="138" customFormat="1">
      <c r="B696" s="143"/>
    </row>
    <row r="697" spans="2:2" s="138" customFormat="1">
      <c r="B697" s="143"/>
    </row>
    <row r="698" spans="2:2" s="138" customFormat="1">
      <c r="B698" s="143"/>
    </row>
    <row r="699" spans="2:2" s="138" customFormat="1">
      <c r="B699" s="143"/>
    </row>
    <row r="700" spans="2:2" s="138" customFormat="1">
      <c r="B700" s="143"/>
    </row>
    <row r="701" spans="2:2" s="138" customFormat="1">
      <c r="B701" s="143"/>
    </row>
    <row r="702" spans="2:2" s="138" customFormat="1">
      <c r="B702" s="143"/>
    </row>
    <row r="703" spans="2:2" s="138" customFormat="1">
      <c r="B703" s="143"/>
    </row>
    <row r="704" spans="2:2" s="138" customFormat="1">
      <c r="B704" s="143"/>
    </row>
    <row r="705" spans="2:2" s="138" customFormat="1">
      <c r="B705" s="143"/>
    </row>
    <row r="706" spans="2:2" s="138" customFormat="1">
      <c r="B706" s="143"/>
    </row>
    <row r="707" spans="2:2" s="138" customFormat="1">
      <c r="B707" s="143"/>
    </row>
    <row r="708" spans="2:2" s="138" customFormat="1">
      <c r="B708" s="143"/>
    </row>
    <row r="709" spans="2:2" s="138" customFormat="1">
      <c r="B709" s="143"/>
    </row>
    <row r="710" spans="2:2" s="138" customFormat="1">
      <c r="B710" s="143"/>
    </row>
    <row r="711" spans="2:2" s="138" customFormat="1">
      <c r="B711" s="143"/>
    </row>
    <row r="712" spans="2:2" s="138" customFormat="1">
      <c r="B712" s="143"/>
    </row>
    <row r="713" spans="2:2" s="138" customFormat="1">
      <c r="B713" s="143"/>
    </row>
    <row r="714" spans="2:2" s="138" customFormat="1">
      <c r="B714" s="143"/>
    </row>
    <row r="715" spans="2:2" s="138" customFormat="1">
      <c r="B715" s="143"/>
    </row>
    <row r="716" spans="2:2" s="138" customFormat="1">
      <c r="B716" s="143"/>
    </row>
    <row r="717" spans="2:2" s="138" customFormat="1">
      <c r="B717" s="143"/>
    </row>
    <row r="718" spans="2:2" s="138" customFormat="1">
      <c r="B718" s="143"/>
    </row>
    <row r="719" spans="2:2" s="138" customFormat="1">
      <c r="B719" s="143"/>
    </row>
    <row r="720" spans="2:2" s="138" customFormat="1">
      <c r="B720" s="143"/>
    </row>
    <row r="721" spans="2:2" s="138" customFormat="1">
      <c r="B721" s="143"/>
    </row>
    <row r="722" spans="2:2" s="138" customFormat="1">
      <c r="B722" s="143"/>
    </row>
    <row r="723" spans="2:2" s="138" customFormat="1">
      <c r="B723" s="143"/>
    </row>
    <row r="724" spans="2:2" s="138" customFormat="1">
      <c r="B724" s="143"/>
    </row>
    <row r="725" spans="2:2" s="138" customFormat="1">
      <c r="B725" s="143"/>
    </row>
    <row r="726" spans="2:2" s="138" customFormat="1">
      <c r="B726" s="143"/>
    </row>
    <row r="727" spans="2:2" s="138" customFormat="1">
      <c r="B727" s="143"/>
    </row>
    <row r="728" spans="2:2" s="138" customFormat="1">
      <c r="B728" s="143"/>
    </row>
    <row r="729" spans="2:2" s="138" customFormat="1">
      <c r="B729" s="143"/>
    </row>
    <row r="730" spans="2:2" s="138" customFormat="1">
      <c r="B730" s="143"/>
    </row>
    <row r="731" spans="2:2" s="138" customFormat="1">
      <c r="B731" s="143"/>
    </row>
    <row r="732" spans="2:2" s="138" customFormat="1">
      <c r="B732" s="143"/>
    </row>
    <row r="733" spans="2:2" s="138" customFormat="1">
      <c r="B733" s="143"/>
    </row>
    <row r="734" spans="2:2" s="138" customFormat="1">
      <c r="B734" s="143"/>
    </row>
    <row r="735" spans="2:2" s="138" customFormat="1">
      <c r="B735" s="143"/>
    </row>
    <row r="736" spans="2:2" s="138" customFormat="1">
      <c r="B736" s="143"/>
    </row>
    <row r="737" spans="2:2" s="138" customFormat="1">
      <c r="B737" s="143"/>
    </row>
    <row r="738" spans="2:2" s="138" customFormat="1">
      <c r="B738" s="143"/>
    </row>
    <row r="739" spans="2:2" s="138" customFormat="1">
      <c r="B739" s="143"/>
    </row>
    <row r="740" spans="2:2" s="138" customFormat="1">
      <c r="B740" s="143"/>
    </row>
    <row r="741" spans="2:2" s="138" customFormat="1">
      <c r="B741" s="143"/>
    </row>
    <row r="742" spans="2:2" s="138" customFormat="1">
      <c r="B742" s="143"/>
    </row>
    <row r="743" spans="2:2" s="138" customFormat="1">
      <c r="B743" s="143"/>
    </row>
    <row r="744" spans="2:2" s="138" customFormat="1">
      <c r="B744" s="143"/>
    </row>
    <row r="745" spans="2:2" s="138" customFormat="1">
      <c r="B745" s="143"/>
    </row>
    <row r="746" spans="2:2" s="138" customFormat="1">
      <c r="B746" s="143"/>
    </row>
    <row r="747" spans="2:2" s="138" customFormat="1">
      <c r="B747" s="143"/>
    </row>
    <row r="748" spans="2:2" s="138" customFormat="1">
      <c r="B748" s="143"/>
    </row>
    <row r="749" spans="2:2" s="138" customFormat="1">
      <c r="B749" s="143"/>
    </row>
    <row r="750" spans="2:2" s="138" customFormat="1">
      <c r="B750" s="143"/>
    </row>
    <row r="751" spans="2:2" s="138" customFormat="1">
      <c r="B751" s="143"/>
    </row>
    <row r="752" spans="2:2" s="138" customFormat="1">
      <c r="B752" s="143"/>
    </row>
    <row r="753" spans="2:2" s="138" customFormat="1">
      <c r="B753" s="143"/>
    </row>
    <row r="754" spans="2:2" s="138" customFormat="1">
      <c r="B754" s="143"/>
    </row>
    <row r="755" spans="2:2" s="138" customFormat="1">
      <c r="B755" s="143"/>
    </row>
    <row r="756" spans="2:2" s="138" customFormat="1">
      <c r="B756" s="143"/>
    </row>
    <row r="757" spans="2:2" s="138" customFormat="1">
      <c r="B757" s="143"/>
    </row>
    <row r="758" spans="2:2" s="138" customFormat="1">
      <c r="B758" s="143"/>
    </row>
    <row r="759" spans="2:2" s="138" customFormat="1">
      <c r="B759" s="143"/>
    </row>
    <row r="760" spans="2:2" s="138" customFormat="1">
      <c r="B760" s="143"/>
    </row>
    <row r="761" spans="2:2" s="138" customFormat="1">
      <c r="B761" s="143"/>
    </row>
    <row r="762" spans="2:2" s="138" customFormat="1">
      <c r="B762" s="143"/>
    </row>
    <row r="763" spans="2:2" s="138" customFormat="1">
      <c r="B763" s="143"/>
    </row>
    <row r="764" spans="2:2" s="138" customFormat="1">
      <c r="B764" s="143"/>
    </row>
    <row r="765" spans="2:2" s="138" customFormat="1">
      <c r="B765" s="143"/>
    </row>
    <row r="766" spans="2:2" s="138" customFormat="1">
      <c r="B766" s="143"/>
    </row>
    <row r="767" spans="2:2" s="138" customFormat="1">
      <c r="B767" s="143"/>
    </row>
    <row r="768" spans="2:2" s="138" customFormat="1">
      <c r="B768" s="143"/>
    </row>
    <row r="769" spans="2:2" s="138" customFormat="1">
      <c r="B769" s="143"/>
    </row>
    <row r="770" spans="2:2" s="138" customFormat="1">
      <c r="B770" s="143"/>
    </row>
    <row r="771" spans="2:2" s="138" customFormat="1">
      <c r="B771" s="143"/>
    </row>
    <row r="772" spans="2:2" s="138" customFormat="1">
      <c r="B772" s="143"/>
    </row>
    <row r="773" spans="2:2" s="138" customFormat="1">
      <c r="B773" s="143"/>
    </row>
    <row r="774" spans="2:2" s="138" customFormat="1">
      <c r="B774" s="143"/>
    </row>
    <row r="775" spans="2:2" s="138" customFormat="1">
      <c r="B775" s="143"/>
    </row>
    <row r="776" spans="2:2" s="138" customFormat="1">
      <c r="B776" s="143"/>
    </row>
    <row r="777" spans="2:2" s="138" customFormat="1">
      <c r="B777" s="143"/>
    </row>
    <row r="778" spans="2:2" s="138" customFormat="1">
      <c r="B778" s="143"/>
    </row>
    <row r="779" spans="2:2" s="138" customFormat="1">
      <c r="B779" s="143"/>
    </row>
    <row r="780" spans="2:2" s="138" customFormat="1">
      <c r="B780" s="143"/>
    </row>
    <row r="781" spans="2:2" s="138" customFormat="1">
      <c r="B781" s="143"/>
    </row>
    <row r="782" spans="2:2" s="138" customFormat="1">
      <c r="B782" s="143"/>
    </row>
    <row r="783" spans="2:2" s="138" customFormat="1">
      <c r="B783" s="143"/>
    </row>
    <row r="784" spans="2:2" s="138" customFormat="1">
      <c r="B784" s="143"/>
    </row>
    <row r="785" spans="2:2" s="138" customFormat="1">
      <c r="B785" s="143"/>
    </row>
    <row r="786" spans="2:2" s="138" customFormat="1">
      <c r="B786" s="143"/>
    </row>
    <row r="787" spans="2:2" s="138" customFormat="1">
      <c r="B787" s="143"/>
    </row>
    <row r="788" spans="2:2" s="138" customFormat="1">
      <c r="B788" s="143"/>
    </row>
    <row r="789" spans="2:2" s="138" customFormat="1">
      <c r="B789" s="143"/>
    </row>
    <row r="790" spans="2:2" s="138" customFormat="1">
      <c r="B790" s="143"/>
    </row>
    <row r="791" spans="2:2" s="138" customFormat="1">
      <c r="B791" s="143"/>
    </row>
    <row r="792" spans="2:2" s="138" customFormat="1">
      <c r="B792" s="143"/>
    </row>
    <row r="793" spans="2:2" s="138" customFormat="1">
      <c r="B793" s="143"/>
    </row>
    <row r="794" spans="2:2" s="138" customFormat="1">
      <c r="B794" s="143"/>
    </row>
    <row r="795" spans="2:2" s="138" customFormat="1">
      <c r="B795" s="143"/>
    </row>
    <row r="796" spans="2:2" s="138" customFormat="1">
      <c r="B796" s="145"/>
    </row>
    <row r="797" spans="2:2" s="138" customFormat="1">
      <c r="B797" s="145"/>
    </row>
    <row r="798" spans="2:2" s="138" customFormat="1">
      <c r="B798" s="142"/>
    </row>
    <row r="799" spans="2:2" s="138" customFormat="1">
      <c r="B799" s="143"/>
    </row>
    <row r="800" spans="2:2" s="138" customFormat="1">
      <c r="B800" s="143"/>
    </row>
    <row r="801" spans="2:2" s="138" customFormat="1">
      <c r="B801" s="143"/>
    </row>
    <row r="802" spans="2:2" s="138" customFormat="1">
      <c r="B802" s="143"/>
    </row>
    <row r="803" spans="2:2" s="138" customFormat="1">
      <c r="B803" s="143"/>
    </row>
    <row r="804" spans="2:2" s="138" customFormat="1">
      <c r="B804" s="143"/>
    </row>
    <row r="805" spans="2:2" s="138" customFormat="1">
      <c r="B805" s="143"/>
    </row>
    <row r="806" spans="2:2" s="138" customFormat="1">
      <c r="B806" s="143"/>
    </row>
    <row r="807" spans="2:2" s="138" customFormat="1">
      <c r="B807" s="143"/>
    </row>
    <row r="808" spans="2:2" s="138" customFormat="1">
      <c r="B808" s="143"/>
    </row>
    <row r="809" spans="2:2" s="138" customFormat="1">
      <c r="B809" s="143"/>
    </row>
    <row r="810" spans="2:2" s="138" customFormat="1">
      <c r="B810" s="143"/>
    </row>
    <row r="811" spans="2:2" s="138" customFormat="1">
      <c r="B811" s="143"/>
    </row>
    <row r="812" spans="2:2" s="138" customFormat="1">
      <c r="B812" s="143"/>
    </row>
    <row r="813" spans="2:2" s="138" customFormat="1">
      <c r="B813" s="143"/>
    </row>
    <row r="814" spans="2:2" s="138" customFormat="1">
      <c r="B814" s="143"/>
    </row>
    <row r="815" spans="2:2" s="138" customFormat="1">
      <c r="B815" s="143"/>
    </row>
    <row r="816" spans="2:2" s="138" customFormat="1">
      <c r="B816" s="143"/>
    </row>
    <row r="817" spans="2:2" s="138" customFormat="1">
      <c r="B817" s="143"/>
    </row>
    <row r="818" spans="2:2" s="138" customFormat="1">
      <c r="B818" s="143"/>
    </row>
    <row r="819" spans="2:2" s="138" customFormat="1">
      <c r="B819" s="143"/>
    </row>
    <row r="820" spans="2:2" s="138" customFormat="1">
      <c r="B820" s="143"/>
    </row>
    <row r="821" spans="2:2" s="138" customFormat="1">
      <c r="B821" s="143"/>
    </row>
    <row r="822" spans="2:2" s="138" customFormat="1">
      <c r="B822" s="143"/>
    </row>
    <row r="823" spans="2:2" s="138" customFormat="1">
      <c r="B823" s="143"/>
    </row>
    <row r="824" spans="2:2" s="138" customFormat="1">
      <c r="B824" s="143"/>
    </row>
    <row r="825" spans="2:2" s="138" customFormat="1">
      <c r="B825" s="143"/>
    </row>
    <row r="826" spans="2:2" s="138" customFormat="1">
      <c r="B826" s="143"/>
    </row>
    <row r="827" spans="2:2" s="138" customFormat="1">
      <c r="B827" s="143"/>
    </row>
    <row r="828" spans="2:2" s="138" customFormat="1">
      <c r="B828" s="143"/>
    </row>
    <row r="829" spans="2:2" s="138" customFormat="1">
      <c r="B829" s="143"/>
    </row>
    <row r="830" spans="2:2" s="138" customFormat="1">
      <c r="B830" s="143"/>
    </row>
  </sheetData>
  <sheetProtection sheet="1" objects="1" scenarios="1"/>
  <mergeCells count="2">
    <mergeCell ref="B6:U6"/>
    <mergeCell ref="B7:U7"/>
  </mergeCells>
  <phoneticPr fontId="5" type="noConversion"/>
  <conditionalFormatting sqref="B12:B225">
    <cfRule type="cellIs" dxfId="18" priority="2" operator="equal">
      <formula>"NR3"</formula>
    </cfRule>
  </conditionalFormatting>
  <conditionalFormatting sqref="B12:B225">
    <cfRule type="containsText" dxfId="1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31 B233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zoomScale="85" zoomScaleNormal="85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710937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187</v>
      </c>
      <c r="C1" s="76" t="s" vm="1">
        <v>257</v>
      </c>
    </row>
    <row r="2" spans="2:61">
      <c r="B2" s="56" t="s">
        <v>186</v>
      </c>
      <c r="C2" s="76" t="s">
        <v>258</v>
      </c>
    </row>
    <row r="3" spans="2:61">
      <c r="B3" s="56" t="s">
        <v>188</v>
      </c>
      <c r="C3" s="76" t="s">
        <v>259</v>
      </c>
    </row>
    <row r="4" spans="2:61">
      <c r="B4" s="56" t="s">
        <v>189</v>
      </c>
      <c r="C4" s="76">
        <v>2208</v>
      </c>
    </row>
    <row r="6" spans="2:61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5"/>
      <c r="BI6" s="3"/>
    </row>
    <row r="7" spans="2:61" ht="26.25" customHeight="1">
      <c r="B7" s="193" t="s">
        <v>97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5"/>
      <c r="BE7" s="3"/>
      <c r="BI7" s="3"/>
    </row>
    <row r="8" spans="2:61" s="3" customFormat="1" ht="63">
      <c r="B8" s="22" t="s">
        <v>123</v>
      </c>
      <c r="C8" s="30" t="s">
        <v>49</v>
      </c>
      <c r="D8" s="30" t="s">
        <v>127</v>
      </c>
      <c r="E8" s="30" t="s">
        <v>233</v>
      </c>
      <c r="F8" s="30" t="s">
        <v>125</v>
      </c>
      <c r="G8" s="30" t="s">
        <v>68</v>
      </c>
      <c r="H8" s="30" t="s">
        <v>109</v>
      </c>
      <c r="I8" s="13" t="s">
        <v>243</v>
      </c>
      <c r="J8" s="13" t="s">
        <v>242</v>
      </c>
      <c r="K8" s="13" t="s">
        <v>65</v>
      </c>
      <c r="L8" s="13" t="s">
        <v>62</v>
      </c>
      <c r="M8" s="30" t="s">
        <v>190</v>
      </c>
      <c r="N8" s="14" t="s">
        <v>192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252</v>
      </c>
      <c r="J9" s="16"/>
      <c r="K9" s="16" t="s">
        <v>246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102" t="s">
        <v>32</v>
      </c>
      <c r="C11" s="78"/>
      <c r="D11" s="78"/>
      <c r="E11" s="78"/>
      <c r="F11" s="78"/>
      <c r="G11" s="78"/>
      <c r="H11" s="78"/>
      <c r="I11" s="85"/>
      <c r="J11" s="87"/>
      <c r="K11" s="85">
        <v>8300.5743500000026</v>
      </c>
      <c r="L11" s="78"/>
      <c r="M11" s="86">
        <v>1</v>
      </c>
      <c r="N11" s="86">
        <f>K11/'סכום נכסי הקרן'!$C$42</f>
        <v>6.8731874331031673E-2</v>
      </c>
      <c r="BE11" s="1"/>
      <c r="BF11" s="3"/>
      <c r="BG11" s="1"/>
      <c r="BI11" s="1"/>
    </row>
    <row r="12" spans="2:61" s="138" customFormat="1" ht="20.25">
      <c r="B12" s="103" t="s">
        <v>239</v>
      </c>
      <c r="C12" s="80"/>
      <c r="D12" s="80"/>
      <c r="E12" s="80"/>
      <c r="F12" s="80"/>
      <c r="G12" s="80"/>
      <c r="H12" s="80"/>
      <c r="I12" s="88"/>
      <c r="J12" s="90"/>
      <c r="K12" s="88">
        <v>7791.3265900000006</v>
      </c>
      <c r="L12" s="80"/>
      <c r="M12" s="89">
        <v>0.93864909360157689</v>
      </c>
      <c r="N12" s="89">
        <f>K12/'סכום נכסי הקרן'!$C$42</f>
        <v>6.4515111542360365E-2</v>
      </c>
      <c r="BF12" s="141"/>
    </row>
    <row r="13" spans="2:61" s="138" customFormat="1">
      <c r="B13" s="104" t="s">
        <v>820</v>
      </c>
      <c r="C13" s="80"/>
      <c r="D13" s="80"/>
      <c r="E13" s="80"/>
      <c r="F13" s="80"/>
      <c r="G13" s="80"/>
      <c r="H13" s="80"/>
      <c r="I13" s="88"/>
      <c r="J13" s="90"/>
      <c r="K13" s="88">
        <v>5959.5229400000007</v>
      </c>
      <c r="L13" s="80"/>
      <c r="M13" s="89">
        <v>0.71796512972623383</v>
      </c>
      <c r="N13" s="89">
        <f>K13/'סכום נכסי הקרן'!$C$42</f>
        <v>4.9347089070406351E-2</v>
      </c>
    </row>
    <row r="14" spans="2:61" s="138" customFormat="1">
      <c r="B14" s="105" t="s">
        <v>821</v>
      </c>
      <c r="C14" s="82" t="s">
        <v>822</v>
      </c>
      <c r="D14" s="94" t="s">
        <v>128</v>
      </c>
      <c r="E14" s="94" t="s">
        <v>315</v>
      </c>
      <c r="F14" s="82" t="s">
        <v>823</v>
      </c>
      <c r="G14" s="94" t="s">
        <v>824</v>
      </c>
      <c r="H14" s="94" t="s">
        <v>172</v>
      </c>
      <c r="I14" s="91">
        <v>1405.66</v>
      </c>
      <c r="J14" s="93">
        <v>20540</v>
      </c>
      <c r="K14" s="91">
        <v>288.72174000000001</v>
      </c>
      <c r="L14" s="92">
        <v>2.827922734373507E-5</v>
      </c>
      <c r="M14" s="92">
        <v>3.4783344841673509E-2</v>
      </c>
      <c r="N14" s="92">
        <f>K14/'סכום נכסי הקרן'!$C$42</f>
        <v>2.3907244864708418E-3</v>
      </c>
    </row>
    <row r="15" spans="2:61" s="138" customFormat="1">
      <c r="B15" s="105" t="s">
        <v>825</v>
      </c>
      <c r="C15" s="82" t="s">
        <v>826</v>
      </c>
      <c r="D15" s="94" t="s">
        <v>128</v>
      </c>
      <c r="E15" s="94" t="s">
        <v>315</v>
      </c>
      <c r="F15" s="82" t="s">
        <v>371</v>
      </c>
      <c r="G15" s="94" t="s">
        <v>358</v>
      </c>
      <c r="H15" s="94" t="s">
        <v>172</v>
      </c>
      <c r="I15" s="91">
        <v>474.86</v>
      </c>
      <c r="J15" s="93">
        <v>4830</v>
      </c>
      <c r="K15" s="91">
        <v>22.935740000000003</v>
      </c>
      <c r="L15" s="92">
        <v>4.3676281328966431E-6</v>
      </c>
      <c r="M15" s="92">
        <v>2.7631509619572285E-3</v>
      </c>
      <c r="N15" s="92">
        <f>K15/'סכום נכסי הקרן'!$C$42</f>
        <v>1.8991654467491348E-4</v>
      </c>
    </row>
    <row r="16" spans="2:61" s="138" customFormat="1" ht="20.25">
      <c r="B16" s="105" t="s">
        <v>827</v>
      </c>
      <c r="C16" s="82" t="s">
        <v>828</v>
      </c>
      <c r="D16" s="94" t="s">
        <v>128</v>
      </c>
      <c r="E16" s="94" t="s">
        <v>315</v>
      </c>
      <c r="F16" s="82" t="s">
        <v>678</v>
      </c>
      <c r="G16" s="94" t="s">
        <v>679</v>
      </c>
      <c r="H16" s="94" t="s">
        <v>172</v>
      </c>
      <c r="I16" s="91">
        <v>492</v>
      </c>
      <c r="J16" s="93">
        <v>43030</v>
      </c>
      <c r="K16" s="91">
        <v>211.70760000000001</v>
      </c>
      <c r="L16" s="92">
        <v>1.150872804859247E-5</v>
      </c>
      <c r="M16" s="92">
        <v>2.5505174831666914E-2</v>
      </c>
      <c r="N16" s="92">
        <f>K16/'סכום נכסי הקרן'!$C$42</f>
        <v>1.753018471321122E-3</v>
      </c>
      <c r="BE16" s="141"/>
    </row>
    <row r="17" spans="2:14" s="138" customFormat="1">
      <c r="B17" s="105" t="s">
        <v>829</v>
      </c>
      <c r="C17" s="82" t="s">
        <v>830</v>
      </c>
      <c r="D17" s="94" t="s">
        <v>128</v>
      </c>
      <c r="E17" s="94" t="s">
        <v>315</v>
      </c>
      <c r="F17" s="82" t="s">
        <v>831</v>
      </c>
      <c r="G17" s="94" t="s">
        <v>358</v>
      </c>
      <c r="H17" s="94" t="s">
        <v>172</v>
      </c>
      <c r="I17" s="91">
        <v>3996</v>
      </c>
      <c r="J17" s="93">
        <v>3529</v>
      </c>
      <c r="K17" s="91">
        <v>141.01883999999998</v>
      </c>
      <c r="L17" s="92">
        <v>2.4273080170047626E-5</v>
      </c>
      <c r="M17" s="92">
        <v>1.6989046065227997E-2</v>
      </c>
      <c r="N17" s="92">
        <f>K17/'סכום נכסי הקרן'!$C$42</f>
        <v>1.1676889791593587E-3</v>
      </c>
    </row>
    <row r="18" spans="2:14" s="138" customFormat="1">
      <c r="B18" s="105" t="s">
        <v>832</v>
      </c>
      <c r="C18" s="82" t="s">
        <v>833</v>
      </c>
      <c r="D18" s="94" t="s">
        <v>128</v>
      </c>
      <c r="E18" s="94" t="s">
        <v>315</v>
      </c>
      <c r="F18" s="82" t="s">
        <v>379</v>
      </c>
      <c r="G18" s="94" t="s">
        <v>380</v>
      </c>
      <c r="H18" s="94" t="s">
        <v>172</v>
      </c>
      <c r="I18" s="91">
        <v>44205</v>
      </c>
      <c r="J18" s="93">
        <v>579.5</v>
      </c>
      <c r="K18" s="91">
        <v>256.16798</v>
      </c>
      <c r="L18" s="92">
        <v>1.5984533622003438E-5</v>
      </c>
      <c r="M18" s="92">
        <v>3.0861476471203457E-2</v>
      </c>
      <c r="N18" s="92">
        <f>K18/'סכום נכסי הקרן'!$C$42</f>
        <v>2.1211671224888465E-3</v>
      </c>
    </row>
    <row r="19" spans="2:14" s="138" customFormat="1">
      <c r="B19" s="105" t="s">
        <v>834</v>
      </c>
      <c r="C19" s="82" t="s">
        <v>835</v>
      </c>
      <c r="D19" s="94" t="s">
        <v>128</v>
      </c>
      <c r="E19" s="94" t="s">
        <v>315</v>
      </c>
      <c r="F19" s="82" t="s">
        <v>343</v>
      </c>
      <c r="G19" s="94" t="s">
        <v>317</v>
      </c>
      <c r="H19" s="94" t="s">
        <v>172</v>
      </c>
      <c r="I19" s="91">
        <v>1566</v>
      </c>
      <c r="J19" s="93">
        <v>6326</v>
      </c>
      <c r="K19" s="91">
        <v>99.065160000000006</v>
      </c>
      <c r="L19" s="92">
        <v>1.5608485753618756E-5</v>
      </c>
      <c r="M19" s="92">
        <v>1.1934735576460439E-2</v>
      </c>
      <c r="N19" s="92">
        <f>K19/'סכום נכסי הקרן'!$C$42</f>
        <v>8.2029674581537157E-4</v>
      </c>
    </row>
    <row r="20" spans="2:14" s="138" customFormat="1">
      <c r="B20" s="105" t="s">
        <v>836</v>
      </c>
      <c r="C20" s="82" t="s">
        <v>837</v>
      </c>
      <c r="D20" s="94" t="s">
        <v>128</v>
      </c>
      <c r="E20" s="94" t="s">
        <v>315</v>
      </c>
      <c r="F20" s="82" t="s">
        <v>615</v>
      </c>
      <c r="G20" s="94" t="s">
        <v>421</v>
      </c>
      <c r="H20" s="94" t="s">
        <v>172</v>
      </c>
      <c r="I20" s="91">
        <v>49078.14</v>
      </c>
      <c r="J20" s="93">
        <v>153.6</v>
      </c>
      <c r="K20" s="91">
        <v>75.384020000000007</v>
      </c>
      <c r="L20" s="92">
        <v>1.5349642822027028E-5</v>
      </c>
      <c r="M20" s="92">
        <v>9.0817835997095767E-3</v>
      </c>
      <c r="N20" s="92">
        <f>K20/'סכום נכסי הקרן'!$C$42</f>
        <v>6.2420800907686308E-4</v>
      </c>
    </row>
    <row r="21" spans="2:14" s="138" customFormat="1">
      <c r="B21" s="105" t="s">
        <v>838</v>
      </c>
      <c r="C21" s="82" t="s">
        <v>839</v>
      </c>
      <c r="D21" s="94" t="s">
        <v>128</v>
      </c>
      <c r="E21" s="94" t="s">
        <v>315</v>
      </c>
      <c r="F21" s="82" t="s">
        <v>444</v>
      </c>
      <c r="G21" s="94" t="s">
        <v>358</v>
      </c>
      <c r="H21" s="94" t="s">
        <v>172</v>
      </c>
      <c r="I21" s="91">
        <v>1109</v>
      </c>
      <c r="J21" s="93">
        <v>3372</v>
      </c>
      <c r="K21" s="91">
        <v>38.098980000000005</v>
      </c>
      <c r="L21" s="92">
        <v>5.6711718339803667E-6</v>
      </c>
      <c r="M21" s="92">
        <v>4.5899209372180366E-3</v>
      </c>
      <c r="N21" s="92">
        <f>K21/'סכום נכסי הקרן'!$C$42</f>
        <v>3.1547386904624115E-4</v>
      </c>
    </row>
    <row r="22" spans="2:14" s="138" customFormat="1">
      <c r="B22" s="105" t="s">
        <v>840</v>
      </c>
      <c r="C22" s="82" t="s">
        <v>841</v>
      </c>
      <c r="D22" s="94" t="s">
        <v>128</v>
      </c>
      <c r="E22" s="94" t="s">
        <v>315</v>
      </c>
      <c r="F22" s="82" t="s">
        <v>391</v>
      </c>
      <c r="G22" s="94" t="s">
        <v>317</v>
      </c>
      <c r="H22" s="94" t="s">
        <v>172</v>
      </c>
      <c r="I22" s="91">
        <v>16437</v>
      </c>
      <c r="J22" s="93">
        <v>919.9</v>
      </c>
      <c r="K22" s="91">
        <v>151.20396</v>
      </c>
      <c r="L22" s="92">
        <v>1.4120927872055559E-5</v>
      </c>
      <c r="M22" s="92">
        <v>1.8216084047244268E-2</v>
      </c>
      <c r="N22" s="92">
        <f>K22/'סכום נכסי הקרן'!$C$42</f>
        <v>1.2520255995387035E-3</v>
      </c>
    </row>
    <row r="23" spans="2:14" s="138" customFormat="1">
      <c r="B23" s="105" t="s">
        <v>842</v>
      </c>
      <c r="C23" s="82" t="s">
        <v>843</v>
      </c>
      <c r="D23" s="94" t="s">
        <v>128</v>
      </c>
      <c r="E23" s="94" t="s">
        <v>315</v>
      </c>
      <c r="F23" s="82" t="s">
        <v>844</v>
      </c>
      <c r="G23" s="94" t="s">
        <v>845</v>
      </c>
      <c r="H23" s="94" t="s">
        <v>172</v>
      </c>
      <c r="I23" s="91">
        <v>15352.83</v>
      </c>
      <c r="J23" s="93">
        <v>1383</v>
      </c>
      <c r="K23" s="91">
        <v>212.32957999999999</v>
      </c>
      <c r="L23" s="92">
        <v>1.3079431559446363E-5</v>
      </c>
      <c r="M23" s="92">
        <v>2.558010699584902E-2</v>
      </c>
      <c r="N23" s="92">
        <f>K23/'סכום נכסי הקרן'!$C$42</f>
        <v>1.7581686994130388E-3</v>
      </c>
    </row>
    <row r="24" spans="2:14" s="138" customFormat="1">
      <c r="B24" s="105" t="s">
        <v>846</v>
      </c>
      <c r="C24" s="82" t="s">
        <v>847</v>
      </c>
      <c r="D24" s="94" t="s">
        <v>128</v>
      </c>
      <c r="E24" s="94" t="s">
        <v>315</v>
      </c>
      <c r="F24" s="82" t="s">
        <v>396</v>
      </c>
      <c r="G24" s="94" t="s">
        <v>397</v>
      </c>
      <c r="H24" s="94" t="s">
        <v>172</v>
      </c>
      <c r="I24" s="91">
        <v>2866</v>
      </c>
      <c r="J24" s="93">
        <v>2067</v>
      </c>
      <c r="K24" s="91">
        <v>61.246420000000001</v>
      </c>
      <c r="L24" s="92">
        <v>1.3377273460273141E-5</v>
      </c>
      <c r="M24" s="92">
        <v>7.378576158407639E-3</v>
      </c>
      <c r="N24" s="92">
        <f>K24/'סכום נכסי הקרן'!$C$42</f>
        <v>5.0714336926162024E-4</v>
      </c>
    </row>
    <row r="25" spans="2:14" s="138" customFormat="1">
      <c r="B25" s="105" t="s">
        <v>848</v>
      </c>
      <c r="C25" s="82" t="s">
        <v>849</v>
      </c>
      <c r="D25" s="94" t="s">
        <v>128</v>
      </c>
      <c r="E25" s="94" t="s">
        <v>315</v>
      </c>
      <c r="F25" s="82" t="s">
        <v>850</v>
      </c>
      <c r="G25" s="94" t="s">
        <v>851</v>
      </c>
      <c r="H25" s="94" t="s">
        <v>172</v>
      </c>
      <c r="I25" s="91">
        <v>1137</v>
      </c>
      <c r="J25" s="93">
        <v>8416</v>
      </c>
      <c r="K25" s="91">
        <v>95.689920000000001</v>
      </c>
      <c r="L25" s="92">
        <v>1.1617627404603645E-5</v>
      </c>
      <c r="M25" s="92">
        <v>1.1528108292891802E-2</v>
      </c>
      <c r="N25" s="92">
        <f>K25/'סכום נכסי הקרן'!$C$42</f>
        <v>7.923484904615633E-4</v>
      </c>
    </row>
    <row r="26" spans="2:14" s="138" customFormat="1">
      <c r="B26" s="105" t="s">
        <v>852</v>
      </c>
      <c r="C26" s="82" t="s">
        <v>853</v>
      </c>
      <c r="D26" s="94" t="s">
        <v>128</v>
      </c>
      <c r="E26" s="94" t="s">
        <v>315</v>
      </c>
      <c r="F26" s="82" t="s">
        <v>854</v>
      </c>
      <c r="G26" s="94" t="s">
        <v>421</v>
      </c>
      <c r="H26" s="94" t="s">
        <v>172</v>
      </c>
      <c r="I26" s="91">
        <v>2645</v>
      </c>
      <c r="J26" s="93">
        <v>11540</v>
      </c>
      <c r="K26" s="91">
        <v>305.233</v>
      </c>
      <c r="L26" s="92">
        <v>2.6075532331031342E-6</v>
      </c>
      <c r="M26" s="92">
        <v>3.6772515627186676E-2</v>
      </c>
      <c r="N26" s="92">
        <f>K26/'סכום נכסי הקרן'!$C$42</f>
        <v>2.5274439229236931E-3</v>
      </c>
    </row>
    <row r="27" spans="2:14" s="138" customFormat="1">
      <c r="B27" s="105" t="s">
        <v>855</v>
      </c>
      <c r="C27" s="82" t="s">
        <v>856</v>
      </c>
      <c r="D27" s="94" t="s">
        <v>128</v>
      </c>
      <c r="E27" s="94" t="s">
        <v>315</v>
      </c>
      <c r="F27" s="82" t="s">
        <v>857</v>
      </c>
      <c r="G27" s="94" t="s">
        <v>845</v>
      </c>
      <c r="H27" s="94" t="s">
        <v>172</v>
      </c>
      <c r="I27" s="91">
        <v>684825.13</v>
      </c>
      <c r="J27" s="93">
        <v>52.5</v>
      </c>
      <c r="K27" s="91">
        <v>359.53318999999999</v>
      </c>
      <c r="L27" s="92">
        <v>5.287292004514309E-5</v>
      </c>
      <c r="M27" s="92">
        <v>4.3314254513002449E-2</v>
      </c>
      <c r="N27" s="92">
        <f>K27/'סכום נכסי הקרן'!$C$42</f>
        <v>2.9770698979300057E-3</v>
      </c>
    </row>
    <row r="28" spans="2:14" s="138" customFormat="1">
      <c r="B28" s="105" t="s">
        <v>858</v>
      </c>
      <c r="C28" s="82" t="s">
        <v>859</v>
      </c>
      <c r="D28" s="94" t="s">
        <v>128</v>
      </c>
      <c r="E28" s="94" t="s">
        <v>315</v>
      </c>
      <c r="F28" s="82" t="s">
        <v>860</v>
      </c>
      <c r="G28" s="94" t="s">
        <v>421</v>
      </c>
      <c r="H28" s="94" t="s">
        <v>172</v>
      </c>
      <c r="I28" s="91">
        <v>15351</v>
      </c>
      <c r="J28" s="93">
        <v>1647</v>
      </c>
      <c r="K28" s="91">
        <v>252.83097000000001</v>
      </c>
      <c r="L28" s="92">
        <v>1.2026889209803192E-5</v>
      </c>
      <c r="M28" s="92">
        <v>3.0459454893021942E-2</v>
      </c>
      <c r="N28" s="92">
        <f>K28/'סכום נכסי הקרן'!$C$42</f>
        <v>2.0935354258989117E-3</v>
      </c>
    </row>
    <row r="29" spans="2:14" s="138" customFormat="1">
      <c r="B29" s="105" t="s">
        <v>861</v>
      </c>
      <c r="C29" s="82" t="s">
        <v>862</v>
      </c>
      <c r="D29" s="94" t="s">
        <v>128</v>
      </c>
      <c r="E29" s="94" t="s">
        <v>315</v>
      </c>
      <c r="F29" s="82" t="s">
        <v>316</v>
      </c>
      <c r="G29" s="94" t="s">
        <v>317</v>
      </c>
      <c r="H29" s="94" t="s">
        <v>172</v>
      </c>
      <c r="I29" s="91">
        <v>26741</v>
      </c>
      <c r="J29" s="93">
        <v>1697</v>
      </c>
      <c r="K29" s="91">
        <v>453.79477000000003</v>
      </c>
      <c r="L29" s="92">
        <v>1.7552167661561132E-5</v>
      </c>
      <c r="M29" s="92">
        <v>5.4670285556806066E-2</v>
      </c>
      <c r="N29" s="92">
        <f>K29/'סכום נכסי הקרן'!$C$42</f>
        <v>3.7575911965320101E-3</v>
      </c>
    </row>
    <row r="30" spans="2:14" s="138" customFormat="1">
      <c r="B30" s="105" t="s">
        <v>863</v>
      </c>
      <c r="C30" s="82" t="s">
        <v>864</v>
      </c>
      <c r="D30" s="94" t="s">
        <v>128</v>
      </c>
      <c r="E30" s="94" t="s">
        <v>315</v>
      </c>
      <c r="F30" s="82" t="s">
        <v>321</v>
      </c>
      <c r="G30" s="94" t="s">
        <v>317</v>
      </c>
      <c r="H30" s="94" t="s">
        <v>172</v>
      </c>
      <c r="I30" s="91">
        <v>3820</v>
      </c>
      <c r="J30" s="93">
        <v>6350</v>
      </c>
      <c r="K30" s="91">
        <v>242.57</v>
      </c>
      <c r="L30" s="92">
        <v>1.644271240412871E-5</v>
      </c>
      <c r="M30" s="92">
        <v>2.9223278989121991E-2</v>
      </c>
      <c r="N30" s="92">
        <f>K30/'סכום נכסי הקרן'!$C$42</f>
        <v>2.0085707390210105E-3</v>
      </c>
    </row>
    <row r="31" spans="2:14" s="138" customFormat="1">
      <c r="B31" s="105" t="s">
        <v>865</v>
      </c>
      <c r="C31" s="82" t="s">
        <v>866</v>
      </c>
      <c r="D31" s="94" t="s">
        <v>128</v>
      </c>
      <c r="E31" s="94" t="s">
        <v>315</v>
      </c>
      <c r="F31" s="82"/>
      <c r="G31" s="94" t="s">
        <v>867</v>
      </c>
      <c r="H31" s="94" t="s">
        <v>172</v>
      </c>
      <c r="I31" s="91">
        <v>2846</v>
      </c>
      <c r="J31" s="93">
        <v>13590</v>
      </c>
      <c r="K31" s="91">
        <v>386.77140000000003</v>
      </c>
      <c r="L31" s="92">
        <v>5.7876240152744631E-6</v>
      </c>
      <c r="M31" s="92">
        <v>4.6595739486388663E-2</v>
      </c>
      <c r="N31" s="92">
        <f>K31/'סכום נכסי הקרן'!$C$42</f>
        <v>3.2026125107399556E-3</v>
      </c>
    </row>
    <row r="32" spans="2:14" s="138" customFormat="1">
      <c r="B32" s="105" t="s">
        <v>868</v>
      </c>
      <c r="C32" s="82" t="s">
        <v>869</v>
      </c>
      <c r="D32" s="94" t="s">
        <v>128</v>
      </c>
      <c r="E32" s="94" t="s">
        <v>315</v>
      </c>
      <c r="F32" s="82" t="s">
        <v>476</v>
      </c>
      <c r="G32" s="94" t="s">
        <v>358</v>
      </c>
      <c r="H32" s="94" t="s">
        <v>172</v>
      </c>
      <c r="I32" s="91">
        <v>1054.3699999999999</v>
      </c>
      <c r="J32" s="93">
        <v>18350</v>
      </c>
      <c r="K32" s="91">
        <v>193.4769</v>
      </c>
      <c r="L32" s="92">
        <v>2.3714077458354337E-5</v>
      </c>
      <c r="M32" s="92">
        <v>2.3308856934701142E-2</v>
      </c>
      <c r="N32" s="92">
        <f>K32/'סכום נכסי הקרן'!$C$42</f>
        <v>1.602061425635875E-3</v>
      </c>
    </row>
    <row r="33" spans="2:14" s="138" customFormat="1">
      <c r="B33" s="105" t="s">
        <v>870</v>
      </c>
      <c r="C33" s="82" t="s">
        <v>871</v>
      </c>
      <c r="D33" s="94" t="s">
        <v>128</v>
      </c>
      <c r="E33" s="94" t="s">
        <v>315</v>
      </c>
      <c r="F33" s="82" t="s">
        <v>872</v>
      </c>
      <c r="G33" s="94" t="s">
        <v>200</v>
      </c>
      <c r="H33" s="94" t="s">
        <v>172</v>
      </c>
      <c r="I33" s="91">
        <v>1121</v>
      </c>
      <c r="J33" s="93">
        <v>27980</v>
      </c>
      <c r="K33" s="91">
        <v>313.6558</v>
      </c>
      <c r="L33" s="92">
        <v>1.8590089780681052E-5</v>
      </c>
      <c r="M33" s="92">
        <v>3.7787240590164695E-2</v>
      </c>
      <c r="N33" s="92">
        <f>K33/'סכום נכסי הקרן'!$C$42</f>
        <v>2.5971878715596586E-3</v>
      </c>
    </row>
    <row r="34" spans="2:14" s="138" customFormat="1">
      <c r="B34" s="105" t="s">
        <v>873</v>
      </c>
      <c r="C34" s="82" t="s">
        <v>874</v>
      </c>
      <c r="D34" s="94" t="s">
        <v>128</v>
      </c>
      <c r="E34" s="94" t="s">
        <v>315</v>
      </c>
      <c r="F34" s="82" t="s">
        <v>550</v>
      </c>
      <c r="G34" s="94" t="s">
        <v>380</v>
      </c>
      <c r="H34" s="94" t="s">
        <v>172</v>
      </c>
      <c r="I34" s="91">
        <v>881</v>
      </c>
      <c r="J34" s="93">
        <v>3361</v>
      </c>
      <c r="K34" s="91">
        <v>29.610409999999998</v>
      </c>
      <c r="L34" s="92">
        <v>8.7569153166430505E-6</v>
      </c>
      <c r="M34" s="92">
        <v>3.5672724261544609E-3</v>
      </c>
      <c r="N34" s="92">
        <f>K34/'סכום נכסי הקרן'!$C$42</f>
        <v>2.4518532009900284E-4</v>
      </c>
    </row>
    <row r="35" spans="2:14" s="138" customFormat="1">
      <c r="B35" s="105" t="s">
        <v>875</v>
      </c>
      <c r="C35" s="82" t="s">
        <v>876</v>
      </c>
      <c r="D35" s="94" t="s">
        <v>128</v>
      </c>
      <c r="E35" s="94" t="s">
        <v>315</v>
      </c>
      <c r="F35" s="82" t="s">
        <v>334</v>
      </c>
      <c r="G35" s="94" t="s">
        <v>317</v>
      </c>
      <c r="H35" s="94" t="s">
        <v>172</v>
      </c>
      <c r="I35" s="91">
        <v>21355</v>
      </c>
      <c r="J35" s="93">
        <v>2354</v>
      </c>
      <c r="K35" s="91">
        <v>502.69670000000002</v>
      </c>
      <c r="L35" s="92">
        <v>1.6015627484571395E-5</v>
      </c>
      <c r="M35" s="92">
        <v>6.056167667481948E-2</v>
      </c>
      <c r="N35" s="92">
        <f>K35/'סכום נכסי הקרן'!$C$42</f>
        <v>4.1625175504902637E-3</v>
      </c>
    </row>
    <row r="36" spans="2:14" s="138" customFormat="1">
      <c r="B36" s="105" t="s">
        <v>877</v>
      </c>
      <c r="C36" s="82" t="s">
        <v>878</v>
      </c>
      <c r="D36" s="94" t="s">
        <v>128</v>
      </c>
      <c r="E36" s="94" t="s">
        <v>315</v>
      </c>
      <c r="F36" s="82" t="s">
        <v>500</v>
      </c>
      <c r="G36" s="94" t="s">
        <v>468</v>
      </c>
      <c r="H36" s="94" t="s">
        <v>172</v>
      </c>
      <c r="I36" s="91">
        <v>293</v>
      </c>
      <c r="J36" s="93">
        <v>59610</v>
      </c>
      <c r="K36" s="91">
        <v>174.65729999999999</v>
      </c>
      <c r="L36" s="92">
        <v>2.8847248208812333E-5</v>
      </c>
      <c r="M36" s="92">
        <v>2.1041592139946309E-2</v>
      </c>
      <c r="N36" s="92">
        <f>K36/'סכום נכסי הקרן'!$C$42</f>
        <v>1.4462280666876133E-3</v>
      </c>
    </row>
    <row r="37" spans="2:14" s="138" customFormat="1">
      <c r="B37" s="105" t="s">
        <v>879</v>
      </c>
      <c r="C37" s="82" t="s">
        <v>880</v>
      </c>
      <c r="D37" s="94" t="s">
        <v>128</v>
      </c>
      <c r="E37" s="94" t="s">
        <v>315</v>
      </c>
      <c r="F37" s="82" t="s">
        <v>881</v>
      </c>
      <c r="G37" s="94" t="s">
        <v>743</v>
      </c>
      <c r="H37" s="94" t="s">
        <v>172</v>
      </c>
      <c r="I37" s="91">
        <v>925</v>
      </c>
      <c r="J37" s="93">
        <v>24410</v>
      </c>
      <c r="K37" s="91">
        <v>225.79249999999999</v>
      </c>
      <c r="L37" s="92">
        <v>1.5564065893308143E-5</v>
      </c>
      <c r="M37" s="92">
        <v>2.7202033314718748E-2</v>
      </c>
      <c r="N37" s="92">
        <f>K37/'סכום נכסי הקרן'!$C$42</f>
        <v>1.8696467353357857E-3</v>
      </c>
    </row>
    <row r="38" spans="2:14" s="138" customFormat="1">
      <c r="B38" s="105" t="s">
        <v>882</v>
      </c>
      <c r="C38" s="82" t="s">
        <v>883</v>
      </c>
      <c r="D38" s="94" t="s">
        <v>128</v>
      </c>
      <c r="E38" s="94" t="s">
        <v>315</v>
      </c>
      <c r="F38" s="82" t="s">
        <v>559</v>
      </c>
      <c r="G38" s="94" t="s">
        <v>380</v>
      </c>
      <c r="H38" s="94" t="s">
        <v>172</v>
      </c>
      <c r="I38" s="91">
        <v>2438</v>
      </c>
      <c r="J38" s="93">
        <v>1853</v>
      </c>
      <c r="K38" s="91">
        <v>45.176139999999997</v>
      </c>
      <c r="L38" s="92">
        <v>1.4387463819187325E-5</v>
      </c>
      <c r="M38" s="92">
        <v>5.4425318170904626E-3</v>
      </c>
      <c r="N38" s="92">
        <f>K38/'סכום נכסי הקרן'!$C$42</f>
        <v>3.7407541289490308E-4</v>
      </c>
    </row>
    <row r="39" spans="2:14" s="138" customFormat="1">
      <c r="B39" s="105" t="s">
        <v>884</v>
      </c>
      <c r="C39" s="82" t="s">
        <v>885</v>
      </c>
      <c r="D39" s="94" t="s">
        <v>128</v>
      </c>
      <c r="E39" s="94" t="s">
        <v>315</v>
      </c>
      <c r="F39" s="82" t="s">
        <v>886</v>
      </c>
      <c r="G39" s="94" t="s">
        <v>421</v>
      </c>
      <c r="H39" s="94" t="s">
        <v>172</v>
      </c>
      <c r="I39" s="91">
        <v>897</v>
      </c>
      <c r="J39" s="93">
        <v>26580</v>
      </c>
      <c r="K39" s="91">
        <v>238.42260000000002</v>
      </c>
      <c r="L39" s="92">
        <v>6.3813860333470887E-6</v>
      </c>
      <c r="M39" s="92">
        <v>2.8723626817462329E-2</v>
      </c>
      <c r="N39" s="92">
        <f>K39/'סכום נכסי הקרן'!$C$42</f>
        <v>1.9742287087492717E-3</v>
      </c>
    </row>
    <row r="40" spans="2:14" s="138" customFormat="1">
      <c r="B40" s="105" t="s">
        <v>1437</v>
      </c>
      <c r="C40" s="82" t="s">
        <v>887</v>
      </c>
      <c r="D40" s="94" t="s">
        <v>128</v>
      </c>
      <c r="E40" s="94" t="s">
        <v>315</v>
      </c>
      <c r="F40" s="82" t="s">
        <v>357</v>
      </c>
      <c r="G40" s="94" t="s">
        <v>358</v>
      </c>
      <c r="H40" s="94" t="s">
        <v>172</v>
      </c>
      <c r="I40" s="91">
        <v>2011</v>
      </c>
      <c r="J40" s="93">
        <v>19400</v>
      </c>
      <c r="K40" s="91">
        <v>390.13400000000001</v>
      </c>
      <c r="L40" s="92">
        <v>1.6582454295589545E-5</v>
      </c>
      <c r="M40" s="92">
        <v>4.7000843983766E-2</v>
      </c>
      <c r="N40" s="92">
        <f>K40/'סכום נכסי הקרן'!$C$42</f>
        <v>3.2304561021446305E-3</v>
      </c>
    </row>
    <row r="41" spans="2:14" s="138" customFormat="1">
      <c r="B41" s="105" t="s">
        <v>888</v>
      </c>
      <c r="C41" s="82" t="s">
        <v>889</v>
      </c>
      <c r="D41" s="94" t="s">
        <v>128</v>
      </c>
      <c r="E41" s="94" t="s">
        <v>315</v>
      </c>
      <c r="F41" s="82" t="s">
        <v>890</v>
      </c>
      <c r="G41" s="94" t="s">
        <v>743</v>
      </c>
      <c r="H41" s="94" t="s">
        <v>172</v>
      </c>
      <c r="I41" s="91">
        <v>2804</v>
      </c>
      <c r="J41" s="93">
        <v>6833</v>
      </c>
      <c r="K41" s="91">
        <v>191.59732</v>
      </c>
      <c r="L41" s="92">
        <v>2.5135185886173606E-5</v>
      </c>
      <c r="M41" s="92">
        <v>2.3082417182372438E-2</v>
      </c>
      <c r="N41" s="92">
        <f>K41/'סכום נכסי הקרן'!$C$42</f>
        <v>1.5864977970352684E-3</v>
      </c>
    </row>
    <row r="42" spans="2:14" s="138" customFormat="1">
      <c r="B42" s="106"/>
      <c r="C42" s="82"/>
      <c r="D42" s="82"/>
      <c r="E42" s="82"/>
      <c r="F42" s="82"/>
      <c r="G42" s="82"/>
      <c r="H42" s="82"/>
      <c r="I42" s="91"/>
      <c r="J42" s="93"/>
      <c r="K42" s="82"/>
      <c r="L42" s="82"/>
      <c r="M42" s="92"/>
      <c r="N42" s="82"/>
    </row>
    <row r="43" spans="2:14" s="138" customFormat="1">
      <c r="B43" s="104" t="s">
        <v>891</v>
      </c>
      <c r="C43" s="80"/>
      <c r="D43" s="80"/>
      <c r="E43" s="80"/>
      <c r="F43" s="80"/>
      <c r="G43" s="80"/>
      <c r="H43" s="80"/>
      <c r="I43" s="88"/>
      <c r="J43" s="90"/>
      <c r="K43" s="88">
        <v>1637.0749099999998</v>
      </c>
      <c r="L43" s="80"/>
      <c r="M43" s="89">
        <v>0.19722429328037996</v>
      </c>
      <c r="N43" s="89">
        <f>K43/'סכום נכסי הקרן'!$C$42</f>
        <v>1.3555595340773609E-2</v>
      </c>
    </row>
    <row r="44" spans="2:14" s="138" customFormat="1">
      <c r="B44" s="105" t="s">
        <v>892</v>
      </c>
      <c r="C44" s="82" t="s">
        <v>893</v>
      </c>
      <c r="D44" s="94" t="s">
        <v>128</v>
      </c>
      <c r="E44" s="94" t="s">
        <v>315</v>
      </c>
      <c r="F44" s="82" t="s">
        <v>773</v>
      </c>
      <c r="G44" s="94" t="s">
        <v>774</v>
      </c>
      <c r="H44" s="94" t="s">
        <v>172</v>
      </c>
      <c r="I44" s="91">
        <v>9025</v>
      </c>
      <c r="J44" s="93">
        <v>447.1</v>
      </c>
      <c r="K44" s="91">
        <v>40.35078</v>
      </c>
      <c r="L44" s="92">
        <v>3.0712533220921945E-5</v>
      </c>
      <c r="M44" s="92">
        <v>4.861203369619837E-3</v>
      </c>
      <c r="N44" s="92">
        <f>K44/'סכום נכסי הקרן'!$C$42</f>
        <v>3.3411961909829831E-4</v>
      </c>
    </row>
    <row r="45" spans="2:14" s="138" customFormat="1">
      <c r="B45" s="105" t="s">
        <v>894</v>
      </c>
      <c r="C45" s="82" t="s">
        <v>895</v>
      </c>
      <c r="D45" s="94" t="s">
        <v>128</v>
      </c>
      <c r="E45" s="94" t="s">
        <v>315</v>
      </c>
      <c r="F45" s="82" t="s">
        <v>896</v>
      </c>
      <c r="G45" s="94" t="s">
        <v>397</v>
      </c>
      <c r="H45" s="94" t="s">
        <v>172</v>
      </c>
      <c r="I45" s="91">
        <v>239</v>
      </c>
      <c r="J45" s="93">
        <v>20350</v>
      </c>
      <c r="K45" s="91">
        <v>48.636499999999998</v>
      </c>
      <c r="L45" s="92">
        <v>1.6286297574643203E-5</v>
      </c>
      <c r="M45" s="92">
        <v>5.8594138127321255E-3</v>
      </c>
      <c r="N45" s="92">
        <f>K45/'סכום נכסי הקרן'!$C$42</f>
        <v>4.0272849383021553E-4</v>
      </c>
    </row>
    <row r="46" spans="2:14" s="138" customFormat="1">
      <c r="B46" s="105" t="s">
        <v>897</v>
      </c>
      <c r="C46" s="82" t="s">
        <v>898</v>
      </c>
      <c r="D46" s="94" t="s">
        <v>128</v>
      </c>
      <c r="E46" s="94" t="s">
        <v>315</v>
      </c>
      <c r="F46" s="82" t="s">
        <v>899</v>
      </c>
      <c r="G46" s="94" t="s">
        <v>900</v>
      </c>
      <c r="H46" s="94" t="s">
        <v>172</v>
      </c>
      <c r="I46" s="91">
        <v>2493</v>
      </c>
      <c r="J46" s="93">
        <v>1664</v>
      </c>
      <c r="K46" s="91">
        <v>41.483519999999999</v>
      </c>
      <c r="L46" s="92">
        <v>2.2910473808448587E-5</v>
      </c>
      <c r="M46" s="92">
        <v>4.9976686251837488E-3</v>
      </c>
      <c r="N46" s="92">
        <f>K46/'סכום נכסי הקרן'!$C$42</f>
        <v>3.434991318942692E-4</v>
      </c>
    </row>
    <row r="47" spans="2:14" s="138" customFormat="1">
      <c r="B47" s="105" t="s">
        <v>901</v>
      </c>
      <c r="C47" s="82" t="s">
        <v>902</v>
      </c>
      <c r="D47" s="94" t="s">
        <v>128</v>
      </c>
      <c r="E47" s="94" t="s">
        <v>315</v>
      </c>
      <c r="F47" s="82" t="s">
        <v>903</v>
      </c>
      <c r="G47" s="94" t="s">
        <v>679</v>
      </c>
      <c r="H47" s="94" t="s">
        <v>172</v>
      </c>
      <c r="I47" s="91">
        <v>700</v>
      </c>
      <c r="J47" s="93">
        <v>1807</v>
      </c>
      <c r="K47" s="91">
        <v>12.648999999999999</v>
      </c>
      <c r="L47" s="92">
        <v>1.2934330905306894E-5</v>
      </c>
      <c r="M47" s="92">
        <v>1.5238704536150555E-3</v>
      </c>
      <c r="N47" s="92">
        <f>K47/'סכום נכסי הקרן'!$C$42</f>
        <v>1.0473847251464223E-4</v>
      </c>
    </row>
    <row r="48" spans="2:14" s="138" customFormat="1">
      <c r="B48" s="105" t="s">
        <v>904</v>
      </c>
      <c r="C48" s="82" t="s">
        <v>905</v>
      </c>
      <c r="D48" s="94" t="s">
        <v>128</v>
      </c>
      <c r="E48" s="94" t="s">
        <v>315</v>
      </c>
      <c r="F48" s="82" t="s">
        <v>799</v>
      </c>
      <c r="G48" s="94" t="s">
        <v>404</v>
      </c>
      <c r="H48" s="94" t="s">
        <v>172</v>
      </c>
      <c r="I48" s="91">
        <v>190</v>
      </c>
      <c r="J48" s="93">
        <v>6073</v>
      </c>
      <c r="K48" s="91">
        <v>11.5387</v>
      </c>
      <c r="L48" s="92">
        <v>1.1966376748649783E-5</v>
      </c>
      <c r="M48" s="92">
        <v>1.3901086254350576E-3</v>
      </c>
      <c r="N48" s="92">
        <f>K48/'סכום נכסי הקרן'!$C$42</f>
        <v>9.5544771349885554E-5</v>
      </c>
    </row>
    <row r="49" spans="2:14" s="138" customFormat="1">
      <c r="B49" s="105" t="s">
        <v>906</v>
      </c>
      <c r="C49" s="82" t="s">
        <v>907</v>
      </c>
      <c r="D49" s="94" t="s">
        <v>128</v>
      </c>
      <c r="E49" s="94" t="s">
        <v>315</v>
      </c>
      <c r="F49" s="82" t="s">
        <v>908</v>
      </c>
      <c r="G49" s="94" t="s">
        <v>468</v>
      </c>
      <c r="H49" s="94" t="s">
        <v>172</v>
      </c>
      <c r="I49" s="91">
        <v>133</v>
      </c>
      <c r="J49" s="93">
        <v>69970</v>
      </c>
      <c r="K49" s="91">
        <v>93.060100000000006</v>
      </c>
      <c r="L49" s="92">
        <v>3.7092939846965129E-5</v>
      </c>
      <c r="M49" s="92">
        <v>1.121128443358862E-2</v>
      </c>
      <c r="N49" s="92">
        <f>K49/'סכום נכסי הקרן'!$C$42</f>
        <v>7.7057259277886459E-4</v>
      </c>
    </row>
    <row r="50" spans="2:14" s="138" customFormat="1">
      <c r="B50" s="105" t="s">
        <v>909</v>
      </c>
      <c r="C50" s="82" t="s">
        <v>910</v>
      </c>
      <c r="D50" s="94" t="s">
        <v>128</v>
      </c>
      <c r="E50" s="94" t="s">
        <v>315</v>
      </c>
      <c r="F50" s="82" t="s">
        <v>911</v>
      </c>
      <c r="G50" s="94" t="s">
        <v>912</v>
      </c>
      <c r="H50" s="94" t="s">
        <v>172</v>
      </c>
      <c r="I50" s="91">
        <v>118</v>
      </c>
      <c r="J50" s="93">
        <v>16250</v>
      </c>
      <c r="K50" s="91">
        <v>19.175000000000001</v>
      </c>
      <c r="L50" s="92">
        <v>2.5763984002749322E-5</v>
      </c>
      <c r="M50" s="92">
        <v>2.3100811090259066E-3</v>
      </c>
      <c r="N50" s="92">
        <f>K50/'סכום נכסי הקרן'!$C$42</f>
        <v>1.5877620448005887E-4</v>
      </c>
    </row>
    <row r="51" spans="2:14" s="138" customFormat="1">
      <c r="B51" s="105" t="s">
        <v>913</v>
      </c>
      <c r="C51" s="82" t="s">
        <v>914</v>
      </c>
      <c r="D51" s="94" t="s">
        <v>128</v>
      </c>
      <c r="E51" s="94" t="s">
        <v>315</v>
      </c>
      <c r="F51" s="82" t="s">
        <v>915</v>
      </c>
      <c r="G51" s="94" t="s">
        <v>916</v>
      </c>
      <c r="H51" s="94" t="s">
        <v>172</v>
      </c>
      <c r="I51" s="91">
        <v>1250</v>
      </c>
      <c r="J51" s="93">
        <v>3860</v>
      </c>
      <c r="K51" s="91">
        <v>48.25</v>
      </c>
      <c r="L51" s="92">
        <v>5.0544407750552265E-5</v>
      </c>
      <c r="M51" s="92">
        <v>5.812850769778357E-3</v>
      </c>
      <c r="N51" s="92">
        <f>K51/'סכום נכסי הקרן'!$C$42</f>
        <v>3.9952812861344673E-4</v>
      </c>
    </row>
    <row r="52" spans="2:14" s="138" customFormat="1">
      <c r="B52" s="105" t="s">
        <v>917</v>
      </c>
      <c r="C52" s="82" t="s">
        <v>918</v>
      </c>
      <c r="D52" s="94" t="s">
        <v>128</v>
      </c>
      <c r="E52" s="94" t="s">
        <v>315</v>
      </c>
      <c r="F52" s="82" t="s">
        <v>919</v>
      </c>
      <c r="G52" s="94" t="s">
        <v>380</v>
      </c>
      <c r="H52" s="94" t="s">
        <v>172</v>
      </c>
      <c r="I52" s="91">
        <v>142</v>
      </c>
      <c r="J52" s="93">
        <v>6050</v>
      </c>
      <c r="K52" s="91">
        <v>8.5909999999999993</v>
      </c>
      <c r="L52" s="92">
        <v>4.7509045538256577E-6</v>
      </c>
      <c r="M52" s="92">
        <v>1.0349886209982562E-3</v>
      </c>
      <c r="N52" s="92">
        <f>K52/'סכום נכסי הקרן'!$C$42</f>
        <v>7.1136707832499907E-5</v>
      </c>
    </row>
    <row r="53" spans="2:14" s="138" customFormat="1">
      <c r="B53" s="105" t="s">
        <v>920</v>
      </c>
      <c r="C53" s="82" t="s">
        <v>921</v>
      </c>
      <c r="D53" s="94" t="s">
        <v>128</v>
      </c>
      <c r="E53" s="94" t="s">
        <v>315</v>
      </c>
      <c r="F53" s="82" t="s">
        <v>439</v>
      </c>
      <c r="G53" s="94" t="s">
        <v>358</v>
      </c>
      <c r="H53" s="94" t="s">
        <v>172</v>
      </c>
      <c r="I53" s="91">
        <v>76</v>
      </c>
      <c r="J53" s="93">
        <v>155500</v>
      </c>
      <c r="K53" s="91">
        <v>118.18</v>
      </c>
      <c r="L53" s="92">
        <v>3.5567952338943864E-5</v>
      </c>
      <c r="M53" s="92">
        <v>1.4237568994246762E-2</v>
      </c>
      <c r="N53" s="92">
        <f>K53/'סכום נכסי הקרן'!$C$42</f>
        <v>9.7857480289196132E-4</v>
      </c>
    </row>
    <row r="54" spans="2:14" s="138" customFormat="1">
      <c r="B54" s="105" t="s">
        <v>922</v>
      </c>
      <c r="C54" s="82" t="s">
        <v>923</v>
      </c>
      <c r="D54" s="94" t="s">
        <v>128</v>
      </c>
      <c r="E54" s="94" t="s">
        <v>315</v>
      </c>
      <c r="F54" s="82" t="s">
        <v>924</v>
      </c>
      <c r="G54" s="94" t="s">
        <v>159</v>
      </c>
      <c r="H54" s="94" t="s">
        <v>172</v>
      </c>
      <c r="I54" s="91">
        <v>840</v>
      </c>
      <c r="J54" s="93">
        <v>2839</v>
      </c>
      <c r="K54" s="91">
        <v>24.855599999999999</v>
      </c>
      <c r="L54" s="92">
        <v>9.0127827976534017E-6</v>
      </c>
      <c r="M54" s="92">
        <v>2.9944433905347758E-3</v>
      </c>
      <c r="N54" s="92">
        <f>K54/'סכום נכסי הקרן'!$C$42</f>
        <v>2.0581370680962458E-4</v>
      </c>
    </row>
    <row r="55" spans="2:14" s="138" customFormat="1">
      <c r="B55" s="105" t="s">
        <v>925</v>
      </c>
      <c r="C55" s="82" t="s">
        <v>926</v>
      </c>
      <c r="D55" s="94" t="s">
        <v>128</v>
      </c>
      <c r="E55" s="94" t="s">
        <v>315</v>
      </c>
      <c r="F55" s="82" t="s">
        <v>927</v>
      </c>
      <c r="G55" s="94" t="s">
        <v>195</v>
      </c>
      <c r="H55" s="94" t="s">
        <v>172</v>
      </c>
      <c r="I55" s="91">
        <v>261</v>
      </c>
      <c r="J55" s="93">
        <v>10300</v>
      </c>
      <c r="K55" s="91">
        <v>26.882999999999999</v>
      </c>
      <c r="L55" s="92">
        <v>1.0292182846582751E-5</v>
      </c>
      <c r="M55" s="92">
        <v>3.2386915490974417E-3</v>
      </c>
      <c r="N55" s="92">
        <f>K55/'סכום נכסי הקרן'!$C$42</f>
        <v>2.2260134054953964E-4</v>
      </c>
    </row>
    <row r="56" spans="2:14" s="138" customFormat="1">
      <c r="B56" s="105" t="s">
        <v>928</v>
      </c>
      <c r="C56" s="82" t="s">
        <v>929</v>
      </c>
      <c r="D56" s="94" t="s">
        <v>128</v>
      </c>
      <c r="E56" s="94" t="s">
        <v>315</v>
      </c>
      <c r="F56" s="82" t="s">
        <v>930</v>
      </c>
      <c r="G56" s="94" t="s">
        <v>358</v>
      </c>
      <c r="H56" s="94" t="s">
        <v>172</v>
      </c>
      <c r="I56" s="91">
        <v>460</v>
      </c>
      <c r="J56" s="93">
        <v>5991</v>
      </c>
      <c r="K56" s="91">
        <v>27.558599999999998</v>
      </c>
      <c r="L56" s="92">
        <v>2.5647880802031534E-5</v>
      </c>
      <c r="M56" s="92">
        <v>3.3200835072334472E-3</v>
      </c>
      <c r="N56" s="92">
        <f>K56/'סכום נכסי הקרן'!$C$42</f>
        <v>2.2819556238770015E-4</v>
      </c>
    </row>
    <row r="57" spans="2:14" s="138" customFormat="1">
      <c r="B57" s="105" t="s">
        <v>931</v>
      </c>
      <c r="C57" s="82" t="s">
        <v>932</v>
      </c>
      <c r="D57" s="94" t="s">
        <v>128</v>
      </c>
      <c r="E57" s="94" t="s">
        <v>315</v>
      </c>
      <c r="F57" s="82" t="s">
        <v>933</v>
      </c>
      <c r="G57" s="94" t="s">
        <v>404</v>
      </c>
      <c r="H57" s="94" t="s">
        <v>172</v>
      </c>
      <c r="I57" s="91">
        <v>246</v>
      </c>
      <c r="J57" s="93">
        <v>16570</v>
      </c>
      <c r="K57" s="91">
        <v>40.7622</v>
      </c>
      <c r="L57" s="92">
        <v>5.0709980961081942E-5</v>
      </c>
      <c r="M57" s="92">
        <v>4.9107686144634058E-3</v>
      </c>
      <c r="N57" s="92">
        <f>K57/'סכום נכסי הקרן'!$C$42</f>
        <v>3.3752633127807333E-4</v>
      </c>
    </row>
    <row r="58" spans="2:14" s="138" customFormat="1">
      <c r="B58" s="105" t="s">
        <v>934</v>
      </c>
      <c r="C58" s="82" t="s">
        <v>935</v>
      </c>
      <c r="D58" s="94" t="s">
        <v>128</v>
      </c>
      <c r="E58" s="94" t="s">
        <v>315</v>
      </c>
      <c r="F58" s="82" t="s">
        <v>936</v>
      </c>
      <c r="G58" s="94" t="s">
        <v>900</v>
      </c>
      <c r="H58" s="94" t="s">
        <v>172</v>
      </c>
      <c r="I58" s="91">
        <v>391</v>
      </c>
      <c r="J58" s="93">
        <v>5513</v>
      </c>
      <c r="K58" s="91">
        <v>21.55583</v>
      </c>
      <c r="L58" s="92">
        <v>2.7976367053370179E-5</v>
      </c>
      <c r="M58" s="92">
        <v>2.5969082488852104E-3</v>
      </c>
      <c r="N58" s="92">
        <f>K58/'סכום נכסי הקרן'!$C$42</f>
        <v>1.7849037141159777E-4</v>
      </c>
    </row>
    <row r="59" spans="2:14" s="138" customFormat="1">
      <c r="B59" s="105" t="s">
        <v>937</v>
      </c>
      <c r="C59" s="82" t="s">
        <v>938</v>
      </c>
      <c r="D59" s="94" t="s">
        <v>128</v>
      </c>
      <c r="E59" s="94" t="s">
        <v>315</v>
      </c>
      <c r="F59" s="82" t="s">
        <v>417</v>
      </c>
      <c r="G59" s="94" t="s">
        <v>397</v>
      </c>
      <c r="H59" s="94" t="s">
        <v>172</v>
      </c>
      <c r="I59" s="91">
        <v>3050</v>
      </c>
      <c r="J59" s="93">
        <v>1484</v>
      </c>
      <c r="K59" s="91">
        <v>45.262</v>
      </c>
      <c r="L59" s="92">
        <v>1.2202696942456647E-5</v>
      </c>
      <c r="M59" s="92">
        <v>5.4528756796208911E-3</v>
      </c>
      <c r="N59" s="92">
        <f>K59/'סכום נכסי הקרן'!$C$42</f>
        <v>3.7478636595444199E-4</v>
      </c>
    </row>
    <row r="60" spans="2:14" s="138" customFormat="1">
      <c r="B60" s="105" t="s">
        <v>939</v>
      </c>
      <c r="C60" s="82" t="s">
        <v>940</v>
      </c>
      <c r="D60" s="94" t="s">
        <v>128</v>
      </c>
      <c r="E60" s="94" t="s">
        <v>315</v>
      </c>
      <c r="F60" s="82" t="s">
        <v>941</v>
      </c>
      <c r="G60" s="94" t="s">
        <v>942</v>
      </c>
      <c r="H60" s="94" t="s">
        <v>172</v>
      </c>
      <c r="I60" s="91">
        <v>153</v>
      </c>
      <c r="J60" s="93">
        <v>13820</v>
      </c>
      <c r="K60" s="91">
        <v>21.144599999999997</v>
      </c>
      <c r="L60" s="92">
        <v>2.252545376275191E-5</v>
      </c>
      <c r="M60" s="92">
        <v>2.5473658940239467E-3</v>
      </c>
      <c r="N60" s="92">
        <f>K60/'סכום נכסי הקרן'!$C$42</f>
        <v>1.7508523250321003E-4</v>
      </c>
    </row>
    <row r="61" spans="2:14" s="138" customFormat="1">
      <c r="B61" s="105" t="s">
        <v>943</v>
      </c>
      <c r="C61" s="82" t="s">
        <v>944</v>
      </c>
      <c r="D61" s="94" t="s">
        <v>128</v>
      </c>
      <c r="E61" s="94" t="s">
        <v>315</v>
      </c>
      <c r="F61" s="82" t="s">
        <v>945</v>
      </c>
      <c r="G61" s="94" t="s">
        <v>942</v>
      </c>
      <c r="H61" s="94" t="s">
        <v>172</v>
      </c>
      <c r="I61" s="91">
        <v>988</v>
      </c>
      <c r="J61" s="93">
        <v>6338</v>
      </c>
      <c r="K61" s="91">
        <v>62.619440000000004</v>
      </c>
      <c r="L61" s="92">
        <v>4.3944944812399343E-5</v>
      </c>
      <c r="M61" s="92">
        <v>7.5439888084370913E-3</v>
      </c>
      <c r="N61" s="92">
        <f>K61/'סכום נכסי הקרן'!$C$42</f>
        <v>5.1851249073620747E-4</v>
      </c>
    </row>
    <row r="62" spans="2:14" s="138" customFormat="1">
      <c r="B62" s="105" t="s">
        <v>1438</v>
      </c>
      <c r="C62" s="82" t="s">
        <v>946</v>
      </c>
      <c r="D62" s="94" t="s">
        <v>128</v>
      </c>
      <c r="E62" s="94" t="s">
        <v>315</v>
      </c>
      <c r="F62" s="82" t="s">
        <v>467</v>
      </c>
      <c r="G62" s="94" t="s">
        <v>468</v>
      </c>
      <c r="H62" s="94" t="s">
        <v>172</v>
      </c>
      <c r="I62" s="91">
        <v>174</v>
      </c>
      <c r="J62" s="93">
        <v>20940</v>
      </c>
      <c r="K62" s="91">
        <v>36.435600000000001</v>
      </c>
      <c r="L62" s="92">
        <v>1.0073898413418895E-5</v>
      </c>
      <c r="M62" s="92">
        <v>4.3895275752815818E-3</v>
      </c>
      <c r="N62" s="92">
        <f>K62/'סכום נכסי הקרן'!$C$42</f>
        <v>3.0170045767685178E-4</v>
      </c>
    </row>
    <row r="63" spans="2:14" s="138" customFormat="1">
      <c r="B63" s="105" t="s">
        <v>947</v>
      </c>
      <c r="C63" s="82" t="s">
        <v>948</v>
      </c>
      <c r="D63" s="94" t="s">
        <v>128</v>
      </c>
      <c r="E63" s="94" t="s">
        <v>315</v>
      </c>
      <c r="F63" s="82" t="s">
        <v>537</v>
      </c>
      <c r="G63" s="94" t="s">
        <v>358</v>
      </c>
      <c r="H63" s="94" t="s">
        <v>172</v>
      </c>
      <c r="I63" s="91">
        <v>30</v>
      </c>
      <c r="J63" s="93">
        <v>41490</v>
      </c>
      <c r="K63" s="91">
        <v>12.446999999999999</v>
      </c>
      <c r="L63" s="92">
        <v>5.7420927554695346E-6</v>
      </c>
      <c r="M63" s="92">
        <v>1.4995347882161907E-3</v>
      </c>
      <c r="N63" s="92">
        <f>K63/'סכום נכסי הקרן'!$C$42</f>
        <v>1.0306583661868541E-4</v>
      </c>
    </row>
    <row r="64" spans="2:14" s="138" customFormat="1">
      <c r="B64" s="105" t="s">
        <v>949</v>
      </c>
      <c r="C64" s="82" t="s">
        <v>950</v>
      </c>
      <c r="D64" s="94" t="s">
        <v>128</v>
      </c>
      <c r="E64" s="94" t="s">
        <v>315</v>
      </c>
      <c r="F64" s="82" t="s">
        <v>951</v>
      </c>
      <c r="G64" s="94" t="s">
        <v>397</v>
      </c>
      <c r="H64" s="94" t="s">
        <v>172</v>
      </c>
      <c r="I64" s="91">
        <v>644</v>
      </c>
      <c r="J64" s="93">
        <v>5900</v>
      </c>
      <c r="K64" s="91">
        <v>37.996000000000002</v>
      </c>
      <c r="L64" s="92">
        <v>1.1619057787871043E-5</v>
      </c>
      <c r="M64" s="92">
        <v>4.5775145668082587E-3</v>
      </c>
      <c r="N64" s="92">
        <f>K64/'סכום נכסי הקרן'!$C$42</f>
        <v>3.1462115595433209E-4</v>
      </c>
    </row>
    <row r="65" spans="2:14" s="138" customFormat="1">
      <c r="B65" s="105" t="s">
        <v>952</v>
      </c>
      <c r="C65" s="82" t="s">
        <v>953</v>
      </c>
      <c r="D65" s="94" t="s">
        <v>128</v>
      </c>
      <c r="E65" s="94" t="s">
        <v>315</v>
      </c>
      <c r="F65" s="82" t="s">
        <v>954</v>
      </c>
      <c r="G65" s="94" t="s">
        <v>200</v>
      </c>
      <c r="H65" s="94" t="s">
        <v>172</v>
      </c>
      <c r="I65" s="91">
        <v>517</v>
      </c>
      <c r="J65" s="93">
        <v>3920</v>
      </c>
      <c r="K65" s="91">
        <v>20.266400000000001</v>
      </c>
      <c r="L65" s="92">
        <v>9.3259039971239412E-6</v>
      </c>
      <c r="M65" s="92">
        <v>2.441565986334427E-3</v>
      </c>
      <c r="N65" s="92">
        <f>K65/'סכום נכסי הקרן'!$C$42</f>
        <v>1.678134065436592E-4</v>
      </c>
    </row>
    <row r="66" spans="2:14" s="138" customFormat="1">
      <c r="B66" s="105" t="s">
        <v>955</v>
      </c>
      <c r="C66" s="82" t="s">
        <v>956</v>
      </c>
      <c r="D66" s="94" t="s">
        <v>128</v>
      </c>
      <c r="E66" s="94" t="s">
        <v>315</v>
      </c>
      <c r="F66" s="82" t="s">
        <v>957</v>
      </c>
      <c r="G66" s="94" t="s">
        <v>958</v>
      </c>
      <c r="H66" s="94" t="s">
        <v>172</v>
      </c>
      <c r="I66" s="91">
        <v>1002</v>
      </c>
      <c r="J66" s="93">
        <v>5990</v>
      </c>
      <c r="K66" s="91">
        <v>60.019800000000004</v>
      </c>
      <c r="L66" s="92">
        <v>2.071329818549854E-5</v>
      </c>
      <c r="M66" s="92">
        <v>7.2308008421128091E-3</v>
      </c>
      <c r="N66" s="92">
        <f>K66/'סכום נכסי הקרן'!$C$42</f>
        <v>4.9698649479281559E-4</v>
      </c>
    </row>
    <row r="67" spans="2:14" s="138" customFormat="1">
      <c r="B67" s="105" t="s">
        <v>959</v>
      </c>
      <c r="C67" s="82" t="s">
        <v>960</v>
      </c>
      <c r="D67" s="94" t="s">
        <v>128</v>
      </c>
      <c r="E67" s="94" t="s">
        <v>315</v>
      </c>
      <c r="F67" s="82" t="s">
        <v>961</v>
      </c>
      <c r="G67" s="94" t="s">
        <v>942</v>
      </c>
      <c r="H67" s="94" t="s">
        <v>172</v>
      </c>
      <c r="I67" s="91">
        <v>2212</v>
      </c>
      <c r="J67" s="93">
        <v>3579</v>
      </c>
      <c r="K67" s="91">
        <v>79.167479999999998</v>
      </c>
      <c r="L67" s="92">
        <v>3.6096328895649791E-5</v>
      </c>
      <c r="M67" s="92">
        <v>9.5375906126303148E-3</v>
      </c>
      <c r="N67" s="92">
        <f>K67/'סכום נכסי הקרן'!$C$42</f>
        <v>6.5553647940813403E-4</v>
      </c>
    </row>
    <row r="68" spans="2:14" s="138" customFormat="1">
      <c r="B68" s="105" t="s">
        <v>962</v>
      </c>
      <c r="C68" s="82" t="s">
        <v>963</v>
      </c>
      <c r="D68" s="94" t="s">
        <v>128</v>
      </c>
      <c r="E68" s="94" t="s">
        <v>315</v>
      </c>
      <c r="F68" s="82" t="s">
        <v>964</v>
      </c>
      <c r="G68" s="94" t="s">
        <v>916</v>
      </c>
      <c r="H68" s="94" t="s">
        <v>172</v>
      </c>
      <c r="I68" s="91">
        <v>4722.3</v>
      </c>
      <c r="J68" s="93">
        <v>1367</v>
      </c>
      <c r="K68" s="91">
        <v>64.553839999999994</v>
      </c>
      <c r="L68" s="92">
        <v>4.3861525088717121E-5</v>
      </c>
      <c r="M68" s="92">
        <v>7.7770329230289915E-3</v>
      </c>
      <c r="N68" s="92">
        <f>K68/'סכום נכסי הקרן'!$C$42</f>
        <v>5.3453004953392456E-4</v>
      </c>
    </row>
    <row r="69" spans="2:14" s="138" customFormat="1">
      <c r="B69" s="105" t="s">
        <v>965</v>
      </c>
      <c r="C69" s="82" t="s">
        <v>966</v>
      </c>
      <c r="D69" s="94" t="s">
        <v>128</v>
      </c>
      <c r="E69" s="94" t="s">
        <v>315</v>
      </c>
      <c r="F69" s="82" t="s">
        <v>497</v>
      </c>
      <c r="G69" s="94" t="s">
        <v>397</v>
      </c>
      <c r="H69" s="94" t="s">
        <v>172</v>
      </c>
      <c r="I69" s="91">
        <v>750</v>
      </c>
      <c r="J69" s="93">
        <v>4395</v>
      </c>
      <c r="K69" s="91">
        <v>32.962499999999999</v>
      </c>
      <c r="L69" s="92">
        <v>1.1853597450661021E-5</v>
      </c>
      <c r="M69" s="92">
        <v>3.9711107460895147E-3</v>
      </c>
      <c r="N69" s="92">
        <f>K69/'סכום נכסי הקרן'!$C$42</f>
        <v>2.7294188475483392E-4</v>
      </c>
    </row>
    <row r="70" spans="2:14" s="138" customFormat="1">
      <c r="B70" s="105" t="s">
        <v>967</v>
      </c>
      <c r="C70" s="82" t="s">
        <v>968</v>
      </c>
      <c r="D70" s="94" t="s">
        <v>128</v>
      </c>
      <c r="E70" s="94" t="s">
        <v>315</v>
      </c>
      <c r="F70" s="82" t="s">
        <v>969</v>
      </c>
      <c r="G70" s="94" t="s">
        <v>851</v>
      </c>
      <c r="H70" s="94" t="s">
        <v>172</v>
      </c>
      <c r="I70" s="91">
        <v>439</v>
      </c>
      <c r="J70" s="93">
        <v>8023</v>
      </c>
      <c r="K70" s="91">
        <v>35.220970000000001</v>
      </c>
      <c r="L70" s="92">
        <v>1.6050348517413951E-5</v>
      </c>
      <c r="M70" s="92">
        <v>4.2431967373438434E-3</v>
      </c>
      <c r="N70" s="92">
        <f>K70/'סכום נכסי הקרן'!$C$42</f>
        <v>2.9164286491296059E-4</v>
      </c>
    </row>
    <row r="71" spans="2:14" s="138" customFormat="1">
      <c r="B71" s="105" t="s">
        <v>970</v>
      </c>
      <c r="C71" s="82" t="s">
        <v>971</v>
      </c>
      <c r="D71" s="94" t="s">
        <v>128</v>
      </c>
      <c r="E71" s="94" t="s">
        <v>315</v>
      </c>
      <c r="F71" s="82" t="s">
        <v>972</v>
      </c>
      <c r="G71" s="94" t="s">
        <v>845</v>
      </c>
      <c r="H71" s="94" t="s">
        <v>172</v>
      </c>
      <c r="I71" s="91">
        <v>2304.25</v>
      </c>
      <c r="J71" s="93">
        <v>2769</v>
      </c>
      <c r="K71" s="91">
        <v>63.804679999999998</v>
      </c>
      <c r="L71" s="92">
        <v>2.3539035233908289E-5</v>
      </c>
      <c r="M71" s="92">
        <v>7.6867789275328856E-3</v>
      </c>
      <c r="N71" s="92">
        <f>K71/'סכום נכסי הקרן'!$C$42</f>
        <v>5.2832672325761262E-4</v>
      </c>
    </row>
    <row r="72" spans="2:14" s="138" customFormat="1">
      <c r="B72" s="105" t="s">
        <v>973</v>
      </c>
      <c r="C72" s="82" t="s">
        <v>974</v>
      </c>
      <c r="D72" s="94" t="s">
        <v>128</v>
      </c>
      <c r="E72" s="94" t="s">
        <v>315</v>
      </c>
      <c r="F72" s="82" t="s">
        <v>975</v>
      </c>
      <c r="G72" s="94" t="s">
        <v>200</v>
      </c>
      <c r="H72" s="94" t="s">
        <v>172</v>
      </c>
      <c r="I72" s="91">
        <v>391</v>
      </c>
      <c r="J72" s="93">
        <v>4000</v>
      </c>
      <c r="K72" s="91">
        <v>15.64</v>
      </c>
      <c r="L72" s="92">
        <v>7.9737415513772745E-6</v>
      </c>
      <c r="M72" s="92">
        <v>1.8842069645457721E-3</v>
      </c>
      <c r="N72" s="92">
        <f>K72/'סכום נכסי הקרן'!$C$42</f>
        <v>1.2950507630081465E-4</v>
      </c>
    </row>
    <row r="73" spans="2:14" s="138" customFormat="1">
      <c r="B73" s="105" t="s">
        <v>976</v>
      </c>
      <c r="C73" s="82" t="s">
        <v>977</v>
      </c>
      <c r="D73" s="94" t="s">
        <v>128</v>
      </c>
      <c r="E73" s="94" t="s">
        <v>315</v>
      </c>
      <c r="F73" s="82" t="s">
        <v>978</v>
      </c>
      <c r="G73" s="94" t="s">
        <v>774</v>
      </c>
      <c r="H73" s="94" t="s">
        <v>172</v>
      </c>
      <c r="I73" s="91">
        <v>1091</v>
      </c>
      <c r="J73" s="93">
        <v>1053</v>
      </c>
      <c r="K73" s="91">
        <v>11.48823</v>
      </c>
      <c r="L73" s="92">
        <v>1.6464896975472373E-5</v>
      </c>
      <c r="M73" s="92">
        <v>1.3840283232930738E-3</v>
      </c>
      <c r="N73" s="92">
        <f>K73/'סכום נכסי הקרן'!$C$42</f>
        <v>9.5126860787168022E-5</v>
      </c>
    </row>
    <row r="74" spans="2:14" s="138" customFormat="1">
      <c r="B74" s="105" t="s">
        <v>979</v>
      </c>
      <c r="C74" s="82" t="s">
        <v>980</v>
      </c>
      <c r="D74" s="94" t="s">
        <v>128</v>
      </c>
      <c r="E74" s="94" t="s">
        <v>315</v>
      </c>
      <c r="F74" s="82" t="s">
        <v>981</v>
      </c>
      <c r="G74" s="94" t="s">
        <v>159</v>
      </c>
      <c r="H74" s="94" t="s">
        <v>172</v>
      </c>
      <c r="I74" s="91">
        <v>361</v>
      </c>
      <c r="J74" s="93">
        <v>11020</v>
      </c>
      <c r="K74" s="91">
        <v>39.782199999999996</v>
      </c>
      <c r="L74" s="92">
        <v>3.3137896241116103E-5</v>
      </c>
      <c r="M74" s="92">
        <v>4.7927044952015864E-3</v>
      </c>
      <c r="N74" s="92">
        <f>K74/'סכום נכסי הקרן'!$C$42</f>
        <v>3.2941156306996597E-4</v>
      </c>
    </row>
    <row r="75" spans="2:14" s="138" customFormat="1">
      <c r="B75" s="105" t="s">
        <v>982</v>
      </c>
      <c r="C75" s="82" t="s">
        <v>983</v>
      </c>
      <c r="D75" s="94" t="s">
        <v>128</v>
      </c>
      <c r="E75" s="94" t="s">
        <v>315</v>
      </c>
      <c r="F75" s="82" t="s">
        <v>984</v>
      </c>
      <c r="G75" s="94" t="s">
        <v>195</v>
      </c>
      <c r="H75" s="94" t="s">
        <v>172</v>
      </c>
      <c r="I75" s="91">
        <v>381</v>
      </c>
      <c r="J75" s="93">
        <v>7338</v>
      </c>
      <c r="K75" s="91">
        <v>27.95778</v>
      </c>
      <c r="L75" s="92">
        <v>2.8272041748233237E-5</v>
      </c>
      <c r="M75" s="92">
        <v>3.3681741553221543E-3</v>
      </c>
      <c r="N75" s="92">
        <f>K75/'סכום נכסי הקרן'!$C$42</f>
        <v>2.3150092276863105E-4</v>
      </c>
    </row>
    <row r="76" spans="2:14" s="138" customFormat="1">
      <c r="B76" s="105" t="s">
        <v>985</v>
      </c>
      <c r="C76" s="82" t="s">
        <v>986</v>
      </c>
      <c r="D76" s="94" t="s">
        <v>128</v>
      </c>
      <c r="E76" s="94" t="s">
        <v>315</v>
      </c>
      <c r="F76" s="82" t="s">
        <v>987</v>
      </c>
      <c r="G76" s="94" t="s">
        <v>942</v>
      </c>
      <c r="H76" s="94" t="s">
        <v>172</v>
      </c>
      <c r="I76" s="91">
        <v>256</v>
      </c>
      <c r="J76" s="93">
        <v>13090</v>
      </c>
      <c r="K76" s="91">
        <v>33.510400000000004</v>
      </c>
      <c r="L76" s="92">
        <v>1.7380934825432273E-5</v>
      </c>
      <c r="M76" s="92">
        <v>4.0371182266441593E-3</v>
      </c>
      <c r="N76" s="92">
        <f>K76/'סכום נכסי הקרן'!$C$42</f>
        <v>2.7747870261322373E-4</v>
      </c>
    </row>
    <row r="77" spans="2:14" s="138" customFormat="1">
      <c r="B77" s="105" t="s">
        <v>988</v>
      </c>
      <c r="C77" s="82" t="s">
        <v>989</v>
      </c>
      <c r="D77" s="94" t="s">
        <v>128</v>
      </c>
      <c r="E77" s="94" t="s">
        <v>315</v>
      </c>
      <c r="F77" s="82" t="s">
        <v>990</v>
      </c>
      <c r="G77" s="94" t="s">
        <v>421</v>
      </c>
      <c r="H77" s="94" t="s">
        <v>172</v>
      </c>
      <c r="I77" s="91">
        <v>232</v>
      </c>
      <c r="J77" s="93">
        <v>13420</v>
      </c>
      <c r="K77" s="91">
        <v>31.134400000000003</v>
      </c>
      <c r="L77" s="92">
        <v>2.4298396881845378E-5</v>
      </c>
      <c r="M77" s="92">
        <v>3.7508729742297886E-3</v>
      </c>
      <c r="N77" s="92">
        <f>K77/'סכום נכסי הקרן'!$C$42</f>
        <v>2.5780452989642479E-4</v>
      </c>
    </row>
    <row r="78" spans="2:14" s="138" customFormat="1">
      <c r="B78" s="105" t="s">
        <v>991</v>
      </c>
      <c r="C78" s="82" t="s">
        <v>992</v>
      </c>
      <c r="D78" s="94" t="s">
        <v>128</v>
      </c>
      <c r="E78" s="94" t="s">
        <v>315</v>
      </c>
      <c r="F78" s="82" t="s">
        <v>993</v>
      </c>
      <c r="G78" s="94" t="s">
        <v>421</v>
      </c>
      <c r="H78" s="94" t="s">
        <v>172</v>
      </c>
      <c r="I78" s="91">
        <v>761</v>
      </c>
      <c r="J78" s="93">
        <v>2547</v>
      </c>
      <c r="K78" s="91">
        <v>19.382669999999997</v>
      </c>
      <c r="L78" s="92">
        <v>2.9581558553196679E-5</v>
      </c>
      <c r="M78" s="92">
        <v>2.3350998596862143E-3</v>
      </c>
      <c r="N78" s="92">
        <f>K78/'סכום נכסי הקרן'!$C$42</f>
        <v>1.6049579010636258E-4</v>
      </c>
    </row>
    <row r="79" spans="2:14" s="138" customFormat="1">
      <c r="B79" s="105" t="s">
        <v>994</v>
      </c>
      <c r="C79" s="82" t="s">
        <v>995</v>
      </c>
      <c r="D79" s="94" t="s">
        <v>128</v>
      </c>
      <c r="E79" s="94" t="s">
        <v>315</v>
      </c>
      <c r="F79" s="82" t="s">
        <v>996</v>
      </c>
      <c r="G79" s="94" t="s">
        <v>900</v>
      </c>
      <c r="H79" s="94" t="s">
        <v>172</v>
      </c>
      <c r="I79" s="91">
        <v>73</v>
      </c>
      <c r="J79" s="93">
        <v>39810</v>
      </c>
      <c r="K79" s="91">
        <v>29.061299999999999</v>
      </c>
      <c r="L79" s="92">
        <v>3.0562871804662217E-5</v>
      </c>
      <c r="M79" s="92">
        <v>3.5011191725546065E-3</v>
      </c>
      <c r="N79" s="92">
        <f>K79/'סכום נכסי הקרן'!$C$42</f>
        <v>2.4063848298598879E-4</v>
      </c>
    </row>
    <row r="80" spans="2:14" s="138" customFormat="1">
      <c r="B80" s="105" t="s">
        <v>1439</v>
      </c>
      <c r="C80" s="82" t="s">
        <v>997</v>
      </c>
      <c r="D80" s="94" t="s">
        <v>128</v>
      </c>
      <c r="E80" s="94" t="s">
        <v>315</v>
      </c>
      <c r="F80" s="82" t="s">
        <v>998</v>
      </c>
      <c r="G80" s="94" t="s">
        <v>999</v>
      </c>
      <c r="H80" s="94" t="s">
        <v>172</v>
      </c>
      <c r="I80" s="91">
        <v>398</v>
      </c>
      <c r="J80" s="93">
        <v>2078</v>
      </c>
      <c r="K80" s="91">
        <v>8.2704400000000007</v>
      </c>
      <c r="L80" s="92">
        <v>1.0928431787062747E-5</v>
      </c>
      <c r="M80" s="92">
        <v>9.9636960664053293E-4</v>
      </c>
      <c r="N80" s="92">
        <f>K80/'סכום נכסי הקרן'!$C$42</f>
        <v>6.8482350590876574E-5</v>
      </c>
    </row>
    <row r="81" spans="2:14" s="138" customFormat="1">
      <c r="B81" s="105" t="s">
        <v>1000</v>
      </c>
      <c r="C81" s="82" t="s">
        <v>1001</v>
      </c>
      <c r="D81" s="94" t="s">
        <v>128</v>
      </c>
      <c r="E81" s="94" t="s">
        <v>315</v>
      </c>
      <c r="F81" s="82" t="s">
        <v>1002</v>
      </c>
      <c r="G81" s="94" t="s">
        <v>743</v>
      </c>
      <c r="H81" s="94" t="s">
        <v>172</v>
      </c>
      <c r="I81" s="91">
        <v>300</v>
      </c>
      <c r="J81" s="93">
        <v>10390</v>
      </c>
      <c r="K81" s="91">
        <v>31.17</v>
      </c>
      <c r="L81" s="92">
        <v>2.3852052397552651E-5</v>
      </c>
      <c r="M81" s="92">
        <v>3.7551618340723606E-3</v>
      </c>
      <c r="N81" s="92">
        <f>K81/'סכום נכסי הקרן'!$C$42</f>
        <v>2.5809931127214789E-4</v>
      </c>
    </row>
    <row r="82" spans="2:14" s="138" customFormat="1">
      <c r="B82" s="105" t="s">
        <v>1003</v>
      </c>
      <c r="C82" s="82" t="s">
        <v>1004</v>
      </c>
      <c r="D82" s="94" t="s">
        <v>128</v>
      </c>
      <c r="E82" s="94" t="s">
        <v>315</v>
      </c>
      <c r="F82" s="82" t="s">
        <v>1005</v>
      </c>
      <c r="G82" s="94" t="s">
        <v>999</v>
      </c>
      <c r="H82" s="94" t="s">
        <v>172</v>
      </c>
      <c r="I82" s="91">
        <v>1934</v>
      </c>
      <c r="J82" s="93">
        <v>300</v>
      </c>
      <c r="K82" s="91">
        <v>5.8019999999999996</v>
      </c>
      <c r="L82" s="92">
        <v>1.1267747167880298E-5</v>
      </c>
      <c r="M82" s="92">
        <v>6.9898777546640461E-4</v>
      </c>
      <c r="N82" s="92">
        <f>K82/'סכום נכסי הקרן'!$C$42</f>
        <v>4.8042739942284303E-5</v>
      </c>
    </row>
    <row r="83" spans="2:14" s="138" customFormat="1">
      <c r="B83" s="105" t="s">
        <v>1006</v>
      </c>
      <c r="C83" s="82" t="s">
        <v>1007</v>
      </c>
      <c r="D83" s="94" t="s">
        <v>128</v>
      </c>
      <c r="E83" s="94" t="s">
        <v>315</v>
      </c>
      <c r="F83" s="82" t="s">
        <v>507</v>
      </c>
      <c r="G83" s="94" t="s">
        <v>358</v>
      </c>
      <c r="H83" s="94" t="s">
        <v>172</v>
      </c>
      <c r="I83" s="91">
        <v>2749</v>
      </c>
      <c r="J83" s="93">
        <v>1305</v>
      </c>
      <c r="K83" s="91">
        <v>35.874449999999996</v>
      </c>
      <c r="L83" s="92">
        <v>1.6644038383053648E-5</v>
      </c>
      <c r="M83" s="92">
        <v>4.3219238196450811E-3</v>
      </c>
      <c r="N83" s="92">
        <f>K83/'סכום נכסי הקרן'!$C$42</f>
        <v>2.9705392484013804E-4</v>
      </c>
    </row>
    <row r="84" spans="2:14" s="138" customFormat="1">
      <c r="B84" s="105" t="s">
        <v>1008</v>
      </c>
      <c r="C84" s="82" t="s">
        <v>1009</v>
      </c>
      <c r="D84" s="94" t="s">
        <v>128</v>
      </c>
      <c r="E84" s="94" t="s">
        <v>315</v>
      </c>
      <c r="F84" s="82" t="s">
        <v>1010</v>
      </c>
      <c r="G84" s="94" t="s">
        <v>159</v>
      </c>
      <c r="H84" s="94" t="s">
        <v>172</v>
      </c>
      <c r="I84" s="91">
        <v>107</v>
      </c>
      <c r="J84" s="93">
        <v>17140</v>
      </c>
      <c r="K84" s="91">
        <v>18.3398</v>
      </c>
      <c r="L84" s="92">
        <v>7.938410399347299E-6</v>
      </c>
      <c r="M84" s="92">
        <v>2.2094615657529764E-3</v>
      </c>
      <c r="N84" s="92">
        <f>K84/'סכום נכסי הקרן'!$C$42</f>
        <v>1.5186043467657804E-4</v>
      </c>
    </row>
    <row r="85" spans="2:14" s="138" customFormat="1">
      <c r="B85" s="105" t="s">
        <v>1011</v>
      </c>
      <c r="C85" s="82" t="s">
        <v>1012</v>
      </c>
      <c r="D85" s="94" t="s">
        <v>128</v>
      </c>
      <c r="E85" s="94" t="s">
        <v>315</v>
      </c>
      <c r="F85" s="82" t="s">
        <v>1013</v>
      </c>
      <c r="G85" s="94" t="s">
        <v>845</v>
      </c>
      <c r="H85" s="94" t="s">
        <v>172</v>
      </c>
      <c r="I85" s="91">
        <v>8651.25</v>
      </c>
      <c r="J85" s="93">
        <v>245.2</v>
      </c>
      <c r="K85" s="91">
        <v>21.212869999999999</v>
      </c>
      <c r="L85" s="92">
        <v>8.2827867842627692E-6</v>
      </c>
      <c r="M85" s="92">
        <v>2.5555906260872167E-3</v>
      </c>
      <c r="N85" s="92">
        <f>K85/'סכום נכסי הקרן'!$C$42</f>
        <v>1.7565053375378912E-4</v>
      </c>
    </row>
    <row r="86" spans="2:14" s="138" customFormat="1">
      <c r="B86" s="105" t="s">
        <v>1014</v>
      </c>
      <c r="C86" s="82" t="s">
        <v>1015</v>
      </c>
      <c r="D86" s="94" t="s">
        <v>128</v>
      </c>
      <c r="E86" s="94" t="s">
        <v>315</v>
      </c>
      <c r="F86" s="82" t="s">
        <v>1016</v>
      </c>
      <c r="G86" s="94" t="s">
        <v>159</v>
      </c>
      <c r="H86" s="94" t="s">
        <v>172</v>
      </c>
      <c r="I86" s="91">
        <v>967</v>
      </c>
      <c r="J86" s="93">
        <v>1830</v>
      </c>
      <c r="K86" s="91">
        <v>17.696099999999998</v>
      </c>
      <c r="L86" s="92">
        <v>4.1626056509778018E-6</v>
      </c>
      <c r="M86" s="92">
        <v>2.1319127151725342E-3</v>
      </c>
      <c r="N86" s="92">
        <f>K86/'סכום נכסי הקרן'!$C$42</f>
        <v>1.4653035682396712E-4</v>
      </c>
    </row>
    <row r="87" spans="2:14" s="138" customFormat="1">
      <c r="B87" s="105" t="s">
        <v>1017</v>
      </c>
      <c r="C87" s="82" t="s">
        <v>1018</v>
      </c>
      <c r="D87" s="94" t="s">
        <v>128</v>
      </c>
      <c r="E87" s="94" t="s">
        <v>315</v>
      </c>
      <c r="F87" s="82" t="s">
        <v>600</v>
      </c>
      <c r="G87" s="94" t="s">
        <v>358</v>
      </c>
      <c r="H87" s="94" t="s">
        <v>172</v>
      </c>
      <c r="I87" s="91">
        <v>10173</v>
      </c>
      <c r="J87" s="93">
        <v>906.8</v>
      </c>
      <c r="K87" s="91">
        <v>92.24875999999999</v>
      </c>
      <c r="L87" s="92">
        <v>2.5105086367493897E-5</v>
      </c>
      <c r="M87" s="92">
        <v>1.111353939019894E-2</v>
      </c>
      <c r="N87" s="92">
        <f>K87/'סכום נכסי הקרן'!$C$42</f>
        <v>7.6385439274012385E-4</v>
      </c>
    </row>
    <row r="88" spans="2:14" s="138" customFormat="1">
      <c r="B88" s="105" t="s">
        <v>1019</v>
      </c>
      <c r="C88" s="82" t="s">
        <v>1020</v>
      </c>
      <c r="D88" s="94" t="s">
        <v>128</v>
      </c>
      <c r="E88" s="94" t="s">
        <v>315</v>
      </c>
      <c r="F88" s="82" t="s">
        <v>770</v>
      </c>
      <c r="G88" s="94" t="s">
        <v>358</v>
      </c>
      <c r="H88" s="94" t="s">
        <v>172</v>
      </c>
      <c r="I88" s="91">
        <v>3891</v>
      </c>
      <c r="J88" s="93">
        <v>1107</v>
      </c>
      <c r="K88" s="91">
        <v>43.073370000000004</v>
      </c>
      <c r="L88" s="92">
        <v>1.1113967437874894E-5</v>
      </c>
      <c r="M88" s="92">
        <v>5.1892035639678341E-3</v>
      </c>
      <c r="N88" s="92">
        <f>K88/'סכום נכסי הקרן'!$C$42</f>
        <v>3.5666368723677883E-4</v>
      </c>
    </row>
    <row r="89" spans="2:14" s="138" customFormat="1">
      <c r="B89" s="106"/>
      <c r="C89" s="82"/>
      <c r="D89" s="82"/>
      <c r="E89" s="82"/>
      <c r="F89" s="82"/>
      <c r="G89" s="82"/>
      <c r="H89" s="82"/>
      <c r="I89" s="91"/>
      <c r="J89" s="93"/>
      <c r="K89" s="82"/>
      <c r="L89" s="82"/>
      <c r="M89" s="92"/>
      <c r="N89" s="82"/>
    </row>
    <row r="90" spans="2:14" s="138" customFormat="1">
      <c r="B90" s="104" t="s">
        <v>31</v>
      </c>
      <c r="C90" s="80"/>
      <c r="D90" s="80"/>
      <c r="E90" s="80"/>
      <c r="F90" s="80"/>
      <c r="G90" s="80"/>
      <c r="H90" s="80"/>
      <c r="I90" s="88"/>
      <c r="J90" s="90"/>
      <c r="K90" s="88">
        <v>194.72874000000004</v>
      </c>
      <c r="L90" s="80"/>
      <c r="M90" s="89">
        <v>2.3459670594963105E-2</v>
      </c>
      <c r="N90" s="89">
        <f>K90/'סכום נכסי הקרן'!$C$42</f>
        <v>1.612427131180403E-3</v>
      </c>
    </row>
    <row r="91" spans="2:14" s="138" customFormat="1">
      <c r="B91" s="105" t="s">
        <v>1021</v>
      </c>
      <c r="C91" s="82" t="s">
        <v>1022</v>
      </c>
      <c r="D91" s="94" t="s">
        <v>128</v>
      </c>
      <c r="E91" s="94" t="s">
        <v>315</v>
      </c>
      <c r="F91" s="82" t="s">
        <v>1023</v>
      </c>
      <c r="G91" s="94" t="s">
        <v>999</v>
      </c>
      <c r="H91" s="94" t="s">
        <v>172</v>
      </c>
      <c r="I91" s="91">
        <v>838</v>
      </c>
      <c r="J91" s="93">
        <v>1752</v>
      </c>
      <c r="K91" s="91">
        <v>14.681760000000001</v>
      </c>
      <c r="L91" s="92">
        <v>3.2549540653346965E-5</v>
      </c>
      <c r="M91" s="92">
        <v>1.7687643506259295E-3</v>
      </c>
      <c r="N91" s="92">
        <f>K91/'סכום נכסי הקרן'!$C$42</f>
        <v>1.2157048906843021E-4</v>
      </c>
    </row>
    <row r="92" spans="2:14" s="138" customFormat="1">
      <c r="B92" s="105" t="s">
        <v>1024</v>
      </c>
      <c r="C92" s="82" t="s">
        <v>1025</v>
      </c>
      <c r="D92" s="94" t="s">
        <v>128</v>
      </c>
      <c r="E92" s="94" t="s">
        <v>315</v>
      </c>
      <c r="F92" s="82" t="s">
        <v>1026</v>
      </c>
      <c r="G92" s="94" t="s">
        <v>159</v>
      </c>
      <c r="H92" s="94" t="s">
        <v>172</v>
      </c>
      <c r="I92" s="91">
        <v>988</v>
      </c>
      <c r="J92" s="93">
        <v>730.1</v>
      </c>
      <c r="K92" s="91">
        <v>7.2133900000000004</v>
      </c>
      <c r="L92" s="92">
        <v>1.7969239499225668E-5</v>
      </c>
      <c r="M92" s="92">
        <v>8.6902299718573069E-4</v>
      </c>
      <c r="N92" s="92">
        <f>K92/'סכום נכסי הקרן'!$C$42</f>
        <v>5.9729579433346122E-5</v>
      </c>
    </row>
    <row r="93" spans="2:14" s="138" customFormat="1">
      <c r="B93" s="105" t="s">
        <v>1027</v>
      </c>
      <c r="C93" s="82" t="s">
        <v>1028</v>
      </c>
      <c r="D93" s="94" t="s">
        <v>128</v>
      </c>
      <c r="E93" s="94" t="s">
        <v>315</v>
      </c>
      <c r="F93" s="82" t="s">
        <v>1029</v>
      </c>
      <c r="G93" s="94" t="s">
        <v>404</v>
      </c>
      <c r="H93" s="94" t="s">
        <v>172</v>
      </c>
      <c r="I93" s="91">
        <v>289</v>
      </c>
      <c r="J93" s="93">
        <v>2449</v>
      </c>
      <c r="K93" s="91">
        <v>7.07761</v>
      </c>
      <c r="L93" s="92">
        <v>2.2144762380569617E-5</v>
      </c>
      <c r="M93" s="92">
        <v>8.5266509298841445E-4</v>
      </c>
      <c r="N93" s="92">
        <f>K93/'סכום נכסי הקרן'!$C$42</f>
        <v>5.8605270017737132E-5</v>
      </c>
    </row>
    <row r="94" spans="2:14" s="138" customFormat="1">
      <c r="B94" s="105" t="s">
        <v>1440</v>
      </c>
      <c r="C94" s="82" t="s">
        <v>1030</v>
      </c>
      <c r="D94" s="94" t="s">
        <v>128</v>
      </c>
      <c r="E94" s="94" t="s">
        <v>315</v>
      </c>
      <c r="F94" s="82" t="s">
        <v>1031</v>
      </c>
      <c r="G94" s="94" t="s">
        <v>958</v>
      </c>
      <c r="H94" s="94" t="s">
        <v>172</v>
      </c>
      <c r="I94" s="91">
        <v>651.70000000000005</v>
      </c>
      <c r="J94" s="93">
        <v>46</v>
      </c>
      <c r="K94" s="91">
        <v>0.29977999999999999</v>
      </c>
      <c r="L94" s="92">
        <v>1.5055611158358671E-5</v>
      </c>
      <c r="M94" s="92">
        <v>3.6115573135008408E-5</v>
      </c>
      <c r="N94" s="92">
        <f>K94/'סכום נכסי הקרן'!$C$42</f>
        <v>2.4822910341085814E-6</v>
      </c>
    </row>
    <row r="95" spans="2:14" s="138" customFormat="1">
      <c r="B95" s="105" t="s">
        <v>1032</v>
      </c>
      <c r="C95" s="82" t="s">
        <v>1033</v>
      </c>
      <c r="D95" s="94" t="s">
        <v>128</v>
      </c>
      <c r="E95" s="94" t="s">
        <v>315</v>
      </c>
      <c r="F95" s="82" t="s">
        <v>1034</v>
      </c>
      <c r="G95" s="94" t="s">
        <v>159</v>
      </c>
      <c r="H95" s="94" t="s">
        <v>172</v>
      </c>
      <c r="I95" s="91">
        <v>3</v>
      </c>
      <c r="J95" s="93">
        <v>4326</v>
      </c>
      <c r="K95" s="91">
        <v>0.12978000000000001</v>
      </c>
      <c r="L95" s="92">
        <v>2.9895366218236176E-7</v>
      </c>
      <c r="M95" s="92">
        <v>1.5635062650815239E-5</v>
      </c>
      <c r="N95" s="92">
        <f>K95/'סכום נכסי הקרן'!$C$42</f>
        <v>1.0746271612736397E-6</v>
      </c>
    </row>
    <row r="96" spans="2:14" s="138" customFormat="1">
      <c r="B96" s="105" t="s">
        <v>1035</v>
      </c>
      <c r="C96" s="82" t="s">
        <v>1036</v>
      </c>
      <c r="D96" s="94" t="s">
        <v>128</v>
      </c>
      <c r="E96" s="94" t="s">
        <v>315</v>
      </c>
      <c r="F96" s="82" t="s">
        <v>1037</v>
      </c>
      <c r="G96" s="94" t="s">
        <v>958</v>
      </c>
      <c r="H96" s="94" t="s">
        <v>172</v>
      </c>
      <c r="I96" s="91">
        <v>10587</v>
      </c>
      <c r="J96" s="93">
        <v>120.1</v>
      </c>
      <c r="K96" s="91">
        <v>12.71499</v>
      </c>
      <c r="L96" s="92">
        <v>4.0027164936248885E-5</v>
      </c>
      <c r="M96" s="92">
        <v>1.5318205058906552E-3</v>
      </c>
      <c r="N96" s="92">
        <f>K96/'סכום נכסי הקרן'!$C$42</f>
        <v>1.0528489450857386E-4</v>
      </c>
    </row>
    <row r="97" spans="2:14" s="138" customFormat="1">
      <c r="B97" s="105" t="s">
        <v>1038</v>
      </c>
      <c r="C97" s="82" t="s">
        <v>1039</v>
      </c>
      <c r="D97" s="94" t="s">
        <v>128</v>
      </c>
      <c r="E97" s="94" t="s">
        <v>315</v>
      </c>
      <c r="F97" s="82" t="s">
        <v>1040</v>
      </c>
      <c r="G97" s="94" t="s">
        <v>200</v>
      </c>
      <c r="H97" s="94" t="s">
        <v>172</v>
      </c>
      <c r="I97" s="91">
        <v>1013</v>
      </c>
      <c r="J97" s="93">
        <v>1785</v>
      </c>
      <c r="K97" s="91">
        <v>18.082049999999999</v>
      </c>
      <c r="L97" s="92">
        <v>3.0643372581151171E-5</v>
      </c>
      <c r="M97" s="92">
        <v>2.1784094976512068E-3</v>
      </c>
      <c r="N97" s="92">
        <f>K97/'סכום נכסי הקרן'!$C$42</f>
        <v>1.4972616783408857E-4</v>
      </c>
    </row>
    <row r="98" spans="2:14" s="138" customFormat="1">
      <c r="B98" s="105" t="s">
        <v>1041</v>
      </c>
      <c r="C98" s="82" t="s">
        <v>1042</v>
      </c>
      <c r="D98" s="94" t="s">
        <v>128</v>
      </c>
      <c r="E98" s="94" t="s">
        <v>315</v>
      </c>
      <c r="F98" s="82" t="s">
        <v>1043</v>
      </c>
      <c r="G98" s="94" t="s">
        <v>197</v>
      </c>
      <c r="H98" s="94" t="s">
        <v>172</v>
      </c>
      <c r="I98" s="91">
        <v>681</v>
      </c>
      <c r="J98" s="93">
        <v>2093</v>
      </c>
      <c r="K98" s="91">
        <v>14.25333</v>
      </c>
      <c r="L98" s="92">
        <v>2.2895553209517814E-5</v>
      </c>
      <c r="M98" s="92">
        <v>1.7171498499980299E-3</v>
      </c>
      <c r="N98" s="92">
        <f>K98/'סכום נכסי הקרן'!$C$42</f>
        <v>1.1802292769761448E-4</v>
      </c>
    </row>
    <row r="99" spans="2:14" s="138" customFormat="1">
      <c r="B99" s="105" t="s">
        <v>1044</v>
      </c>
      <c r="C99" s="82" t="s">
        <v>1045</v>
      </c>
      <c r="D99" s="94" t="s">
        <v>128</v>
      </c>
      <c r="E99" s="94" t="s">
        <v>315</v>
      </c>
      <c r="F99" s="82" t="s">
        <v>1046</v>
      </c>
      <c r="G99" s="94" t="s">
        <v>468</v>
      </c>
      <c r="H99" s="94" t="s">
        <v>172</v>
      </c>
      <c r="I99" s="91">
        <v>400</v>
      </c>
      <c r="J99" s="93">
        <v>2958</v>
      </c>
      <c r="K99" s="91">
        <v>11.832000000000001</v>
      </c>
      <c r="L99" s="92">
        <v>4.6065605714346254E-5</v>
      </c>
      <c r="M99" s="92">
        <v>1.4254435296998449E-3</v>
      </c>
      <c r="N99" s="92">
        <f>K99/'סכום נכסי הקרן'!$C$42</f>
        <v>9.7973405549311952E-5</v>
      </c>
    </row>
    <row r="100" spans="2:14" s="138" customFormat="1">
      <c r="B100" s="105" t="s">
        <v>1047</v>
      </c>
      <c r="C100" s="82" t="s">
        <v>1048</v>
      </c>
      <c r="D100" s="94" t="s">
        <v>128</v>
      </c>
      <c r="E100" s="94" t="s">
        <v>315</v>
      </c>
      <c r="F100" s="82" t="s">
        <v>1049</v>
      </c>
      <c r="G100" s="94" t="s">
        <v>404</v>
      </c>
      <c r="H100" s="94" t="s">
        <v>172</v>
      </c>
      <c r="I100" s="91">
        <v>60</v>
      </c>
      <c r="J100" s="93">
        <v>2320</v>
      </c>
      <c r="K100" s="91">
        <v>1.3919999999999999</v>
      </c>
      <c r="L100" s="92">
        <v>9.0192877468466319E-6</v>
      </c>
      <c r="M100" s="92">
        <v>1.6769923878821703E-4</v>
      </c>
      <c r="N100" s="92">
        <f>K100/'סכום נכסי הקרן'!$C$42</f>
        <v>1.1526283005801405E-5</v>
      </c>
    </row>
    <row r="101" spans="2:14" s="138" customFormat="1">
      <c r="B101" s="105" t="s">
        <v>1050</v>
      </c>
      <c r="C101" s="82" t="s">
        <v>1051</v>
      </c>
      <c r="D101" s="94" t="s">
        <v>128</v>
      </c>
      <c r="E101" s="94" t="s">
        <v>315</v>
      </c>
      <c r="F101" s="82" t="s">
        <v>1052</v>
      </c>
      <c r="G101" s="94" t="s">
        <v>900</v>
      </c>
      <c r="H101" s="94" t="s">
        <v>172</v>
      </c>
      <c r="I101" s="91">
        <v>40</v>
      </c>
      <c r="J101" s="93">
        <v>4794</v>
      </c>
      <c r="K101" s="91">
        <v>1.9176</v>
      </c>
      <c r="L101" s="92">
        <v>2.5301546999837438E-5</v>
      </c>
      <c r="M101" s="92">
        <v>2.3102015826169901E-4</v>
      </c>
      <c r="N101" s="92">
        <f>K101/'סכום נכסי הקרן'!$C$42</f>
        <v>1.5878448485578142E-5</v>
      </c>
    </row>
    <row r="102" spans="2:14" s="138" customFormat="1">
      <c r="B102" s="105" t="s">
        <v>1053</v>
      </c>
      <c r="C102" s="82" t="s">
        <v>1054</v>
      </c>
      <c r="D102" s="94" t="s">
        <v>128</v>
      </c>
      <c r="E102" s="94" t="s">
        <v>315</v>
      </c>
      <c r="F102" s="82" t="s">
        <v>1055</v>
      </c>
      <c r="G102" s="94" t="s">
        <v>958</v>
      </c>
      <c r="H102" s="94" t="s">
        <v>172</v>
      </c>
      <c r="I102" s="91">
        <v>423.13</v>
      </c>
      <c r="J102" s="93">
        <v>477.9</v>
      </c>
      <c r="K102" s="91">
        <v>2.0221400000000003</v>
      </c>
      <c r="L102" s="92">
        <v>1.6598386402888062E-5</v>
      </c>
      <c r="M102" s="92">
        <v>2.4361446747356701E-4</v>
      </c>
      <c r="N102" s="92">
        <f>K102/'סכום נכסי הקרן'!$C$42</f>
        <v>1.6744078963614409E-5</v>
      </c>
    </row>
    <row r="103" spans="2:14" s="138" customFormat="1">
      <c r="B103" s="105" t="s">
        <v>1056</v>
      </c>
      <c r="C103" s="82" t="s">
        <v>1057</v>
      </c>
      <c r="D103" s="94" t="s">
        <v>128</v>
      </c>
      <c r="E103" s="94" t="s">
        <v>315</v>
      </c>
      <c r="F103" s="82" t="s">
        <v>371</v>
      </c>
      <c r="G103" s="94" t="s">
        <v>358</v>
      </c>
      <c r="H103" s="94" t="s">
        <v>172</v>
      </c>
      <c r="I103" s="91">
        <v>31.66</v>
      </c>
      <c r="J103" s="93">
        <v>1181</v>
      </c>
      <c r="K103" s="91">
        <v>0.37389999999999995</v>
      </c>
      <c r="L103" s="92">
        <v>2.7512686946361488E-7</v>
      </c>
      <c r="M103" s="92">
        <v>4.5045075706116628E-5</v>
      </c>
      <c r="N103" s="92">
        <f>K103/'סכום נכסי הקרן'!$C$42</f>
        <v>3.0960324826646159E-6</v>
      </c>
    </row>
    <row r="104" spans="2:14" s="138" customFormat="1">
      <c r="B104" s="105" t="s">
        <v>1058</v>
      </c>
      <c r="C104" s="82" t="s">
        <v>1059</v>
      </c>
      <c r="D104" s="94" t="s">
        <v>128</v>
      </c>
      <c r="E104" s="94" t="s">
        <v>315</v>
      </c>
      <c r="F104" s="82" t="s">
        <v>1060</v>
      </c>
      <c r="G104" s="94" t="s">
        <v>195</v>
      </c>
      <c r="H104" s="94" t="s">
        <v>172</v>
      </c>
      <c r="I104" s="91">
        <v>232</v>
      </c>
      <c r="J104" s="93">
        <v>1176</v>
      </c>
      <c r="K104" s="91">
        <v>2.7283200000000001</v>
      </c>
      <c r="L104" s="92">
        <v>3.8458070094474241E-5</v>
      </c>
      <c r="M104" s="92">
        <v>3.2869050802490543E-4</v>
      </c>
      <c r="N104" s="92">
        <f>K104/'סכום נכסי הקרן'!$C$42</f>
        <v>2.2591514691370755E-5</v>
      </c>
    </row>
    <row r="105" spans="2:14" s="138" customFormat="1">
      <c r="B105" s="105" t="s">
        <v>1061</v>
      </c>
      <c r="C105" s="82" t="s">
        <v>1062</v>
      </c>
      <c r="D105" s="94" t="s">
        <v>128</v>
      </c>
      <c r="E105" s="94" t="s">
        <v>315</v>
      </c>
      <c r="F105" s="82" t="s">
        <v>1063</v>
      </c>
      <c r="G105" s="94" t="s">
        <v>421</v>
      </c>
      <c r="H105" s="94" t="s">
        <v>172</v>
      </c>
      <c r="I105" s="91">
        <v>63</v>
      </c>
      <c r="J105" s="93">
        <v>1013</v>
      </c>
      <c r="K105" s="91">
        <v>0.63819000000000004</v>
      </c>
      <c r="L105" s="92">
        <v>2.392528021060323E-6</v>
      </c>
      <c r="M105" s="92">
        <v>7.688504109357202E-5</v>
      </c>
      <c r="N105" s="92">
        <f>K105/'סכום נכסי הקרן'!$C$42</f>
        <v>5.2844529823795977E-6</v>
      </c>
    </row>
    <row r="106" spans="2:14" s="138" customFormat="1">
      <c r="B106" s="105" t="s">
        <v>1064</v>
      </c>
      <c r="C106" s="82" t="s">
        <v>1065</v>
      </c>
      <c r="D106" s="94" t="s">
        <v>128</v>
      </c>
      <c r="E106" s="94" t="s">
        <v>315</v>
      </c>
      <c r="F106" s="82" t="s">
        <v>1066</v>
      </c>
      <c r="G106" s="94" t="s">
        <v>421</v>
      </c>
      <c r="H106" s="94" t="s">
        <v>172</v>
      </c>
      <c r="I106" s="91">
        <v>334</v>
      </c>
      <c r="J106" s="93">
        <v>2702</v>
      </c>
      <c r="K106" s="91">
        <v>9.02468</v>
      </c>
      <c r="L106" s="92">
        <v>2.2002972772902246E-5</v>
      </c>
      <c r="M106" s="92">
        <v>1.0872356079793439E-3</v>
      </c>
      <c r="N106" s="92">
        <f>K106/'סכום נכסי הקרן'!$C$42</f>
        <v>7.4727741175859068E-5</v>
      </c>
    </row>
    <row r="107" spans="2:14" s="138" customFormat="1">
      <c r="B107" s="105" t="s">
        <v>1067</v>
      </c>
      <c r="C107" s="82" t="s">
        <v>1068</v>
      </c>
      <c r="D107" s="94" t="s">
        <v>128</v>
      </c>
      <c r="E107" s="94" t="s">
        <v>315</v>
      </c>
      <c r="F107" s="82" t="s">
        <v>1069</v>
      </c>
      <c r="G107" s="94" t="s">
        <v>900</v>
      </c>
      <c r="H107" s="94" t="s">
        <v>172</v>
      </c>
      <c r="I107" s="91">
        <v>20</v>
      </c>
      <c r="J107" s="93">
        <v>1541</v>
      </c>
      <c r="K107" s="91">
        <v>0.30819999999999997</v>
      </c>
      <c r="L107" s="92">
        <v>1.6272730971075221E-6</v>
      </c>
      <c r="M107" s="92">
        <v>3.712996077193139E-5</v>
      </c>
      <c r="N107" s="92">
        <f>K107/'סכום נכסי הקרן'!$C$42</f>
        <v>2.5520117976925238E-6</v>
      </c>
    </row>
    <row r="108" spans="2:14" s="138" customFormat="1">
      <c r="B108" s="105" t="s">
        <v>1441</v>
      </c>
      <c r="C108" s="82" t="s">
        <v>1070</v>
      </c>
      <c r="D108" s="94" t="s">
        <v>128</v>
      </c>
      <c r="E108" s="94" t="s">
        <v>315</v>
      </c>
      <c r="F108" s="82" t="s">
        <v>1071</v>
      </c>
      <c r="G108" s="94" t="s">
        <v>999</v>
      </c>
      <c r="H108" s="94" t="s">
        <v>172</v>
      </c>
      <c r="I108" s="91">
        <v>1928.6</v>
      </c>
      <c r="J108" s="93">
        <v>15.3</v>
      </c>
      <c r="K108" s="91">
        <v>0.29508000000000001</v>
      </c>
      <c r="L108" s="92">
        <v>1.3201963189290372E-5</v>
      </c>
      <c r="M108" s="92">
        <v>3.5549347256916013E-5</v>
      </c>
      <c r="N108" s="92">
        <f>K108/'סכום נכסי הקרן'!$C$42</f>
        <v>2.4433732682125568E-6</v>
      </c>
    </row>
    <row r="109" spans="2:14" s="138" customFormat="1">
      <c r="B109" s="105" t="s">
        <v>1072</v>
      </c>
      <c r="C109" s="82" t="s">
        <v>1073</v>
      </c>
      <c r="D109" s="94" t="s">
        <v>128</v>
      </c>
      <c r="E109" s="94" t="s">
        <v>315</v>
      </c>
      <c r="F109" s="82" t="s">
        <v>1074</v>
      </c>
      <c r="G109" s="94" t="s">
        <v>958</v>
      </c>
      <c r="H109" s="94" t="s">
        <v>172</v>
      </c>
      <c r="I109" s="91">
        <v>6.19</v>
      </c>
      <c r="J109" s="93">
        <v>286.3</v>
      </c>
      <c r="K109" s="91">
        <v>1.7729999999999999E-2</v>
      </c>
      <c r="L109" s="92">
        <v>3.4156510760680394E-6</v>
      </c>
      <c r="M109" s="92">
        <v>2.1359967699102644E-6</v>
      </c>
      <c r="N109" s="92">
        <f>K109/'סכום נכסי הקרן'!$C$42</f>
        <v>1.4681106156096188E-7</v>
      </c>
    </row>
    <row r="110" spans="2:14" s="138" customFormat="1">
      <c r="B110" s="105" t="s">
        <v>1075</v>
      </c>
      <c r="C110" s="82" t="s">
        <v>1076</v>
      </c>
      <c r="D110" s="94" t="s">
        <v>128</v>
      </c>
      <c r="E110" s="94" t="s">
        <v>315</v>
      </c>
      <c r="F110" s="82" t="s">
        <v>1077</v>
      </c>
      <c r="G110" s="94" t="s">
        <v>159</v>
      </c>
      <c r="H110" s="94" t="s">
        <v>172</v>
      </c>
      <c r="I110" s="91">
        <v>1224</v>
      </c>
      <c r="J110" s="93">
        <v>917.5</v>
      </c>
      <c r="K110" s="91">
        <v>11.2302</v>
      </c>
      <c r="L110" s="92">
        <v>3.0893404704838378E-5</v>
      </c>
      <c r="M110" s="92">
        <v>1.352942522585801E-3</v>
      </c>
      <c r="N110" s="92">
        <f>K110/'סכום נכסי הקרן'!$C$42</f>
        <v>9.2990275439476256E-5</v>
      </c>
    </row>
    <row r="111" spans="2:14" s="138" customFormat="1">
      <c r="B111" s="105" t="s">
        <v>1078</v>
      </c>
      <c r="C111" s="82" t="s">
        <v>1079</v>
      </c>
      <c r="D111" s="94" t="s">
        <v>128</v>
      </c>
      <c r="E111" s="94" t="s">
        <v>315</v>
      </c>
      <c r="F111" s="82" t="s">
        <v>1080</v>
      </c>
      <c r="G111" s="94" t="s">
        <v>774</v>
      </c>
      <c r="H111" s="94" t="s">
        <v>172</v>
      </c>
      <c r="I111" s="91">
        <v>267.44</v>
      </c>
      <c r="J111" s="93">
        <v>5951</v>
      </c>
      <c r="K111" s="91">
        <v>15.91535</v>
      </c>
      <c r="L111" s="92">
        <v>2.539611636176893E-5</v>
      </c>
      <c r="M111" s="92">
        <v>1.917379367850611E-3</v>
      </c>
      <c r="N111" s="92">
        <f>K111/'סכום נכסי הקרן'!$C$42</f>
        <v>1.3178507775602112E-4</v>
      </c>
    </row>
    <row r="112" spans="2:14" s="138" customFormat="1">
      <c r="B112" s="105" t="s">
        <v>1442</v>
      </c>
      <c r="C112" s="82" t="s">
        <v>1081</v>
      </c>
      <c r="D112" s="94" t="s">
        <v>128</v>
      </c>
      <c r="E112" s="94" t="s">
        <v>315</v>
      </c>
      <c r="F112" s="82" t="s">
        <v>1082</v>
      </c>
      <c r="G112" s="94" t="s">
        <v>421</v>
      </c>
      <c r="H112" s="94" t="s">
        <v>172</v>
      </c>
      <c r="I112" s="91">
        <v>754</v>
      </c>
      <c r="J112" s="93">
        <v>1440</v>
      </c>
      <c r="K112" s="91">
        <v>10.8576</v>
      </c>
      <c r="L112" s="92">
        <v>4.4889409225011736E-5</v>
      </c>
      <c r="M112" s="92">
        <v>1.3080540625480929E-3</v>
      </c>
      <c r="N112" s="92">
        <f>K112/'סכום נכסי הקרן'!$C$42</f>
        <v>8.9905007445250959E-5</v>
      </c>
    </row>
    <row r="113" spans="2:19" s="138" customFormat="1">
      <c r="B113" s="105" t="s">
        <v>1083</v>
      </c>
      <c r="C113" s="82" t="s">
        <v>1084</v>
      </c>
      <c r="D113" s="94" t="s">
        <v>128</v>
      </c>
      <c r="E113" s="94" t="s">
        <v>315</v>
      </c>
      <c r="F113" s="82" t="s">
        <v>816</v>
      </c>
      <c r="G113" s="94" t="s">
        <v>421</v>
      </c>
      <c r="H113" s="94" t="s">
        <v>172</v>
      </c>
      <c r="I113" s="91">
        <v>13.79</v>
      </c>
      <c r="J113" s="93">
        <v>434.3</v>
      </c>
      <c r="K113" s="91">
        <v>5.9889999999999999E-2</v>
      </c>
      <c r="L113" s="92">
        <v>2.4415916911519303E-6</v>
      </c>
      <c r="M113" s="92">
        <v>7.2151633699901717E-6</v>
      </c>
      <c r="N113" s="92">
        <f>K113/'סכום נכסי הקרן'!$C$42</f>
        <v>4.9591170202402744E-7</v>
      </c>
    </row>
    <row r="114" spans="2:19" s="138" customFormat="1">
      <c r="B114" s="105" t="s">
        <v>1085</v>
      </c>
      <c r="C114" s="82" t="s">
        <v>1086</v>
      </c>
      <c r="D114" s="94" t="s">
        <v>128</v>
      </c>
      <c r="E114" s="94" t="s">
        <v>315</v>
      </c>
      <c r="F114" s="82" t="s">
        <v>1087</v>
      </c>
      <c r="G114" s="94" t="s">
        <v>358</v>
      </c>
      <c r="H114" s="94" t="s">
        <v>172</v>
      </c>
      <c r="I114" s="91">
        <v>2.81</v>
      </c>
      <c r="J114" s="93">
        <v>569.79999999999995</v>
      </c>
      <c r="K114" s="91">
        <v>1.5990000000000001E-2</v>
      </c>
      <c r="L114" s="92">
        <v>4.0988371117755799E-7</v>
      </c>
      <c r="M114" s="92">
        <v>1.9263727214249932E-6</v>
      </c>
      <c r="N114" s="92">
        <f>K114/'סכום נכסי הקרן'!$C$42</f>
        <v>1.3240320780371013E-7</v>
      </c>
    </row>
    <row r="115" spans="2:19" s="138" customFormat="1">
      <c r="B115" s="105" t="s">
        <v>1088</v>
      </c>
      <c r="C115" s="82" t="s">
        <v>1089</v>
      </c>
      <c r="D115" s="94" t="s">
        <v>128</v>
      </c>
      <c r="E115" s="94" t="s">
        <v>315</v>
      </c>
      <c r="F115" s="82" t="s">
        <v>1090</v>
      </c>
      <c r="G115" s="94" t="s">
        <v>421</v>
      </c>
      <c r="H115" s="94" t="s">
        <v>172</v>
      </c>
      <c r="I115" s="91">
        <v>166</v>
      </c>
      <c r="J115" s="93">
        <v>541.20000000000005</v>
      </c>
      <c r="K115" s="91">
        <v>0.89839000000000002</v>
      </c>
      <c r="L115" s="92">
        <v>1.2647259624545527E-5</v>
      </c>
      <c r="M115" s="92">
        <v>1.0823226949349592E-4</v>
      </c>
      <c r="N115" s="92">
        <f>K115/'סכום נכסי הקרן'!$C$42</f>
        <v>7.4390067453893138E-6</v>
      </c>
    </row>
    <row r="116" spans="2:19" s="138" customFormat="1">
      <c r="B116" s="105" t="s">
        <v>1091</v>
      </c>
      <c r="C116" s="82" t="s">
        <v>1092</v>
      </c>
      <c r="D116" s="94" t="s">
        <v>128</v>
      </c>
      <c r="E116" s="94" t="s">
        <v>315</v>
      </c>
      <c r="F116" s="82" t="s">
        <v>1093</v>
      </c>
      <c r="G116" s="94" t="s">
        <v>200</v>
      </c>
      <c r="H116" s="94" t="s">
        <v>172</v>
      </c>
      <c r="I116" s="91">
        <v>186</v>
      </c>
      <c r="J116" s="93">
        <v>676.1</v>
      </c>
      <c r="K116" s="91">
        <v>1.2575499999999999</v>
      </c>
      <c r="L116" s="92">
        <v>2.398450477200736E-6</v>
      </c>
      <c r="M116" s="92">
        <v>1.5150156446704191E-4</v>
      </c>
      <c r="N116" s="92">
        <f>K116/'סכום נכסי הקרן'!$C$42</f>
        <v>1.0412986489903418E-5</v>
      </c>
    </row>
    <row r="117" spans="2:19" s="138" customFormat="1">
      <c r="B117" s="105" t="s">
        <v>1094</v>
      </c>
      <c r="C117" s="82" t="s">
        <v>1095</v>
      </c>
      <c r="D117" s="94" t="s">
        <v>128</v>
      </c>
      <c r="E117" s="94" t="s">
        <v>315</v>
      </c>
      <c r="F117" s="82" t="s">
        <v>1096</v>
      </c>
      <c r="G117" s="94" t="s">
        <v>195</v>
      </c>
      <c r="H117" s="94" t="s">
        <v>172</v>
      </c>
      <c r="I117" s="91">
        <v>144</v>
      </c>
      <c r="J117" s="93">
        <v>11590</v>
      </c>
      <c r="K117" s="91">
        <v>16.689599999999999</v>
      </c>
      <c r="L117" s="92">
        <v>2.7014123321348944E-5</v>
      </c>
      <c r="M117" s="92">
        <v>2.0106560457470021E-3</v>
      </c>
      <c r="N117" s="92">
        <f>K117/'סכום נכסי הקרן'!$C$42</f>
        <v>1.3819615865921201E-4</v>
      </c>
    </row>
    <row r="118" spans="2:19" s="138" customFormat="1">
      <c r="B118" s="105" t="s">
        <v>1097</v>
      </c>
      <c r="C118" s="82" t="s">
        <v>1098</v>
      </c>
      <c r="D118" s="94" t="s">
        <v>128</v>
      </c>
      <c r="E118" s="94" t="s">
        <v>315</v>
      </c>
      <c r="F118" s="82" t="s">
        <v>1099</v>
      </c>
      <c r="G118" s="94" t="s">
        <v>421</v>
      </c>
      <c r="H118" s="94" t="s">
        <v>172</v>
      </c>
      <c r="I118" s="91">
        <v>3836</v>
      </c>
      <c r="J118" s="93">
        <v>855.1</v>
      </c>
      <c r="K118" s="91">
        <v>32.801639999999999</v>
      </c>
      <c r="L118" s="92">
        <v>4.9240978429537555E-5</v>
      </c>
      <c r="M118" s="92">
        <v>3.951731364227825E-3</v>
      </c>
      <c r="N118" s="92">
        <f>K118/'סכום נכסי הקרן'!$C$42</f>
        <v>2.7160990351610316E-4</v>
      </c>
    </row>
    <row r="119" spans="2:19" s="138" customFormat="1">
      <c r="B119" s="106"/>
      <c r="C119" s="82"/>
      <c r="D119" s="82"/>
      <c r="E119" s="82"/>
      <c r="F119" s="82"/>
      <c r="G119" s="82"/>
      <c r="H119" s="82"/>
      <c r="I119" s="91"/>
      <c r="J119" s="93"/>
      <c r="K119" s="82"/>
      <c r="L119" s="82"/>
      <c r="M119" s="92"/>
      <c r="N119" s="82"/>
    </row>
    <row r="120" spans="2:19" s="138" customFormat="1">
      <c r="B120" s="103" t="s">
        <v>238</v>
      </c>
      <c r="C120" s="80"/>
      <c r="D120" s="80"/>
      <c r="E120" s="80"/>
      <c r="F120" s="80"/>
      <c r="G120" s="80"/>
      <c r="H120" s="80"/>
      <c r="I120" s="88"/>
      <c r="J120" s="90"/>
      <c r="K120" s="88">
        <v>509.24776000000003</v>
      </c>
      <c r="L120" s="80"/>
      <c r="M120" s="89">
        <v>6.1350906398422882E-2</v>
      </c>
      <c r="N120" s="89">
        <f>K120/'סכום נכסי הקרן'!$C$42</f>
        <v>4.2167627886712878E-3</v>
      </c>
    </row>
    <row r="121" spans="2:19" s="138" customFormat="1">
      <c r="B121" s="104" t="s">
        <v>67</v>
      </c>
      <c r="C121" s="80"/>
      <c r="D121" s="80"/>
      <c r="E121" s="80"/>
      <c r="F121" s="80"/>
      <c r="G121" s="80"/>
      <c r="H121" s="80"/>
      <c r="I121" s="88"/>
      <c r="J121" s="90"/>
      <c r="K121" s="88">
        <v>480.90135000000004</v>
      </c>
      <c r="L121" s="80"/>
      <c r="M121" s="89">
        <v>5.7935912591397951E-2</v>
      </c>
      <c r="N121" s="89">
        <f>K121/'סכום נכסי הקרן'!$C$42</f>
        <v>3.9820438634855992E-3</v>
      </c>
      <c r="P121" s="139"/>
      <c r="R121" s="139"/>
      <c r="S121" s="139"/>
    </row>
    <row r="122" spans="2:19" s="138" customFormat="1">
      <c r="B122" s="105" t="s">
        <v>1443</v>
      </c>
      <c r="C122" s="82" t="s">
        <v>1100</v>
      </c>
      <c r="D122" s="94" t="s">
        <v>1101</v>
      </c>
      <c r="E122" s="94" t="s">
        <v>1102</v>
      </c>
      <c r="F122" s="82" t="s">
        <v>998</v>
      </c>
      <c r="G122" s="94" t="s">
        <v>999</v>
      </c>
      <c r="H122" s="94" t="s">
        <v>171</v>
      </c>
      <c r="I122" s="91">
        <v>1535</v>
      </c>
      <c r="J122" s="93">
        <v>600</v>
      </c>
      <c r="K122" s="91">
        <v>32.198160000000001</v>
      </c>
      <c r="L122" s="92">
        <v>4.2148599982767126E-5</v>
      </c>
      <c r="M122" s="92">
        <v>3.8790279614807606E-3</v>
      </c>
      <c r="N122" s="92">
        <f>K122/'סכום נכסי הקרן'!$C$42</f>
        <v>2.6661286237505358E-4</v>
      </c>
    </row>
    <row r="123" spans="2:19" s="138" customFormat="1">
      <c r="B123" s="105" t="s">
        <v>1103</v>
      </c>
      <c r="C123" s="82" t="s">
        <v>1104</v>
      </c>
      <c r="D123" s="94" t="s">
        <v>1105</v>
      </c>
      <c r="E123" s="94" t="s">
        <v>1102</v>
      </c>
      <c r="F123" s="82"/>
      <c r="G123" s="94" t="s">
        <v>1106</v>
      </c>
      <c r="H123" s="94" t="s">
        <v>171</v>
      </c>
      <c r="I123" s="91">
        <v>220</v>
      </c>
      <c r="J123" s="93">
        <v>6446</v>
      </c>
      <c r="K123" s="91">
        <v>49.746690000000001</v>
      </c>
      <c r="L123" s="92">
        <v>1.4987727367571098E-6</v>
      </c>
      <c r="M123" s="92">
        <v>5.993162388817105E-3</v>
      </c>
      <c r="N123" s="92">
        <f>K123/'סכום נכסי הקרן'!$C$42</f>
        <v>4.1192128415364277E-4</v>
      </c>
    </row>
    <row r="124" spans="2:19" s="138" customFormat="1">
      <c r="B124" s="105" t="s">
        <v>1107</v>
      </c>
      <c r="C124" s="82" t="s">
        <v>1108</v>
      </c>
      <c r="D124" s="94" t="s">
        <v>1101</v>
      </c>
      <c r="E124" s="94" t="s">
        <v>1102</v>
      </c>
      <c r="F124" s="82" t="s">
        <v>1109</v>
      </c>
      <c r="G124" s="94" t="s">
        <v>1110</v>
      </c>
      <c r="H124" s="94" t="s">
        <v>171</v>
      </c>
      <c r="I124" s="91">
        <v>211</v>
      </c>
      <c r="J124" s="93">
        <v>3505</v>
      </c>
      <c r="K124" s="91">
        <v>25.854839999999999</v>
      </c>
      <c r="L124" s="92">
        <v>6.1477368767451306E-6</v>
      </c>
      <c r="M124" s="92">
        <v>3.1148254216890416E-3</v>
      </c>
      <c r="N124" s="92">
        <f>K124/'סכום נכסי הקרן'!$C$42</f>
        <v>2.1408778944663392E-4</v>
      </c>
    </row>
    <row r="125" spans="2:19" s="138" customFormat="1">
      <c r="B125" s="105" t="s">
        <v>1111</v>
      </c>
      <c r="C125" s="82" t="s">
        <v>1112</v>
      </c>
      <c r="D125" s="94" t="s">
        <v>1101</v>
      </c>
      <c r="E125" s="94" t="s">
        <v>1102</v>
      </c>
      <c r="F125" s="82" t="s">
        <v>1113</v>
      </c>
      <c r="G125" s="94" t="s">
        <v>1106</v>
      </c>
      <c r="H125" s="94" t="s">
        <v>171</v>
      </c>
      <c r="I125" s="91">
        <v>128</v>
      </c>
      <c r="J125" s="93">
        <v>10908</v>
      </c>
      <c r="K125" s="91">
        <v>48.811989999999994</v>
      </c>
      <c r="L125" s="92">
        <v>7.8314787647220096E-7</v>
      </c>
      <c r="M125" s="92">
        <v>5.8805557232313663E-3</v>
      </c>
      <c r="N125" s="92">
        <f>K125/'סכום נכסי הקרן'!$C$42</f>
        <v>4.0418161696576731E-4</v>
      </c>
    </row>
    <row r="126" spans="2:19" s="138" customFormat="1">
      <c r="B126" s="105" t="s">
        <v>1114</v>
      </c>
      <c r="C126" s="82" t="s">
        <v>1115</v>
      </c>
      <c r="D126" s="94" t="s">
        <v>1101</v>
      </c>
      <c r="E126" s="94" t="s">
        <v>1102</v>
      </c>
      <c r="F126" s="82" t="s">
        <v>1116</v>
      </c>
      <c r="G126" s="94" t="s">
        <v>999</v>
      </c>
      <c r="H126" s="94" t="s">
        <v>171</v>
      </c>
      <c r="I126" s="91">
        <v>221</v>
      </c>
      <c r="J126" s="93">
        <v>570</v>
      </c>
      <c r="K126" s="91">
        <v>4.4039099999999998</v>
      </c>
      <c r="L126" s="92">
        <v>1.6086525416782949E-5</v>
      </c>
      <c r="M126" s="92">
        <v>5.3055485250848918E-4</v>
      </c>
      <c r="N126" s="92">
        <f>K126/'סכום נכסי הקרן'!$C$42</f>
        <v>3.6466029448332518E-5</v>
      </c>
    </row>
    <row r="127" spans="2:19" s="138" customFormat="1">
      <c r="B127" s="105" t="s">
        <v>1117</v>
      </c>
      <c r="C127" s="82" t="s">
        <v>1118</v>
      </c>
      <c r="D127" s="94" t="s">
        <v>1101</v>
      </c>
      <c r="E127" s="94" t="s">
        <v>1102</v>
      </c>
      <c r="F127" s="82" t="s">
        <v>1119</v>
      </c>
      <c r="G127" s="94" t="s">
        <v>404</v>
      </c>
      <c r="H127" s="94" t="s">
        <v>171</v>
      </c>
      <c r="I127" s="91">
        <v>172</v>
      </c>
      <c r="J127" s="93">
        <v>3130</v>
      </c>
      <c r="K127" s="91">
        <v>18.96538</v>
      </c>
      <c r="L127" s="92">
        <v>7.3268090370736965E-6</v>
      </c>
      <c r="M127" s="92">
        <v>2.2848274348629856E-3</v>
      </c>
      <c r="N127" s="92">
        <f>K127/'סכום נכסי הקרן'!$C$42</f>
        <v>1.5704047212109615E-4</v>
      </c>
    </row>
    <row r="128" spans="2:19" s="138" customFormat="1">
      <c r="B128" s="105" t="s">
        <v>1120</v>
      </c>
      <c r="C128" s="82" t="s">
        <v>1121</v>
      </c>
      <c r="D128" s="94" t="s">
        <v>1101</v>
      </c>
      <c r="E128" s="94" t="s">
        <v>1102</v>
      </c>
      <c r="F128" s="82" t="s">
        <v>1122</v>
      </c>
      <c r="G128" s="94" t="s">
        <v>30</v>
      </c>
      <c r="H128" s="94" t="s">
        <v>171</v>
      </c>
      <c r="I128" s="91">
        <v>219</v>
      </c>
      <c r="J128" s="93">
        <v>1935</v>
      </c>
      <c r="K128" s="91">
        <v>14.814819999999999</v>
      </c>
      <c r="L128" s="92">
        <v>6.5246383004193141E-6</v>
      </c>
      <c r="M128" s="92">
        <v>1.7847945666554983E-3</v>
      </c>
      <c r="N128" s="92">
        <f>K128/'סכום נכסי הקרן'!$C$42</f>
        <v>1.2267227586207382E-4</v>
      </c>
    </row>
    <row r="129" spans="2:19" s="138" customFormat="1">
      <c r="B129" s="105" t="s">
        <v>1123</v>
      </c>
      <c r="C129" s="82" t="s">
        <v>1124</v>
      </c>
      <c r="D129" s="94" t="s">
        <v>1101</v>
      </c>
      <c r="E129" s="94" t="s">
        <v>1102</v>
      </c>
      <c r="F129" s="82" t="s">
        <v>1125</v>
      </c>
      <c r="G129" s="94" t="s">
        <v>1126</v>
      </c>
      <c r="H129" s="94" t="s">
        <v>171</v>
      </c>
      <c r="I129" s="91">
        <v>577</v>
      </c>
      <c r="J129" s="93">
        <v>680</v>
      </c>
      <c r="K129" s="91">
        <v>13.71691</v>
      </c>
      <c r="L129" s="92">
        <v>2.628213309618377E-5</v>
      </c>
      <c r="M129" s="92">
        <v>1.6525254062690247E-3</v>
      </c>
      <c r="N129" s="92">
        <f>K129/'סכום נכסי הקרן'!$C$42</f>
        <v>1.1358116855251966E-4</v>
      </c>
    </row>
    <row r="130" spans="2:19" s="138" customFormat="1">
      <c r="B130" s="105" t="s">
        <v>1127</v>
      </c>
      <c r="C130" s="82" t="s">
        <v>1128</v>
      </c>
      <c r="D130" s="94" t="s">
        <v>1101</v>
      </c>
      <c r="E130" s="94" t="s">
        <v>1102</v>
      </c>
      <c r="F130" s="82" t="s">
        <v>1129</v>
      </c>
      <c r="G130" s="94" t="s">
        <v>851</v>
      </c>
      <c r="H130" s="94" t="s">
        <v>171</v>
      </c>
      <c r="I130" s="91">
        <v>121</v>
      </c>
      <c r="J130" s="93">
        <v>4330</v>
      </c>
      <c r="K130" s="91">
        <v>18.316599999999998</v>
      </c>
      <c r="L130" s="92">
        <v>2.4349237450302402E-6</v>
      </c>
      <c r="M130" s="92">
        <v>2.2066665784398394E-3</v>
      </c>
      <c r="N130" s="92">
        <f>K130/'סכום נכסי הקרן'!$C$42</f>
        <v>1.5166832995981466E-4</v>
      </c>
    </row>
    <row r="131" spans="2:19" s="138" customFormat="1">
      <c r="B131" s="105" t="s">
        <v>1132</v>
      </c>
      <c r="C131" s="82" t="s">
        <v>1133</v>
      </c>
      <c r="D131" s="94" t="s">
        <v>1101</v>
      </c>
      <c r="E131" s="94" t="s">
        <v>1102</v>
      </c>
      <c r="F131" s="82" t="s">
        <v>1134</v>
      </c>
      <c r="G131" s="94" t="s">
        <v>1135</v>
      </c>
      <c r="H131" s="94" t="s">
        <v>171</v>
      </c>
      <c r="I131" s="91">
        <v>92</v>
      </c>
      <c r="J131" s="93">
        <v>3262</v>
      </c>
      <c r="K131" s="91">
        <v>10.49164</v>
      </c>
      <c r="L131" s="92">
        <v>1.9232575902928675E-6</v>
      </c>
      <c r="M131" s="92">
        <v>1.2639655471551794E-3</v>
      </c>
      <c r="N131" s="92">
        <f>K131/'סכום נכסי הקרן'!$C$42</f>
        <v>8.6874721145823458E-5</v>
      </c>
    </row>
    <row r="132" spans="2:19" s="138" customFormat="1">
      <c r="B132" s="105" t="s">
        <v>1136</v>
      </c>
      <c r="C132" s="82" t="s">
        <v>1137</v>
      </c>
      <c r="D132" s="94" t="s">
        <v>1105</v>
      </c>
      <c r="E132" s="94" t="s">
        <v>1102</v>
      </c>
      <c r="F132" s="82" t="s">
        <v>823</v>
      </c>
      <c r="G132" s="94" t="s">
        <v>824</v>
      </c>
      <c r="H132" s="94" t="s">
        <v>171</v>
      </c>
      <c r="I132" s="91">
        <v>170</v>
      </c>
      <c r="J132" s="93">
        <v>5868</v>
      </c>
      <c r="K132" s="91">
        <v>34.874699999999997</v>
      </c>
      <c r="L132" s="92">
        <v>3.4200792854850829E-6</v>
      </c>
      <c r="M132" s="92">
        <v>4.2014803469593628E-3</v>
      </c>
      <c r="N132" s="92">
        <f>K132/'סכום נכסי הקרן'!$C$42</f>
        <v>2.8877561921151026E-4</v>
      </c>
    </row>
    <row r="133" spans="2:19" s="138" customFormat="1">
      <c r="B133" s="105" t="s">
        <v>1138</v>
      </c>
      <c r="C133" s="82" t="s">
        <v>1139</v>
      </c>
      <c r="D133" s="94" t="s">
        <v>1101</v>
      </c>
      <c r="E133" s="94" t="s">
        <v>1102</v>
      </c>
      <c r="F133" s="82" t="s">
        <v>886</v>
      </c>
      <c r="G133" s="94" t="s">
        <v>421</v>
      </c>
      <c r="H133" s="94" t="s">
        <v>171</v>
      </c>
      <c r="I133" s="91">
        <v>206</v>
      </c>
      <c r="J133" s="93">
        <v>7552</v>
      </c>
      <c r="K133" s="91">
        <v>54.387689999999999</v>
      </c>
      <c r="L133" s="92">
        <v>1.4365682420996853E-6</v>
      </c>
      <c r="M133" s="92">
        <v>6.552280325035578E-3</v>
      </c>
      <c r="N133" s="92">
        <f>K133/'סכום נכסי הקרן'!$C$42</f>
        <v>4.5035050788203669E-4</v>
      </c>
    </row>
    <row r="134" spans="2:19" s="138" customFormat="1">
      <c r="B134" s="105" t="s">
        <v>1140</v>
      </c>
      <c r="C134" s="82" t="s">
        <v>1141</v>
      </c>
      <c r="D134" s="94" t="s">
        <v>1101</v>
      </c>
      <c r="E134" s="94" t="s">
        <v>1102</v>
      </c>
      <c r="F134" s="82" t="s">
        <v>1005</v>
      </c>
      <c r="G134" s="94" t="s">
        <v>999</v>
      </c>
      <c r="H134" s="94" t="s">
        <v>171</v>
      </c>
      <c r="I134" s="91">
        <v>86</v>
      </c>
      <c r="J134" s="93">
        <v>862</v>
      </c>
      <c r="K134" s="91">
        <v>2.59165</v>
      </c>
      <c r="L134" s="92">
        <v>5.0104771407467496E-6</v>
      </c>
      <c r="M134" s="92">
        <v>3.1222538233152496E-4</v>
      </c>
      <c r="N134" s="92">
        <f>K134/'סכום נכסי הקרן'!$C$42</f>
        <v>2.1459835741368687E-5</v>
      </c>
    </row>
    <row r="135" spans="2:19" s="138" customFormat="1">
      <c r="B135" s="105" t="s">
        <v>1142</v>
      </c>
      <c r="C135" s="82" t="s">
        <v>1143</v>
      </c>
      <c r="D135" s="94" t="s">
        <v>1101</v>
      </c>
      <c r="E135" s="94" t="s">
        <v>1102</v>
      </c>
      <c r="F135" s="82" t="s">
        <v>975</v>
      </c>
      <c r="G135" s="94" t="s">
        <v>200</v>
      </c>
      <c r="H135" s="94" t="s">
        <v>171</v>
      </c>
      <c r="I135" s="91">
        <v>407</v>
      </c>
      <c r="J135" s="93">
        <v>1119</v>
      </c>
      <c r="K135" s="91">
        <v>15.92193</v>
      </c>
      <c r="L135" s="92">
        <v>8.3000327657558832E-6</v>
      </c>
      <c r="M135" s="92">
        <v>1.9181720840799402E-3</v>
      </c>
      <c r="N135" s="92">
        <f>K135/'סכום נכסי הקרן'!$C$42</f>
        <v>1.3183956262827556E-4</v>
      </c>
    </row>
    <row r="136" spans="2:19" s="138" customFormat="1">
      <c r="B136" s="105" t="s">
        <v>1144</v>
      </c>
      <c r="C136" s="82" t="s">
        <v>1145</v>
      </c>
      <c r="D136" s="94" t="s">
        <v>1101</v>
      </c>
      <c r="E136" s="94" t="s">
        <v>1102</v>
      </c>
      <c r="F136" s="82" t="s">
        <v>1146</v>
      </c>
      <c r="G136" s="94" t="s">
        <v>1147</v>
      </c>
      <c r="H136" s="94" t="s">
        <v>171</v>
      </c>
      <c r="I136" s="91">
        <v>156</v>
      </c>
      <c r="J136" s="93">
        <v>2000</v>
      </c>
      <c r="K136" s="91">
        <v>10.907530000000001</v>
      </c>
      <c r="L136" s="92">
        <v>3.7541468884090424E-6</v>
      </c>
      <c r="M136" s="92">
        <v>1.3140693089508917E-3</v>
      </c>
      <c r="N136" s="92">
        <f>K136/'סכום נכסי הקרן'!$C$42</f>
        <v>9.0318446605078316E-5</v>
      </c>
    </row>
    <row r="137" spans="2:19" s="138" customFormat="1">
      <c r="B137" s="105" t="s">
        <v>1148</v>
      </c>
      <c r="C137" s="82" t="s">
        <v>1149</v>
      </c>
      <c r="D137" s="94" t="s">
        <v>1101</v>
      </c>
      <c r="E137" s="94" t="s">
        <v>1102</v>
      </c>
      <c r="F137" s="82" t="s">
        <v>854</v>
      </c>
      <c r="G137" s="94" t="s">
        <v>421</v>
      </c>
      <c r="H137" s="94" t="s">
        <v>171</v>
      </c>
      <c r="I137" s="91">
        <v>728</v>
      </c>
      <c r="J137" s="93">
        <v>3322</v>
      </c>
      <c r="K137" s="91">
        <v>84.547820000000002</v>
      </c>
      <c r="L137" s="92">
        <v>7.1724137931034478E-7</v>
      </c>
      <c r="M137" s="92">
        <v>1.0185779493680455E-2</v>
      </c>
      <c r="N137" s="92">
        <f>K137/'סכום נכסי הקרן'!$C$42</f>
        <v>7.0008771612324442E-4</v>
      </c>
    </row>
    <row r="138" spans="2:19" s="138" customFormat="1">
      <c r="B138" s="105" t="s">
        <v>1150</v>
      </c>
      <c r="C138" s="82" t="s">
        <v>1151</v>
      </c>
      <c r="D138" s="94" t="s">
        <v>1101</v>
      </c>
      <c r="E138" s="94" t="s">
        <v>1102</v>
      </c>
      <c r="F138" s="82" t="s">
        <v>1152</v>
      </c>
      <c r="G138" s="94" t="s">
        <v>1106</v>
      </c>
      <c r="H138" s="94" t="s">
        <v>171</v>
      </c>
      <c r="I138" s="91">
        <v>169</v>
      </c>
      <c r="J138" s="93">
        <v>4070</v>
      </c>
      <c r="K138" s="91">
        <v>24.04654</v>
      </c>
      <c r="L138" s="92">
        <v>2.6964615563561263E-6</v>
      </c>
      <c r="M138" s="92">
        <v>2.8969730269327678E-3</v>
      </c>
      <c r="N138" s="92">
        <f>K138/'סכום נכסי הקרן'!$C$42</f>
        <v>1.9911438602753141E-4</v>
      </c>
    </row>
    <row r="139" spans="2:19" s="138" customFormat="1">
      <c r="B139" s="105" t="s">
        <v>1153</v>
      </c>
      <c r="C139" s="82" t="s">
        <v>1154</v>
      </c>
      <c r="D139" s="94" t="s">
        <v>1101</v>
      </c>
      <c r="E139" s="94" t="s">
        <v>1102</v>
      </c>
      <c r="F139" s="82" t="s">
        <v>1155</v>
      </c>
      <c r="G139" s="94" t="s">
        <v>1106</v>
      </c>
      <c r="H139" s="94" t="s">
        <v>171</v>
      </c>
      <c r="I139" s="91">
        <v>67</v>
      </c>
      <c r="J139" s="93">
        <v>6960</v>
      </c>
      <c r="K139" s="91">
        <v>16.30255</v>
      </c>
      <c r="L139" s="92">
        <v>1.4942235325397951E-6</v>
      </c>
      <c r="M139" s="92">
        <v>1.9640267423181377E-3</v>
      </c>
      <c r="N139" s="92">
        <f>K139/'סכום נכסי הקרן'!$C$42</f>
        <v>1.3499123923579577E-4</v>
      </c>
    </row>
    <row r="140" spans="2:19" s="138" customFormat="1">
      <c r="B140" s="106"/>
      <c r="C140" s="82"/>
      <c r="D140" s="82"/>
      <c r="E140" s="82"/>
      <c r="F140" s="82"/>
      <c r="G140" s="82"/>
      <c r="H140" s="82"/>
      <c r="I140" s="91"/>
      <c r="J140" s="93"/>
      <c r="K140" s="82"/>
      <c r="L140" s="82"/>
      <c r="M140" s="92"/>
      <c r="N140" s="82"/>
    </row>
    <row r="141" spans="2:19" s="138" customFormat="1">
      <c r="B141" s="104" t="s">
        <v>66</v>
      </c>
      <c r="C141" s="80"/>
      <c r="D141" s="80"/>
      <c r="E141" s="80"/>
      <c r="F141" s="80"/>
      <c r="G141" s="80"/>
      <c r="H141" s="80"/>
      <c r="I141" s="88"/>
      <c r="J141" s="90"/>
      <c r="K141" s="88">
        <v>28.346409999999999</v>
      </c>
      <c r="L141" s="80"/>
      <c r="M141" s="89">
        <v>3.4149938070249311E-3</v>
      </c>
      <c r="N141" s="89">
        <f>K141/'סכום נכסי הקרן'!$C$42</f>
        <v>2.3471892518568894E-4</v>
      </c>
      <c r="P141" s="139"/>
      <c r="R141" s="139"/>
      <c r="S141" s="139"/>
    </row>
    <row r="142" spans="2:19" s="138" customFormat="1">
      <c r="B142" s="105" t="s">
        <v>1156</v>
      </c>
      <c r="C142" s="82" t="s">
        <v>1157</v>
      </c>
      <c r="D142" s="94" t="s">
        <v>1101</v>
      </c>
      <c r="E142" s="94" t="s">
        <v>1102</v>
      </c>
      <c r="F142" s="82"/>
      <c r="G142" s="94" t="s">
        <v>867</v>
      </c>
      <c r="H142" s="94" t="s">
        <v>171</v>
      </c>
      <c r="I142" s="91">
        <v>52</v>
      </c>
      <c r="J142" s="93">
        <v>10367</v>
      </c>
      <c r="K142" s="91">
        <v>18.84638</v>
      </c>
      <c r="L142" s="92">
        <v>9.1960594390131401E-7</v>
      </c>
      <c r="M142" s="92">
        <v>2.2704910775240505E-3</v>
      </c>
      <c r="N142" s="92">
        <f>K142/'סכום נכסי הקרן'!$C$42</f>
        <v>1.560551074101117E-4</v>
      </c>
    </row>
    <row r="143" spans="2:19" s="138" customFormat="1">
      <c r="B143" s="105" t="s">
        <v>1130</v>
      </c>
      <c r="C143" s="82" t="s">
        <v>1131</v>
      </c>
      <c r="D143" s="94" t="s">
        <v>1101</v>
      </c>
      <c r="E143" s="94" t="s">
        <v>1102</v>
      </c>
      <c r="F143" s="82"/>
      <c r="G143" s="94" t="s">
        <v>867</v>
      </c>
      <c r="H143" s="94" t="s">
        <v>171</v>
      </c>
      <c r="I143" s="91">
        <v>70</v>
      </c>
      <c r="J143" s="93">
        <v>3882</v>
      </c>
      <c r="K143" s="91">
        <v>9.5000300000000006</v>
      </c>
      <c r="L143" s="92">
        <v>1.3059673521445517E-7</v>
      </c>
      <c r="M143" s="92">
        <v>1.1445027295008806E-3</v>
      </c>
      <c r="N143" s="92">
        <f>K143/'סכום נכסי הקרן'!$C$42</f>
        <v>7.8663817775577252E-5</v>
      </c>
    </row>
    <row r="144" spans="2:19" s="138" customFormat="1">
      <c r="B144" s="143"/>
      <c r="C144" s="143"/>
      <c r="D144" s="143"/>
    </row>
    <row r="145" spans="2:7" s="138" customFormat="1">
      <c r="B145" s="143"/>
      <c r="C145" s="143"/>
      <c r="D145" s="143"/>
    </row>
    <row r="146" spans="2:7">
      <c r="B146" s="96" t="s">
        <v>256</v>
      </c>
      <c r="E146" s="1"/>
      <c r="F146" s="1"/>
      <c r="G146" s="1"/>
    </row>
    <row r="147" spans="2:7">
      <c r="B147" s="96" t="s">
        <v>120</v>
      </c>
      <c r="E147" s="1"/>
      <c r="F147" s="1"/>
      <c r="G147" s="1"/>
    </row>
    <row r="148" spans="2:7">
      <c r="B148" s="96" t="s">
        <v>241</v>
      </c>
      <c r="E148" s="1"/>
      <c r="F148" s="1"/>
      <c r="G148" s="1"/>
    </row>
    <row r="149" spans="2:7">
      <c r="B149" s="96" t="s">
        <v>251</v>
      </c>
      <c r="E149" s="1"/>
      <c r="F149" s="1"/>
      <c r="G149" s="1"/>
    </row>
    <row r="150" spans="2:7">
      <c r="E150" s="1"/>
      <c r="F150" s="1"/>
      <c r="G150" s="1"/>
    </row>
    <row r="151" spans="2:7">
      <c r="E151" s="1"/>
      <c r="F151" s="1"/>
      <c r="G151" s="1"/>
    </row>
    <row r="152" spans="2:7">
      <c r="E152" s="1"/>
      <c r="F152" s="1"/>
      <c r="G152" s="1"/>
    </row>
    <row r="153" spans="2:7">
      <c r="E153" s="1"/>
      <c r="F153" s="1"/>
      <c r="G153" s="1"/>
    </row>
    <row r="154" spans="2:7">
      <c r="E154" s="1"/>
      <c r="F154" s="1"/>
      <c r="G154" s="1"/>
    </row>
    <row r="155" spans="2:7">
      <c r="E155" s="1"/>
      <c r="F155" s="1"/>
      <c r="G155" s="1"/>
    </row>
    <row r="156" spans="2:7">
      <c r="E156" s="1"/>
      <c r="F156" s="1"/>
      <c r="G156" s="1"/>
    </row>
    <row r="157" spans="2:7">
      <c r="E157" s="1"/>
      <c r="F157" s="1"/>
      <c r="G157" s="1"/>
    </row>
    <row r="158" spans="2:7">
      <c r="E158" s="1"/>
      <c r="F158" s="1"/>
      <c r="G158" s="1"/>
    </row>
    <row r="159" spans="2:7">
      <c r="E159" s="1"/>
      <c r="F159" s="1"/>
      <c r="G159" s="1"/>
    </row>
    <row r="160" spans="2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3"/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3"/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3"/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48"/>
    <dataValidation type="list" allowBlank="1" showInputMessage="1" showErrorMessage="1" sqref="E12:E356">
      <formula1>$BE$6:$BE$23</formula1>
    </dataValidation>
    <dataValidation type="list" allowBlank="1" showInputMessage="1" showErrorMessage="1" sqref="H12:H356">
      <formula1>$BI$6:$BI$19</formula1>
    </dataValidation>
    <dataValidation type="list" allowBlank="1" showInputMessage="1" showErrorMessage="1" sqref="G12:G362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0"/>
  <sheetViews>
    <sheetView rightToLeft="1" topLeftCell="B1" zoomScale="85" zoomScaleNormal="85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187</v>
      </c>
      <c r="C1" s="76" t="s" vm="1">
        <v>257</v>
      </c>
    </row>
    <row r="2" spans="2:63">
      <c r="B2" s="56" t="s">
        <v>186</v>
      </c>
      <c r="C2" s="76" t="s">
        <v>258</v>
      </c>
    </row>
    <row r="3" spans="2:63">
      <c r="B3" s="56" t="s">
        <v>188</v>
      </c>
      <c r="C3" s="76" t="s">
        <v>259</v>
      </c>
    </row>
    <row r="4" spans="2:63">
      <c r="B4" s="56" t="s">
        <v>189</v>
      </c>
      <c r="C4" s="76">
        <v>2208</v>
      </c>
    </row>
    <row r="6" spans="2:63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5"/>
      <c r="BK6" s="3"/>
    </row>
    <row r="7" spans="2:63" ht="26.25" customHeight="1">
      <c r="B7" s="193" t="s">
        <v>98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5"/>
      <c r="BH7" s="3"/>
      <c r="BK7" s="3"/>
    </row>
    <row r="8" spans="2:63" s="3" customFormat="1" ht="63">
      <c r="B8" s="22" t="s">
        <v>123</v>
      </c>
      <c r="C8" s="30" t="s">
        <v>49</v>
      </c>
      <c r="D8" s="30" t="s">
        <v>127</v>
      </c>
      <c r="E8" s="30" t="s">
        <v>125</v>
      </c>
      <c r="F8" s="30" t="s">
        <v>68</v>
      </c>
      <c r="G8" s="30" t="s">
        <v>109</v>
      </c>
      <c r="H8" s="30" t="s">
        <v>243</v>
      </c>
      <c r="I8" s="30" t="s">
        <v>242</v>
      </c>
      <c r="J8" s="30" t="s">
        <v>250</v>
      </c>
      <c r="K8" s="30" t="s">
        <v>65</v>
      </c>
      <c r="L8" s="30" t="s">
        <v>62</v>
      </c>
      <c r="M8" s="30" t="s">
        <v>190</v>
      </c>
      <c r="N8" s="30" t="s">
        <v>192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252</v>
      </c>
      <c r="I9" s="32"/>
      <c r="J9" s="16" t="s">
        <v>246</v>
      </c>
      <c r="K9" s="32" t="s">
        <v>246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7" t="s">
        <v>33</v>
      </c>
      <c r="C11" s="78"/>
      <c r="D11" s="78"/>
      <c r="E11" s="78"/>
      <c r="F11" s="78"/>
      <c r="G11" s="78"/>
      <c r="H11" s="85"/>
      <c r="I11" s="87"/>
      <c r="J11" s="78"/>
      <c r="K11" s="85">
        <v>22947.172820000003</v>
      </c>
      <c r="L11" s="78"/>
      <c r="M11" s="86">
        <v>1</v>
      </c>
      <c r="N11" s="86">
        <f>K11/'סכום נכסי הקרן'!$C$42</f>
        <v>0.19001121272008187</v>
      </c>
      <c r="O11" s="5"/>
      <c r="BH11" s="1"/>
      <c r="BI11" s="3"/>
      <c r="BK11" s="1"/>
    </row>
    <row r="12" spans="2:63" ht="20.25">
      <c r="B12" s="79" t="s">
        <v>239</v>
      </c>
      <c r="C12" s="80"/>
      <c r="D12" s="80"/>
      <c r="E12" s="80"/>
      <c r="F12" s="80"/>
      <c r="G12" s="80"/>
      <c r="H12" s="88"/>
      <c r="I12" s="90"/>
      <c r="J12" s="80"/>
      <c r="K12" s="88">
        <v>9484.1466500000006</v>
      </c>
      <c r="L12" s="80"/>
      <c r="M12" s="89">
        <v>0.41330349164991381</v>
      </c>
      <c r="N12" s="89">
        <f>K12/'סכום נכסי הקרן'!$C$42</f>
        <v>7.8532297669844348E-2</v>
      </c>
      <c r="BI12" s="4"/>
    </row>
    <row r="13" spans="2:63">
      <c r="B13" s="99" t="s">
        <v>70</v>
      </c>
      <c r="C13" s="80"/>
      <c r="D13" s="80"/>
      <c r="E13" s="80"/>
      <c r="F13" s="80"/>
      <c r="G13" s="80"/>
      <c r="H13" s="88"/>
      <c r="I13" s="90"/>
      <c r="J13" s="80"/>
      <c r="K13" s="88">
        <v>157.58870000000002</v>
      </c>
      <c r="L13" s="80"/>
      <c r="M13" s="89">
        <v>6.8674560145662424E-3</v>
      </c>
      <c r="N13" s="89">
        <f>K13/'סכום נכסי הקרן'!$C$42</f>
        <v>1.3048936456295519E-3</v>
      </c>
    </row>
    <row r="14" spans="2:63">
      <c r="B14" s="84" t="s">
        <v>1158</v>
      </c>
      <c r="C14" s="82" t="s">
        <v>1159</v>
      </c>
      <c r="D14" s="94" t="s">
        <v>128</v>
      </c>
      <c r="E14" s="82" t="s">
        <v>1160</v>
      </c>
      <c r="F14" s="94" t="s">
        <v>1161</v>
      </c>
      <c r="G14" s="94" t="s">
        <v>172</v>
      </c>
      <c r="H14" s="91">
        <v>8200</v>
      </c>
      <c r="I14" s="93">
        <v>1286</v>
      </c>
      <c r="J14" s="82"/>
      <c r="K14" s="91">
        <v>105.452</v>
      </c>
      <c r="L14" s="92">
        <v>3.9714887981567291E-5</v>
      </c>
      <c r="M14" s="92">
        <v>4.5954244920355285E-3</v>
      </c>
      <c r="N14" s="92">
        <f>K14/'סכום נכסי הקרן'!$C$42</f>
        <v>8.7318218069523689E-4</v>
      </c>
    </row>
    <row r="15" spans="2:63">
      <c r="B15" s="84" t="s">
        <v>1162</v>
      </c>
      <c r="C15" s="82" t="s">
        <v>1163</v>
      </c>
      <c r="D15" s="94" t="s">
        <v>128</v>
      </c>
      <c r="E15" s="82" t="s">
        <v>1164</v>
      </c>
      <c r="F15" s="94" t="s">
        <v>1161</v>
      </c>
      <c r="G15" s="94" t="s">
        <v>172</v>
      </c>
      <c r="H15" s="91">
        <v>4070</v>
      </c>
      <c r="I15" s="93">
        <v>1281</v>
      </c>
      <c r="J15" s="82"/>
      <c r="K15" s="91">
        <v>52.136699999999998</v>
      </c>
      <c r="L15" s="92">
        <v>1.596078431372549E-5</v>
      </c>
      <c r="M15" s="92">
        <v>2.2720315225307126E-3</v>
      </c>
      <c r="N15" s="92">
        <f>K15/'סכום נכסי הקרן'!$C$42</f>
        <v>4.3171146493431472E-4</v>
      </c>
    </row>
    <row r="16" spans="2:63" ht="20.25">
      <c r="B16" s="81"/>
      <c r="C16" s="82"/>
      <c r="D16" s="82"/>
      <c r="E16" s="82"/>
      <c r="F16" s="82"/>
      <c r="G16" s="82"/>
      <c r="H16" s="91"/>
      <c r="I16" s="93"/>
      <c r="J16" s="82"/>
      <c r="K16" s="82"/>
      <c r="L16" s="82"/>
      <c r="M16" s="92"/>
      <c r="N16" s="82"/>
      <c r="BH16" s="4"/>
    </row>
    <row r="17" spans="2:14">
      <c r="B17" s="99" t="s">
        <v>71</v>
      </c>
      <c r="C17" s="80"/>
      <c r="D17" s="80"/>
      <c r="E17" s="80"/>
      <c r="F17" s="80"/>
      <c r="G17" s="80"/>
      <c r="H17" s="88"/>
      <c r="I17" s="90"/>
      <c r="J17" s="80"/>
      <c r="K17" s="88">
        <v>9326.5579500000003</v>
      </c>
      <c r="L17" s="80"/>
      <c r="M17" s="89">
        <v>0.40643603563534758</v>
      </c>
      <c r="N17" s="89">
        <f>K17/'סכום נכסי הקרן'!$C$42</f>
        <v>7.7227404024214796E-2</v>
      </c>
    </row>
    <row r="18" spans="2:14">
      <c r="B18" s="84" t="s">
        <v>1165</v>
      </c>
      <c r="C18" s="82" t="s">
        <v>1166</v>
      </c>
      <c r="D18" s="94" t="s">
        <v>128</v>
      </c>
      <c r="E18" s="82" t="s">
        <v>1160</v>
      </c>
      <c r="F18" s="94" t="s">
        <v>1167</v>
      </c>
      <c r="G18" s="94" t="s">
        <v>172</v>
      </c>
      <c r="H18" s="91">
        <v>61900</v>
      </c>
      <c r="I18" s="93">
        <v>316.27</v>
      </c>
      <c r="J18" s="82"/>
      <c r="K18" s="91">
        <v>195.77113</v>
      </c>
      <c r="L18" s="92">
        <v>2.372075473800712E-4</v>
      </c>
      <c r="M18" s="92">
        <v>8.5313834316605788E-3</v>
      </c>
      <c r="N18" s="92">
        <f>K18/'סכום נכסי הקרן'!$C$42</f>
        <v>1.6210585120298403E-3</v>
      </c>
    </row>
    <row r="19" spans="2:14">
      <c r="B19" s="84" t="s">
        <v>1168</v>
      </c>
      <c r="C19" s="82" t="s">
        <v>1169</v>
      </c>
      <c r="D19" s="94" t="s">
        <v>128</v>
      </c>
      <c r="E19" s="82" t="s">
        <v>1170</v>
      </c>
      <c r="F19" s="94" t="s">
        <v>1167</v>
      </c>
      <c r="G19" s="94" t="s">
        <v>172</v>
      </c>
      <c r="H19" s="91">
        <v>47100</v>
      </c>
      <c r="I19" s="93">
        <v>3156.65</v>
      </c>
      <c r="J19" s="82"/>
      <c r="K19" s="91">
        <v>1486.78215</v>
      </c>
      <c r="L19" s="92">
        <v>3.3642857142857145E-4</v>
      </c>
      <c r="M19" s="92">
        <v>6.4791517528650394E-2</v>
      </c>
      <c r="N19" s="92">
        <f>K19/'סכום נכסי הקרן'!$C$42</f>
        <v>1.2311114819593303E-2</v>
      </c>
    </row>
    <row r="20" spans="2:14">
      <c r="B20" s="84" t="s">
        <v>1171</v>
      </c>
      <c r="C20" s="82" t="s">
        <v>1172</v>
      </c>
      <c r="D20" s="94" t="s">
        <v>128</v>
      </c>
      <c r="E20" s="82" t="s">
        <v>1173</v>
      </c>
      <c r="F20" s="94" t="s">
        <v>1167</v>
      </c>
      <c r="G20" s="94" t="s">
        <v>172</v>
      </c>
      <c r="H20" s="91">
        <v>47790</v>
      </c>
      <c r="I20" s="93">
        <v>3173.4</v>
      </c>
      <c r="J20" s="82"/>
      <c r="K20" s="91">
        <v>1516.5678600000001</v>
      </c>
      <c r="L20" s="92">
        <v>3.1913188647746246E-4</v>
      </c>
      <c r="M20" s="92">
        <v>6.6089529716628501E-2</v>
      </c>
      <c r="N20" s="92">
        <f>K20/'סכום נכסי הקרן'!$C$42</f>
        <v>1.255775168955647E-2</v>
      </c>
    </row>
    <row r="21" spans="2:14">
      <c r="B21" s="84" t="s">
        <v>1174</v>
      </c>
      <c r="C21" s="82" t="s">
        <v>1175</v>
      </c>
      <c r="D21" s="94" t="s">
        <v>128</v>
      </c>
      <c r="E21" s="82" t="s">
        <v>1173</v>
      </c>
      <c r="F21" s="94" t="s">
        <v>1167</v>
      </c>
      <c r="G21" s="94" t="s">
        <v>172</v>
      </c>
      <c r="H21" s="91">
        <v>100</v>
      </c>
      <c r="I21" s="93">
        <v>3284.52</v>
      </c>
      <c r="J21" s="82"/>
      <c r="K21" s="91">
        <v>3.2845200000000001</v>
      </c>
      <c r="L21" s="92">
        <v>5.6067344505910455E-6</v>
      </c>
      <c r="M21" s="92">
        <v>1.4313397235311359E-4</v>
      </c>
      <c r="N21" s="92">
        <f>K21/'סכום נכסי הקרן'!$C$42</f>
        <v>2.7197059668257782E-5</v>
      </c>
    </row>
    <row r="22" spans="2:14">
      <c r="B22" s="84" t="s">
        <v>1176</v>
      </c>
      <c r="C22" s="82" t="s">
        <v>1177</v>
      </c>
      <c r="D22" s="94" t="s">
        <v>128</v>
      </c>
      <c r="E22" s="82" t="s">
        <v>1170</v>
      </c>
      <c r="F22" s="94" t="s">
        <v>1167</v>
      </c>
      <c r="G22" s="94" t="s">
        <v>172</v>
      </c>
      <c r="H22" s="91">
        <v>172275</v>
      </c>
      <c r="I22" s="93">
        <v>3554.87</v>
      </c>
      <c r="J22" s="82"/>
      <c r="K22" s="91">
        <v>6124.15229</v>
      </c>
      <c r="L22" s="92">
        <v>7.5026515683688294E-3</v>
      </c>
      <c r="M22" s="92">
        <v>0.26688047098605494</v>
      </c>
      <c r="N22" s="92">
        <f>K22/'סכום נכסי הקרן'!$C$42</f>
        <v>5.0710281943366929E-2</v>
      </c>
    </row>
    <row r="23" spans="2:14">
      <c r="B23" s="81"/>
      <c r="C23" s="82"/>
      <c r="D23" s="82"/>
      <c r="E23" s="82"/>
      <c r="F23" s="82"/>
      <c r="G23" s="82"/>
      <c r="H23" s="91"/>
      <c r="I23" s="93"/>
      <c r="J23" s="82"/>
      <c r="K23" s="82"/>
      <c r="L23" s="82"/>
      <c r="M23" s="92"/>
      <c r="N23" s="82"/>
    </row>
    <row r="24" spans="2:14">
      <c r="B24" s="79" t="s">
        <v>238</v>
      </c>
      <c r="C24" s="80"/>
      <c r="D24" s="80"/>
      <c r="E24" s="80"/>
      <c r="F24" s="80"/>
      <c r="G24" s="80"/>
      <c r="H24" s="88"/>
      <c r="I24" s="90"/>
      <c r="J24" s="80"/>
      <c r="K24" s="88">
        <v>13463.026169999999</v>
      </c>
      <c r="L24" s="80"/>
      <c r="M24" s="89">
        <v>0.58669650835008602</v>
      </c>
      <c r="N24" s="89">
        <f>K24/'סכום נכסי הקרן'!$C$42</f>
        <v>0.11147891505023748</v>
      </c>
    </row>
    <row r="25" spans="2:14">
      <c r="B25" s="99" t="s">
        <v>72</v>
      </c>
      <c r="C25" s="80"/>
      <c r="D25" s="80"/>
      <c r="E25" s="80"/>
      <c r="F25" s="80"/>
      <c r="G25" s="80"/>
      <c r="H25" s="88"/>
      <c r="I25" s="90"/>
      <c r="J25" s="80"/>
      <c r="K25" s="88">
        <v>9680.2912899999992</v>
      </c>
      <c r="L25" s="80"/>
      <c r="M25" s="89">
        <v>0.42185115203224405</v>
      </c>
      <c r="N25" s="89">
        <f>K25/'סכום נכסי הקרן'!$C$42</f>
        <v>8.0156448985010315E-2</v>
      </c>
    </row>
    <row r="26" spans="2:14">
      <c r="B26" s="84" t="s">
        <v>1178</v>
      </c>
      <c r="C26" s="82" t="s">
        <v>1179</v>
      </c>
      <c r="D26" s="94" t="s">
        <v>30</v>
      </c>
      <c r="E26" s="82"/>
      <c r="F26" s="94" t="s">
        <v>1161</v>
      </c>
      <c r="G26" s="94" t="s">
        <v>181</v>
      </c>
      <c r="H26" s="91">
        <v>508</v>
      </c>
      <c r="I26" s="93">
        <v>20740</v>
      </c>
      <c r="J26" s="82"/>
      <c r="K26" s="91">
        <v>329.14214000000004</v>
      </c>
      <c r="L26" s="92">
        <v>4.9493450608649119E-6</v>
      </c>
      <c r="M26" s="92">
        <v>1.434347239992591E-2</v>
      </c>
      <c r="N26" s="92">
        <f>K26/'סכום נכסי הקרן'!$C$42</f>
        <v>2.725420585326945E-3</v>
      </c>
    </row>
    <row r="27" spans="2:14">
      <c r="B27" s="84" t="s">
        <v>1180</v>
      </c>
      <c r="C27" s="82" t="s">
        <v>1181</v>
      </c>
      <c r="D27" s="94" t="s">
        <v>1105</v>
      </c>
      <c r="E27" s="82"/>
      <c r="F27" s="94" t="s">
        <v>1161</v>
      </c>
      <c r="G27" s="94" t="s">
        <v>171</v>
      </c>
      <c r="H27" s="91">
        <v>9925</v>
      </c>
      <c r="I27" s="93">
        <v>2738</v>
      </c>
      <c r="J27" s="82"/>
      <c r="K27" s="91">
        <v>950.02575999999999</v>
      </c>
      <c r="L27" s="92">
        <v>1.0221421109975066E-4</v>
      </c>
      <c r="M27" s="92">
        <v>4.1400558031793294E-2</v>
      </c>
      <c r="N27" s="92">
        <f>K27/'סכום נכסי הקרן'!$C$42</f>
        <v>7.86657023890917E-3</v>
      </c>
    </row>
    <row r="28" spans="2:14">
      <c r="B28" s="84" t="s">
        <v>1182</v>
      </c>
      <c r="C28" s="82" t="s">
        <v>1183</v>
      </c>
      <c r="D28" s="94" t="s">
        <v>30</v>
      </c>
      <c r="E28" s="82"/>
      <c r="F28" s="94" t="s">
        <v>1161</v>
      </c>
      <c r="G28" s="94" t="s">
        <v>173</v>
      </c>
      <c r="H28" s="91">
        <v>4511</v>
      </c>
      <c r="I28" s="93">
        <v>7749</v>
      </c>
      <c r="J28" s="82"/>
      <c r="K28" s="91">
        <v>1393.3008</v>
      </c>
      <c r="L28" s="92">
        <v>2.6647158890670091E-4</v>
      </c>
      <c r="M28" s="92">
        <v>6.071775424925744E-2</v>
      </c>
      <c r="N28" s="92">
        <f>K28/'סכום נכסי הקרן'!$C$42</f>
        <v>1.153705411854131E-2</v>
      </c>
    </row>
    <row r="29" spans="2:14">
      <c r="B29" s="84" t="s">
        <v>1184</v>
      </c>
      <c r="C29" s="82" t="s">
        <v>1185</v>
      </c>
      <c r="D29" s="94" t="s">
        <v>1105</v>
      </c>
      <c r="E29" s="82"/>
      <c r="F29" s="94" t="s">
        <v>1161</v>
      </c>
      <c r="G29" s="94" t="s">
        <v>171</v>
      </c>
      <c r="H29" s="91">
        <v>3151</v>
      </c>
      <c r="I29" s="93">
        <v>2410</v>
      </c>
      <c r="J29" s="82"/>
      <c r="K29" s="91">
        <v>265.48309</v>
      </c>
      <c r="L29" s="92">
        <v>2.5617886178861787E-4</v>
      </c>
      <c r="M29" s="92">
        <v>1.156931584045132E-2</v>
      </c>
      <c r="N29" s="92">
        <f>K29/'סכום נכסי הקרן'!$C$42</f>
        <v>2.1982997331858084E-3</v>
      </c>
    </row>
    <row r="30" spans="2:14">
      <c r="B30" s="84" t="s">
        <v>1186</v>
      </c>
      <c r="C30" s="82" t="s">
        <v>1187</v>
      </c>
      <c r="D30" s="94" t="s">
        <v>1105</v>
      </c>
      <c r="E30" s="82"/>
      <c r="F30" s="94" t="s">
        <v>1161</v>
      </c>
      <c r="G30" s="94" t="s">
        <v>171</v>
      </c>
      <c r="H30" s="91">
        <v>7854</v>
      </c>
      <c r="I30" s="93">
        <v>2980</v>
      </c>
      <c r="J30" s="82"/>
      <c r="K30" s="91">
        <v>818.23600999999996</v>
      </c>
      <c r="L30" s="92">
        <v>1.9086269744835965E-4</v>
      </c>
      <c r="M30" s="92">
        <v>3.5657377770164887E-2</v>
      </c>
      <c r="N30" s="92">
        <f>K30/'סכום נכסי הקרן'!$C$42</f>
        <v>6.7753015925271186E-3</v>
      </c>
    </row>
    <row r="31" spans="2:14">
      <c r="B31" s="84" t="s">
        <v>1188</v>
      </c>
      <c r="C31" s="82" t="s">
        <v>1189</v>
      </c>
      <c r="D31" s="94" t="s">
        <v>131</v>
      </c>
      <c r="E31" s="82"/>
      <c r="F31" s="94" t="s">
        <v>1161</v>
      </c>
      <c r="G31" s="94" t="s">
        <v>171</v>
      </c>
      <c r="H31" s="91">
        <v>128</v>
      </c>
      <c r="I31" s="93">
        <v>42298.5</v>
      </c>
      <c r="J31" s="82"/>
      <c r="K31" s="91">
        <v>189.28072</v>
      </c>
      <c r="L31" s="92">
        <v>2.1702146850967628E-5</v>
      </c>
      <c r="M31" s="92">
        <v>8.2485420528593013E-3</v>
      </c>
      <c r="N31" s="92">
        <f>K31/'סכום נכסי הקרן'!$C$42</f>
        <v>1.5673154786363895E-3</v>
      </c>
    </row>
    <row r="32" spans="2:14">
      <c r="B32" s="84" t="s">
        <v>1190</v>
      </c>
      <c r="C32" s="82" t="s">
        <v>1191</v>
      </c>
      <c r="D32" s="94" t="s">
        <v>1105</v>
      </c>
      <c r="E32" s="82"/>
      <c r="F32" s="94" t="s">
        <v>1161</v>
      </c>
      <c r="G32" s="94" t="s">
        <v>171</v>
      </c>
      <c r="H32" s="91">
        <v>6510.9999999999991</v>
      </c>
      <c r="I32" s="93">
        <v>4083</v>
      </c>
      <c r="J32" s="82"/>
      <c r="K32" s="91">
        <v>929.39107999999987</v>
      </c>
      <c r="L32" s="92">
        <v>4.7702803122799127E-6</v>
      </c>
      <c r="M32" s="92">
        <v>4.0501332660464955E-2</v>
      </c>
      <c r="N32" s="92">
        <f>K32/'סכום נכסי הקרן'!$C$42</f>
        <v>7.695707335594406E-3</v>
      </c>
    </row>
    <row r="33" spans="2:14">
      <c r="B33" s="84" t="s">
        <v>1192</v>
      </c>
      <c r="C33" s="82" t="s">
        <v>1193</v>
      </c>
      <c r="D33" s="94" t="s">
        <v>1105</v>
      </c>
      <c r="E33" s="82"/>
      <c r="F33" s="94" t="s">
        <v>1161</v>
      </c>
      <c r="G33" s="94" t="s">
        <v>171</v>
      </c>
      <c r="H33" s="91">
        <v>6190</v>
      </c>
      <c r="I33" s="93">
        <v>22206</v>
      </c>
      <c r="J33" s="82"/>
      <c r="K33" s="91">
        <v>4805.4316900000003</v>
      </c>
      <c r="L33" s="92">
        <v>1.9612364374638817E-5</v>
      </c>
      <c r="M33" s="92">
        <v>0.20941279902732696</v>
      </c>
      <c r="N33" s="92">
        <f>K33/'סכום נכסי הקרן'!$C$42</f>
        <v>3.9790779902289172E-2</v>
      </c>
    </row>
    <row r="34" spans="2:14">
      <c r="B34" s="81"/>
      <c r="C34" s="82"/>
      <c r="D34" s="82"/>
      <c r="E34" s="82"/>
      <c r="F34" s="82"/>
      <c r="G34" s="82"/>
      <c r="H34" s="91"/>
      <c r="I34" s="93"/>
      <c r="J34" s="82"/>
      <c r="K34" s="82"/>
      <c r="L34" s="82"/>
      <c r="M34" s="92"/>
      <c r="N34" s="82"/>
    </row>
    <row r="35" spans="2:14">
      <c r="B35" s="99" t="s">
        <v>73</v>
      </c>
      <c r="C35" s="80"/>
      <c r="D35" s="80"/>
      <c r="E35" s="80"/>
      <c r="F35" s="80"/>
      <c r="G35" s="80"/>
      <c r="H35" s="88"/>
      <c r="I35" s="90"/>
      <c r="J35" s="80"/>
      <c r="K35" s="88">
        <v>3782.73488</v>
      </c>
      <c r="L35" s="80"/>
      <c r="M35" s="89">
        <v>0.164845356317842</v>
      </c>
      <c r="N35" s="89">
        <f>K35/'סכום נכסי הקרן'!$C$42</f>
        <v>3.1322466065227171E-2</v>
      </c>
    </row>
    <row r="36" spans="2:14">
      <c r="B36" s="84" t="s">
        <v>1194</v>
      </c>
      <c r="C36" s="82" t="s">
        <v>1195</v>
      </c>
      <c r="D36" s="94" t="s">
        <v>131</v>
      </c>
      <c r="E36" s="82"/>
      <c r="F36" s="94" t="s">
        <v>1167</v>
      </c>
      <c r="G36" s="94" t="s">
        <v>171</v>
      </c>
      <c r="H36" s="91">
        <v>340</v>
      </c>
      <c r="I36" s="93">
        <v>11575</v>
      </c>
      <c r="J36" s="82"/>
      <c r="K36" s="91">
        <v>137.58507999999998</v>
      </c>
      <c r="L36" s="92">
        <v>6.2498832742388491E-6</v>
      </c>
      <c r="M36" s="92">
        <v>5.9957311987507821E-3</v>
      </c>
      <c r="N36" s="92">
        <f>K36/'סכום נכסי הקרן'!$C$42</f>
        <v>1.1392561562182661E-3</v>
      </c>
    </row>
    <row r="37" spans="2:14">
      <c r="B37" s="84" t="s">
        <v>1196</v>
      </c>
      <c r="C37" s="82" t="s">
        <v>1197</v>
      </c>
      <c r="D37" s="94" t="s">
        <v>1105</v>
      </c>
      <c r="E37" s="82"/>
      <c r="F37" s="94" t="s">
        <v>1167</v>
      </c>
      <c r="G37" s="94" t="s">
        <v>171</v>
      </c>
      <c r="H37" s="91">
        <v>6400</v>
      </c>
      <c r="I37" s="93">
        <v>8004</v>
      </c>
      <c r="J37" s="82"/>
      <c r="K37" s="91">
        <v>1790.8469700000001</v>
      </c>
      <c r="L37" s="92">
        <v>2.6188179600139723E-5</v>
      </c>
      <c r="M37" s="92">
        <v>7.8042161622592421E-2</v>
      </c>
      <c r="N37" s="92">
        <f>K37/'סכום נכסי הקרן'!$C$42</f>
        <v>1.4828885773205416E-2</v>
      </c>
    </row>
    <row r="38" spans="2:14">
      <c r="B38" s="84" t="s">
        <v>1198</v>
      </c>
      <c r="C38" s="82" t="s">
        <v>1199</v>
      </c>
      <c r="D38" s="94" t="s">
        <v>131</v>
      </c>
      <c r="E38" s="82"/>
      <c r="F38" s="94" t="s">
        <v>1167</v>
      </c>
      <c r="G38" s="94" t="s">
        <v>171</v>
      </c>
      <c r="H38" s="91">
        <v>806</v>
      </c>
      <c r="I38" s="93">
        <v>10102.5</v>
      </c>
      <c r="J38" s="82"/>
      <c r="K38" s="91">
        <v>284.66582</v>
      </c>
      <c r="L38" s="92">
        <v>2.9811121027603399E-4</v>
      </c>
      <c r="M38" s="92">
        <v>1.2405267621983245E-2</v>
      </c>
      <c r="N38" s="92">
        <f>K38/'סכום נכסי הקרן'!$C$42</f>
        <v>2.3571399449702026E-3</v>
      </c>
    </row>
    <row r="39" spans="2:14">
      <c r="B39" s="84" t="s">
        <v>1200</v>
      </c>
      <c r="C39" s="82" t="s">
        <v>1201</v>
      </c>
      <c r="D39" s="94" t="s">
        <v>131</v>
      </c>
      <c r="E39" s="82"/>
      <c r="F39" s="94" t="s">
        <v>1167</v>
      </c>
      <c r="G39" s="94" t="s">
        <v>171</v>
      </c>
      <c r="H39" s="91">
        <v>445</v>
      </c>
      <c r="I39" s="93">
        <v>7492</v>
      </c>
      <c r="J39" s="82"/>
      <c r="K39" s="91">
        <v>116.55453999999997</v>
      </c>
      <c r="L39" s="92">
        <v>1.0424525079720678E-5</v>
      </c>
      <c r="M39" s="92">
        <v>5.0792549005607727E-3</v>
      </c>
      <c r="N39" s="92">
        <f>K39/'סכום נכסי הקרן'!$C$42</f>
        <v>9.6511538336997119E-4</v>
      </c>
    </row>
    <row r="40" spans="2:14">
      <c r="B40" s="84" t="s">
        <v>1202</v>
      </c>
      <c r="C40" s="82" t="s">
        <v>1203</v>
      </c>
      <c r="D40" s="94" t="s">
        <v>30</v>
      </c>
      <c r="E40" s="82"/>
      <c r="F40" s="94" t="s">
        <v>1167</v>
      </c>
      <c r="G40" s="94" t="s">
        <v>173</v>
      </c>
      <c r="H40" s="91">
        <v>582</v>
      </c>
      <c r="I40" s="93">
        <v>19001</v>
      </c>
      <c r="J40" s="82"/>
      <c r="K40" s="91">
        <v>440.78402</v>
      </c>
      <c r="L40" s="92">
        <v>6.409218703025217E-4</v>
      </c>
      <c r="M40" s="92">
        <v>1.9208641668302908E-2</v>
      </c>
      <c r="N40" s="92">
        <f>K40/'סכום נכסי הקרן'!$C$42</f>
        <v>3.6498572980997318E-3</v>
      </c>
    </row>
    <row r="41" spans="2:14">
      <c r="B41" s="84" t="s">
        <v>1204</v>
      </c>
      <c r="C41" s="82" t="s">
        <v>1205</v>
      </c>
      <c r="D41" s="94" t="s">
        <v>131</v>
      </c>
      <c r="E41" s="82"/>
      <c r="F41" s="94" t="s">
        <v>1167</v>
      </c>
      <c r="G41" s="94" t="s">
        <v>171</v>
      </c>
      <c r="H41" s="91">
        <v>918</v>
      </c>
      <c r="I41" s="93">
        <v>10498</v>
      </c>
      <c r="J41" s="82"/>
      <c r="K41" s="91">
        <v>336.91525000000001</v>
      </c>
      <c r="L41" s="92">
        <v>2.278515509914645E-5</v>
      </c>
      <c r="M41" s="92">
        <v>1.468221173225992E-2</v>
      </c>
      <c r="N41" s="92">
        <f>K41/'סכום נכסי הקרן'!$C$42</f>
        <v>2.7897848566597215E-3</v>
      </c>
    </row>
    <row r="42" spans="2:14">
      <c r="B42" s="84" t="s">
        <v>1206</v>
      </c>
      <c r="C42" s="82" t="s">
        <v>1207</v>
      </c>
      <c r="D42" s="94" t="s">
        <v>1105</v>
      </c>
      <c r="E42" s="82"/>
      <c r="F42" s="94" t="s">
        <v>1167</v>
      </c>
      <c r="G42" s="94" t="s">
        <v>171</v>
      </c>
      <c r="H42" s="91">
        <v>1314</v>
      </c>
      <c r="I42" s="93">
        <v>3720</v>
      </c>
      <c r="J42" s="82"/>
      <c r="K42" s="91">
        <v>170.88728</v>
      </c>
      <c r="L42" s="92">
        <v>4.2520995113476883E-6</v>
      </c>
      <c r="M42" s="92">
        <v>7.4469862296526676E-3</v>
      </c>
      <c r="N42" s="92">
        <f>K42/'סכום נכסי הקרן'!$C$42</f>
        <v>1.4150108846060535E-3</v>
      </c>
    </row>
    <row r="43" spans="2:14">
      <c r="B43" s="84" t="s">
        <v>1208</v>
      </c>
      <c r="C43" s="82" t="s">
        <v>1209</v>
      </c>
      <c r="D43" s="94" t="s">
        <v>30</v>
      </c>
      <c r="E43" s="82"/>
      <c r="F43" s="94" t="s">
        <v>1167</v>
      </c>
      <c r="G43" s="94" t="s">
        <v>173</v>
      </c>
      <c r="H43" s="91">
        <v>586</v>
      </c>
      <c r="I43" s="93">
        <v>21599</v>
      </c>
      <c r="J43" s="82"/>
      <c r="K43" s="91">
        <v>504.49591999999996</v>
      </c>
      <c r="L43" s="92">
        <v>3.711207275992859E-4</v>
      </c>
      <c r="M43" s="92">
        <v>2.1985101343739297E-2</v>
      </c>
      <c r="N43" s="92">
        <f>K43/'סכום נכסי הקרן'!$C$42</f>
        <v>4.1774157680978053E-3</v>
      </c>
    </row>
    <row r="44" spans="2:14">
      <c r="D44" s="1"/>
      <c r="E44" s="1"/>
      <c r="F44" s="1"/>
      <c r="G44" s="1"/>
    </row>
    <row r="45" spans="2:14"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B47" s="96" t="s">
        <v>256</v>
      </c>
      <c r="D47" s="1"/>
      <c r="E47" s="1"/>
      <c r="F47" s="1"/>
      <c r="G47" s="1"/>
    </row>
    <row r="48" spans="2:14">
      <c r="B48" s="96" t="s">
        <v>120</v>
      </c>
      <c r="D48" s="1"/>
      <c r="E48" s="1"/>
      <c r="F48" s="1"/>
      <c r="G48" s="1"/>
    </row>
    <row r="49" spans="2:7">
      <c r="B49" s="96" t="s">
        <v>241</v>
      </c>
      <c r="D49" s="1"/>
      <c r="E49" s="1"/>
      <c r="F49" s="1"/>
      <c r="G49" s="1"/>
    </row>
    <row r="50" spans="2:7">
      <c r="B50" s="96" t="s">
        <v>251</v>
      </c>
      <c r="D50" s="1"/>
      <c r="E50" s="1"/>
      <c r="F50" s="1"/>
      <c r="G50" s="1"/>
    </row>
    <row r="51" spans="2:7">
      <c r="B51" s="96" t="s">
        <v>249</v>
      </c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B245" s="43"/>
      <c r="D245" s="1"/>
      <c r="E245" s="1"/>
      <c r="F245" s="1"/>
      <c r="G245" s="1"/>
    </row>
    <row r="246" spans="2:7">
      <c r="B246" s="43"/>
      <c r="D246" s="1"/>
      <c r="E246" s="1"/>
      <c r="F246" s="1"/>
      <c r="G246" s="1"/>
    </row>
    <row r="247" spans="2:7">
      <c r="B247" s="3"/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1:J7 K1:XFD1048576 A1:B1048576 J9:J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N18" sqref="N18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187</v>
      </c>
      <c r="C1" s="76" t="s" vm="1">
        <v>257</v>
      </c>
    </row>
    <row r="2" spans="2:65">
      <c r="B2" s="56" t="s">
        <v>186</v>
      </c>
      <c r="C2" s="76" t="s">
        <v>258</v>
      </c>
    </row>
    <row r="3" spans="2:65">
      <c r="B3" s="56" t="s">
        <v>188</v>
      </c>
      <c r="C3" s="76" t="s">
        <v>259</v>
      </c>
    </row>
    <row r="4" spans="2:65">
      <c r="B4" s="56" t="s">
        <v>189</v>
      </c>
      <c r="C4" s="76">
        <v>2208</v>
      </c>
    </row>
    <row r="6" spans="2:65" ht="26.25" customHeight="1">
      <c r="B6" s="193" t="s">
        <v>217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5" ht="26.25" customHeight="1">
      <c r="B7" s="193" t="s">
        <v>99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BM7" s="3"/>
    </row>
    <row r="8" spans="2:65" s="3" customFormat="1" ht="78.75">
      <c r="B8" s="22" t="s">
        <v>123</v>
      </c>
      <c r="C8" s="30" t="s">
        <v>49</v>
      </c>
      <c r="D8" s="30" t="s">
        <v>127</v>
      </c>
      <c r="E8" s="30" t="s">
        <v>125</v>
      </c>
      <c r="F8" s="30" t="s">
        <v>68</v>
      </c>
      <c r="G8" s="30" t="s">
        <v>15</v>
      </c>
      <c r="H8" s="30" t="s">
        <v>69</v>
      </c>
      <c r="I8" s="30" t="s">
        <v>109</v>
      </c>
      <c r="J8" s="30" t="s">
        <v>243</v>
      </c>
      <c r="K8" s="30" t="s">
        <v>242</v>
      </c>
      <c r="L8" s="30" t="s">
        <v>65</v>
      </c>
      <c r="M8" s="30" t="s">
        <v>62</v>
      </c>
      <c r="N8" s="30" t="s">
        <v>190</v>
      </c>
      <c r="O8" s="20" t="s">
        <v>192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252</v>
      </c>
      <c r="K9" s="32"/>
      <c r="L9" s="32" t="s">
        <v>246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7" t="s">
        <v>34</v>
      </c>
      <c r="C11" s="120"/>
      <c r="D11" s="120"/>
      <c r="E11" s="120"/>
      <c r="F11" s="120"/>
      <c r="G11" s="120"/>
      <c r="H11" s="120"/>
      <c r="I11" s="120"/>
      <c r="J11" s="119"/>
      <c r="K11" s="126"/>
      <c r="L11" s="119">
        <v>1264.1676200000002</v>
      </c>
      <c r="M11" s="120"/>
      <c r="N11" s="121">
        <v>1</v>
      </c>
      <c r="O11" s="121">
        <f>L11/'סכום נכסי הקרן'!$C$42</f>
        <v>1.0467782869892537E-2</v>
      </c>
      <c r="P11" s="5"/>
      <c r="BG11" s="1"/>
      <c r="BH11" s="3"/>
      <c r="BI11" s="1"/>
      <c r="BM11" s="1"/>
    </row>
    <row r="12" spans="2:65" s="4" customFormat="1" ht="18" customHeight="1">
      <c r="B12" s="117" t="s">
        <v>238</v>
      </c>
      <c r="C12" s="120"/>
      <c r="D12" s="120"/>
      <c r="E12" s="120"/>
      <c r="F12" s="120"/>
      <c r="G12" s="120"/>
      <c r="H12" s="120"/>
      <c r="I12" s="120"/>
      <c r="J12" s="119"/>
      <c r="K12" s="126"/>
      <c r="L12" s="119">
        <v>1264.1676200000002</v>
      </c>
      <c r="M12" s="120"/>
      <c r="N12" s="121">
        <v>1</v>
      </c>
      <c r="O12" s="121">
        <f>L12/'סכום נכסי הקרן'!$C$42</f>
        <v>1.0467782869892537E-2</v>
      </c>
      <c r="P12" s="5"/>
      <c r="BG12" s="1"/>
      <c r="BH12" s="3"/>
      <c r="BI12" s="1"/>
      <c r="BM12" s="1"/>
    </row>
    <row r="13" spans="2:65">
      <c r="B13" s="117" t="s">
        <v>1210</v>
      </c>
      <c r="C13" s="120"/>
      <c r="D13" s="120"/>
      <c r="E13" s="120"/>
      <c r="F13" s="120"/>
      <c r="G13" s="120"/>
      <c r="H13" s="120"/>
      <c r="I13" s="120"/>
      <c r="J13" s="119"/>
      <c r="K13" s="126"/>
      <c r="L13" s="119">
        <v>1264.1676200000002</v>
      </c>
      <c r="M13" s="120"/>
      <c r="N13" s="121">
        <v>1</v>
      </c>
      <c r="O13" s="121">
        <f>L13/'סכום נכסי הקרן'!$C$42</f>
        <v>1.0467782869892537E-2</v>
      </c>
      <c r="BH13" s="3"/>
    </row>
    <row r="14" spans="2:65" ht="20.25">
      <c r="B14" s="84" t="s">
        <v>1211</v>
      </c>
      <c r="C14" s="82" t="s">
        <v>1212</v>
      </c>
      <c r="D14" s="94" t="s">
        <v>30</v>
      </c>
      <c r="E14" s="82"/>
      <c r="F14" s="94" t="s">
        <v>1167</v>
      </c>
      <c r="G14" s="82" t="s">
        <v>649</v>
      </c>
      <c r="H14" s="82" t="s">
        <v>1213</v>
      </c>
      <c r="I14" s="94" t="s">
        <v>171</v>
      </c>
      <c r="J14" s="91">
        <v>1509.37</v>
      </c>
      <c r="K14" s="93">
        <v>10908</v>
      </c>
      <c r="L14" s="91">
        <v>575.58870999999999</v>
      </c>
      <c r="M14" s="92">
        <v>1.638514960510047E-4</v>
      </c>
      <c r="N14" s="92">
        <v>0.45531043581071939</v>
      </c>
      <c r="O14" s="92">
        <f>L14/'סכום נכסי הקרן'!$C$42</f>
        <v>4.7660907804627541E-3</v>
      </c>
      <c r="BH14" s="4"/>
    </row>
    <row r="15" spans="2:65">
      <c r="B15" s="84" t="s">
        <v>1214</v>
      </c>
      <c r="C15" s="82" t="s">
        <v>1215</v>
      </c>
      <c r="D15" s="94" t="s">
        <v>30</v>
      </c>
      <c r="E15" s="82"/>
      <c r="F15" s="94" t="s">
        <v>1167</v>
      </c>
      <c r="G15" s="82" t="s">
        <v>1216</v>
      </c>
      <c r="H15" s="82" t="s">
        <v>1217</v>
      </c>
      <c r="I15" s="94" t="s">
        <v>171</v>
      </c>
      <c r="J15" s="91">
        <v>15987.17</v>
      </c>
      <c r="K15" s="93">
        <v>1232</v>
      </c>
      <c r="L15" s="91">
        <v>688.57891000000006</v>
      </c>
      <c r="M15" s="92">
        <v>2.3441157009943121E-5</v>
      </c>
      <c r="N15" s="92">
        <v>0.5446895641892805</v>
      </c>
      <c r="O15" s="92">
        <f>L15/'סכום נכסי הקרן'!$C$42</f>
        <v>5.7016920894297817E-3</v>
      </c>
    </row>
    <row r="16" spans="2:65">
      <c r="B16" s="81"/>
      <c r="C16" s="82"/>
      <c r="D16" s="82"/>
      <c r="E16" s="82"/>
      <c r="F16" s="82"/>
      <c r="G16" s="82"/>
      <c r="H16" s="82"/>
      <c r="I16" s="82"/>
      <c r="J16" s="91"/>
      <c r="K16" s="93"/>
      <c r="L16" s="82"/>
      <c r="M16" s="82"/>
      <c r="N16" s="92"/>
      <c r="O16" s="82"/>
    </row>
    <row r="17" spans="2:59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2:59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2:59" ht="20.25">
      <c r="B19" s="96" t="s">
        <v>256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BG19" s="4"/>
    </row>
    <row r="20" spans="2:59">
      <c r="B20" s="96" t="s">
        <v>120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BG20" s="3"/>
    </row>
    <row r="21" spans="2:59">
      <c r="B21" s="96" t="s">
        <v>241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</row>
    <row r="22" spans="2:59">
      <c r="B22" s="96" t="s">
        <v>251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</row>
    <row r="23" spans="2:59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59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59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59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2:59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</row>
    <row r="28" spans="2:59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</row>
    <row r="29" spans="2:59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2:59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2:59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2:59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</row>
    <row r="33" spans="2:1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2:1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</row>
    <row r="35" spans="2:1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</row>
    <row r="36" spans="2:1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</row>
    <row r="37" spans="2:1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2:1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</row>
    <row r="39" spans="2:1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2:1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</row>
    <row r="41" spans="2:1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</row>
    <row r="42" spans="2:1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2:1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</row>
    <row r="44" spans="2:1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2:1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</row>
    <row r="46" spans="2:1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2:1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</row>
    <row r="48" spans="2:1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</row>
    <row r="49" spans="2:1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</row>
    <row r="50" spans="2:1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2:1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2:1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2:1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2:1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</row>
    <row r="55" spans="2:1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2:1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2:1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</row>
    <row r="58" spans="2:1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2:1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2:1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2:1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</row>
    <row r="62" spans="2:1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</row>
    <row r="63" spans="2:1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</row>
    <row r="64" spans="2:1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</row>
    <row r="65" spans="2:1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</row>
    <row r="66" spans="2:1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</row>
    <row r="67" spans="2:1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</row>
    <row r="68" spans="2:1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</row>
    <row r="69" spans="2:1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</row>
    <row r="70" spans="2:1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</row>
    <row r="71" spans="2:1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</row>
    <row r="72" spans="2:1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</row>
    <row r="73" spans="2:1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</row>
    <row r="74" spans="2:1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</row>
    <row r="75" spans="2:1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</row>
    <row r="76" spans="2:1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</row>
    <row r="77" spans="2:1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</row>
    <row r="78" spans="2:1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</row>
    <row r="79" spans="2:1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</row>
    <row r="80" spans="2:1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</row>
    <row r="81" spans="2:1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</row>
    <row r="82" spans="2:1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</row>
    <row r="83" spans="2:1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</row>
    <row r="84" spans="2:1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</row>
    <row r="85" spans="2:1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</row>
    <row r="86" spans="2:1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</row>
    <row r="87" spans="2:1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</row>
    <row r="88" spans="2:1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</row>
    <row r="89" spans="2:1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</row>
    <row r="90" spans="2:1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</row>
    <row r="91" spans="2:1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</row>
    <row r="92" spans="2:1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</row>
    <row r="93" spans="2:1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</row>
    <row r="94" spans="2:1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</row>
    <row r="95" spans="2:1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2:1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</row>
    <row r="97" spans="2:1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</row>
    <row r="98" spans="2:1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</row>
    <row r="99" spans="2:1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</row>
    <row r="100" spans="2:1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</row>
    <row r="101" spans="2:1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</row>
    <row r="102" spans="2:1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</row>
    <row r="103" spans="2:1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</row>
    <row r="104" spans="2:1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</row>
    <row r="105" spans="2:1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</row>
    <row r="106" spans="2:1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</row>
    <row r="107" spans="2:1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</row>
    <row r="108" spans="2:1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</row>
    <row r="109" spans="2:1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</row>
    <row r="110" spans="2:1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</row>
    <row r="111" spans="2:1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</row>
    <row r="112" spans="2:1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</row>
    <row r="113" spans="2:1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</row>
    <row r="114" spans="2:1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</row>
    <row r="115" spans="2:1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8CCDE2D-5024-4A53-8458-D3C06DB4F7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1897016727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